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848" activeTab="1"/>
  </bookViews>
  <sheets>
    <sheet name="Chart1" sheetId="19" r:id="rId1"/>
    <sheet name="Sheet1" sheetId="1" r:id="rId2"/>
    <sheet name="VALUTATION" sheetId="18" r:id="rId3"/>
    <sheet name="A" sheetId="14" r:id="rId4"/>
    <sheet name="Wing A" sheetId="11" r:id="rId5"/>
    <sheet name="B" sheetId="15" r:id="rId6"/>
    <sheet name="C" sheetId="16" r:id="rId7"/>
    <sheet name="Compatibility Report" sheetId="17" r:id="rId8"/>
  </sheets>
  <definedNames>
    <definedName name="_xlnm.Print_Area" localSheetId="1">Sheet1!$A$1:$J$350</definedName>
  </definedNames>
  <calcPr calcId="162913"/>
</workbook>
</file>

<file path=xl/calcChain.xml><?xml version="1.0" encoding="utf-8"?>
<calcChain xmlns="http://schemas.openxmlformats.org/spreadsheetml/2006/main">
  <c r="F3" i="1" l="1"/>
  <c r="D172" i="1" l="1"/>
  <c r="G172" i="1" s="1"/>
  <c r="K172" i="1" s="1"/>
  <c r="D171" i="1"/>
  <c r="G171" i="1" s="1"/>
  <c r="K171" i="1" s="1"/>
  <c r="D170" i="1"/>
  <c r="G170" i="1" s="1"/>
  <c r="K170" i="1" s="1"/>
  <c r="D169" i="1"/>
  <c r="G169" i="1" s="1"/>
  <c r="K169" i="1" s="1"/>
  <c r="I168" i="1"/>
  <c r="D168" i="1"/>
  <c r="G168" i="1" s="1"/>
  <c r="K168" i="1" s="1"/>
  <c r="D166" i="1"/>
  <c r="G166" i="1" s="1"/>
  <c r="D164" i="1"/>
  <c r="G164" i="1" s="1"/>
  <c r="D163" i="1"/>
  <c r="G163" i="1" s="1"/>
  <c r="I162" i="1"/>
  <c r="D162" i="1"/>
  <c r="G162" i="1" s="1"/>
  <c r="D160" i="1"/>
  <c r="G160" i="1" s="1"/>
  <c r="D158" i="1"/>
  <c r="G158" i="1" s="1"/>
  <c r="D157" i="1"/>
  <c r="G157" i="1" s="1"/>
  <c r="I156" i="1"/>
  <c r="D156" i="1"/>
  <c r="G156" i="1" s="1"/>
  <c r="D154" i="1" l="1"/>
  <c r="G154" i="1" s="1"/>
  <c r="K154" i="1" s="1"/>
  <c r="D153" i="1"/>
  <c r="D152" i="1"/>
  <c r="D151" i="1"/>
  <c r="D150" i="1"/>
  <c r="D146" i="1"/>
  <c r="G146" i="1" s="1"/>
  <c r="D145" i="1"/>
  <c r="G145" i="1" s="1"/>
  <c r="D144" i="1"/>
  <c r="G144" i="1" s="1"/>
  <c r="I143" i="1"/>
  <c r="D143" i="1"/>
  <c r="G143" i="1" s="1"/>
  <c r="D141" i="1"/>
  <c r="G141" i="1" s="1"/>
  <c r="D140" i="1"/>
  <c r="G140" i="1" s="1"/>
  <c r="D139" i="1"/>
  <c r="G139" i="1" s="1"/>
  <c r="I138" i="1"/>
  <c r="D138" i="1"/>
  <c r="G138" i="1" s="1"/>
  <c r="I133" i="1"/>
  <c r="D136" i="1"/>
  <c r="G136" i="1" s="1"/>
  <c r="D135" i="1"/>
  <c r="G135" i="1" s="1"/>
  <c r="K136" i="1" s="1"/>
  <c r="D134" i="1"/>
  <c r="G134" i="1" s="1"/>
  <c r="K135" i="1" s="1"/>
  <c r="D133" i="1"/>
  <c r="G133" i="1" s="1"/>
  <c r="K134" i="1" s="1"/>
  <c r="D131" i="1"/>
  <c r="D130" i="1"/>
  <c r="D129" i="1"/>
  <c r="D128" i="1"/>
  <c r="H45" i="1"/>
  <c r="K142" i="1" l="1"/>
  <c r="I150" i="1" l="1"/>
  <c r="I187" i="1"/>
  <c r="I182" i="1"/>
  <c r="L97" i="1" l="1"/>
  <c r="L96" i="1"/>
  <c r="L95" i="1"/>
  <c r="L83" i="1"/>
  <c r="L82" i="1"/>
  <c r="L81" i="1"/>
  <c r="L69" i="1"/>
  <c r="L68" i="1"/>
  <c r="L67" i="1"/>
  <c r="I87" i="1"/>
  <c r="I59" i="1"/>
  <c r="I73" i="1"/>
  <c r="D92" i="1" l="1"/>
  <c r="L90" i="1"/>
  <c r="D99" i="1"/>
  <c r="D97" i="1"/>
  <c r="D95" i="1"/>
  <c r="D93" i="1"/>
  <c r="L91" i="1"/>
  <c r="C90" i="1" s="1"/>
  <c r="D90" i="1" s="1"/>
  <c r="L89" i="1"/>
  <c r="D98" i="1"/>
  <c r="D96" i="1"/>
  <c r="L92" i="1"/>
  <c r="D94" i="1"/>
  <c r="D85" i="1"/>
  <c r="D83" i="1"/>
  <c r="D81" i="1"/>
  <c r="D79" i="1"/>
  <c r="L77" i="1"/>
  <c r="C76" i="1" s="1"/>
  <c r="D76" i="1" s="1"/>
  <c r="L75" i="1"/>
  <c r="L78" i="1"/>
  <c r="L79" i="1" s="1"/>
  <c r="L84" i="1" s="1"/>
  <c r="D84" i="1"/>
  <c r="D82" i="1"/>
  <c r="D80" i="1"/>
  <c r="D78" i="1"/>
  <c r="L76" i="1"/>
  <c r="L62" i="1"/>
  <c r="D71" i="1"/>
  <c r="D69" i="1"/>
  <c r="D67" i="1"/>
  <c r="D65" i="1"/>
  <c r="L63" i="1"/>
  <c r="C62" i="1" s="1"/>
  <c r="L61" i="1"/>
  <c r="L64" i="1"/>
  <c r="L65" i="1" s="1"/>
  <c r="L70" i="1" s="1"/>
  <c r="D70" i="1"/>
  <c r="D68" i="1"/>
  <c r="D66" i="1"/>
  <c r="D64" i="1"/>
  <c r="L66" i="1" l="1"/>
  <c r="L71" i="1" s="1"/>
  <c r="C63" i="1" s="1"/>
  <c r="L80" i="1"/>
  <c r="L85" i="1" s="1"/>
  <c r="C77" i="1" s="1"/>
  <c r="L93" i="1"/>
  <c r="D62" i="1"/>
  <c r="F76" i="1" l="1"/>
  <c r="K72" i="1" s="1"/>
  <c r="C74" i="1" s="1"/>
  <c r="D77" i="1"/>
  <c r="H76" i="1"/>
  <c r="F62" i="1"/>
  <c r="K58" i="1" s="1"/>
  <c r="C60" i="1" s="1"/>
  <c r="H62" i="1"/>
  <c r="D63" i="1"/>
  <c r="L98" i="1"/>
  <c r="L94" i="1"/>
  <c r="F90" i="1"/>
  <c r="D91" i="1"/>
  <c r="L99" i="1" l="1"/>
  <c r="K86" i="1" s="1"/>
  <c r="C88" i="1" s="1"/>
  <c r="H90" i="1"/>
  <c r="F6" i="18"/>
  <c r="G6" i="18" s="1"/>
  <c r="F7" i="18"/>
  <c r="G7" i="18" s="1"/>
  <c r="F8" i="18"/>
  <c r="G8" i="18" s="1"/>
  <c r="F9" i="18"/>
  <c r="F10" i="18"/>
  <c r="G10" i="18" s="1"/>
  <c r="F5" i="18"/>
  <c r="G5" i="18" s="1"/>
  <c r="G9" i="18"/>
  <c r="G11" i="18" l="1"/>
  <c r="B16" i="16"/>
  <c r="E10" i="16" s="1"/>
  <c r="B14" i="16"/>
  <c r="N6" i="16" s="1"/>
  <c r="J18" i="16" s="1"/>
  <c r="B12" i="16"/>
  <c r="M6" i="16" s="1"/>
  <c r="J17" i="16" s="1"/>
  <c r="B10" i="16"/>
  <c r="L7" i="16" s="1"/>
  <c r="K16" i="16" s="1"/>
  <c r="E9" i="16"/>
  <c r="E8" i="16"/>
  <c r="B8" i="16"/>
  <c r="K7" i="16" s="1"/>
  <c r="K15" i="16" s="1"/>
  <c r="O7" i="16"/>
  <c r="K19" i="16" s="1"/>
  <c r="N7" i="16"/>
  <c r="K18" i="16" s="1"/>
  <c r="M7" i="16"/>
  <c r="K17" i="16" s="1"/>
  <c r="J7" i="16"/>
  <c r="K14" i="16" s="1"/>
  <c r="E7" i="16"/>
  <c r="O6" i="16"/>
  <c r="J19" i="16" s="1"/>
  <c r="K6" i="16"/>
  <c r="J15" i="16" s="1"/>
  <c r="J6" i="16"/>
  <c r="J14" i="16" s="1"/>
  <c r="I6" i="16"/>
  <c r="I7" i="16" s="1"/>
  <c r="K13" i="16" s="1"/>
  <c r="E5" i="16"/>
  <c r="E4" i="16"/>
  <c r="D190" i="1"/>
  <c r="G190" i="1" s="1"/>
  <c r="D185" i="1"/>
  <c r="G185" i="1" s="1"/>
  <c r="D180" i="1"/>
  <c r="G180" i="1" s="1"/>
  <c r="D178" i="1"/>
  <c r="G178" i="1" s="1"/>
  <c r="E4" i="14"/>
  <c r="I6" i="14"/>
  <c r="I7" i="14" s="1"/>
  <c r="K13" i="14" s="1"/>
  <c r="I6" i="15"/>
  <c r="I7" i="15" s="1"/>
  <c r="K13" i="15" s="1"/>
  <c r="J7" i="15"/>
  <c r="K14" i="15" s="1"/>
  <c r="B8" i="15"/>
  <c r="K7" i="15" s="1"/>
  <c r="K15" i="15" s="1"/>
  <c r="B10" i="15"/>
  <c r="E7" i="15" s="1"/>
  <c r="B12" i="15"/>
  <c r="M7" i="15" s="1"/>
  <c r="K17" i="15" s="1"/>
  <c r="B14" i="15"/>
  <c r="N7" i="15" s="1"/>
  <c r="K18" i="15" s="1"/>
  <c r="B16" i="15"/>
  <c r="O7" i="15" s="1"/>
  <c r="K19" i="15" s="1"/>
  <c r="J6" i="15"/>
  <c r="J14" i="15" s="1"/>
  <c r="E5" i="15"/>
  <c r="E4" i="15"/>
  <c r="D189" i="1"/>
  <c r="G189" i="1" s="1"/>
  <c r="D187" i="1"/>
  <c r="G187" i="1" s="1"/>
  <c r="K187" i="1" s="1"/>
  <c r="D184" i="1"/>
  <c r="G184" i="1" s="1"/>
  <c r="D182" i="1"/>
  <c r="G182" i="1" s="1"/>
  <c r="E5" i="14"/>
  <c r="B8" i="14"/>
  <c r="E6" i="14" s="1"/>
  <c r="J6" i="14"/>
  <c r="J14" i="14" s="1"/>
  <c r="B10" i="14"/>
  <c r="L6" i="14" s="1"/>
  <c r="J16" i="14" s="1"/>
  <c r="B12" i="14"/>
  <c r="M6" i="14" s="1"/>
  <c r="J17" i="14" s="1"/>
  <c r="B14" i="14"/>
  <c r="N6" i="14" s="1"/>
  <c r="J18" i="14" s="1"/>
  <c r="B16" i="14"/>
  <c r="O6" i="14" s="1"/>
  <c r="J19" i="14" s="1"/>
  <c r="J7" i="14"/>
  <c r="K14" i="14" s="1"/>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F41" i="1"/>
  <c r="D53" i="1" s="1"/>
  <c r="C45" i="1"/>
  <c r="D51" i="1"/>
  <c r="G119" i="1"/>
  <c r="G128" i="1"/>
  <c r="K129" i="1" s="1"/>
  <c r="G129" i="1"/>
  <c r="K130" i="1" s="1"/>
  <c r="G130" i="1"/>
  <c r="K131" i="1" s="1"/>
  <c r="G131" i="1"/>
  <c r="K137" i="1" s="1"/>
  <c r="G150" i="1"/>
  <c r="K150" i="1" s="1"/>
  <c r="G151" i="1"/>
  <c r="K151" i="1" s="1"/>
  <c r="G152" i="1"/>
  <c r="K152" i="1" s="1"/>
  <c r="G153" i="1"/>
  <c r="K153" i="1" s="1"/>
  <c r="K139" i="1"/>
  <c r="K141" i="1"/>
  <c r="K156" i="1"/>
  <c r="D177" i="1"/>
  <c r="G177" i="1" s="1"/>
  <c r="K177" i="1" s="1"/>
  <c r="D179" i="1"/>
  <c r="G179" i="1" s="1"/>
  <c r="E203" i="1"/>
  <c r="E7" i="14"/>
  <c r="E6" i="16"/>
  <c r="J13" i="15"/>
  <c r="L7" i="15" l="1"/>
  <c r="K16" i="15" s="1"/>
  <c r="L6" i="15"/>
  <c r="J16" i="15" s="1"/>
  <c r="M6" i="15"/>
  <c r="J17" i="15" s="1"/>
  <c r="E8" i="14"/>
  <c r="L6" i="16"/>
  <c r="J16" i="16" s="1"/>
  <c r="L138" i="1"/>
  <c r="K140" i="1"/>
  <c r="E8" i="15"/>
  <c r="K6" i="14"/>
  <c r="J15" i="14" s="1"/>
  <c r="K7" i="14"/>
  <c r="K15" i="14" s="1"/>
  <c r="L137" i="1"/>
  <c r="M139" i="1"/>
  <c r="J34" i="11"/>
  <c r="I34" i="11" s="1"/>
  <c r="E10" i="14"/>
  <c r="E6" i="15"/>
  <c r="J13" i="14"/>
  <c r="F34" i="11"/>
  <c r="E34" i="11" s="1"/>
  <c r="M7" i="14"/>
  <c r="K17" i="14" s="1"/>
  <c r="O7" i="14"/>
  <c r="K19" i="14" s="1"/>
  <c r="L7" i="14"/>
  <c r="K16" i="14" s="1"/>
  <c r="M34" i="11"/>
  <c r="L34" i="11" s="1"/>
  <c r="N7" i="14"/>
  <c r="K18" i="14" s="1"/>
  <c r="E10" i="15"/>
  <c r="N6" i="15"/>
  <c r="J18" i="15" s="1"/>
  <c r="E9" i="15"/>
  <c r="J13" i="16"/>
  <c r="E9" i="14"/>
  <c r="K6" i="15"/>
  <c r="J15" i="15" s="1"/>
  <c r="K20" i="16"/>
  <c r="K20" i="15"/>
  <c r="O6" i="15"/>
  <c r="J19" i="15" s="1"/>
  <c r="J20" i="16" l="1"/>
  <c r="J20" i="14"/>
  <c r="K20" i="14"/>
  <c r="J20" i="15"/>
</calcChain>
</file>

<file path=xl/sharedStrings.xml><?xml version="1.0" encoding="utf-8"?>
<sst xmlns="http://schemas.openxmlformats.org/spreadsheetml/2006/main" count="617" uniqueCount="279">
  <si>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</si>
  <si>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</si>
  <si>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</si>
  <si>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</si>
  <si>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</si>
  <si>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</si>
  <si>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</si>
  <si>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</si>
  <si>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</si>
  <si>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</si>
  <si>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</si>
  <si>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</si>
  <si>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</si>
  <si>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</si>
  <si>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</si>
  <si>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</si>
  <si>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</si>
  <si>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</si>
  <si>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</si>
  <si>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</si>
  <si>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</si>
  <si>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</si>
  <si>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</si>
  <si>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</si>
  <si>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</si>
  <si>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</si>
  <si>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</si>
  <si>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</si>
  <si>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</si>
  <si>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</si>
  <si>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</si>
  <si>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</si>
  <si>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</si>
  <si>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</si>
  <si>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</si>
  <si>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</si>
  <si>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</si>
  <si>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</si>
  <si>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</si>
  <si>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</si>
  <si>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</si>
  <si>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</si>
  <si>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</si>
  <si>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</si>
  <si>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</si>
  <si>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</si>
  <si>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</si>
  <si>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</si>
  <si>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Expiry date:NA</t>
  </si>
  <si>
    <t>Quality of construction: Good</t>
  </si>
  <si>
    <t>Violations Observed if any : NA</t>
  </si>
  <si>
    <t>NA</t>
  </si>
  <si>
    <t>South</t>
  </si>
  <si>
    <t xml:space="preserve">Distance from city centre: </t>
  </si>
  <si>
    <t>Plane</t>
  </si>
  <si>
    <t>Expiry date: NA</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</si>
  <si>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</si>
  <si>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</si>
  <si>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</si>
  <si>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</si>
  <si>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</si>
  <si>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</si>
  <si>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</si>
  <si>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</si>
  <si>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</si>
  <si>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</si>
  <si>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</si>
  <si>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</si>
  <si>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</si>
  <si>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</si>
  <si>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</si>
  <si>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</si>
  <si>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</si>
  <si>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</si>
  <si>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</si>
  <si>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Floor rise rate  Per Sq. Ft.</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</si>
  <si>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</si>
  <si>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</si>
  <si>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</si>
  <si>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</si>
  <si>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</si>
  <si>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</si>
  <si>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</si>
  <si>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</si>
  <si>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</si>
  <si>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</si>
  <si>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</si>
  <si>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</si>
  <si>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</si>
  <si>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</si>
  <si>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</si>
  <si>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</si>
  <si>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</si>
  <si>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</si>
  <si>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</si>
  <si>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</si>
  <si>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</si>
  <si>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</si>
  <si>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</si>
  <si>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</si>
  <si>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</si>
  <si>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</si>
  <si>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</si>
  <si>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</si>
  <si>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</si>
  <si>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</si>
  <si>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Name / no of the Building</t>
  </si>
  <si>
    <t>Accessibility to the Project from the City:
(Proximity to civic amenities like school, hospital, market, etc.)</t>
  </si>
  <si>
    <t>Does property have Electricity / Water / Drainage Connection</t>
  </si>
  <si>
    <t>PLC charges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</si>
  <si>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</si>
  <si>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</si>
  <si>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</si>
  <si>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</si>
  <si>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</si>
  <si>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</si>
  <si>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</si>
  <si>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</si>
  <si>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</si>
  <si>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</si>
  <si>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</si>
  <si>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</si>
  <si>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</si>
  <si>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</si>
  <si>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</si>
  <si>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</si>
  <si>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</si>
  <si>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</si>
  <si>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</si>
  <si>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</si>
  <si>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</si>
  <si>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</si>
  <si>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</si>
  <si>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</si>
  <si>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M/s.Pashmina Realty Private Limited</t>
  </si>
  <si>
    <t>Approved Layout, Approved Building Plan, CC.</t>
  </si>
  <si>
    <t>CTS No.-11 H/A(Pt.), 11HA/106/A 11HA/122/A to 11HA/190/A, 11B/10, 11B/11, 11B/11/28 To 11B/11/93, 11/C</t>
  </si>
  <si>
    <t>CTS No</t>
  </si>
  <si>
    <t>Plot No.</t>
  </si>
  <si>
    <t>Chandivali</t>
  </si>
  <si>
    <t>Powai</t>
  </si>
  <si>
    <t>Mumbai</t>
  </si>
  <si>
    <t>RERA no.</t>
  </si>
  <si>
    <t>Chandivali Road</t>
  </si>
  <si>
    <t>Woodland Heights CHS</t>
  </si>
  <si>
    <t>Higher Class</t>
  </si>
  <si>
    <t>Developing</t>
  </si>
  <si>
    <t>Type of Structure : RCC Framed structure</t>
  </si>
  <si>
    <t xml:space="preserve">Approved usage of the Property: Residential
(Restrictive Covenants in regard to Land Use, if any) : No                                                                                                                                              </t>
  </si>
  <si>
    <t>Zonal</t>
  </si>
  <si>
    <t>Free Sale</t>
  </si>
  <si>
    <t>PTC</t>
  </si>
  <si>
    <t>Basement &amp; Ground Floor For Parking</t>
  </si>
  <si>
    <t>2 BHK</t>
  </si>
  <si>
    <t>3 BHK</t>
  </si>
  <si>
    <t>N</t>
  </si>
  <si>
    <t>3rd to 6th, 8th to 13th, 15th to 19th</t>
  </si>
  <si>
    <t>Refuge Area</t>
  </si>
  <si>
    <t>7th Floor (Part Refuge Area)</t>
  </si>
  <si>
    <t>14th Floor (Part Refuge Area)</t>
  </si>
  <si>
    <t>C Wing</t>
  </si>
  <si>
    <t>Building no.4 (Sale Building)</t>
  </si>
  <si>
    <t>Shristi Building</t>
  </si>
  <si>
    <t>Lake Home Bldg</t>
  </si>
  <si>
    <t>Lake Home</t>
  </si>
  <si>
    <t>Panchavati complex</t>
  </si>
  <si>
    <t>A Wing</t>
  </si>
  <si>
    <t>B Wing</t>
  </si>
  <si>
    <t>Google Map :</t>
  </si>
  <si>
    <t>Saleable area</t>
  </si>
  <si>
    <t>Gross Carpet area</t>
  </si>
  <si>
    <t>Flats = 182</t>
  </si>
  <si>
    <t>O. Certificate No.:  NA</t>
  </si>
  <si>
    <t>Date of approval:  NA</t>
  </si>
  <si>
    <t>Building no.4 (A, B &amp; C Wings)</t>
  </si>
  <si>
    <t>Lake Riviera</t>
  </si>
  <si>
    <t xml:space="preserve">PHOTOGRAPHS OF PROPERTY : 
</t>
  </si>
  <si>
    <t>Recommended rate of the flat Per Sq. Ft. ( on Saleable area)</t>
  </si>
  <si>
    <t>50,000/-</t>
  </si>
  <si>
    <t>Electric &amp; Water connection charges</t>
  </si>
  <si>
    <t>10,000/-</t>
  </si>
  <si>
    <t>8,00,000/-</t>
  </si>
  <si>
    <t>2 Building (3 Wings)</t>
  </si>
  <si>
    <t>1 Building (A &amp; B Wing ) = P51800009353
1 Building (C Wing ) = P51800018480</t>
  </si>
  <si>
    <t>Flat No.</t>
  </si>
  <si>
    <t>Sale Building no.4 = SRA/ENG/L/PVT/0059/20111011/APS-4</t>
  </si>
  <si>
    <t>Expiry date: One year from date of issue</t>
  </si>
  <si>
    <t>Proposed no of Floors</t>
  </si>
  <si>
    <t>Compatibility Report for VSJCV - AXIS - APF Old - Mar 21 - 27796 - Lake Riviera.xls</t>
  </si>
  <si>
    <t>Run on 12-03-2021 15:52</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</si>
  <si>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</si>
  <si>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</si>
  <si>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</si>
  <si>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</si>
  <si>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One or more objects in this workbook such as shapes, WordArt, or text boxes may allow text to overflow the object boundaries. Earlier versions of Excel do not recognize this option and will hide overflowing text.</t>
  </si>
  <si>
    <t>Sheet1'!A1:J240</t>
  </si>
  <si>
    <t>Excel 97-2003</t>
  </si>
  <si>
    <t>1st floor Podium &amp; 2nd E-Deck Floor For Parking</t>
  </si>
  <si>
    <t>1st floor Podium &amp; 2nd Floor E-Deck For Parking</t>
  </si>
  <si>
    <t>Basement</t>
  </si>
  <si>
    <t>Ground</t>
  </si>
  <si>
    <t>Podium</t>
  </si>
  <si>
    <t>Floors</t>
  </si>
  <si>
    <t xml:space="preserve">Stage of construction: </t>
  </si>
  <si>
    <t>Complition %</t>
  </si>
  <si>
    <t>Progress %</t>
  </si>
  <si>
    <t>Disbursement %</t>
  </si>
  <si>
    <t>All work Completed. OC Received.</t>
  </si>
  <si>
    <t>Excavation in process</t>
  </si>
  <si>
    <t>Excavation Completed</t>
  </si>
  <si>
    <t>Footing in Process</t>
  </si>
  <si>
    <t>Footing Completed</t>
  </si>
  <si>
    <t>Plinth in process</t>
  </si>
  <si>
    <t>Plinth completed</t>
  </si>
  <si>
    <t>17/02/2021.</t>
  </si>
  <si>
    <t>17/09/2020.</t>
  </si>
  <si>
    <t>31/10/2018.</t>
  </si>
  <si>
    <r>
      <t xml:space="preserve">L/PVT/0059/20111011/AP/S4                                                                                                                 Valid Up to: this CC is extended upto 10th Floor of </t>
    </r>
    <r>
      <rPr>
        <b/>
        <sz val="11"/>
        <color rgb="FF000000"/>
        <rFont val="Times New Roman"/>
        <family val="1"/>
      </rPr>
      <t>Wing A</t>
    </r>
    <r>
      <rPr>
        <sz val="11"/>
        <color indexed="8"/>
        <rFont val="Times New Roman"/>
        <family val="1"/>
      </rPr>
      <t xml:space="preserve"> of Sale Building No.4 as per approved plan dated 30/08/2018.</t>
    </r>
  </si>
  <si>
    <r>
      <t xml:space="preserve">L/PVT/0059/20111011/AP/S4                                                                                                                 Valid Up to: this CC is extended upto 10th Floor of </t>
    </r>
    <r>
      <rPr>
        <b/>
        <sz val="11"/>
        <color rgb="FF000000"/>
        <rFont val="Times New Roman"/>
        <family val="1"/>
      </rPr>
      <t>Wing B</t>
    </r>
    <r>
      <rPr>
        <sz val="11"/>
        <color indexed="8"/>
        <rFont val="Times New Roman"/>
        <family val="1"/>
      </rPr>
      <t xml:space="preserve"> of Sale Building No.4 as per approved plan dated 30/08/2018.</t>
    </r>
  </si>
  <si>
    <r>
      <t>L/PVT/0059/20111011/AP/S4                                                                                                                 Valid Up to: Sale Building No.4 (</t>
    </r>
    <r>
      <rPr>
        <b/>
        <sz val="11"/>
        <color rgb="FF000000"/>
        <rFont val="Times New Roman"/>
        <family val="1"/>
      </rPr>
      <t>C Wing</t>
    </r>
    <r>
      <rPr>
        <sz val="11"/>
        <color indexed="8"/>
        <rFont val="Times New Roman"/>
        <family val="1"/>
      </rPr>
      <t>) = Top of 2nd level Podium</t>
    </r>
  </si>
  <si>
    <t>Market Research Data</t>
  </si>
  <si>
    <t>Source</t>
  </si>
  <si>
    <t>Distance from proposed property</t>
  </si>
  <si>
    <t>Net Carpet</t>
  </si>
  <si>
    <t>Saleable Area</t>
  </si>
  <si>
    <t>Rate on Saleable</t>
  </si>
  <si>
    <t>Market Value</t>
  </si>
  <si>
    <t>Magic Brick</t>
  </si>
  <si>
    <t>3BHK</t>
  </si>
  <si>
    <t>99 Acres</t>
  </si>
  <si>
    <t>Average</t>
  </si>
  <si>
    <t xml:space="preserve">Valuation Adopted </t>
  </si>
  <si>
    <t>2BHK</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</si>
  <si>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</si>
  <si>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</si>
  <si>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</si>
  <si>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</si>
  <si>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</si>
  <si>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</si>
  <si>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</si>
  <si>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</si>
  <si>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</si>
  <si>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</si>
  <si>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</si>
  <si>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</si>
  <si>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</si>
  <si>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</si>
  <si>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</si>
  <si>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</si>
  <si>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</si>
  <si>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</si>
  <si>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3rd to 6th, 8th to 13th &amp;15th Floor</t>
  </si>
  <si>
    <t>2,80,000/-</t>
  </si>
  <si>
    <t>2nd to 6th, 8th, 10th, 12th, 16th, 18th to 19th Floor</t>
  </si>
  <si>
    <t>Commencement
Certificate No.</t>
  </si>
  <si>
    <t>Projected life : 60 Years after completion</t>
  </si>
  <si>
    <t>A, B &amp; C Wing = 2B + G + 1st E deck + 2nd to 19th Floor
C Wing = B+G+ 2P+3rd to 15th Floor</t>
  </si>
  <si>
    <t>1st &amp; 2nd Basement Floor For Parking</t>
  </si>
  <si>
    <t>9th, 11th, 13th, 15th &amp; 19th Floor</t>
  </si>
  <si>
    <t>9th, 11th, 13th, 15th &amp; 19th Floor (Part Refuge Area)</t>
  </si>
  <si>
    <t>B Wing = 2B + G + 1st E deck + 2nd to 19th Floor</t>
  </si>
  <si>
    <t>C Wing = 2B + G + 1st E deck + 2nd to 19th Floor</t>
  </si>
  <si>
    <t>Advc Maintainence for 24 months</t>
  </si>
  <si>
    <t>Approved no of units</t>
  </si>
  <si>
    <t xml:space="preserve">Site Person - Contact Details ( Name &amp; Contact No.)
</t>
  </si>
  <si>
    <t>Axis Sanpada</t>
  </si>
  <si>
    <t>Office No. 1031, Wing J, Akshar Business Park, Plot No. 03 Sector 25, Near APMC Market, 
Vashi,  Navi Mumbai, Maharashtra 400703 TEL: 022-46090378/79/80                                                                       
E mail : vsjcapf@gmail.com. Web site : www.vsjadon.com</t>
  </si>
  <si>
    <t>Lake Riviera, Building no.4 (A, B &amp; C Wings) CTS No.-11 H/A(Pt.), 11HA/106/A 11HA/122/A to 11HA/190/A, 11B/10, 11B/11, 11B/11/28 To 11B/11/93, 11/C, Village Chandivali, Powai, Mumbai.</t>
  </si>
  <si>
    <t>About 6.4 Km from Vikroli Railway Station</t>
  </si>
  <si>
    <t>Contact Details ( Name &amp; Contact No.)</t>
  </si>
  <si>
    <t>Location Link</t>
  </si>
  <si>
    <t>https://maps.app.goo.gl/Euvn6puescs7V2dDA</t>
  </si>
  <si>
    <t>19.115175623,72.902691585</t>
  </si>
  <si>
    <t>L/PVT/0059/20111011/AP/S-4                                                                                                                 Valid Up to: This CC is re-endorsed &amp; further extended upto 12th upper floors of wing 'A' &amp; 'B' &amp; upto 9th upper floor for wing 'C' as per approved amended plans dtd 11/05/2022.</t>
  </si>
  <si>
    <t>Remark No. 13 :</t>
  </si>
  <si>
    <t xml:space="preserve">A, B &amp; C Wing = 2B + G + 1st E deck + 2nd to 19th Floor
</t>
  </si>
  <si>
    <t>Wing A &amp; B = 2B + G + 1st E deck + 2nd to 19th Floor</t>
  </si>
  <si>
    <t>Wing  A &amp; B = 31/12/2025
Wing  C = 29/06/2025</t>
  </si>
  <si>
    <r>
      <t xml:space="preserve">Remarks:  
1. We considered carpet area as per approved plan.
2. Wing A &amp; B = </t>
    </r>
    <r>
      <rPr>
        <b/>
        <sz val="11"/>
        <rFont val="Times New Roman"/>
        <family val="1"/>
      </rPr>
      <t>All work completed upto 12th Floor (Waiting for OC).</t>
    </r>
    <r>
      <rPr>
        <b/>
        <sz val="11"/>
        <color indexed="8"/>
        <rFont val="Times New Roman"/>
        <family val="1"/>
      </rPr>
      <t xml:space="preserve">
     Wing C = Construction work is same as last visit dtd.07/04/2025
3. Saleable area as per our calculation.
4. We considered rate as per builder cost sheet provided us on 24/04/2019.
5. We considered only building no.4 -A, B, C Wing (Sale Building) beacuse building no.4 - D Wing &amp; Building no.2 (Composite Building)  is not verified on RERA so we didn't consider it in report. 
6. We update updated revised approved plans of Wing A &amp; B &amp; CC. ( on 01/02/2022)
8. Please provide approved revised plans of Wing C.
9. Please provide approved revised plans of Wing A &amp; B (Ground &amp; 1st Floor plans).
10. We have updated latest CC from Rera (On 23/03/2024).
</t>
    </r>
    <r>
      <rPr>
        <b/>
        <sz val="11"/>
        <color rgb="FFFF0000"/>
        <rFont val="Times New Roman"/>
        <family val="1"/>
      </rPr>
      <t>11.</t>
    </r>
    <r>
      <rPr>
        <b/>
        <sz val="11"/>
        <color indexed="8"/>
        <rFont val="Times New Roman"/>
        <family val="1"/>
      </rPr>
      <t xml:space="preserve"> </t>
    </r>
    <r>
      <rPr>
        <b/>
        <sz val="11"/>
        <color rgb="FFFF0000"/>
        <rFont val="Times New Roman"/>
        <family val="1"/>
      </rPr>
      <t xml:space="preserve">As per RERA, completion period of Wing C is expired on 29/06/2025 but still project work is pending.
</t>
    </r>
    <r>
      <rPr>
        <b/>
        <sz val="11"/>
        <rFont val="Times New Roman"/>
        <family val="1"/>
      </rPr>
      <t>12. Wing A &amp; B = All over completed upto 12th floor i.e., Construction Stage of Wing A &amp; B can be considered completed 100 % upto 12th Floor.
13. With ref. to remark no. 12 We have received builder-sales conversation mail and part OC application on mail by Bank official which are attached below.
14. Part OC Application letter was submitted on 24/01/2024 to authority SRA. But project have not received any OC for any particular floor or Wing till yet.
15. Provide revised approved plans.</t>
    </r>
    <r>
      <rPr>
        <b/>
        <sz val="11"/>
        <color rgb="FFFF0000"/>
        <rFont val="Times New Roman"/>
        <family val="1"/>
      </rPr>
      <t xml:space="preserve">
</t>
    </r>
    <r>
      <rPr>
        <b/>
        <sz val="11"/>
        <color indexed="8"/>
        <rFont val="Times New Roman"/>
        <family val="1"/>
      </rPr>
      <t xml:space="preserve">
7. On Site we meet Ms. Vishal - 8879760909.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</si>
</sst>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6"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u/>
      <sz val="11"/>
      <color theme="10"/>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color theme="1"/>
      <name val="Calibri"/>
      <family val="2"/>
      <scheme val="minor"/>
    </font>
    <font>
      <b/>
      <sz val="12"/>
      <name val="Times New Roman"/>
      <family val="1"/>
    </font>
    <font>
      <sz val="12"/>
      <color theme="1"/>
      <name val="Times New Roman"/>
      <family val="1"/>
    </font>
    <font>
      <sz val="12"/>
      <name val="Times New Roman"/>
      <family val="1"/>
    </font>
    <font>
      <sz val="11"/>
      <color rgb="FF000000"/>
      <name val="Times New Roman"/>
      <family val="1"/>
    </font>
    <font>
      <b/>
      <sz val="11"/>
      <color rgb="FF000000"/>
      <name val="Times New Roman"/>
      <family val="1"/>
    </font>
    <font>
      <sz val="11"/>
      <color rgb="FFFF0000"/>
      <name val="Calibri"/>
      <family val="2"/>
      <scheme val="minor"/>
    </font>
    <font>
      <sz val="11"/>
      <color rgb="FFFF0000"/>
      <name val="Calibri"/>
      <family val="2"/>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1" fillId="0" borderId="0"/>
    <xf numFmtId="0" fontId="13" fillId="0" borderId="0" applyNumberFormat="0" applyFill="0" applyBorder="0" applyAlignment="0" applyProtection="0"/>
    <xf numFmtId="0" fontId="17" fillId="0" borderId="0"/>
    <xf numFmtId="0" fontId="1" fillId="0" borderId="0"/>
    <xf numFmtId="0" fontId="17" fillId="0" borderId="0"/>
    <xf numFmtId="164" fontId="1" fillId="0" borderId="0" applyFont="0" applyFill="0" applyBorder="0" applyAlignment="0" applyProtection="0"/>
  </cellStyleXfs>
  <cellXfs count="237">
    <xf numFmtId="0" fontId="0" fillId="0" borderId="0" xfId="0"/>
    <xf numFmtId="0" fontId="1" fillId="0" borderId="0" xfId="1"/>
    <xf numFmtId="0" fontId="3" fillId="0" borderId="1" xfId="0" applyFont="1" applyBorder="1" applyAlignment="1">
      <alignment vertical="top"/>
    </xf>
    <xf numFmtId="0" fontId="4"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2" borderId="2" xfId="0" applyFont="1" applyFill="1" applyBorder="1" applyAlignment="1">
      <alignment vertical="top"/>
    </xf>
    <xf numFmtId="1" fontId="5" fillId="0" borderId="2" xfId="0" applyNumberFormat="1" applyFont="1" applyBorder="1" applyAlignment="1">
      <alignment horizontal="center" vertical="top" wrapText="1"/>
    </xf>
    <xf numFmtId="0" fontId="0" fillId="0" borderId="2" xfId="0" applyBorder="1"/>
    <xf numFmtId="0" fontId="14" fillId="0" borderId="2" xfId="0" applyFont="1" applyBorder="1"/>
    <xf numFmtId="0" fontId="0" fillId="0" borderId="3" xfId="0" applyBorder="1"/>
    <xf numFmtId="0" fontId="0" fillId="3" borderId="2" xfId="0" applyFill="1" applyBorder="1"/>
    <xf numFmtId="0" fontId="14" fillId="0" borderId="2" xfId="0" applyFont="1" applyBorder="1" applyAlignment="1">
      <alignment horizontal="center"/>
    </xf>
    <xf numFmtId="1" fontId="9"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4"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2" fillId="0" borderId="0" xfId="0" applyFont="1" applyAlignment="1">
      <alignment vertical="top" wrapText="1"/>
    </xf>
    <xf numFmtId="0" fontId="12" fillId="0" borderId="0" xfId="0" applyFont="1" applyAlignment="1">
      <alignment vertical="top"/>
    </xf>
    <xf numFmtId="0" fontId="3" fillId="0" borderId="2" xfId="0" applyFont="1" applyBorder="1" applyAlignment="1">
      <alignment horizontal="center" vertical="top"/>
    </xf>
    <xf numFmtId="0" fontId="0" fillId="0" borderId="0" xfId="0" applyAlignment="1">
      <alignment horizontal="center"/>
    </xf>
    <xf numFmtId="1" fontId="0" fillId="0" borderId="2" xfId="0" applyNumberFormat="1" applyBorder="1"/>
    <xf numFmtId="1" fontId="0" fillId="0" borderId="0" xfId="0" applyNumberFormat="1" applyAlignment="1">
      <alignment horizontal="center"/>
    </xf>
    <xf numFmtId="0" fontId="2" fillId="0" borderId="0" xfId="0" applyFont="1" applyAlignment="1">
      <alignment vertical="top"/>
    </xf>
    <xf numFmtId="0" fontId="16" fillId="0" borderId="0" xfId="0" applyFont="1"/>
    <xf numFmtId="0" fontId="14" fillId="0" borderId="0" xfId="0" applyFont="1" applyAlignment="1">
      <alignment vertical="top" wrapText="1"/>
    </xf>
    <xf numFmtId="0" fontId="0" fillId="0" borderId="0" xfId="0" applyAlignment="1">
      <alignment vertical="top" wrapText="1"/>
    </xf>
    <xf numFmtId="0" fontId="0" fillId="0" borderId="15" xfId="0" applyBorder="1" applyAlignment="1">
      <alignment vertical="top" wrapText="1"/>
    </xf>
    <xf numFmtId="0" fontId="0" fillId="0" borderId="14" xfId="0" applyBorder="1" applyAlignment="1">
      <alignment vertical="top" wrapText="1"/>
    </xf>
    <xf numFmtId="0" fontId="0" fillId="0" borderId="18" xfId="0" applyBorder="1" applyAlignment="1">
      <alignment vertical="top" wrapText="1"/>
    </xf>
    <xf numFmtId="0" fontId="0" fillId="0" borderId="17" xfId="0" applyBorder="1" applyAlignment="1">
      <alignment vertical="top" wrapText="1"/>
    </xf>
    <xf numFmtId="0" fontId="14" fillId="0" borderId="0" xfId="0" applyFont="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13" fillId="0" borderId="17" xfId="2" quotePrefix="1" applyNumberFormat="1" applyBorder="1" applyAlignment="1">
      <alignment horizontal="center" vertical="top" wrapText="1"/>
    </xf>
    <xf numFmtId="0" fontId="0" fillId="0" borderId="19" xfId="0" applyBorder="1" applyAlignment="1">
      <alignment horizontal="center" vertical="top" wrapText="1"/>
    </xf>
    <xf numFmtId="0" fontId="19" fillId="0" borderId="21" xfId="3" applyFont="1" applyBorder="1" applyProtection="1">
      <protection hidden="1"/>
    </xf>
    <xf numFmtId="0" fontId="19" fillId="0" borderId="22" xfId="3" applyFont="1" applyBorder="1" applyProtection="1">
      <protection hidden="1"/>
    </xf>
    <xf numFmtId="0" fontId="19" fillId="0" borderId="22" xfId="3" applyFont="1" applyBorder="1"/>
    <xf numFmtId="0" fontId="20" fillId="0" borderId="2" xfId="3" applyFont="1" applyBorder="1" applyAlignment="1" applyProtection="1">
      <alignment horizontal="center" wrapText="1"/>
      <protection locked="0"/>
    </xf>
    <xf numFmtId="1" fontId="20" fillId="0" borderId="2" xfId="3" applyNumberFormat="1" applyFont="1" applyBorder="1" applyAlignment="1" applyProtection="1">
      <alignment horizontal="center" wrapText="1"/>
      <protection locked="0"/>
    </xf>
    <xf numFmtId="0" fontId="1" fillId="0" borderId="0" xfId="4"/>
    <xf numFmtId="0" fontId="17" fillId="0" borderId="0" xfId="5"/>
    <xf numFmtId="0" fontId="14" fillId="0" borderId="2" xfId="5" applyFont="1" applyBorder="1" applyAlignment="1">
      <alignment horizontal="center" vertical="top" wrapText="1"/>
    </xf>
    <xf numFmtId="0" fontId="17" fillId="0" borderId="2" xfId="5" applyBorder="1" applyAlignment="1">
      <alignment horizontal="center" vertical="center"/>
    </xf>
    <xf numFmtId="1" fontId="17" fillId="0" borderId="2" xfId="5" applyNumberFormat="1" applyBorder="1" applyAlignment="1">
      <alignment horizontal="center" vertical="center"/>
    </xf>
    <xf numFmtId="165" fontId="17" fillId="0" borderId="2" xfId="6" applyNumberFormat="1" applyFont="1" applyBorder="1" applyAlignment="1">
      <alignment horizontal="right" vertical="center"/>
    </xf>
    <xf numFmtId="0" fontId="14" fillId="0" borderId="2" xfId="5" applyFont="1" applyBorder="1" applyAlignment="1">
      <alignment horizontal="center" vertical="center"/>
    </xf>
    <xf numFmtId="1" fontId="23" fillId="0" borderId="2" xfId="5" applyNumberFormat="1" applyFont="1" applyBorder="1" applyAlignment="1">
      <alignment horizontal="center" vertical="center"/>
    </xf>
    <xf numFmtId="0" fontId="1" fillId="0" borderId="2" xfId="4" applyBorder="1" applyAlignment="1">
      <alignment horizontal="center" vertical="center"/>
    </xf>
    <xf numFmtId="0" fontId="24" fillId="0" borderId="0" xfId="4" applyFont="1"/>
    <xf numFmtId="0" fontId="0" fillId="0" borderId="2" xfId="5" applyFont="1" applyBorder="1" applyAlignment="1">
      <alignment horizontal="left" vertical="center"/>
    </xf>
    <xf numFmtId="0" fontId="0" fillId="0" borderId="2" xfId="5" applyFont="1" applyBorder="1" applyAlignment="1">
      <alignment horizontal="center" vertical="center"/>
    </xf>
    <xf numFmtId="0" fontId="19" fillId="0" borderId="20" xfId="3" applyFont="1" applyBorder="1" applyProtection="1">
      <protection hidden="1"/>
    </xf>
    <xf numFmtId="0" fontId="19" fillId="0" borderId="0" xfId="3" applyFont="1" applyProtection="1">
      <protection hidden="1"/>
    </xf>
    <xf numFmtId="0" fontId="21" fillId="0" borderId="0" xfId="0" applyFont="1" applyProtection="1">
      <protection hidden="1"/>
    </xf>
    <xf numFmtId="0" fontId="21" fillId="0" borderId="22" xfId="0" applyFont="1" applyBorder="1" applyProtection="1">
      <protection hidden="1"/>
    </xf>
    <xf numFmtId="1" fontId="0" fillId="0" borderId="22" xfId="0" applyNumberFormat="1" applyBorder="1"/>
    <xf numFmtId="1" fontId="0" fillId="0" borderId="22" xfId="0" applyNumberFormat="1" applyBorder="1" applyAlignment="1">
      <alignment horizontal="right"/>
    </xf>
    <xf numFmtId="0" fontId="21" fillId="0" borderId="23" xfId="0" applyFont="1" applyBorder="1" applyProtection="1">
      <protection hidden="1"/>
    </xf>
    <xf numFmtId="1" fontId="0" fillId="0" borderId="24" xfId="0" applyNumberFormat="1" applyBorder="1"/>
    <xf numFmtId="0" fontId="20" fillId="0" borderId="2" xfId="3" applyFont="1" applyBorder="1" applyAlignment="1" applyProtection="1">
      <alignment horizontal="center" vertical="top" wrapText="1"/>
      <protection locked="0"/>
    </xf>
    <xf numFmtId="0" fontId="20" fillId="0" borderId="2" xfId="3" applyFont="1" applyBorder="1" applyAlignment="1" applyProtection="1">
      <alignment horizontal="center" vertical="top"/>
      <protection locked="0"/>
    </xf>
    <xf numFmtId="0" fontId="20" fillId="0" borderId="36" xfId="3" applyFont="1" applyBorder="1" applyAlignment="1" applyProtection="1">
      <alignment horizontal="center" wrapText="1"/>
      <protection locked="0"/>
    </xf>
    <xf numFmtId="0" fontId="20" fillId="0" borderId="30" xfId="3" applyFont="1" applyBorder="1" applyAlignment="1" applyProtection="1">
      <alignment horizontal="center" vertical="top"/>
      <protection locked="0"/>
    </xf>
    <xf numFmtId="0" fontId="10" fillId="0" borderId="2" xfId="0" applyFont="1" applyBorder="1" applyAlignment="1">
      <alignment vertical="top" wrapText="1"/>
    </xf>
    <xf numFmtId="0" fontId="15" fillId="0" borderId="2" xfId="0" applyFont="1" applyBorder="1" applyAlignment="1">
      <alignment horizontal="left" vertical="top"/>
    </xf>
    <xf numFmtId="14" fontId="0" fillId="0" borderId="0" xfId="0" applyNumberFormat="1" applyAlignment="1">
      <alignmen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5" xfId="0" applyFont="1" applyFill="1" applyBorder="1" applyAlignment="1">
      <alignment horizontal="left" vertical="top" wrapText="1"/>
    </xf>
    <xf numFmtId="14" fontId="3" fillId="2" borderId="1" xfId="0" applyNumberFormat="1" applyFont="1" applyFill="1" applyBorder="1" applyAlignment="1">
      <alignment horizontal="left" vertical="top"/>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20" fillId="0" borderId="35" xfId="3" applyFont="1" applyBorder="1" applyAlignment="1" applyProtection="1">
      <alignment horizontal="center" vertical="top" wrapText="1"/>
      <protection locked="0"/>
    </xf>
    <xf numFmtId="0" fontId="20" fillId="0" borderId="36" xfId="3" applyFont="1" applyBorder="1" applyAlignment="1" applyProtection="1">
      <alignment horizontal="center" vertical="top" wrapText="1"/>
      <protection locked="0"/>
    </xf>
    <xf numFmtId="9" fontId="20" fillId="2" borderId="37" xfId="3" applyNumberFormat="1" applyFont="1" applyFill="1" applyBorder="1" applyAlignment="1" applyProtection="1">
      <alignment horizontal="center" vertical="center" wrapText="1"/>
      <protection hidden="1"/>
    </xf>
    <xf numFmtId="9" fontId="20" fillId="2" borderId="38" xfId="3" applyNumberFormat="1" applyFont="1" applyFill="1" applyBorder="1" applyAlignment="1" applyProtection="1">
      <alignment horizontal="center" vertical="center" wrapText="1"/>
      <protection hidden="1"/>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wrapText="1"/>
    </xf>
    <xf numFmtId="1" fontId="5" fillId="0" borderId="2"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20" fillId="0" borderId="30" xfId="3" applyFont="1" applyBorder="1" applyAlignment="1" applyProtection="1">
      <alignment horizontal="center" vertical="top" wrapText="1"/>
      <protection locked="0"/>
    </xf>
    <xf numFmtId="0" fontId="20" fillId="0" borderId="2" xfId="3" applyFont="1" applyBorder="1" applyAlignment="1" applyProtection="1">
      <alignment horizontal="center" vertical="top" wrapText="1"/>
      <protection locked="0"/>
    </xf>
    <xf numFmtId="9" fontId="20" fillId="2" borderId="1" xfId="3" applyNumberFormat="1" applyFont="1" applyFill="1" applyBorder="1" applyAlignment="1" applyProtection="1">
      <alignment horizontal="center" vertical="center" wrapText="1"/>
      <protection hidden="1"/>
    </xf>
    <xf numFmtId="9" fontId="20" fillId="2" borderId="5" xfId="3" applyNumberFormat="1" applyFont="1" applyFill="1" applyBorder="1" applyAlignment="1" applyProtection="1">
      <alignment horizontal="center" vertical="center" wrapText="1"/>
      <protection hidden="1"/>
    </xf>
    <xf numFmtId="9" fontId="20" fillId="2" borderId="2" xfId="3" applyNumberFormat="1" applyFont="1" applyFill="1" applyBorder="1" applyAlignment="1" applyProtection="1">
      <alignment horizontal="center" vertical="center" wrapText="1"/>
      <protection hidden="1"/>
    </xf>
    <xf numFmtId="9" fontId="20" fillId="2" borderId="36" xfId="3" applyNumberFormat="1" applyFont="1" applyFill="1" applyBorder="1" applyAlignment="1" applyProtection="1">
      <alignment horizontal="center" vertical="center" wrapText="1"/>
      <protection hidden="1"/>
    </xf>
    <xf numFmtId="9" fontId="20" fillId="2" borderId="7" xfId="3" applyNumberFormat="1" applyFont="1" applyFill="1" applyBorder="1" applyAlignment="1" applyProtection="1">
      <alignment horizontal="center" vertical="center" wrapText="1"/>
      <protection hidden="1"/>
    </xf>
    <xf numFmtId="9" fontId="20" fillId="2" borderId="13" xfId="3" applyNumberFormat="1" applyFont="1" applyFill="1" applyBorder="1" applyAlignment="1" applyProtection="1">
      <alignment horizontal="center" vertical="center" wrapText="1"/>
      <protection hidden="1"/>
    </xf>
    <xf numFmtId="9" fontId="20" fillId="2" borderId="34" xfId="3" applyNumberFormat="1" applyFont="1" applyFill="1" applyBorder="1" applyAlignment="1" applyProtection="1">
      <alignment horizontal="center" vertical="center" wrapText="1"/>
      <protection hidden="1"/>
    </xf>
    <xf numFmtId="9" fontId="20" fillId="2" borderId="9" xfId="3" applyNumberFormat="1" applyFont="1" applyFill="1" applyBorder="1" applyAlignment="1" applyProtection="1">
      <alignment horizontal="center" vertical="center" wrapText="1"/>
      <protection hidden="1"/>
    </xf>
    <xf numFmtId="9" fontId="20" fillId="2" borderId="0" xfId="3" applyNumberFormat="1" applyFont="1" applyFill="1" applyAlignment="1" applyProtection="1">
      <alignment horizontal="center" vertical="center" wrapText="1"/>
      <protection hidden="1"/>
    </xf>
    <xf numFmtId="9" fontId="20" fillId="2" borderId="22" xfId="3" applyNumberFormat="1" applyFont="1" applyFill="1" applyBorder="1" applyAlignment="1" applyProtection="1">
      <alignment horizontal="center" vertical="center" wrapText="1"/>
      <protection hidden="1"/>
    </xf>
    <xf numFmtId="9" fontId="20" fillId="2" borderId="39" xfId="3" applyNumberFormat="1" applyFont="1" applyFill="1" applyBorder="1" applyAlignment="1" applyProtection="1">
      <alignment horizontal="center" vertical="center" wrapText="1"/>
      <protection hidden="1"/>
    </xf>
    <xf numFmtId="9" fontId="20" fillId="2" borderId="23" xfId="3" applyNumberFormat="1" applyFont="1" applyFill="1" applyBorder="1" applyAlignment="1" applyProtection="1">
      <alignment horizontal="center" vertical="center" wrapText="1"/>
      <protection hidden="1"/>
    </xf>
    <xf numFmtId="9" fontId="20" fillId="2" borderId="24" xfId="3" applyNumberFormat="1" applyFont="1" applyFill="1" applyBorder="1" applyAlignment="1" applyProtection="1">
      <alignment horizontal="center" vertical="center" wrapText="1"/>
      <protection hidden="1"/>
    </xf>
    <xf numFmtId="0" fontId="20" fillId="0" borderId="30" xfId="3" applyFont="1" applyBorder="1" applyAlignment="1" applyProtection="1">
      <alignment horizontal="center" vertical="top"/>
      <protection locked="0"/>
    </xf>
    <xf numFmtId="0" fontId="20" fillId="0" borderId="2" xfId="3" applyFont="1" applyBorder="1" applyAlignment="1" applyProtection="1">
      <alignment horizontal="center" vertical="top"/>
      <protection locked="0"/>
    </xf>
    <xf numFmtId="0" fontId="18" fillId="0" borderId="25" xfId="3" applyFont="1" applyBorder="1" applyAlignment="1" applyProtection="1">
      <alignment horizontal="center" vertical="top" wrapText="1"/>
      <protection locked="0"/>
    </xf>
    <xf numFmtId="0" fontId="18" fillId="0" borderId="26" xfId="3" applyFont="1" applyBorder="1" applyAlignment="1" applyProtection="1">
      <alignment horizontal="center" vertical="top" wrapText="1"/>
      <protection locked="0"/>
    </xf>
    <xf numFmtId="0" fontId="18" fillId="0" borderId="27" xfId="3" applyFont="1" applyBorder="1" applyAlignment="1" applyProtection="1">
      <alignment horizontal="left" vertical="top" wrapText="1"/>
      <protection locked="0"/>
    </xf>
    <xf numFmtId="0" fontId="18" fillId="0" borderId="28" xfId="3" applyFont="1" applyBorder="1" applyAlignment="1" applyProtection="1">
      <alignment horizontal="left" vertical="top" wrapText="1"/>
      <protection locked="0"/>
    </xf>
    <xf numFmtId="0" fontId="18" fillId="0" borderId="29" xfId="3" applyFont="1" applyBorder="1" applyAlignment="1" applyProtection="1">
      <alignment horizontal="left" vertical="top" wrapText="1"/>
      <protection locked="0"/>
    </xf>
    <xf numFmtId="0" fontId="20" fillId="0" borderId="1" xfId="3" applyFont="1" applyBorder="1" applyAlignment="1" applyProtection="1">
      <alignment horizontal="center" vertical="top"/>
      <protection locked="0"/>
    </xf>
    <xf numFmtId="0" fontId="20" fillId="0" borderId="5" xfId="3" applyFont="1" applyBorder="1" applyAlignment="1" applyProtection="1">
      <alignment horizontal="center" vertical="top"/>
      <protection locked="0"/>
    </xf>
    <xf numFmtId="0" fontId="20" fillId="0" borderId="31" xfId="3" applyFont="1" applyBorder="1" applyAlignment="1" applyProtection="1">
      <alignment horizontal="center" vertical="top"/>
      <protection locked="0"/>
    </xf>
    <xf numFmtId="0" fontId="18" fillId="0" borderId="30" xfId="3" applyFont="1" applyBorder="1" applyAlignment="1" applyProtection="1">
      <alignment horizontal="left" vertical="top"/>
      <protection locked="0"/>
    </xf>
    <xf numFmtId="0" fontId="18" fillId="0" borderId="2" xfId="3" applyFont="1" applyBorder="1" applyAlignment="1" applyProtection="1">
      <alignment horizontal="left" vertical="top"/>
      <protection locked="0"/>
    </xf>
    <xf numFmtId="0" fontId="18" fillId="0" borderId="1" xfId="3" applyFont="1" applyBorder="1" applyAlignment="1" applyProtection="1">
      <alignment horizontal="left" vertical="top" wrapText="1"/>
      <protection locked="0"/>
    </xf>
    <xf numFmtId="0" fontId="18" fillId="0" borderId="6" xfId="3" applyFont="1" applyBorder="1" applyAlignment="1" applyProtection="1">
      <alignment horizontal="left" vertical="top" wrapText="1"/>
      <protection locked="0"/>
    </xf>
    <xf numFmtId="0" fontId="18" fillId="0" borderId="31" xfId="3" applyFont="1" applyBorder="1" applyAlignment="1" applyProtection="1">
      <alignment horizontal="left" vertical="top" wrapText="1"/>
      <protection locked="0"/>
    </xf>
    <xf numFmtId="0" fontId="20" fillId="0" borderId="32" xfId="3" applyFont="1" applyBorder="1" applyAlignment="1" applyProtection="1">
      <alignment horizontal="center" vertical="top" wrapText="1"/>
      <protection locked="0"/>
    </xf>
    <xf numFmtId="0" fontId="20" fillId="0" borderId="5" xfId="3" applyFont="1" applyBorder="1" applyAlignment="1" applyProtection="1">
      <alignment horizontal="center" vertical="top" wrapText="1"/>
      <protection locked="0"/>
    </xf>
    <xf numFmtId="0" fontId="20" fillId="0" borderId="33" xfId="3" applyFont="1" applyBorder="1" applyAlignment="1" applyProtection="1">
      <alignment horizontal="center" vertical="top" wrapText="1"/>
      <protection locked="0"/>
    </xf>
    <xf numFmtId="0" fontId="3" fillId="2" borderId="1" xfId="0" applyFont="1" applyFill="1" applyBorder="1" applyAlignment="1">
      <alignment horizontal="left" vertical="top"/>
    </xf>
    <xf numFmtId="0" fontId="0" fillId="0" borderId="5" xfId="0" applyBorder="1" applyAlignment="1">
      <alignment horizontal="left"/>
    </xf>
    <xf numFmtId="0" fontId="3" fillId="0" borderId="36" xfId="0" applyFont="1" applyBorder="1" applyAlignment="1">
      <alignment horizontal="left" vertical="top"/>
    </xf>
    <xf numFmtId="0" fontId="8" fillId="0" borderId="1" xfId="0" applyFont="1" applyBorder="1" applyAlignment="1">
      <alignment horizontal="center" vertical="top" wrapText="1"/>
    </xf>
    <xf numFmtId="0" fontId="8" fillId="0" borderId="5" xfId="0" applyFont="1" applyBorder="1" applyAlignment="1">
      <alignment horizontal="center" vertical="top"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5" xfId="0" applyFont="1" applyBorder="1" applyAlignment="1">
      <alignment horizontal="left" vertical="top"/>
    </xf>
    <xf numFmtId="0" fontId="8" fillId="0" borderId="1" xfId="0" applyFont="1" applyBorder="1" applyAlignment="1">
      <alignment horizontal="center" vertical="top"/>
    </xf>
    <xf numFmtId="0" fontId="8" fillId="0" borderId="5" xfId="0" applyFont="1" applyBorder="1" applyAlignment="1">
      <alignment horizontal="center" vertical="top"/>
    </xf>
    <xf numFmtId="0" fontId="8" fillId="0" borderId="2" xfId="0" applyFont="1" applyBorder="1" applyAlignment="1">
      <alignment horizontal="center" vertical="top" wrapText="1"/>
    </xf>
    <xf numFmtId="0" fontId="2" fillId="0" borderId="1" xfId="0" applyFont="1" applyBorder="1" applyAlignment="1">
      <alignment horizontal="center" vertical="top"/>
    </xf>
    <xf numFmtId="0" fontId="2" fillId="0" borderId="6" xfId="0" applyFont="1" applyBorder="1" applyAlignment="1">
      <alignment horizontal="center" vertical="top"/>
    </xf>
    <xf numFmtId="0" fontId="2" fillId="0" borderId="5" xfId="0" applyFont="1" applyBorder="1" applyAlignment="1">
      <alignment horizontal="center" vertical="top"/>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14" fontId="3" fillId="0" borderId="1" xfId="0" applyNumberFormat="1" applyFont="1" applyBorder="1" applyAlignment="1">
      <alignment horizontal="left" vertical="top"/>
    </xf>
    <xf numFmtId="14" fontId="3" fillId="0" borderId="6" xfId="0" applyNumberFormat="1" applyFont="1" applyBorder="1" applyAlignment="1">
      <alignment horizontal="left" vertical="top"/>
    </xf>
    <xf numFmtId="14" fontId="3" fillId="0" borderId="5" xfId="0" applyNumberFormat="1" applyFont="1" applyBorder="1" applyAlignment="1">
      <alignment horizontal="left" vertical="top"/>
    </xf>
    <xf numFmtId="0" fontId="3" fillId="0" borderId="6"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3" fillId="2" borderId="2" xfId="0" applyFont="1" applyFill="1" applyBorder="1" applyAlignment="1">
      <alignment horizontal="left" vertical="top"/>
    </xf>
    <xf numFmtId="0" fontId="2" fillId="0" borderId="1" xfId="0" applyFont="1" applyBorder="1" applyAlignment="1">
      <alignment horizontal="left" vertical="top"/>
    </xf>
    <xf numFmtId="0" fontId="2" fillId="0" borderId="5" xfId="0" applyFont="1" applyBorder="1" applyAlignment="1">
      <alignment horizontal="left" vertical="top"/>
    </xf>
    <xf numFmtId="0" fontId="3" fillId="0" borderId="1"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7" xfId="0" applyFont="1" applyBorder="1" applyAlignment="1">
      <alignment horizontal="left" vertical="top"/>
    </xf>
    <xf numFmtId="0" fontId="3" fillId="0" borderId="13" xfId="0" applyFont="1" applyBorder="1" applyAlignment="1">
      <alignment horizontal="left" vertical="top"/>
    </xf>
    <xf numFmtId="0" fontId="3" fillId="0" borderId="8" xfId="0" applyFont="1" applyBorder="1" applyAlignment="1">
      <alignment horizontal="left" vertical="top"/>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12" xfId="0" applyFont="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vertical="top"/>
    </xf>
    <xf numFmtId="0" fontId="3" fillId="0" borderId="5" xfId="0" applyFont="1" applyBorder="1" applyAlignment="1">
      <alignment vertical="top"/>
    </xf>
    <xf numFmtId="0" fontId="7" fillId="0" borderId="7" xfId="0" applyFont="1" applyBorder="1" applyAlignment="1">
      <alignment vertical="top" wrapText="1"/>
    </xf>
    <xf numFmtId="0" fontId="7" fillId="0" borderId="13"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0" xfId="0" applyFont="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3" xfId="0" applyFont="1" applyBorder="1" applyAlignment="1">
      <alignment vertical="top" wrapText="1"/>
    </xf>
    <xf numFmtId="0" fontId="7" fillId="0" borderId="12" xfId="0" applyFont="1" applyBorder="1" applyAlignment="1">
      <alignment vertical="top" wrapText="1"/>
    </xf>
    <xf numFmtId="0" fontId="6" fillId="0" borderId="1" xfId="0" applyFont="1" applyBorder="1" applyAlignment="1">
      <alignment horizontal="left" vertical="top"/>
    </xf>
    <xf numFmtId="0" fontId="6" fillId="0" borderId="6" xfId="0" applyFont="1" applyBorder="1" applyAlignment="1">
      <alignment horizontal="left" vertical="top"/>
    </xf>
    <xf numFmtId="0" fontId="6" fillId="0" borderId="5" xfId="0" applyFont="1" applyBorder="1" applyAlignment="1">
      <alignment horizontal="left" vertical="top"/>
    </xf>
    <xf numFmtId="0" fontId="2" fillId="2" borderId="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8" fillId="2" borderId="1"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5" xfId="0" applyFont="1" applyFill="1" applyBorder="1" applyAlignment="1">
      <alignment horizontal="left" vertical="top" wrapText="1"/>
    </xf>
    <xf numFmtId="0" fontId="2" fillId="0" borderId="2" xfId="0" applyFont="1" applyBorder="1" applyAlignment="1">
      <alignment horizontal="center" vertical="top" wrapText="1"/>
    </xf>
    <xf numFmtId="0" fontId="11" fillId="0" borderId="2" xfId="0" applyFont="1" applyBorder="1" applyAlignment="1">
      <alignment horizontal="center" vertical="top"/>
    </xf>
    <xf numFmtId="0" fontId="2" fillId="0" borderId="2" xfId="0" applyFont="1" applyBorder="1" applyAlignment="1">
      <alignment horizontal="center" vertical="top"/>
    </xf>
    <xf numFmtId="1" fontId="5" fillId="0" borderId="2" xfId="0" applyNumberFormat="1" applyFont="1" applyBorder="1" applyAlignment="1">
      <alignment horizontal="center" vertical="top" wrapText="1"/>
    </xf>
    <xf numFmtId="0" fontId="4" fillId="0" borderId="1" xfId="0" applyFont="1" applyBorder="1" applyAlignment="1">
      <alignment vertical="top"/>
    </xf>
    <xf numFmtId="0" fontId="2" fillId="0" borderId="7" xfId="1" applyFont="1" applyBorder="1" applyAlignment="1">
      <alignment horizontal="left" vertical="top" wrapText="1"/>
    </xf>
    <xf numFmtId="0" fontId="2" fillId="0" borderId="13" xfId="1" applyFont="1" applyBorder="1" applyAlignment="1">
      <alignment horizontal="left" vertical="top" wrapText="1"/>
    </xf>
    <xf numFmtId="0" fontId="2" fillId="0" borderId="8" xfId="1" applyFont="1" applyBorder="1" applyAlignment="1">
      <alignment horizontal="left" vertical="top" wrapText="1"/>
    </xf>
    <xf numFmtId="1" fontId="3" fillId="0" borderId="7"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0" fontId="2" fillId="0" borderId="1"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center" vertical="top" wrapText="1"/>
    </xf>
    <xf numFmtId="0" fontId="3" fillId="0" borderId="2" xfId="0" applyFont="1" applyBorder="1" applyAlignment="1">
      <alignment horizontal="center" vertical="top"/>
    </xf>
    <xf numFmtId="0" fontId="2" fillId="0" borderId="6" xfId="0" applyFont="1" applyBorder="1" applyAlignment="1">
      <alignment horizontal="left" vertical="top"/>
    </xf>
    <xf numFmtId="1" fontId="3" fillId="0" borderId="2" xfId="0" applyNumberFormat="1" applyFont="1" applyBorder="1" applyAlignment="1">
      <alignment horizontal="center" vertical="center" wrapText="1"/>
    </xf>
    <xf numFmtId="1" fontId="2" fillId="0" borderId="2" xfId="0" applyNumberFormat="1" applyFont="1" applyBorder="1" applyAlignment="1">
      <alignment horizontal="center" vertical="top" wrapText="1"/>
    </xf>
    <xf numFmtId="9" fontId="20" fillId="2" borderId="33" xfId="3" applyNumberFormat="1" applyFont="1" applyFill="1" applyBorder="1" applyAlignment="1" applyProtection="1">
      <alignment horizontal="center" vertical="center" wrapText="1"/>
      <protection hidden="1"/>
    </xf>
    <xf numFmtId="9" fontId="20" fillId="2" borderId="43" xfId="3" applyNumberFormat="1" applyFont="1" applyFill="1" applyBorder="1" applyAlignment="1" applyProtection="1">
      <alignment horizontal="center" vertical="center" wrapText="1"/>
      <protection hidden="1"/>
    </xf>
    <xf numFmtId="0" fontId="18" fillId="0" borderId="40" xfId="3" applyFont="1" applyBorder="1" applyAlignment="1" applyProtection="1">
      <alignment horizontal="center" vertical="top" wrapText="1"/>
      <protection locked="0"/>
    </xf>
    <xf numFmtId="0" fontId="18" fillId="0" borderId="41" xfId="3" applyFont="1" applyBorder="1" applyAlignment="1" applyProtection="1">
      <alignment horizontal="center" vertical="top" wrapText="1"/>
      <protection locked="0"/>
    </xf>
    <xf numFmtId="0" fontId="18" fillId="0" borderId="41" xfId="3" applyFont="1" applyBorder="1" applyAlignment="1" applyProtection="1">
      <alignment horizontal="left" vertical="top" wrapText="1"/>
      <protection locked="0"/>
    </xf>
    <xf numFmtId="0" fontId="18" fillId="0" borderId="42" xfId="3" applyFont="1" applyBorder="1" applyAlignment="1" applyProtection="1">
      <alignment horizontal="left" vertical="top" wrapText="1"/>
      <protection locked="0"/>
    </xf>
    <xf numFmtId="0" fontId="20" fillId="0" borderId="33" xfId="3" applyFont="1" applyBorder="1" applyAlignment="1" applyProtection="1">
      <alignment horizontal="center" vertical="top"/>
      <protection locked="0"/>
    </xf>
    <xf numFmtId="0" fontId="18" fillId="0" borderId="2" xfId="3" applyFont="1" applyBorder="1" applyAlignment="1" applyProtection="1">
      <alignment horizontal="left" vertical="top" wrapText="1"/>
      <protection locked="0"/>
    </xf>
    <xf numFmtId="0" fontId="18" fillId="0" borderId="33" xfId="3" applyFont="1" applyBorder="1" applyAlignment="1" applyProtection="1">
      <alignment horizontal="left" vertical="top" wrapText="1"/>
      <protection locked="0"/>
    </xf>
    <xf numFmtId="0" fontId="2" fillId="0" borderId="1" xfId="0" applyFont="1" applyBorder="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13" fillId="0" borderId="1" xfId="2" applyFill="1" applyBorder="1" applyAlignment="1">
      <alignment horizontal="left" vertical="top"/>
    </xf>
    <xf numFmtId="2" fontId="3" fillId="0" borderId="1" xfId="0" applyNumberFormat="1" applyFont="1" applyBorder="1" applyAlignment="1">
      <alignment horizontal="left" vertical="top"/>
    </xf>
    <xf numFmtId="2" fontId="3" fillId="0" borderId="6" xfId="0" applyNumberFormat="1" applyFont="1" applyBorder="1" applyAlignment="1">
      <alignment horizontal="left" vertical="top"/>
    </xf>
    <xf numFmtId="2" fontId="3" fillId="0" borderId="5" xfId="0" applyNumberFormat="1" applyFont="1" applyBorder="1" applyAlignment="1">
      <alignment horizontal="left" vertical="top"/>
    </xf>
    <xf numFmtId="0" fontId="14" fillId="0" borderId="2" xfId="5" applyFont="1" applyBorder="1" applyAlignment="1">
      <alignment horizontal="left"/>
    </xf>
    <xf numFmtId="0" fontId="0" fillId="3" borderId="2" xfId="0" applyFill="1" applyBorder="1" applyAlignment="1">
      <alignment horizontal="center" wrapText="1"/>
    </xf>
    <xf numFmtId="0" fontId="14" fillId="0" borderId="2" xfId="0" applyFont="1" applyBorder="1" applyAlignment="1">
      <alignment horizontal="center"/>
    </xf>
  </cellXfs>
  <cellStyles count="7">
    <cellStyle name="Comma 2" xfId="6"/>
    <cellStyle name="Excel Built-in Normal" xfId="1"/>
    <cellStyle name="Excel Built-in Normal 2" xfId="4"/>
    <cellStyle name="Hyperlink" xfId="2" builtinId="8"/>
    <cellStyle name="Normal" xfId="0" builtinId="0"/>
    <cellStyle name="Normal 3" xfId="3"/>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multiLvlStrRef>
              <c:f>Sheet1!$A$1:$E$203</c:f>
              <c:multiLvlStrCache>
                <c:ptCount val="177"/>
                <c:lvl>
                  <c:pt idx="25">
                    <c:v>West</c:v>
                  </c:pt>
                  <c:pt idx="26">
                    <c:v>NA</c:v>
                  </c:pt>
                  <c:pt idx="27">
                    <c:v>Lake Home Bldg</c:v>
                  </c:pt>
                  <c:pt idx="55">
                    <c:v>Podium</c:v>
                  </c:pt>
                  <c:pt idx="69">
                    <c:v>Podium</c:v>
                  </c:pt>
                  <c:pt idx="176">
                    <c:v>Lake Riviera</c:v>
                  </c:pt>
                </c:lvl>
                <c:lvl>
                  <c:pt idx="47">
                    <c:v>17/02/2021.</c:v>
                  </c:pt>
                  <c:pt idx="49">
                    <c:v>30245.025</c:v>
                  </c:pt>
                  <c:pt idx="55">
                    <c:v>1</c:v>
                  </c:pt>
                  <c:pt idx="57">
                    <c:v>Complition %</c:v>
                  </c:pt>
                  <c:pt idx="58">
                    <c:v>100%</c:v>
                  </c:pt>
                  <c:pt idx="59">
                    <c:v>100%</c:v>
                  </c:pt>
                  <c:pt idx="60">
                    <c:v>65%</c:v>
                  </c:pt>
                  <c:pt idx="61">
                    <c:v>63%</c:v>
                  </c:pt>
                  <c:pt idx="62">
                    <c:v>63%</c:v>
                  </c:pt>
                  <c:pt idx="63">
                    <c:v>63%</c:v>
                  </c:pt>
                  <c:pt idx="64">
                    <c:v>63%</c:v>
                  </c:pt>
                  <c:pt idx="65">
                    <c:v>63%</c:v>
                  </c:pt>
                  <c:pt idx="66">
                    <c:v>53%</c:v>
                  </c:pt>
                  <c:pt idx="67">
                    <c:v>0%</c:v>
                  </c:pt>
                  <c:pt idx="69">
                    <c:v>1</c:v>
                  </c:pt>
                  <c:pt idx="71">
                    <c:v>Complition %</c:v>
                  </c:pt>
                  <c:pt idx="72">
                    <c:v>100%</c:v>
                  </c:pt>
                  <c:pt idx="73">
                    <c:v>100%</c:v>
                  </c:pt>
                  <c:pt idx="74">
                    <c:v>45%</c:v>
                  </c:pt>
                  <c:pt idx="75">
                    <c:v>16%</c:v>
                  </c:pt>
                  <c:pt idx="76">
                    <c:v>0%</c:v>
                  </c:pt>
                  <c:pt idx="77">
                    <c:v>0%</c:v>
                  </c:pt>
                  <c:pt idx="78">
                    <c:v>0%</c:v>
                  </c:pt>
                  <c:pt idx="79">
                    <c:v>0%</c:v>
                  </c:pt>
                  <c:pt idx="80">
                    <c:v>0%</c:v>
                  </c:pt>
                  <c:pt idx="81">
                    <c:v>0%</c:v>
                  </c:pt>
                  <c:pt idx="96">
                    <c:v>Gross Carpet area</c:v>
                  </c:pt>
                  <c:pt idx="101">
                    <c:v>856</c:v>
                  </c:pt>
                  <c:pt idx="102">
                    <c:v>1097</c:v>
                  </c:pt>
                  <c:pt idx="103">
                    <c:v>811</c:v>
                  </c:pt>
                  <c:pt idx="104">
                    <c:v>1054</c:v>
                  </c:pt>
                  <c:pt idx="106">
                    <c:v>856</c:v>
                  </c:pt>
                  <c:pt idx="107">
                    <c:v>1097</c:v>
                  </c:pt>
                  <c:pt idx="108">
                    <c:v>811</c:v>
                  </c:pt>
                  <c:pt idx="109">
                    <c:v>1054</c:v>
                  </c:pt>
                  <c:pt idx="111">
                    <c:v>856</c:v>
                  </c:pt>
                  <c:pt idx="112">
                    <c:v>1097</c:v>
                  </c:pt>
                  <c:pt idx="113">
                    <c:v>811</c:v>
                  </c:pt>
                  <c:pt idx="114">
                    <c:v>1054</c:v>
                  </c:pt>
                  <c:pt idx="116">
                    <c:v>856</c:v>
                  </c:pt>
                  <c:pt idx="117">
                    <c:v>1097</c:v>
                  </c:pt>
                  <c:pt idx="118">
                    <c:v>811</c:v>
                  </c:pt>
                  <c:pt idx="119">
                    <c:v>1054</c:v>
                  </c:pt>
                  <c:pt idx="123">
                    <c:v>685</c:v>
                  </c:pt>
                  <c:pt idx="124">
                    <c:v>697</c:v>
                  </c:pt>
                  <c:pt idx="125">
                    <c:v>805</c:v>
                  </c:pt>
                  <c:pt idx="126">
                    <c:v>805</c:v>
                  </c:pt>
                  <c:pt idx="127">
                    <c:v>698</c:v>
                  </c:pt>
                  <c:pt idx="129">
                    <c:v>685</c:v>
                  </c:pt>
                  <c:pt idx="130">
                    <c:v>697</c:v>
                  </c:pt>
                  <c:pt idx="131">
                    <c:v>805</c:v>
                  </c:pt>
                  <c:pt idx="133">
                    <c:v>698</c:v>
                  </c:pt>
                  <c:pt idx="135">
                    <c:v>685</c:v>
                  </c:pt>
                  <c:pt idx="136">
                    <c:v>697</c:v>
                  </c:pt>
                  <c:pt idx="137">
                    <c:v>805</c:v>
                  </c:pt>
                  <c:pt idx="139">
                    <c:v>698</c:v>
                  </c:pt>
                  <c:pt idx="141">
                    <c:v>685</c:v>
                  </c:pt>
                  <c:pt idx="142">
                    <c:v>697</c:v>
                  </c:pt>
                  <c:pt idx="143">
                    <c:v>805</c:v>
                  </c:pt>
                  <c:pt idx="144">
                    <c:v>805</c:v>
                  </c:pt>
                  <c:pt idx="145">
                    <c:v>698</c:v>
                  </c:pt>
                  <c:pt idx="150">
                    <c:v>703</c:v>
                  </c:pt>
                  <c:pt idx="151">
                    <c:v>942</c:v>
                  </c:pt>
                  <c:pt idx="152">
                    <c:v>670</c:v>
                  </c:pt>
                  <c:pt idx="153">
                    <c:v>670</c:v>
                  </c:pt>
                  <c:pt idx="155">
                    <c:v>703</c:v>
                  </c:pt>
                  <c:pt idx="157">
                    <c:v>670</c:v>
                  </c:pt>
                  <c:pt idx="158">
                    <c:v>670</c:v>
                  </c:pt>
                  <c:pt idx="160">
                    <c:v>703</c:v>
                  </c:pt>
                  <c:pt idx="162">
                    <c:v>670</c:v>
                  </c:pt>
                  <c:pt idx="163">
                    <c:v>670</c:v>
                  </c:pt>
                </c:lvl>
                <c:lvl>
                  <c:pt idx="13">
                    <c:v>Lake Riviera, Building no.4 (A, B &amp; C Wings) CTS No.-11 H/A(Pt.), 11HA/106/A 11HA/122/A to 11HA/190/A, 11B/10, 11B/11, 11B/11/28 To 11B/11/93, 11/C, Village Chandivali, Powai, Mumbai.</c:v>
                  </c:pt>
                  <c:pt idx="17">
                    <c:v>Woodland Heights CHS</c:v>
                  </c:pt>
                  <c:pt idx="25">
                    <c:v>East</c:v>
                  </c:pt>
                  <c:pt idx="26">
                    <c:v>NA</c:v>
                  </c:pt>
                  <c:pt idx="27">
                    <c:v>Shristi Building</c:v>
                  </c:pt>
                  <c:pt idx="30">
                    <c:v>19.115175623,72.902691585</c:v>
                  </c:pt>
                  <c:pt idx="31">
                    <c:v>https://maps.app.goo.gl/Euvn6puescs7V2dDA</c:v>
                  </c:pt>
                  <c:pt idx="43">
                    <c:v>Sale Building no.4 = SRA/ENG/L/PVT/0059/20111011/APS-4</c:v>
                  </c:pt>
                  <c:pt idx="44">
                    <c:v>Sale Building no.4 = SRA/ENG/L/PVT/0059/20111011/APS-4</c:v>
                  </c:pt>
                  <c:pt idx="45">
                    <c:v>L/PVT/0059/20111011/AP/S-4                                                                                                                 Valid Up to: This CC is re-endorsed &amp; further extended upto 12th upper floors of wing 'A' &amp; 'B' &amp; upto 9th upper flo</c:v>
                  </c:pt>
                  <c:pt idx="46">
                    <c:v>NA</c:v>
                  </c:pt>
                  <c:pt idx="50">
                    <c:v>A, B &amp; C Wing = 2B + G + 1st E deck + 2nd to 19th Floor
C Wing = B+G+ 2P+3rd to 15th Floor</c:v>
                  </c:pt>
                  <c:pt idx="51">
                    <c:v>A, B &amp; C Wing = 2B + G + 1st E deck + 2nd to 19th Floor
</c:v>
                  </c:pt>
                  <c:pt idx="54">
                    <c:v>Wing A &amp; B = 2B + G + 1st E deck + 2nd to 19th Floor</c:v>
                  </c:pt>
                  <c:pt idx="55">
                    <c:v>Ground</c:v>
                  </c:pt>
                  <c:pt idx="56">
                    <c:v>Excavation work Completed. Plinth work completed, RCC upto 13 Slab, Brickwork upto 12 Floor, Internal Plaster upto 12 Floor, External Plaster upto 12 Floor, Flooring upto 12 Floor, Painting upto 12 Floor, Finishing upto 10 Floor Completed</c:v>
                  </c:pt>
                  <c:pt idx="57">
                    <c:v>Slab/Floor</c:v>
                  </c:pt>
                  <c:pt idx="58">
                    <c:v>19</c:v>
                  </c:pt>
                  <c:pt idx="59">
                    <c:v>19</c:v>
                  </c:pt>
                  <c:pt idx="60">
                    <c:v>13</c:v>
                  </c:pt>
                  <c:pt idx="61">
                    <c:v>12</c:v>
                  </c:pt>
                  <c:pt idx="62">
                    <c:v>12</c:v>
                  </c:pt>
                  <c:pt idx="63">
                    <c:v>12</c:v>
                  </c:pt>
                  <c:pt idx="64">
                    <c:v>12</c:v>
                  </c:pt>
                  <c:pt idx="65">
                    <c:v>12</c:v>
                  </c:pt>
                  <c:pt idx="66">
                    <c:v>10</c:v>
                  </c:pt>
                  <c:pt idx="67">
                    <c:v>0</c:v>
                  </c:pt>
                  <c:pt idx="68">
                    <c:v>C Wing = 2B + G + 1st E deck + 2nd to 19th Floor</c:v>
                  </c:pt>
                  <c:pt idx="69">
                    <c:v>Ground</c:v>
                  </c:pt>
                  <c:pt idx="70">
                    <c:v>Excavation work Completed. Plinth work completed, RCC upto 9 Slab, Brickwork upto 3 Floor Completed</c:v>
                  </c:pt>
                  <c:pt idx="71">
                    <c:v>Slab/Floor</c:v>
                  </c:pt>
                  <c:pt idx="72">
                    <c:v>19</c:v>
                  </c:pt>
                  <c:pt idx="73">
                    <c:v>19</c:v>
                  </c:pt>
                  <c:pt idx="74">
                    <c:v>9</c:v>
                  </c:pt>
                  <c:pt idx="75">
                    <c:v>3</c:v>
                  </c:pt>
                  <c:pt idx="76">
                    <c:v>0</c:v>
                  </c:pt>
                  <c:pt idx="77">
                    <c:v>0</c:v>
                  </c:pt>
                  <c:pt idx="78">
                    <c:v>0</c:v>
                  </c:pt>
                  <c:pt idx="79">
                    <c:v>0</c:v>
                  </c:pt>
                  <c:pt idx="80">
                    <c:v>0</c:v>
                  </c:pt>
                  <c:pt idx="81">
                    <c:v>0</c:v>
                  </c:pt>
                  <c:pt idx="96">
                    <c:v>Description</c:v>
                  </c:pt>
                  <c:pt idx="101">
                    <c:v>2 BHK</c:v>
                  </c:pt>
                  <c:pt idx="102">
                    <c:v>3 BHK</c:v>
                  </c:pt>
                  <c:pt idx="103">
                    <c:v>2 BHK</c:v>
                  </c:pt>
                  <c:pt idx="104">
                    <c:v>3 BHK</c:v>
                  </c:pt>
                  <c:pt idx="106">
                    <c:v>2 BHK</c:v>
                  </c:pt>
                  <c:pt idx="107">
                    <c:v>3 BHK</c:v>
                  </c:pt>
                  <c:pt idx="108">
                    <c:v>2 BHK</c:v>
                  </c:pt>
                  <c:pt idx="109">
                    <c:v>3 BHK</c:v>
                  </c:pt>
                  <c:pt idx="111">
                    <c:v>2 BHK</c:v>
                  </c:pt>
                  <c:pt idx="112">
                    <c:v>3 BHK</c:v>
                  </c:pt>
                  <c:pt idx="113">
                    <c:v>2 BHK</c:v>
                  </c:pt>
                  <c:pt idx="114">
                    <c:v>3 BHK</c:v>
                  </c:pt>
                  <c:pt idx="116">
                    <c:v>2 BHK</c:v>
                  </c:pt>
                  <c:pt idx="117">
                    <c:v>3 BHK</c:v>
                  </c:pt>
                  <c:pt idx="118">
                    <c:v>2 BHK</c:v>
                  </c:pt>
                  <c:pt idx="119">
                    <c:v>3 BHK</c:v>
                  </c:pt>
                  <c:pt idx="123">
                    <c:v>2 BHK</c:v>
                  </c:pt>
                  <c:pt idx="124">
                    <c:v>2 BHK</c:v>
                  </c:pt>
                  <c:pt idx="125">
                    <c:v>2 BHK</c:v>
                  </c:pt>
                  <c:pt idx="126">
                    <c:v>2 BHK</c:v>
                  </c:pt>
                  <c:pt idx="127">
                    <c:v>2 BHK</c:v>
                  </c:pt>
                  <c:pt idx="129">
                    <c:v>2 BHK</c:v>
                  </c:pt>
                  <c:pt idx="130">
                    <c:v>2 BHK</c:v>
                  </c:pt>
                  <c:pt idx="131">
                    <c:v>2 BHK</c:v>
                  </c:pt>
                  <c:pt idx="132">
                    <c:v>Refuge Area</c:v>
                  </c:pt>
                  <c:pt idx="133">
                    <c:v>2 BHK</c:v>
                  </c:pt>
                  <c:pt idx="135">
                    <c:v>2 BHK</c:v>
                  </c:pt>
                  <c:pt idx="136">
                    <c:v>2 BHK</c:v>
                  </c:pt>
                  <c:pt idx="137">
                    <c:v>2 BHK</c:v>
                  </c:pt>
                  <c:pt idx="138">
                    <c:v>Refuge Area</c:v>
                  </c:pt>
                  <c:pt idx="139">
                    <c:v>2 BHK</c:v>
                  </c:pt>
                  <c:pt idx="141">
                    <c:v>2 BHK</c:v>
                  </c:pt>
                  <c:pt idx="142">
                    <c:v>2 BHK</c:v>
                  </c:pt>
                  <c:pt idx="143">
                    <c:v>2 BHK</c:v>
                  </c:pt>
                  <c:pt idx="144">
                    <c:v>2 BHK</c:v>
                  </c:pt>
                  <c:pt idx="145">
                    <c:v>2 BHK</c:v>
                  </c:pt>
                  <c:pt idx="150">
                    <c:v>2 BHK</c:v>
                  </c:pt>
                  <c:pt idx="151">
                    <c:v>3 BHK</c:v>
                  </c:pt>
                  <c:pt idx="152">
                    <c:v>2 BHK</c:v>
                  </c:pt>
                  <c:pt idx="153">
                    <c:v>2 BHK</c:v>
                  </c:pt>
                  <c:pt idx="155">
                    <c:v>2 BHK</c:v>
                  </c:pt>
                  <c:pt idx="156">
                    <c:v>Refuge Area</c:v>
                  </c:pt>
                  <c:pt idx="157">
                    <c:v>2 BHK</c:v>
                  </c:pt>
                  <c:pt idx="158">
                    <c:v>2 BHK</c:v>
                  </c:pt>
                  <c:pt idx="160">
                    <c:v>2 BHK</c:v>
                  </c:pt>
                  <c:pt idx="161">
                    <c:v>Refuge Area</c:v>
                  </c:pt>
                  <c:pt idx="162">
                    <c:v>2 BHK</c:v>
                  </c:pt>
                  <c:pt idx="163">
                    <c:v>2 BHK</c:v>
                  </c:pt>
                </c:lvl>
                <c:lvl>
                  <c:pt idx="14">
                    <c:v>CTS No.-11 H/A(Pt.), 11HA/106/A 11HA/122/A to 11HA/190/A, 11B/10, 11B/11, 11B/11/28 To 11B/11/93, 11/C</c:v>
                  </c:pt>
                  <c:pt idx="15">
                    <c:v>Chandivali Road</c:v>
                  </c:pt>
                  <c:pt idx="16">
                    <c:v>Powai</c:v>
                  </c:pt>
                  <c:pt idx="55">
                    <c:v>2</c:v>
                  </c:pt>
                  <c:pt idx="61">
                    <c:v>Brickwork &amp; Internal Plaster</c:v>
                  </c:pt>
                  <c:pt idx="62">
                    <c:v>Brickwork &amp; Internal Plaster</c:v>
                  </c:pt>
                  <c:pt idx="63">
                    <c:v>External Plaster &amp; Plumbing</c:v>
                  </c:pt>
                  <c:pt idx="64">
                    <c:v>Flooring &amp; Fitting</c:v>
                  </c:pt>
                  <c:pt idx="66">
                    <c:v>Building Common Amenities</c:v>
                  </c:pt>
                  <c:pt idx="69">
                    <c:v>2</c:v>
                  </c:pt>
                  <c:pt idx="75">
                    <c:v>Brickwork &amp; Internal Plaster</c:v>
                  </c:pt>
                  <c:pt idx="76">
                    <c:v>Brickwork &amp; Internal Plaster</c:v>
                  </c:pt>
                  <c:pt idx="77">
                    <c:v>External Plaster &amp; Plumbing</c:v>
                  </c:pt>
                  <c:pt idx="78">
                    <c:v>Flooring &amp; Fitting</c:v>
                  </c:pt>
                  <c:pt idx="80">
                    <c:v>Building Common Amenities</c:v>
                  </c:pt>
                </c:lvl>
                <c:lvl>
                  <c:pt idx="0">
                    <c:v>Office No. 1031, Wing J, Akshar Business Park, Plot No. 03 Sector 25, Near APMC Market, 
Vashi,  Navi Mumbai, Maharashtra 400703 TEL: 022-46090378/79/80                                                                       
E mail : vsjcapf@gmail.com. Web</c:v>
                  </c:pt>
                  <c:pt idx="1">
                    <c:v>Valuation Report </c:v>
                  </c:pt>
                  <c:pt idx="2">
                    <c:v>Date:</c:v>
                  </c:pt>
                  <c:pt idx="3">
                    <c:v>CPC Name:</c:v>
                  </c:pt>
                  <c:pt idx="4">
                    <c:v>Date Of Property Visit</c:v>
                  </c:pt>
                  <c:pt idx="5">
                    <c:v>Name of the builder group</c:v>
                  </c:pt>
                  <c:pt idx="6">
                    <c:v>Name of the builder company</c:v>
                  </c:pt>
                  <c:pt idx="7">
                    <c:v>Name of the Project</c:v>
                  </c:pt>
                  <c:pt idx="8">
                    <c:v>Contact Details ( Name &amp; Contact No.)</c:v>
                  </c:pt>
                  <c:pt idx="9">
                    <c:v>Site Person - Contact Details ( Name &amp; Contact No.)
</c:v>
                  </c:pt>
                  <c:pt idx="10">
                    <c:v>Name / no of the Building</c:v>
                  </c:pt>
                  <c:pt idx="11">
                    <c:v>Docouments Provided</c:v>
                  </c:pt>
                  <c:pt idx="12">
                    <c:v>RERA no.</c:v>
                  </c:pt>
                  <c:pt idx="13">
                    <c:v>Project location details       </c:v>
                  </c:pt>
                  <c:pt idx="14">
                    <c:v>CTS No</c:v>
                  </c:pt>
                  <c:pt idx="15">
                    <c:v>Road</c:v>
                  </c:pt>
                  <c:pt idx="16">
                    <c:v>City</c:v>
                  </c:pt>
                  <c:pt idx="17">
                    <c:v>Near by Landmark</c:v>
                  </c:pt>
                  <c:pt idx="18">
                    <c:v>Accessibility to the Project from the City:
(Proximity to civic amenities like school, hospital, market, etc.)</c:v>
                  </c:pt>
                  <c:pt idx="20">
                    <c:v>Does property have Electricity / Water / Drainage Connection</c:v>
                  </c:pt>
                  <c:pt idx="21">
                    <c:v>Class of locality</c:v>
                  </c:pt>
                  <c:pt idx="22">
                    <c:v>Nature of land with topographical condtion</c:v>
                  </c:pt>
                  <c:pt idx="23">
                    <c:v>Nature of the locality </c:v>
                  </c:pt>
                  <c:pt idx="24">
                    <c:v>Quality of infrastructure in vicinity</c:v>
                  </c:pt>
                  <c:pt idx="25">
                    <c:v>Boundaries</c:v>
                  </c:pt>
                  <c:pt idx="26">
                    <c:v>As per deed</c:v>
                  </c:pt>
                  <c:pt idx="27">
                    <c:v>At site</c:v>
                  </c:pt>
                  <c:pt idx="28">
                    <c:v>Does the boundaries at site match, as mentioned in the Docoumentation: NA</c:v>
                  </c:pt>
                  <c:pt idx="29">
                    <c:v>Type of Structure : RCC Framed structure</c:v>
                  </c:pt>
                  <c:pt idx="30">
                    <c:v>Latitude &amp; Longitude </c:v>
                  </c:pt>
                  <c:pt idx="31">
                    <c:v>Location Link</c:v>
                  </c:pt>
                  <c:pt idx="32">
                    <c:v>Approval details:</c:v>
                  </c:pt>
                  <c:pt idx="33">
                    <c:v>Approved usage of the Property: Residential
(Restrictive Covenants in regard to Land Use, if any) : No                                                                                                                                              </c:v>
                  </c:pt>
                  <c:pt idx="35">
                    <c:v>Total land area of the project in Sq. Mt.</c:v>
                  </c:pt>
                  <c:pt idx="36">
                    <c:v>Permissible FSI</c:v>
                  </c:pt>
                  <c:pt idx="37">
                    <c:v>Permissible FSI</c:v>
                  </c:pt>
                  <c:pt idx="38">
                    <c:v>Permissible TDR/Paid FSI</c:v>
                  </c:pt>
                  <c:pt idx="39">
                    <c:v>Total FSI availaible for the project</c:v>
                  </c:pt>
                  <c:pt idx="40">
                    <c:v>Total Approved Builtup area of the project in Sq. Mt.</c:v>
                  </c:pt>
                  <c:pt idx="41">
                    <c:v>Total number of Buildings</c:v>
                  </c:pt>
                  <c:pt idx="42">
                    <c:v>Approval Detail : Plan approval </c:v>
                  </c:pt>
                  <c:pt idx="43">
                    <c:v>Layout Approval No     </c:v>
                  </c:pt>
                  <c:pt idx="44">
                    <c:v>Building plan approval No    </c:v>
                  </c:pt>
                  <c:pt idx="45">
                    <c:v>Commencement
Certificate No.</c:v>
                  </c:pt>
                  <c:pt idx="46">
                    <c:v>O. Certificate No.:  NA</c:v>
                  </c:pt>
                  <c:pt idx="47">
                    <c:v>Commencement date of construction </c:v>
                  </c:pt>
                  <c:pt idx="48">
                    <c:v>Building wise Construction details</c:v>
                  </c:pt>
                  <c:pt idx="49">
                    <c:v>Approved area of the building in Sq.Mt</c:v>
                  </c:pt>
                  <c:pt idx="50">
                    <c:v>Approved no of Floors</c:v>
                  </c:pt>
                  <c:pt idx="51">
                    <c:v>Proposed no of Floors</c:v>
                  </c:pt>
                  <c:pt idx="52">
                    <c:v>Quality of construction: Good</c:v>
                  </c:pt>
                  <c:pt idx="53">
                    <c:v>Material laying at Site: :Bricks, Cement &amp; Steel etc.</c:v>
                  </c:pt>
                  <c:pt idx="54">
                    <c:v>Construction details:</c:v>
                  </c:pt>
                  <c:pt idx="55">
                    <c:v>Basement</c:v>
                  </c:pt>
                  <c:pt idx="56">
                    <c:v>Stage of construction: </c:v>
                  </c:pt>
                  <c:pt idx="57">
                    <c:v>Type of Work</c:v>
                  </c:pt>
                  <c:pt idx="58">
                    <c:v>Excavation</c:v>
                  </c:pt>
                  <c:pt idx="59">
                    <c:v>Plinth</c:v>
                  </c:pt>
                  <c:pt idx="60">
                    <c:v>RCC (Including podiums)</c:v>
                  </c:pt>
                  <c:pt idx="61">
                    <c:v>Brickwork</c:v>
                  </c:pt>
                  <c:pt idx="62">
                    <c:v>Internal Plaster</c:v>
                  </c:pt>
                  <c:pt idx="63">
                    <c:v>Ext. Plaster &amp; Plumbing</c:v>
                  </c:pt>
                  <c:pt idx="64">
                    <c:v>Flooring &amp; Fitting</c:v>
                  </c:pt>
                  <c:pt idx="65">
                    <c:v>Painting &amp; Wooden</c:v>
                  </c:pt>
                  <c:pt idx="66">
                    <c:v>Building Common Amenities</c:v>
                  </c:pt>
                  <c:pt idx="67">
                    <c:v>Possession</c:v>
                  </c:pt>
                  <c:pt idx="68">
                    <c:v>Construction details:</c:v>
                  </c:pt>
                  <c:pt idx="69">
                    <c:v>Basement</c:v>
                  </c:pt>
                  <c:pt idx="70">
                    <c:v>Stage of construction: </c:v>
                  </c:pt>
                  <c:pt idx="71">
                    <c:v>Type of Work</c:v>
                  </c:pt>
                  <c:pt idx="72">
                    <c:v>Excavation</c:v>
                  </c:pt>
                  <c:pt idx="73">
                    <c:v>Plinth</c:v>
                  </c:pt>
                  <c:pt idx="74">
                    <c:v>RCC (Including podiums)</c:v>
                  </c:pt>
                  <c:pt idx="75">
                    <c:v>Brickwork</c:v>
                  </c:pt>
                  <c:pt idx="76">
                    <c:v>Internal Plaster</c:v>
                  </c:pt>
                  <c:pt idx="77">
                    <c:v>Ext. Plaster &amp; Plumbing</c:v>
                  </c:pt>
                  <c:pt idx="78">
                    <c:v>Flooring &amp; Fitting</c:v>
                  </c:pt>
                  <c:pt idx="79">
                    <c:v>Painting &amp; Wooden</c:v>
                  </c:pt>
                  <c:pt idx="80">
                    <c:v>Building Common Amenities</c:v>
                  </c:pt>
                  <c:pt idx="81">
                    <c:v>Possession</c:v>
                  </c:pt>
                  <c:pt idx="82">
                    <c:v>Wheather the construction is as per approved Building plan : Under Construction</c:v>
                  </c:pt>
                  <c:pt idx="83">
                    <c:v>Violations Observed if any : NA</c:v>
                  </c:pt>
                  <c:pt idx="84">
                    <c:v>Proposed Amenities                                                                                                                                                                                                                                   1.  Vitrif</c:v>
                  </c:pt>
                  <c:pt idx="87">
                    <c:v>Recommended Rates of the Property :</c:v>
                  </c:pt>
                  <c:pt idx="88">
                    <c:v>Recommended rate of the flat Per Sq. Ft. ( on Saleable area)</c:v>
                  </c:pt>
                  <c:pt idx="89">
                    <c:v>Electric &amp; Water connection charges</c:v>
                  </c:pt>
                  <c:pt idx="90">
                    <c:v>Advc Maintainence for 24 months</c:v>
                  </c:pt>
                  <c:pt idx="91">
                    <c:v>Society formation charges</c:v>
                  </c:pt>
                  <c:pt idx="92">
                    <c:v>Recommended rate of Parking </c:v>
                  </c:pt>
                  <c:pt idx="93">
                    <c:v>Distressed valuation of the Property</c:v>
                  </c:pt>
                  <c:pt idx="94">
                    <c:v>Building details Floor Wise</c:v>
                  </c:pt>
                  <c:pt idx="95">
                    <c:v>Details of Flats in Building   </c:v>
                  </c:pt>
                  <c:pt idx="96">
                    <c:v>Flat No.</c:v>
                  </c:pt>
                  <c:pt idx="97">
                    <c:v>Building no.4 (Sale Building)</c:v>
                  </c:pt>
                  <c:pt idx="98">
                    <c:v>A Wing</c:v>
                  </c:pt>
                  <c:pt idx="99">
                    <c:v>1st &amp; 2nd Basement Floor For Parking</c:v>
                  </c:pt>
                  <c:pt idx="100">
                    <c:v>2nd to 6th, 8th, 10th, 12th, 16th, 18th to 19th Floor</c:v>
                  </c:pt>
                  <c:pt idx="101">
                    <c:v>1</c:v>
                  </c:pt>
                  <c:pt idx="102">
                    <c:v>2</c:v>
                  </c:pt>
                  <c:pt idx="103">
                    <c:v>3</c:v>
                  </c:pt>
                  <c:pt idx="104">
                    <c:v>4</c:v>
                  </c:pt>
                  <c:pt idx="105">
                    <c:v>9th, 11th, 13th, 15th &amp; 19th Floor (Part Refuge Area)</c:v>
                  </c:pt>
                  <c:pt idx="106">
                    <c:v>1</c:v>
                  </c:pt>
                  <c:pt idx="107">
                    <c:v>2</c:v>
                  </c:pt>
                  <c:pt idx="108">
                    <c:v>3</c:v>
                  </c:pt>
                  <c:pt idx="109">
                    <c:v>4</c:v>
                  </c:pt>
                  <c:pt idx="110">
                    <c:v>7th Floor (Part Refuge Area)</c:v>
                  </c:pt>
                  <c:pt idx="111">
                    <c:v>1</c:v>
                  </c:pt>
                  <c:pt idx="112">
                    <c:v>2</c:v>
                  </c:pt>
                  <c:pt idx="113">
                    <c:v>3</c:v>
                  </c:pt>
                  <c:pt idx="114">
                    <c:v>4</c:v>
                  </c:pt>
                  <c:pt idx="115">
                    <c:v>14th Floor (Part Refuge Area)</c:v>
                  </c:pt>
                  <c:pt idx="116">
                    <c:v>1</c:v>
                  </c:pt>
                  <c:pt idx="117">
                    <c:v>2</c:v>
                  </c:pt>
                  <c:pt idx="118">
                    <c:v>3</c:v>
                  </c:pt>
                  <c:pt idx="119">
                    <c:v>4</c:v>
                  </c:pt>
                  <c:pt idx="120">
                    <c:v>B Wing</c:v>
                  </c:pt>
                  <c:pt idx="121">
                    <c:v>1st &amp; 2nd Basement Floor For Parking</c:v>
                  </c:pt>
                  <c:pt idx="122">
                    <c:v>2nd to 6th, 8th, 10th, 12th, 16th, 18th to 19th Floor</c:v>
                  </c:pt>
                  <c:pt idx="123">
                    <c:v>1</c:v>
                  </c:pt>
                  <c:pt idx="124">
                    <c:v>2</c:v>
                  </c:pt>
                  <c:pt idx="125">
                    <c:v>3</c:v>
                  </c:pt>
                  <c:pt idx="126">
                    <c:v>4</c:v>
                  </c:pt>
                  <c:pt idx="127">
                    <c:v>4</c:v>
                  </c:pt>
                  <c:pt idx="128">
                    <c:v>7th Floor (Part Refuge Area)</c:v>
                  </c:pt>
                  <c:pt idx="129">
                    <c:v>1</c:v>
                  </c:pt>
                  <c:pt idx="130">
                    <c:v>2</c:v>
                  </c:pt>
                  <c:pt idx="131">
                    <c:v>3</c:v>
                  </c:pt>
                  <c:pt idx="132">
                    <c:v>4</c:v>
                  </c:pt>
                  <c:pt idx="133">
                    <c:v>4</c:v>
                  </c:pt>
                  <c:pt idx="134">
                    <c:v>14th Floor (Part Refuge Area)</c:v>
                  </c:pt>
                  <c:pt idx="135">
                    <c:v>1</c:v>
                  </c:pt>
                  <c:pt idx="136">
                    <c:v>2</c:v>
                  </c:pt>
                  <c:pt idx="137">
                    <c:v>3</c:v>
                  </c:pt>
                  <c:pt idx="138">
                    <c:v>4</c:v>
                  </c:pt>
                  <c:pt idx="139">
                    <c:v>4</c:v>
                  </c:pt>
                  <c:pt idx="140">
                    <c:v>9th, 11th, 13th, 15th &amp; 19th Floor</c:v>
                  </c:pt>
                  <c:pt idx="141">
                    <c:v>1</c:v>
                  </c:pt>
                  <c:pt idx="142">
                    <c:v>2</c:v>
                  </c:pt>
                  <c:pt idx="143">
                    <c:v>3</c:v>
                  </c:pt>
                  <c:pt idx="144">
                    <c:v>4</c:v>
                  </c:pt>
                  <c:pt idx="145">
                    <c:v>4</c:v>
                  </c:pt>
                  <c:pt idx="146">
                    <c:v>C Wing</c:v>
                  </c:pt>
                  <c:pt idx="147">
                    <c:v>Basement &amp; Ground Floor For Parking</c:v>
                  </c:pt>
                  <c:pt idx="148">
                    <c:v>1st floor Podium &amp; 2nd Floor E-Deck For Parking</c:v>
                  </c:pt>
                  <c:pt idx="149">
                    <c:v>3rd to 6th, 8th to 13th &amp;15th Floor</c:v>
                  </c:pt>
                  <c:pt idx="150">
                    <c:v>1</c:v>
                  </c:pt>
                  <c:pt idx="151">
                    <c:v>2</c:v>
                  </c:pt>
                  <c:pt idx="152">
                    <c:v>3</c:v>
                  </c:pt>
                  <c:pt idx="153">
                    <c:v>4</c:v>
                  </c:pt>
                  <c:pt idx="154">
                    <c:v>7th Floor (Part Refuge Area)</c:v>
                  </c:pt>
                  <c:pt idx="155">
                    <c:v>1</c:v>
                  </c:pt>
                  <c:pt idx="156">
                    <c:v>2</c:v>
                  </c:pt>
                  <c:pt idx="157">
                    <c:v>3</c:v>
                  </c:pt>
                  <c:pt idx="158">
                    <c:v>4</c:v>
                  </c:pt>
                  <c:pt idx="159">
                    <c:v>14th Floor (Part Refuge Area)</c:v>
                  </c:pt>
                  <c:pt idx="160">
                    <c:v>1</c:v>
                  </c:pt>
                  <c:pt idx="161">
                    <c:v>2</c:v>
                  </c:pt>
                  <c:pt idx="162">
                    <c:v>3</c:v>
                  </c:pt>
                  <c:pt idx="163">
                    <c:v>4</c:v>
                  </c:pt>
                  <c:pt idx="164">
                    <c:v>Remarks:  
1. We considered carpet area as per approved plan.
2. Wing A &amp; B = All work completed upto 12th Floor (Waiting for OC).
     Wing C = Construction work is same as last visit dtd.07/04/2025
3. Saleable area as per our calculation.
4. We consider</c:v>
                  </c:pt>
                  <c:pt idx="165">
                    <c:v>Undertaking :</c:v>
                  </c:pt>
                  <c:pt idx="166">
                    <c:v>1) We have personally visited the property &amp; identified the same based on the documents provided</c:v>
                  </c:pt>
                  <c:pt idx="167">
                    <c:v>2) I/We have no direct or Indirect Interest in the property being valued</c:v>
                  </c:pt>
                  <c:pt idx="168">
                    <c:v>3) The information furnished above is true and correct to my/our knowledge.</c:v>
                  </c:pt>
                  <c:pt idx="169">
                    <c:v>4)  The saleable area is as per Our Calculation.  </c:v>
                  </c:pt>
                  <c:pt idx="170">
                    <c:v>5) Legal title of the property is not verified by us.</c:v>
                  </c:pt>
                  <c:pt idx="171">
                    <c:v>6) Gross carpet area =  Net Carpet area + Fungible area.</c:v>
                  </c:pt>
                  <c:pt idx="172">
                    <c:v>7) Fungible Area= Enclosed Balcony + Flower Bed + Covered Balcony + Service Slab + Duct + Chajja + Wheather Shed area.</c:v>
                  </c:pt>
                  <c:pt idx="173">
                    <c:v>Authorized Signatory
                                                                                                                                                                                                                                          </c:v>
                  </c:pt>
                  <c:pt idx="176">
                    <c:v>PHOTOGRAPHS OF PROPERTY : 
</c:v>
                  </c:pt>
                </c:lvl>
              </c:multiLvlStrCache>
            </c:multiLvlStrRef>
          </c:cat>
          <c:val>
            <c:numRef>
              <c:f>Sheet1!$F$1:$F$203</c:f>
              <c:numCache>
                <c:formatCode>General</c:formatCode>
                <c:ptCount val="177"/>
                <c:pt idx="2" formatCode="m/d/yyyy">
                  <c:v>0</c:v>
                </c:pt>
                <c:pt idx="3">
                  <c:v>0</c:v>
                </c:pt>
                <c:pt idx="4" formatCode="m/d/yyyy">
                  <c:v>45846</c:v>
                </c:pt>
                <c:pt idx="5">
                  <c:v>0</c:v>
                </c:pt>
                <c:pt idx="6">
                  <c:v>0</c:v>
                </c:pt>
                <c:pt idx="7">
                  <c:v>0</c:v>
                </c:pt>
                <c:pt idx="8">
                  <c:v>2266166700</c:v>
                </c:pt>
                <c:pt idx="9">
                  <c:v>0</c:v>
                </c:pt>
                <c:pt idx="10">
                  <c:v>0</c:v>
                </c:pt>
                <c:pt idx="11">
                  <c:v>0</c:v>
                </c:pt>
                <c:pt idx="12">
                  <c:v>0</c:v>
                </c:pt>
                <c:pt idx="14">
                  <c:v>0</c:v>
                </c:pt>
                <c:pt idx="15">
                  <c:v>0</c:v>
                </c:pt>
                <c:pt idx="16">
                  <c:v>0</c:v>
                </c:pt>
                <c:pt idx="17">
                  <c:v>0</c:v>
                </c:pt>
                <c:pt idx="18">
                  <c:v>0</c:v>
                </c:pt>
                <c:pt idx="20">
                  <c:v>0</c:v>
                </c:pt>
                <c:pt idx="21">
                  <c:v>0</c:v>
                </c:pt>
                <c:pt idx="22">
                  <c:v>0</c:v>
                </c:pt>
                <c:pt idx="23">
                  <c:v>0</c:v>
                </c:pt>
                <c:pt idx="24">
                  <c:v>0</c:v>
                </c:pt>
                <c:pt idx="35">
                  <c:v>12098.01</c:v>
                </c:pt>
                <c:pt idx="36">
                  <c:v>0</c:v>
                </c:pt>
                <c:pt idx="37">
                  <c:v>1</c:v>
                </c:pt>
                <c:pt idx="38">
                  <c:v>0</c:v>
                </c:pt>
                <c:pt idx="39">
                  <c:v>2.5</c:v>
                </c:pt>
                <c:pt idx="40" formatCode="0.00">
                  <c:v>30245.025000000001</c:v>
                </c:pt>
                <c:pt idx="41">
                  <c:v>0</c:v>
                </c:pt>
                <c:pt idx="46">
                  <c:v>0</c:v>
                </c:pt>
                <c:pt idx="47">
                  <c:v>0</c:v>
                </c:pt>
                <c:pt idx="49">
                  <c:v>0</c:v>
                </c:pt>
                <c:pt idx="52">
                  <c:v>0</c:v>
                </c:pt>
                <c:pt idx="57">
                  <c:v>0</c:v>
                </c:pt>
                <c:pt idx="58" formatCode="0%">
                  <c:v>0.6389473684210526</c:v>
                </c:pt>
                <c:pt idx="71">
                  <c:v>0</c:v>
                </c:pt>
                <c:pt idx="72" formatCode="0%">
                  <c:v>0.2918421052631579</c:v>
                </c:pt>
                <c:pt idx="96" formatCode="0">
                  <c:v>0</c:v>
                </c:pt>
                <c:pt idx="101" formatCode="0">
                  <c:v>0</c:v>
                </c:pt>
                <c:pt idx="102" formatCode="0">
                  <c:v>0</c:v>
                </c:pt>
                <c:pt idx="103" formatCode="0">
                  <c:v>0</c:v>
                </c:pt>
                <c:pt idx="104" formatCode="0">
                  <c:v>0</c:v>
                </c:pt>
                <c:pt idx="106" formatCode="0">
                  <c:v>0</c:v>
                </c:pt>
                <c:pt idx="107" formatCode="0">
                  <c:v>0</c:v>
                </c:pt>
                <c:pt idx="108" formatCode="0">
                  <c:v>0</c:v>
                </c:pt>
                <c:pt idx="109" formatCode="0">
                  <c:v>0</c:v>
                </c:pt>
                <c:pt idx="111" formatCode="0">
                  <c:v>0</c:v>
                </c:pt>
                <c:pt idx="112" formatCode="0">
                  <c:v>0</c:v>
                </c:pt>
                <c:pt idx="113" formatCode="0">
                  <c:v>0</c:v>
                </c:pt>
                <c:pt idx="114" formatCode="0">
                  <c:v>0</c:v>
                </c:pt>
                <c:pt idx="116" formatCode="0">
                  <c:v>0</c:v>
                </c:pt>
                <c:pt idx="117" formatCode="0">
                  <c:v>0</c:v>
                </c:pt>
                <c:pt idx="118" formatCode="0">
                  <c:v>0</c:v>
                </c:pt>
                <c:pt idx="119" formatCode="0">
                  <c:v>0</c:v>
                </c:pt>
                <c:pt idx="123" formatCode="0">
                  <c:v>0</c:v>
                </c:pt>
                <c:pt idx="124" formatCode="0">
                  <c:v>0</c:v>
                </c:pt>
                <c:pt idx="125" formatCode="0">
                  <c:v>0</c:v>
                </c:pt>
                <c:pt idx="126" formatCode="0">
                  <c:v>0</c:v>
                </c:pt>
                <c:pt idx="127" formatCode="0">
                  <c:v>0</c:v>
                </c:pt>
                <c:pt idx="129" formatCode="0">
                  <c:v>0</c:v>
                </c:pt>
                <c:pt idx="130" formatCode="0">
                  <c:v>0</c:v>
                </c:pt>
                <c:pt idx="131" formatCode="0">
                  <c:v>0</c:v>
                </c:pt>
                <c:pt idx="133" formatCode="0">
                  <c:v>0</c:v>
                </c:pt>
                <c:pt idx="135" formatCode="0">
                  <c:v>0</c:v>
                </c:pt>
                <c:pt idx="136" formatCode="0">
                  <c:v>0</c:v>
                </c:pt>
                <c:pt idx="137" formatCode="0">
                  <c:v>0</c:v>
                </c:pt>
                <c:pt idx="139" formatCode="0">
                  <c:v>0</c:v>
                </c:pt>
                <c:pt idx="141" formatCode="0">
                  <c:v>0</c:v>
                </c:pt>
                <c:pt idx="142" formatCode="0">
                  <c:v>0</c:v>
                </c:pt>
                <c:pt idx="143" formatCode="0">
                  <c:v>0</c:v>
                </c:pt>
                <c:pt idx="144" formatCode="0">
                  <c:v>0</c:v>
                </c:pt>
                <c:pt idx="145" formatCode="0">
                  <c:v>0</c:v>
                </c:pt>
                <c:pt idx="150" formatCode="0">
                  <c:v>0</c:v>
                </c:pt>
                <c:pt idx="151" formatCode="0">
                  <c:v>0</c:v>
                </c:pt>
                <c:pt idx="152" formatCode="0">
                  <c:v>0</c:v>
                </c:pt>
                <c:pt idx="153" formatCode="0">
                  <c:v>0</c:v>
                </c:pt>
                <c:pt idx="155" formatCode="0">
                  <c:v>0</c:v>
                </c:pt>
                <c:pt idx="157" formatCode="0">
                  <c:v>0</c:v>
                </c:pt>
                <c:pt idx="158" formatCode="0">
                  <c:v>0</c:v>
                </c:pt>
                <c:pt idx="160" formatCode="0">
                  <c:v>0</c:v>
                </c:pt>
                <c:pt idx="162" formatCode="0">
                  <c:v>0</c:v>
                </c:pt>
                <c:pt idx="163" formatCode="0">
                  <c:v>0</c:v>
                </c:pt>
              </c:numCache>
            </c:numRef>
          </c:val>
          <c:extLst>
            <c:ext xmlns:c16="http://schemas.microsoft.com/office/drawing/2014/chart" uri="{C3380CC4-5D6E-409C-BE32-E72D297353CC}">
              <c16:uniqueId val="{00000000-09EC-4761-8352-6FE13B9B7B81}"/>
            </c:ext>
          </c:extLst>
        </c:ser>
        <c:ser>
          <c:idx val="1"/>
          <c:order val="1"/>
          <c:spPr>
            <a:solidFill>
              <a:schemeClr val="accent2"/>
            </a:solidFill>
            <a:ln>
              <a:noFill/>
            </a:ln>
            <a:effectLst/>
          </c:spPr>
          <c:invertIfNegative val="0"/>
          <c:cat>
            <c:multiLvlStrRef>
              <c:f>Sheet1!$A$1:$E$203</c:f>
              <c:multiLvlStrCache>
                <c:ptCount val="177"/>
                <c:lvl>
                  <c:pt idx="25">
                    <c:v>West</c:v>
                  </c:pt>
                  <c:pt idx="26">
                    <c:v>NA</c:v>
                  </c:pt>
                  <c:pt idx="27">
                    <c:v>Lake Home Bldg</c:v>
                  </c:pt>
                  <c:pt idx="55">
                    <c:v>Podium</c:v>
                  </c:pt>
                  <c:pt idx="69">
                    <c:v>Podium</c:v>
                  </c:pt>
                  <c:pt idx="176">
                    <c:v>Lake Riviera</c:v>
                  </c:pt>
                </c:lvl>
                <c:lvl>
                  <c:pt idx="47">
                    <c:v>17/02/2021.</c:v>
                  </c:pt>
                  <c:pt idx="49">
                    <c:v>30245.025</c:v>
                  </c:pt>
                  <c:pt idx="55">
                    <c:v>1</c:v>
                  </c:pt>
                  <c:pt idx="57">
                    <c:v>Complition %</c:v>
                  </c:pt>
                  <c:pt idx="58">
                    <c:v>100%</c:v>
                  </c:pt>
                  <c:pt idx="59">
                    <c:v>100%</c:v>
                  </c:pt>
                  <c:pt idx="60">
                    <c:v>65%</c:v>
                  </c:pt>
                  <c:pt idx="61">
                    <c:v>63%</c:v>
                  </c:pt>
                  <c:pt idx="62">
                    <c:v>63%</c:v>
                  </c:pt>
                  <c:pt idx="63">
                    <c:v>63%</c:v>
                  </c:pt>
                  <c:pt idx="64">
                    <c:v>63%</c:v>
                  </c:pt>
                  <c:pt idx="65">
                    <c:v>63%</c:v>
                  </c:pt>
                  <c:pt idx="66">
                    <c:v>53%</c:v>
                  </c:pt>
                  <c:pt idx="67">
                    <c:v>0%</c:v>
                  </c:pt>
                  <c:pt idx="69">
                    <c:v>1</c:v>
                  </c:pt>
                  <c:pt idx="71">
                    <c:v>Complition %</c:v>
                  </c:pt>
                  <c:pt idx="72">
                    <c:v>100%</c:v>
                  </c:pt>
                  <c:pt idx="73">
                    <c:v>100%</c:v>
                  </c:pt>
                  <c:pt idx="74">
                    <c:v>45%</c:v>
                  </c:pt>
                  <c:pt idx="75">
                    <c:v>16%</c:v>
                  </c:pt>
                  <c:pt idx="76">
                    <c:v>0%</c:v>
                  </c:pt>
                  <c:pt idx="77">
                    <c:v>0%</c:v>
                  </c:pt>
                  <c:pt idx="78">
                    <c:v>0%</c:v>
                  </c:pt>
                  <c:pt idx="79">
                    <c:v>0%</c:v>
                  </c:pt>
                  <c:pt idx="80">
                    <c:v>0%</c:v>
                  </c:pt>
                  <c:pt idx="81">
                    <c:v>0%</c:v>
                  </c:pt>
                  <c:pt idx="96">
                    <c:v>Gross Carpet area</c:v>
                  </c:pt>
                  <c:pt idx="101">
                    <c:v>856</c:v>
                  </c:pt>
                  <c:pt idx="102">
                    <c:v>1097</c:v>
                  </c:pt>
                  <c:pt idx="103">
                    <c:v>811</c:v>
                  </c:pt>
                  <c:pt idx="104">
                    <c:v>1054</c:v>
                  </c:pt>
                  <c:pt idx="106">
                    <c:v>856</c:v>
                  </c:pt>
                  <c:pt idx="107">
                    <c:v>1097</c:v>
                  </c:pt>
                  <c:pt idx="108">
                    <c:v>811</c:v>
                  </c:pt>
                  <c:pt idx="109">
                    <c:v>1054</c:v>
                  </c:pt>
                  <c:pt idx="111">
                    <c:v>856</c:v>
                  </c:pt>
                  <c:pt idx="112">
                    <c:v>1097</c:v>
                  </c:pt>
                  <c:pt idx="113">
                    <c:v>811</c:v>
                  </c:pt>
                  <c:pt idx="114">
                    <c:v>1054</c:v>
                  </c:pt>
                  <c:pt idx="116">
                    <c:v>856</c:v>
                  </c:pt>
                  <c:pt idx="117">
                    <c:v>1097</c:v>
                  </c:pt>
                  <c:pt idx="118">
                    <c:v>811</c:v>
                  </c:pt>
                  <c:pt idx="119">
                    <c:v>1054</c:v>
                  </c:pt>
                  <c:pt idx="123">
                    <c:v>685</c:v>
                  </c:pt>
                  <c:pt idx="124">
                    <c:v>697</c:v>
                  </c:pt>
                  <c:pt idx="125">
                    <c:v>805</c:v>
                  </c:pt>
                  <c:pt idx="126">
                    <c:v>805</c:v>
                  </c:pt>
                  <c:pt idx="127">
                    <c:v>698</c:v>
                  </c:pt>
                  <c:pt idx="129">
                    <c:v>685</c:v>
                  </c:pt>
                  <c:pt idx="130">
                    <c:v>697</c:v>
                  </c:pt>
                  <c:pt idx="131">
                    <c:v>805</c:v>
                  </c:pt>
                  <c:pt idx="133">
                    <c:v>698</c:v>
                  </c:pt>
                  <c:pt idx="135">
                    <c:v>685</c:v>
                  </c:pt>
                  <c:pt idx="136">
                    <c:v>697</c:v>
                  </c:pt>
                  <c:pt idx="137">
                    <c:v>805</c:v>
                  </c:pt>
                  <c:pt idx="139">
                    <c:v>698</c:v>
                  </c:pt>
                  <c:pt idx="141">
                    <c:v>685</c:v>
                  </c:pt>
                  <c:pt idx="142">
                    <c:v>697</c:v>
                  </c:pt>
                  <c:pt idx="143">
                    <c:v>805</c:v>
                  </c:pt>
                  <c:pt idx="144">
                    <c:v>805</c:v>
                  </c:pt>
                  <c:pt idx="145">
                    <c:v>698</c:v>
                  </c:pt>
                  <c:pt idx="150">
                    <c:v>703</c:v>
                  </c:pt>
                  <c:pt idx="151">
                    <c:v>942</c:v>
                  </c:pt>
                  <c:pt idx="152">
                    <c:v>670</c:v>
                  </c:pt>
                  <c:pt idx="153">
                    <c:v>670</c:v>
                  </c:pt>
                  <c:pt idx="155">
                    <c:v>703</c:v>
                  </c:pt>
                  <c:pt idx="157">
                    <c:v>670</c:v>
                  </c:pt>
                  <c:pt idx="158">
                    <c:v>670</c:v>
                  </c:pt>
                  <c:pt idx="160">
                    <c:v>703</c:v>
                  </c:pt>
                  <c:pt idx="162">
                    <c:v>670</c:v>
                  </c:pt>
                  <c:pt idx="163">
                    <c:v>670</c:v>
                  </c:pt>
                </c:lvl>
                <c:lvl>
                  <c:pt idx="13">
                    <c:v>Lake Riviera, Building no.4 (A, B &amp; C Wings) CTS No.-11 H/A(Pt.), 11HA/106/A 11HA/122/A to 11HA/190/A, 11B/10, 11B/11, 11B/11/28 To 11B/11/93, 11/C, Village Chandivali, Powai, Mumbai.</c:v>
                  </c:pt>
                  <c:pt idx="17">
                    <c:v>Woodland Heights CHS</c:v>
                  </c:pt>
                  <c:pt idx="25">
                    <c:v>East</c:v>
                  </c:pt>
                  <c:pt idx="26">
                    <c:v>NA</c:v>
                  </c:pt>
                  <c:pt idx="27">
                    <c:v>Shristi Building</c:v>
                  </c:pt>
                  <c:pt idx="30">
                    <c:v>19.115175623,72.902691585</c:v>
                  </c:pt>
                  <c:pt idx="31">
                    <c:v>https://maps.app.goo.gl/Euvn6puescs7V2dDA</c:v>
                  </c:pt>
                  <c:pt idx="43">
                    <c:v>Sale Building no.4 = SRA/ENG/L/PVT/0059/20111011/APS-4</c:v>
                  </c:pt>
                  <c:pt idx="44">
                    <c:v>Sale Building no.4 = SRA/ENG/L/PVT/0059/20111011/APS-4</c:v>
                  </c:pt>
                  <c:pt idx="45">
                    <c:v>L/PVT/0059/20111011/AP/S-4                                                                                                                 Valid Up to: This CC is re-endorsed &amp; further extended upto 12th upper floors of wing 'A' &amp; 'B' &amp; upto 9th upper flo</c:v>
                  </c:pt>
                  <c:pt idx="46">
                    <c:v>NA</c:v>
                  </c:pt>
                  <c:pt idx="50">
                    <c:v>A, B &amp; C Wing = 2B + G + 1st E deck + 2nd to 19th Floor
C Wing = B+G+ 2P+3rd to 15th Floor</c:v>
                  </c:pt>
                  <c:pt idx="51">
                    <c:v>A, B &amp; C Wing = 2B + G + 1st E deck + 2nd to 19th Floor
</c:v>
                  </c:pt>
                  <c:pt idx="54">
                    <c:v>Wing A &amp; B = 2B + G + 1st E deck + 2nd to 19th Floor</c:v>
                  </c:pt>
                  <c:pt idx="55">
                    <c:v>Ground</c:v>
                  </c:pt>
                  <c:pt idx="56">
                    <c:v>Excavation work Completed. Plinth work completed, RCC upto 13 Slab, Brickwork upto 12 Floor, Internal Plaster upto 12 Floor, External Plaster upto 12 Floor, Flooring upto 12 Floor, Painting upto 12 Floor, Finishing upto 10 Floor Completed</c:v>
                  </c:pt>
                  <c:pt idx="57">
                    <c:v>Slab/Floor</c:v>
                  </c:pt>
                  <c:pt idx="58">
                    <c:v>19</c:v>
                  </c:pt>
                  <c:pt idx="59">
                    <c:v>19</c:v>
                  </c:pt>
                  <c:pt idx="60">
                    <c:v>13</c:v>
                  </c:pt>
                  <c:pt idx="61">
                    <c:v>12</c:v>
                  </c:pt>
                  <c:pt idx="62">
                    <c:v>12</c:v>
                  </c:pt>
                  <c:pt idx="63">
                    <c:v>12</c:v>
                  </c:pt>
                  <c:pt idx="64">
                    <c:v>12</c:v>
                  </c:pt>
                  <c:pt idx="65">
                    <c:v>12</c:v>
                  </c:pt>
                  <c:pt idx="66">
                    <c:v>10</c:v>
                  </c:pt>
                  <c:pt idx="67">
                    <c:v>0</c:v>
                  </c:pt>
                  <c:pt idx="68">
                    <c:v>C Wing = 2B + G + 1st E deck + 2nd to 19th Floor</c:v>
                  </c:pt>
                  <c:pt idx="69">
                    <c:v>Ground</c:v>
                  </c:pt>
                  <c:pt idx="70">
                    <c:v>Excavation work Completed. Plinth work completed, RCC upto 9 Slab, Brickwork upto 3 Floor Completed</c:v>
                  </c:pt>
                  <c:pt idx="71">
                    <c:v>Slab/Floor</c:v>
                  </c:pt>
                  <c:pt idx="72">
                    <c:v>19</c:v>
                  </c:pt>
                  <c:pt idx="73">
                    <c:v>19</c:v>
                  </c:pt>
                  <c:pt idx="74">
                    <c:v>9</c:v>
                  </c:pt>
                  <c:pt idx="75">
                    <c:v>3</c:v>
                  </c:pt>
                  <c:pt idx="76">
                    <c:v>0</c:v>
                  </c:pt>
                  <c:pt idx="77">
                    <c:v>0</c:v>
                  </c:pt>
                  <c:pt idx="78">
                    <c:v>0</c:v>
                  </c:pt>
                  <c:pt idx="79">
                    <c:v>0</c:v>
                  </c:pt>
                  <c:pt idx="80">
                    <c:v>0</c:v>
                  </c:pt>
                  <c:pt idx="81">
                    <c:v>0</c:v>
                  </c:pt>
                  <c:pt idx="96">
                    <c:v>Description</c:v>
                  </c:pt>
                  <c:pt idx="101">
                    <c:v>2 BHK</c:v>
                  </c:pt>
                  <c:pt idx="102">
                    <c:v>3 BHK</c:v>
                  </c:pt>
                  <c:pt idx="103">
                    <c:v>2 BHK</c:v>
                  </c:pt>
                  <c:pt idx="104">
                    <c:v>3 BHK</c:v>
                  </c:pt>
                  <c:pt idx="106">
                    <c:v>2 BHK</c:v>
                  </c:pt>
                  <c:pt idx="107">
                    <c:v>3 BHK</c:v>
                  </c:pt>
                  <c:pt idx="108">
                    <c:v>2 BHK</c:v>
                  </c:pt>
                  <c:pt idx="109">
                    <c:v>3 BHK</c:v>
                  </c:pt>
                  <c:pt idx="111">
                    <c:v>2 BHK</c:v>
                  </c:pt>
                  <c:pt idx="112">
                    <c:v>3 BHK</c:v>
                  </c:pt>
                  <c:pt idx="113">
                    <c:v>2 BHK</c:v>
                  </c:pt>
                  <c:pt idx="114">
                    <c:v>3 BHK</c:v>
                  </c:pt>
                  <c:pt idx="116">
                    <c:v>2 BHK</c:v>
                  </c:pt>
                  <c:pt idx="117">
                    <c:v>3 BHK</c:v>
                  </c:pt>
                  <c:pt idx="118">
                    <c:v>2 BHK</c:v>
                  </c:pt>
                  <c:pt idx="119">
                    <c:v>3 BHK</c:v>
                  </c:pt>
                  <c:pt idx="123">
                    <c:v>2 BHK</c:v>
                  </c:pt>
                  <c:pt idx="124">
                    <c:v>2 BHK</c:v>
                  </c:pt>
                  <c:pt idx="125">
                    <c:v>2 BHK</c:v>
                  </c:pt>
                  <c:pt idx="126">
                    <c:v>2 BHK</c:v>
                  </c:pt>
                  <c:pt idx="127">
                    <c:v>2 BHK</c:v>
                  </c:pt>
                  <c:pt idx="129">
                    <c:v>2 BHK</c:v>
                  </c:pt>
                  <c:pt idx="130">
                    <c:v>2 BHK</c:v>
                  </c:pt>
                  <c:pt idx="131">
                    <c:v>2 BHK</c:v>
                  </c:pt>
                  <c:pt idx="132">
                    <c:v>Refuge Area</c:v>
                  </c:pt>
                  <c:pt idx="133">
                    <c:v>2 BHK</c:v>
                  </c:pt>
                  <c:pt idx="135">
                    <c:v>2 BHK</c:v>
                  </c:pt>
                  <c:pt idx="136">
                    <c:v>2 BHK</c:v>
                  </c:pt>
                  <c:pt idx="137">
                    <c:v>2 BHK</c:v>
                  </c:pt>
                  <c:pt idx="138">
                    <c:v>Refuge Area</c:v>
                  </c:pt>
                  <c:pt idx="139">
                    <c:v>2 BHK</c:v>
                  </c:pt>
                  <c:pt idx="141">
                    <c:v>2 BHK</c:v>
                  </c:pt>
                  <c:pt idx="142">
                    <c:v>2 BHK</c:v>
                  </c:pt>
                  <c:pt idx="143">
                    <c:v>2 BHK</c:v>
                  </c:pt>
                  <c:pt idx="144">
                    <c:v>2 BHK</c:v>
                  </c:pt>
                  <c:pt idx="145">
                    <c:v>2 BHK</c:v>
                  </c:pt>
                  <c:pt idx="150">
                    <c:v>2 BHK</c:v>
                  </c:pt>
                  <c:pt idx="151">
                    <c:v>3 BHK</c:v>
                  </c:pt>
                  <c:pt idx="152">
                    <c:v>2 BHK</c:v>
                  </c:pt>
                  <c:pt idx="153">
                    <c:v>2 BHK</c:v>
                  </c:pt>
                  <c:pt idx="155">
                    <c:v>2 BHK</c:v>
                  </c:pt>
                  <c:pt idx="156">
                    <c:v>Refuge Area</c:v>
                  </c:pt>
                  <c:pt idx="157">
                    <c:v>2 BHK</c:v>
                  </c:pt>
                  <c:pt idx="158">
                    <c:v>2 BHK</c:v>
                  </c:pt>
                  <c:pt idx="160">
                    <c:v>2 BHK</c:v>
                  </c:pt>
                  <c:pt idx="161">
                    <c:v>Refuge Area</c:v>
                  </c:pt>
                  <c:pt idx="162">
                    <c:v>2 BHK</c:v>
                  </c:pt>
                  <c:pt idx="163">
                    <c:v>2 BHK</c:v>
                  </c:pt>
                </c:lvl>
                <c:lvl>
                  <c:pt idx="14">
                    <c:v>CTS No.-11 H/A(Pt.), 11HA/106/A 11HA/122/A to 11HA/190/A, 11B/10, 11B/11, 11B/11/28 To 11B/11/93, 11/C</c:v>
                  </c:pt>
                  <c:pt idx="15">
                    <c:v>Chandivali Road</c:v>
                  </c:pt>
                  <c:pt idx="16">
                    <c:v>Powai</c:v>
                  </c:pt>
                  <c:pt idx="55">
                    <c:v>2</c:v>
                  </c:pt>
                  <c:pt idx="61">
                    <c:v>Brickwork &amp; Internal Plaster</c:v>
                  </c:pt>
                  <c:pt idx="62">
                    <c:v>Brickwork &amp; Internal Plaster</c:v>
                  </c:pt>
                  <c:pt idx="63">
                    <c:v>External Plaster &amp; Plumbing</c:v>
                  </c:pt>
                  <c:pt idx="64">
                    <c:v>Flooring &amp; Fitting</c:v>
                  </c:pt>
                  <c:pt idx="66">
                    <c:v>Building Common Amenities</c:v>
                  </c:pt>
                  <c:pt idx="69">
                    <c:v>2</c:v>
                  </c:pt>
                  <c:pt idx="75">
                    <c:v>Brickwork &amp; Internal Plaster</c:v>
                  </c:pt>
                  <c:pt idx="76">
                    <c:v>Brickwork &amp; Internal Plaster</c:v>
                  </c:pt>
                  <c:pt idx="77">
                    <c:v>External Plaster &amp; Plumbing</c:v>
                  </c:pt>
                  <c:pt idx="78">
                    <c:v>Flooring &amp; Fitting</c:v>
                  </c:pt>
                  <c:pt idx="80">
                    <c:v>Building Common Amenities</c:v>
                  </c:pt>
                </c:lvl>
                <c:lvl>
                  <c:pt idx="0">
                    <c:v>Office No. 1031, Wing J, Akshar Business Park, Plot No. 03 Sector 25, Near APMC Market, 
Vashi,  Navi Mumbai, Maharashtra 400703 TEL: 022-46090378/79/80                                                                       
E mail : vsjcapf@gmail.com. Web</c:v>
                  </c:pt>
                  <c:pt idx="1">
                    <c:v>Valuation Report </c:v>
                  </c:pt>
                  <c:pt idx="2">
                    <c:v>Date:</c:v>
                  </c:pt>
                  <c:pt idx="3">
                    <c:v>CPC Name:</c:v>
                  </c:pt>
                  <c:pt idx="4">
                    <c:v>Date Of Property Visit</c:v>
                  </c:pt>
                  <c:pt idx="5">
                    <c:v>Name of the builder group</c:v>
                  </c:pt>
                  <c:pt idx="6">
                    <c:v>Name of the builder company</c:v>
                  </c:pt>
                  <c:pt idx="7">
                    <c:v>Name of the Project</c:v>
                  </c:pt>
                  <c:pt idx="8">
                    <c:v>Contact Details ( Name &amp; Contact No.)</c:v>
                  </c:pt>
                  <c:pt idx="9">
                    <c:v>Site Person - Contact Details ( Name &amp; Contact No.)
</c:v>
                  </c:pt>
                  <c:pt idx="10">
                    <c:v>Name / no of the Building</c:v>
                  </c:pt>
                  <c:pt idx="11">
                    <c:v>Docouments Provided</c:v>
                  </c:pt>
                  <c:pt idx="12">
                    <c:v>RERA no.</c:v>
                  </c:pt>
                  <c:pt idx="13">
                    <c:v>Project location details       </c:v>
                  </c:pt>
                  <c:pt idx="14">
                    <c:v>CTS No</c:v>
                  </c:pt>
                  <c:pt idx="15">
                    <c:v>Road</c:v>
                  </c:pt>
                  <c:pt idx="16">
                    <c:v>City</c:v>
                  </c:pt>
                  <c:pt idx="17">
                    <c:v>Near by Landmark</c:v>
                  </c:pt>
                  <c:pt idx="18">
                    <c:v>Accessibility to the Project from the City:
(Proximity to civic amenities like school, hospital, market, etc.)</c:v>
                  </c:pt>
                  <c:pt idx="20">
                    <c:v>Does property have Electricity / Water / Drainage Connection</c:v>
                  </c:pt>
                  <c:pt idx="21">
                    <c:v>Class of locality</c:v>
                  </c:pt>
                  <c:pt idx="22">
                    <c:v>Nature of land with topographical condtion</c:v>
                  </c:pt>
                  <c:pt idx="23">
                    <c:v>Nature of the locality </c:v>
                  </c:pt>
                  <c:pt idx="24">
                    <c:v>Quality of infrastructure in vicinity</c:v>
                  </c:pt>
                  <c:pt idx="25">
                    <c:v>Boundaries</c:v>
                  </c:pt>
                  <c:pt idx="26">
                    <c:v>As per deed</c:v>
                  </c:pt>
                  <c:pt idx="27">
                    <c:v>At site</c:v>
                  </c:pt>
                  <c:pt idx="28">
                    <c:v>Does the boundaries at site match, as mentioned in the Docoumentation: NA</c:v>
                  </c:pt>
                  <c:pt idx="29">
                    <c:v>Type of Structure : RCC Framed structure</c:v>
                  </c:pt>
                  <c:pt idx="30">
                    <c:v>Latitude &amp; Longitude </c:v>
                  </c:pt>
                  <c:pt idx="31">
                    <c:v>Location Link</c:v>
                  </c:pt>
                  <c:pt idx="32">
                    <c:v>Approval details:</c:v>
                  </c:pt>
                  <c:pt idx="33">
                    <c:v>Approved usage of the Property: Residential
(Restrictive Covenants in regard to Land Use, if any) : No                                                                                                                                              </c:v>
                  </c:pt>
                  <c:pt idx="35">
                    <c:v>Total land area of the project in Sq. Mt.</c:v>
                  </c:pt>
                  <c:pt idx="36">
                    <c:v>Permissible FSI</c:v>
                  </c:pt>
                  <c:pt idx="37">
                    <c:v>Permissible FSI</c:v>
                  </c:pt>
                  <c:pt idx="38">
                    <c:v>Permissible TDR/Paid FSI</c:v>
                  </c:pt>
                  <c:pt idx="39">
                    <c:v>Total FSI availaible for the project</c:v>
                  </c:pt>
                  <c:pt idx="40">
                    <c:v>Total Approved Builtup area of the project in Sq. Mt.</c:v>
                  </c:pt>
                  <c:pt idx="41">
                    <c:v>Total number of Buildings</c:v>
                  </c:pt>
                  <c:pt idx="42">
                    <c:v>Approval Detail : Plan approval </c:v>
                  </c:pt>
                  <c:pt idx="43">
                    <c:v>Layout Approval No     </c:v>
                  </c:pt>
                  <c:pt idx="44">
                    <c:v>Building plan approval No    </c:v>
                  </c:pt>
                  <c:pt idx="45">
                    <c:v>Commencement
Certificate No.</c:v>
                  </c:pt>
                  <c:pt idx="46">
                    <c:v>O. Certificate No.:  NA</c:v>
                  </c:pt>
                  <c:pt idx="47">
                    <c:v>Commencement date of construction </c:v>
                  </c:pt>
                  <c:pt idx="48">
                    <c:v>Building wise Construction details</c:v>
                  </c:pt>
                  <c:pt idx="49">
                    <c:v>Approved area of the building in Sq.Mt</c:v>
                  </c:pt>
                  <c:pt idx="50">
                    <c:v>Approved no of Floors</c:v>
                  </c:pt>
                  <c:pt idx="51">
                    <c:v>Proposed no of Floors</c:v>
                  </c:pt>
                  <c:pt idx="52">
                    <c:v>Quality of construction: Good</c:v>
                  </c:pt>
                  <c:pt idx="53">
                    <c:v>Material laying at Site: :Bricks, Cement &amp; Steel etc.</c:v>
                  </c:pt>
                  <c:pt idx="54">
                    <c:v>Construction details:</c:v>
                  </c:pt>
                  <c:pt idx="55">
                    <c:v>Basement</c:v>
                  </c:pt>
                  <c:pt idx="56">
                    <c:v>Stage of construction: </c:v>
                  </c:pt>
                  <c:pt idx="57">
                    <c:v>Type of Work</c:v>
                  </c:pt>
                  <c:pt idx="58">
                    <c:v>Excavation</c:v>
                  </c:pt>
                  <c:pt idx="59">
                    <c:v>Plinth</c:v>
                  </c:pt>
                  <c:pt idx="60">
                    <c:v>RCC (Including podiums)</c:v>
                  </c:pt>
                  <c:pt idx="61">
                    <c:v>Brickwork</c:v>
                  </c:pt>
                  <c:pt idx="62">
                    <c:v>Internal Plaster</c:v>
                  </c:pt>
                  <c:pt idx="63">
                    <c:v>Ext. Plaster &amp; Plumbing</c:v>
                  </c:pt>
                  <c:pt idx="64">
                    <c:v>Flooring &amp; Fitting</c:v>
                  </c:pt>
                  <c:pt idx="65">
                    <c:v>Painting &amp; Wooden</c:v>
                  </c:pt>
                  <c:pt idx="66">
                    <c:v>Building Common Amenities</c:v>
                  </c:pt>
                  <c:pt idx="67">
                    <c:v>Possession</c:v>
                  </c:pt>
                  <c:pt idx="68">
                    <c:v>Construction details:</c:v>
                  </c:pt>
                  <c:pt idx="69">
                    <c:v>Basement</c:v>
                  </c:pt>
                  <c:pt idx="70">
                    <c:v>Stage of construction: </c:v>
                  </c:pt>
                  <c:pt idx="71">
                    <c:v>Type of Work</c:v>
                  </c:pt>
                  <c:pt idx="72">
                    <c:v>Excavation</c:v>
                  </c:pt>
                  <c:pt idx="73">
                    <c:v>Plinth</c:v>
                  </c:pt>
                  <c:pt idx="74">
                    <c:v>RCC (Including podiums)</c:v>
                  </c:pt>
                  <c:pt idx="75">
                    <c:v>Brickwork</c:v>
                  </c:pt>
                  <c:pt idx="76">
                    <c:v>Internal Plaster</c:v>
                  </c:pt>
                  <c:pt idx="77">
                    <c:v>Ext. Plaster &amp; Plumbing</c:v>
                  </c:pt>
                  <c:pt idx="78">
                    <c:v>Flooring &amp; Fitting</c:v>
                  </c:pt>
                  <c:pt idx="79">
                    <c:v>Painting &amp; Wooden</c:v>
                  </c:pt>
                  <c:pt idx="80">
                    <c:v>Building Common Amenities</c:v>
                  </c:pt>
                  <c:pt idx="81">
                    <c:v>Possession</c:v>
                  </c:pt>
                  <c:pt idx="82">
                    <c:v>Wheather the construction is as per approved Building plan : Under Construction</c:v>
                  </c:pt>
                  <c:pt idx="83">
                    <c:v>Violations Observed if any : NA</c:v>
                  </c:pt>
                  <c:pt idx="84">
                    <c:v>Proposed Amenities                                                                                                                                                                                                                                   1.  Vitrif</c:v>
                  </c:pt>
                  <c:pt idx="87">
                    <c:v>Recommended Rates of the Property :</c:v>
                  </c:pt>
                  <c:pt idx="88">
                    <c:v>Recommended rate of the flat Per Sq. Ft. ( on Saleable area)</c:v>
                  </c:pt>
                  <c:pt idx="89">
                    <c:v>Electric &amp; Water connection charges</c:v>
                  </c:pt>
                  <c:pt idx="90">
                    <c:v>Advc Maintainence for 24 months</c:v>
                  </c:pt>
                  <c:pt idx="91">
                    <c:v>Society formation charges</c:v>
                  </c:pt>
                  <c:pt idx="92">
                    <c:v>Recommended rate of Parking </c:v>
                  </c:pt>
                  <c:pt idx="93">
                    <c:v>Distressed valuation of the Property</c:v>
                  </c:pt>
                  <c:pt idx="94">
                    <c:v>Building details Floor Wise</c:v>
                  </c:pt>
                  <c:pt idx="95">
                    <c:v>Details of Flats in Building   </c:v>
                  </c:pt>
                  <c:pt idx="96">
                    <c:v>Flat No.</c:v>
                  </c:pt>
                  <c:pt idx="97">
                    <c:v>Building no.4 (Sale Building)</c:v>
                  </c:pt>
                  <c:pt idx="98">
                    <c:v>A Wing</c:v>
                  </c:pt>
                  <c:pt idx="99">
                    <c:v>1st &amp; 2nd Basement Floor For Parking</c:v>
                  </c:pt>
                  <c:pt idx="100">
                    <c:v>2nd to 6th, 8th, 10th, 12th, 16th, 18th to 19th Floor</c:v>
                  </c:pt>
                  <c:pt idx="101">
                    <c:v>1</c:v>
                  </c:pt>
                  <c:pt idx="102">
                    <c:v>2</c:v>
                  </c:pt>
                  <c:pt idx="103">
                    <c:v>3</c:v>
                  </c:pt>
                  <c:pt idx="104">
                    <c:v>4</c:v>
                  </c:pt>
                  <c:pt idx="105">
                    <c:v>9th, 11th, 13th, 15th &amp; 19th Floor (Part Refuge Area)</c:v>
                  </c:pt>
                  <c:pt idx="106">
                    <c:v>1</c:v>
                  </c:pt>
                  <c:pt idx="107">
                    <c:v>2</c:v>
                  </c:pt>
                  <c:pt idx="108">
                    <c:v>3</c:v>
                  </c:pt>
                  <c:pt idx="109">
                    <c:v>4</c:v>
                  </c:pt>
                  <c:pt idx="110">
                    <c:v>7th Floor (Part Refuge Area)</c:v>
                  </c:pt>
                  <c:pt idx="111">
                    <c:v>1</c:v>
                  </c:pt>
                  <c:pt idx="112">
                    <c:v>2</c:v>
                  </c:pt>
                  <c:pt idx="113">
                    <c:v>3</c:v>
                  </c:pt>
                  <c:pt idx="114">
                    <c:v>4</c:v>
                  </c:pt>
                  <c:pt idx="115">
                    <c:v>14th Floor (Part Refuge Area)</c:v>
                  </c:pt>
                  <c:pt idx="116">
                    <c:v>1</c:v>
                  </c:pt>
                  <c:pt idx="117">
                    <c:v>2</c:v>
                  </c:pt>
                  <c:pt idx="118">
                    <c:v>3</c:v>
                  </c:pt>
                  <c:pt idx="119">
                    <c:v>4</c:v>
                  </c:pt>
                  <c:pt idx="120">
                    <c:v>B Wing</c:v>
                  </c:pt>
                  <c:pt idx="121">
                    <c:v>1st &amp; 2nd Basement Floor For Parking</c:v>
                  </c:pt>
                  <c:pt idx="122">
                    <c:v>2nd to 6th, 8th, 10th, 12th, 16th, 18th to 19th Floor</c:v>
                  </c:pt>
                  <c:pt idx="123">
                    <c:v>1</c:v>
                  </c:pt>
                  <c:pt idx="124">
                    <c:v>2</c:v>
                  </c:pt>
                  <c:pt idx="125">
                    <c:v>3</c:v>
                  </c:pt>
                  <c:pt idx="126">
                    <c:v>4</c:v>
                  </c:pt>
                  <c:pt idx="127">
                    <c:v>4</c:v>
                  </c:pt>
                  <c:pt idx="128">
                    <c:v>7th Floor (Part Refuge Area)</c:v>
                  </c:pt>
                  <c:pt idx="129">
                    <c:v>1</c:v>
                  </c:pt>
                  <c:pt idx="130">
                    <c:v>2</c:v>
                  </c:pt>
                  <c:pt idx="131">
                    <c:v>3</c:v>
                  </c:pt>
                  <c:pt idx="132">
                    <c:v>4</c:v>
                  </c:pt>
                  <c:pt idx="133">
                    <c:v>4</c:v>
                  </c:pt>
                  <c:pt idx="134">
                    <c:v>14th Floor (Part Refuge Area)</c:v>
                  </c:pt>
                  <c:pt idx="135">
                    <c:v>1</c:v>
                  </c:pt>
                  <c:pt idx="136">
                    <c:v>2</c:v>
                  </c:pt>
                  <c:pt idx="137">
                    <c:v>3</c:v>
                  </c:pt>
                  <c:pt idx="138">
                    <c:v>4</c:v>
                  </c:pt>
                  <c:pt idx="139">
                    <c:v>4</c:v>
                  </c:pt>
                  <c:pt idx="140">
                    <c:v>9th, 11th, 13th, 15th &amp; 19th Floor</c:v>
                  </c:pt>
                  <c:pt idx="141">
                    <c:v>1</c:v>
                  </c:pt>
                  <c:pt idx="142">
                    <c:v>2</c:v>
                  </c:pt>
                  <c:pt idx="143">
                    <c:v>3</c:v>
                  </c:pt>
                  <c:pt idx="144">
                    <c:v>4</c:v>
                  </c:pt>
                  <c:pt idx="145">
                    <c:v>4</c:v>
                  </c:pt>
                  <c:pt idx="146">
                    <c:v>C Wing</c:v>
                  </c:pt>
                  <c:pt idx="147">
                    <c:v>Basement &amp; Ground Floor For Parking</c:v>
                  </c:pt>
                  <c:pt idx="148">
                    <c:v>1st floor Podium &amp; 2nd Floor E-Deck For Parking</c:v>
                  </c:pt>
                  <c:pt idx="149">
                    <c:v>3rd to 6th, 8th to 13th &amp;15th Floor</c:v>
                  </c:pt>
                  <c:pt idx="150">
                    <c:v>1</c:v>
                  </c:pt>
                  <c:pt idx="151">
                    <c:v>2</c:v>
                  </c:pt>
                  <c:pt idx="152">
                    <c:v>3</c:v>
                  </c:pt>
                  <c:pt idx="153">
                    <c:v>4</c:v>
                  </c:pt>
                  <c:pt idx="154">
                    <c:v>7th Floor (Part Refuge Area)</c:v>
                  </c:pt>
                  <c:pt idx="155">
                    <c:v>1</c:v>
                  </c:pt>
                  <c:pt idx="156">
                    <c:v>2</c:v>
                  </c:pt>
                  <c:pt idx="157">
                    <c:v>3</c:v>
                  </c:pt>
                  <c:pt idx="158">
                    <c:v>4</c:v>
                  </c:pt>
                  <c:pt idx="159">
                    <c:v>14th Floor (Part Refuge Area)</c:v>
                  </c:pt>
                  <c:pt idx="160">
                    <c:v>1</c:v>
                  </c:pt>
                  <c:pt idx="161">
                    <c:v>2</c:v>
                  </c:pt>
                  <c:pt idx="162">
                    <c:v>3</c:v>
                  </c:pt>
                  <c:pt idx="163">
                    <c:v>4</c:v>
                  </c:pt>
                  <c:pt idx="164">
                    <c:v>Remarks:  
1. We considered carpet area as per approved plan.
2. Wing A &amp; B = All work completed upto 12th Floor (Waiting for OC).
     Wing C = Construction work is same as last visit dtd.07/04/2025
3. Saleable area as per our calculation.
4. We consider</c:v>
                  </c:pt>
                  <c:pt idx="165">
                    <c:v>Undertaking :</c:v>
                  </c:pt>
                  <c:pt idx="166">
                    <c:v>1) We have personally visited the property &amp; identified the same based on the documents provided</c:v>
                  </c:pt>
                  <c:pt idx="167">
                    <c:v>2) I/We have no direct or Indirect Interest in the property being valued</c:v>
                  </c:pt>
                  <c:pt idx="168">
                    <c:v>3) The information furnished above is true and correct to my/our knowledge.</c:v>
                  </c:pt>
                  <c:pt idx="169">
                    <c:v>4)  The saleable area is as per Our Calculation.  </c:v>
                  </c:pt>
                  <c:pt idx="170">
                    <c:v>5) Legal title of the property is not verified by us.</c:v>
                  </c:pt>
                  <c:pt idx="171">
                    <c:v>6) Gross carpet area =  Net Carpet area + Fungible area.</c:v>
                  </c:pt>
                  <c:pt idx="172">
                    <c:v>7) Fungible Area= Enclosed Balcony + Flower Bed + Covered Balcony + Service Slab + Duct + Chajja + Wheather Shed area.</c:v>
                  </c:pt>
                  <c:pt idx="173">
                    <c:v>Authorized Signatory
                                                                                                                                                                                                                                          </c:v>
                  </c:pt>
                  <c:pt idx="176">
                    <c:v>PHOTOGRAPHS OF PROPERTY : 
</c:v>
                  </c:pt>
                </c:lvl>
              </c:multiLvlStrCache>
            </c:multiLvlStrRef>
          </c:cat>
          <c:val>
            <c:numRef>
              <c:f>Sheet1!$G$1:$G$203</c:f>
              <c:numCache>
                <c:formatCode>General</c:formatCode>
                <c:ptCount val="177"/>
                <c:pt idx="14">
                  <c:v>0</c:v>
                </c:pt>
                <c:pt idx="15">
                  <c:v>0</c:v>
                </c:pt>
                <c:pt idx="16">
                  <c:v>400072</c:v>
                </c:pt>
                <c:pt idx="25">
                  <c:v>0</c:v>
                </c:pt>
                <c:pt idx="26">
                  <c:v>0</c:v>
                </c:pt>
                <c:pt idx="27">
                  <c:v>0</c:v>
                </c:pt>
                <c:pt idx="43">
                  <c:v>0</c:v>
                </c:pt>
                <c:pt idx="44">
                  <c:v>0</c:v>
                </c:pt>
                <c:pt idx="45">
                  <c:v>0</c:v>
                </c:pt>
                <c:pt idx="46">
                  <c:v>0</c:v>
                </c:pt>
                <c:pt idx="55">
                  <c:v>0</c:v>
                </c:pt>
                <c:pt idx="69">
                  <c:v>0</c:v>
                </c:pt>
                <c:pt idx="88">
                  <c:v>20000</c:v>
                </c:pt>
                <c:pt idx="89">
                  <c:v>0</c:v>
                </c:pt>
                <c:pt idx="90">
                  <c:v>0</c:v>
                </c:pt>
                <c:pt idx="91">
                  <c:v>0</c:v>
                </c:pt>
                <c:pt idx="92">
                  <c:v>0</c:v>
                </c:pt>
                <c:pt idx="93">
                  <c:v>16000</c:v>
                </c:pt>
                <c:pt idx="96" formatCode="0">
                  <c:v>0</c:v>
                </c:pt>
                <c:pt idx="101" formatCode="0">
                  <c:v>1284.5757599999999</c:v>
                </c:pt>
                <c:pt idx="102" formatCode="0">
                  <c:v>1645.76178</c:v>
                </c:pt>
                <c:pt idx="103" formatCode="0">
                  <c:v>1216.4396400000001</c:v>
                </c:pt>
                <c:pt idx="104" formatCode="0">
                  <c:v>1580.6933999999999</c:v>
                </c:pt>
                <c:pt idx="106" formatCode="0">
                  <c:v>1284.5757599999999</c:v>
                </c:pt>
                <c:pt idx="107" formatCode="0">
                  <c:v>1645.76178</c:v>
                </c:pt>
                <c:pt idx="108" formatCode="0">
                  <c:v>1216.4396400000001</c:v>
                </c:pt>
                <c:pt idx="109" formatCode="0">
                  <c:v>1580.6933999999999</c:v>
                </c:pt>
                <c:pt idx="111" formatCode="0">
                  <c:v>1284.5757599999999</c:v>
                </c:pt>
                <c:pt idx="112" formatCode="0">
                  <c:v>1645.76178</c:v>
                </c:pt>
                <c:pt idx="113" formatCode="0">
                  <c:v>1216.4396400000001</c:v>
                </c:pt>
                <c:pt idx="114" formatCode="0">
                  <c:v>1580.6933999999999</c:v>
                </c:pt>
                <c:pt idx="116" formatCode="0">
                  <c:v>1284.5757599999999</c:v>
                </c:pt>
                <c:pt idx="117" formatCode="0">
                  <c:v>1645.76178</c:v>
                </c:pt>
                <c:pt idx="118" formatCode="0">
                  <c:v>1216.4396400000001</c:v>
                </c:pt>
                <c:pt idx="119" formatCode="0">
                  <c:v>1580.6933999999999</c:v>
                </c:pt>
                <c:pt idx="123" formatCode="0">
                  <c:v>1027.53144</c:v>
                </c:pt>
                <c:pt idx="124" formatCode="0">
                  <c:v>1046.0993400000002</c:v>
                </c:pt>
                <c:pt idx="125" formatCode="0">
                  <c:v>1207.23642</c:v>
                </c:pt>
                <c:pt idx="126" formatCode="0">
                  <c:v>1206.9134999999999</c:v>
                </c:pt>
                <c:pt idx="127" formatCode="0">
                  <c:v>1047.0680999999997</c:v>
                </c:pt>
                <c:pt idx="129" formatCode="0">
                  <c:v>1027.53144</c:v>
                </c:pt>
                <c:pt idx="130" formatCode="0">
                  <c:v>1046.0993400000002</c:v>
                </c:pt>
                <c:pt idx="131" formatCode="0">
                  <c:v>1207.23642</c:v>
                </c:pt>
                <c:pt idx="133" formatCode="0">
                  <c:v>1047.0680999999997</c:v>
                </c:pt>
                <c:pt idx="135" formatCode="0">
                  <c:v>1027.53144</c:v>
                </c:pt>
                <c:pt idx="136" formatCode="0">
                  <c:v>1046.0993400000002</c:v>
                </c:pt>
                <c:pt idx="137" formatCode="0">
                  <c:v>1207.23642</c:v>
                </c:pt>
                <c:pt idx="139" formatCode="0">
                  <c:v>1047.0680999999997</c:v>
                </c:pt>
                <c:pt idx="141" formatCode="0">
                  <c:v>1027.53144</c:v>
                </c:pt>
                <c:pt idx="142" formatCode="0">
                  <c:v>1046.0993400000002</c:v>
                </c:pt>
                <c:pt idx="143" formatCode="0">
                  <c:v>1207.23642</c:v>
                </c:pt>
                <c:pt idx="144" formatCode="0">
                  <c:v>1206.9134999999999</c:v>
                </c:pt>
                <c:pt idx="145" formatCode="0">
                  <c:v>1047.0680999999997</c:v>
                </c:pt>
                <c:pt idx="150" formatCode="0">
                  <c:v>1054.1723400000001</c:v>
                </c:pt>
                <c:pt idx="151" formatCode="0">
                  <c:v>1412.9364599999999</c:v>
                </c:pt>
                <c:pt idx="152" formatCode="0">
                  <c:v>1005.4114199999999</c:v>
                </c:pt>
                <c:pt idx="153" formatCode="0">
                  <c:v>1005.4114199999999</c:v>
                </c:pt>
                <c:pt idx="155" formatCode="0">
                  <c:v>1054.1723400000001</c:v>
                </c:pt>
                <c:pt idx="157" formatCode="0">
                  <c:v>1005.4114199999999</c:v>
                </c:pt>
                <c:pt idx="158" formatCode="0">
                  <c:v>1005.4114199999999</c:v>
                </c:pt>
                <c:pt idx="160" formatCode="0">
                  <c:v>1054.1723400000001</c:v>
                </c:pt>
                <c:pt idx="162" formatCode="0">
                  <c:v>1005.4114199999999</c:v>
                </c:pt>
                <c:pt idx="163" formatCode="0">
                  <c:v>1005.4114199999999</c:v>
                </c:pt>
              </c:numCache>
            </c:numRef>
          </c:val>
          <c:extLst>
            <c:ext xmlns:c16="http://schemas.microsoft.com/office/drawing/2014/chart" uri="{C3380CC4-5D6E-409C-BE32-E72D297353CC}">
              <c16:uniqueId val="{00000001-09EC-4761-8352-6FE13B9B7B81}"/>
            </c:ext>
          </c:extLst>
        </c:ser>
        <c:ser>
          <c:idx val="2"/>
          <c:order val="2"/>
          <c:spPr>
            <a:solidFill>
              <a:schemeClr val="accent3"/>
            </a:solidFill>
            <a:ln>
              <a:noFill/>
            </a:ln>
            <a:effectLst/>
          </c:spPr>
          <c:invertIfNegative val="0"/>
          <c:cat>
            <c:multiLvlStrRef>
              <c:f>Sheet1!$A$1:$E$203</c:f>
              <c:multiLvlStrCache>
                <c:ptCount val="177"/>
                <c:lvl>
                  <c:pt idx="25">
                    <c:v>West</c:v>
                  </c:pt>
                  <c:pt idx="26">
                    <c:v>NA</c:v>
                  </c:pt>
                  <c:pt idx="27">
                    <c:v>Lake Home Bldg</c:v>
                  </c:pt>
                  <c:pt idx="55">
                    <c:v>Podium</c:v>
                  </c:pt>
                  <c:pt idx="69">
                    <c:v>Podium</c:v>
                  </c:pt>
                  <c:pt idx="176">
                    <c:v>Lake Riviera</c:v>
                  </c:pt>
                </c:lvl>
                <c:lvl>
                  <c:pt idx="47">
                    <c:v>17/02/2021.</c:v>
                  </c:pt>
                  <c:pt idx="49">
                    <c:v>30245.025</c:v>
                  </c:pt>
                  <c:pt idx="55">
                    <c:v>1</c:v>
                  </c:pt>
                  <c:pt idx="57">
                    <c:v>Complition %</c:v>
                  </c:pt>
                  <c:pt idx="58">
                    <c:v>100%</c:v>
                  </c:pt>
                  <c:pt idx="59">
                    <c:v>100%</c:v>
                  </c:pt>
                  <c:pt idx="60">
                    <c:v>65%</c:v>
                  </c:pt>
                  <c:pt idx="61">
                    <c:v>63%</c:v>
                  </c:pt>
                  <c:pt idx="62">
                    <c:v>63%</c:v>
                  </c:pt>
                  <c:pt idx="63">
                    <c:v>63%</c:v>
                  </c:pt>
                  <c:pt idx="64">
                    <c:v>63%</c:v>
                  </c:pt>
                  <c:pt idx="65">
                    <c:v>63%</c:v>
                  </c:pt>
                  <c:pt idx="66">
                    <c:v>53%</c:v>
                  </c:pt>
                  <c:pt idx="67">
                    <c:v>0%</c:v>
                  </c:pt>
                  <c:pt idx="69">
                    <c:v>1</c:v>
                  </c:pt>
                  <c:pt idx="71">
                    <c:v>Complition %</c:v>
                  </c:pt>
                  <c:pt idx="72">
                    <c:v>100%</c:v>
                  </c:pt>
                  <c:pt idx="73">
                    <c:v>100%</c:v>
                  </c:pt>
                  <c:pt idx="74">
                    <c:v>45%</c:v>
                  </c:pt>
                  <c:pt idx="75">
                    <c:v>16%</c:v>
                  </c:pt>
                  <c:pt idx="76">
                    <c:v>0%</c:v>
                  </c:pt>
                  <c:pt idx="77">
                    <c:v>0%</c:v>
                  </c:pt>
                  <c:pt idx="78">
                    <c:v>0%</c:v>
                  </c:pt>
                  <c:pt idx="79">
                    <c:v>0%</c:v>
                  </c:pt>
                  <c:pt idx="80">
                    <c:v>0%</c:v>
                  </c:pt>
                  <c:pt idx="81">
                    <c:v>0%</c:v>
                  </c:pt>
                  <c:pt idx="96">
                    <c:v>Gross Carpet area</c:v>
                  </c:pt>
                  <c:pt idx="101">
                    <c:v>856</c:v>
                  </c:pt>
                  <c:pt idx="102">
                    <c:v>1097</c:v>
                  </c:pt>
                  <c:pt idx="103">
                    <c:v>811</c:v>
                  </c:pt>
                  <c:pt idx="104">
                    <c:v>1054</c:v>
                  </c:pt>
                  <c:pt idx="106">
                    <c:v>856</c:v>
                  </c:pt>
                  <c:pt idx="107">
                    <c:v>1097</c:v>
                  </c:pt>
                  <c:pt idx="108">
                    <c:v>811</c:v>
                  </c:pt>
                  <c:pt idx="109">
                    <c:v>1054</c:v>
                  </c:pt>
                  <c:pt idx="111">
                    <c:v>856</c:v>
                  </c:pt>
                  <c:pt idx="112">
                    <c:v>1097</c:v>
                  </c:pt>
                  <c:pt idx="113">
                    <c:v>811</c:v>
                  </c:pt>
                  <c:pt idx="114">
                    <c:v>1054</c:v>
                  </c:pt>
                  <c:pt idx="116">
                    <c:v>856</c:v>
                  </c:pt>
                  <c:pt idx="117">
                    <c:v>1097</c:v>
                  </c:pt>
                  <c:pt idx="118">
                    <c:v>811</c:v>
                  </c:pt>
                  <c:pt idx="119">
                    <c:v>1054</c:v>
                  </c:pt>
                  <c:pt idx="123">
                    <c:v>685</c:v>
                  </c:pt>
                  <c:pt idx="124">
                    <c:v>697</c:v>
                  </c:pt>
                  <c:pt idx="125">
                    <c:v>805</c:v>
                  </c:pt>
                  <c:pt idx="126">
                    <c:v>805</c:v>
                  </c:pt>
                  <c:pt idx="127">
                    <c:v>698</c:v>
                  </c:pt>
                  <c:pt idx="129">
                    <c:v>685</c:v>
                  </c:pt>
                  <c:pt idx="130">
                    <c:v>697</c:v>
                  </c:pt>
                  <c:pt idx="131">
                    <c:v>805</c:v>
                  </c:pt>
                  <c:pt idx="133">
                    <c:v>698</c:v>
                  </c:pt>
                  <c:pt idx="135">
                    <c:v>685</c:v>
                  </c:pt>
                  <c:pt idx="136">
                    <c:v>697</c:v>
                  </c:pt>
                  <c:pt idx="137">
                    <c:v>805</c:v>
                  </c:pt>
                  <c:pt idx="139">
                    <c:v>698</c:v>
                  </c:pt>
                  <c:pt idx="141">
                    <c:v>685</c:v>
                  </c:pt>
                  <c:pt idx="142">
                    <c:v>697</c:v>
                  </c:pt>
                  <c:pt idx="143">
                    <c:v>805</c:v>
                  </c:pt>
                  <c:pt idx="144">
                    <c:v>805</c:v>
                  </c:pt>
                  <c:pt idx="145">
                    <c:v>698</c:v>
                  </c:pt>
                  <c:pt idx="150">
                    <c:v>703</c:v>
                  </c:pt>
                  <c:pt idx="151">
                    <c:v>942</c:v>
                  </c:pt>
                  <c:pt idx="152">
                    <c:v>670</c:v>
                  </c:pt>
                  <c:pt idx="153">
                    <c:v>670</c:v>
                  </c:pt>
                  <c:pt idx="155">
                    <c:v>703</c:v>
                  </c:pt>
                  <c:pt idx="157">
                    <c:v>670</c:v>
                  </c:pt>
                  <c:pt idx="158">
                    <c:v>670</c:v>
                  </c:pt>
                  <c:pt idx="160">
                    <c:v>703</c:v>
                  </c:pt>
                  <c:pt idx="162">
                    <c:v>670</c:v>
                  </c:pt>
                  <c:pt idx="163">
                    <c:v>670</c:v>
                  </c:pt>
                </c:lvl>
                <c:lvl>
                  <c:pt idx="13">
                    <c:v>Lake Riviera, Building no.4 (A, B &amp; C Wings) CTS No.-11 H/A(Pt.), 11HA/106/A 11HA/122/A to 11HA/190/A, 11B/10, 11B/11, 11B/11/28 To 11B/11/93, 11/C, Village Chandivali, Powai, Mumbai.</c:v>
                  </c:pt>
                  <c:pt idx="17">
                    <c:v>Woodland Heights CHS</c:v>
                  </c:pt>
                  <c:pt idx="25">
                    <c:v>East</c:v>
                  </c:pt>
                  <c:pt idx="26">
                    <c:v>NA</c:v>
                  </c:pt>
                  <c:pt idx="27">
                    <c:v>Shristi Building</c:v>
                  </c:pt>
                  <c:pt idx="30">
                    <c:v>19.115175623,72.902691585</c:v>
                  </c:pt>
                  <c:pt idx="31">
                    <c:v>https://maps.app.goo.gl/Euvn6puescs7V2dDA</c:v>
                  </c:pt>
                  <c:pt idx="43">
                    <c:v>Sale Building no.4 = SRA/ENG/L/PVT/0059/20111011/APS-4</c:v>
                  </c:pt>
                  <c:pt idx="44">
                    <c:v>Sale Building no.4 = SRA/ENG/L/PVT/0059/20111011/APS-4</c:v>
                  </c:pt>
                  <c:pt idx="45">
                    <c:v>L/PVT/0059/20111011/AP/S-4                                                                                                                 Valid Up to: This CC is re-endorsed &amp; further extended upto 12th upper floors of wing 'A' &amp; 'B' &amp; upto 9th upper flo</c:v>
                  </c:pt>
                  <c:pt idx="46">
                    <c:v>NA</c:v>
                  </c:pt>
                  <c:pt idx="50">
                    <c:v>A, B &amp; C Wing = 2B + G + 1st E deck + 2nd to 19th Floor
C Wing = B+G+ 2P+3rd to 15th Floor</c:v>
                  </c:pt>
                  <c:pt idx="51">
                    <c:v>A, B &amp; C Wing = 2B + G + 1st E deck + 2nd to 19th Floor
</c:v>
                  </c:pt>
                  <c:pt idx="54">
                    <c:v>Wing A &amp; B = 2B + G + 1st E deck + 2nd to 19th Floor</c:v>
                  </c:pt>
                  <c:pt idx="55">
                    <c:v>Ground</c:v>
                  </c:pt>
                  <c:pt idx="56">
                    <c:v>Excavation work Completed. Plinth work completed, RCC upto 13 Slab, Brickwork upto 12 Floor, Internal Plaster upto 12 Floor, External Plaster upto 12 Floor, Flooring upto 12 Floor, Painting upto 12 Floor, Finishing upto 10 Floor Completed</c:v>
                  </c:pt>
                  <c:pt idx="57">
                    <c:v>Slab/Floor</c:v>
                  </c:pt>
                  <c:pt idx="58">
                    <c:v>19</c:v>
                  </c:pt>
                  <c:pt idx="59">
                    <c:v>19</c:v>
                  </c:pt>
                  <c:pt idx="60">
                    <c:v>13</c:v>
                  </c:pt>
                  <c:pt idx="61">
                    <c:v>12</c:v>
                  </c:pt>
                  <c:pt idx="62">
                    <c:v>12</c:v>
                  </c:pt>
                  <c:pt idx="63">
                    <c:v>12</c:v>
                  </c:pt>
                  <c:pt idx="64">
                    <c:v>12</c:v>
                  </c:pt>
                  <c:pt idx="65">
                    <c:v>12</c:v>
                  </c:pt>
                  <c:pt idx="66">
                    <c:v>10</c:v>
                  </c:pt>
                  <c:pt idx="67">
                    <c:v>0</c:v>
                  </c:pt>
                  <c:pt idx="68">
                    <c:v>C Wing = 2B + G + 1st E deck + 2nd to 19th Floor</c:v>
                  </c:pt>
                  <c:pt idx="69">
                    <c:v>Ground</c:v>
                  </c:pt>
                  <c:pt idx="70">
                    <c:v>Excavation work Completed. Plinth work completed, RCC upto 9 Slab, Brickwork upto 3 Floor Completed</c:v>
                  </c:pt>
                  <c:pt idx="71">
                    <c:v>Slab/Floor</c:v>
                  </c:pt>
                  <c:pt idx="72">
                    <c:v>19</c:v>
                  </c:pt>
                  <c:pt idx="73">
                    <c:v>19</c:v>
                  </c:pt>
                  <c:pt idx="74">
                    <c:v>9</c:v>
                  </c:pt>
                  <c:pt idx="75">
                    <c:v>3</c:v>
                  </c:pt>
                  <c:pt idx="76">
                    <c:v>0</c:v>
                  </c:pt>
                  <c:pt idx="77">
                    <c:v>0</c:v>
                  </c:pt>
                  <c:pt idx="78">
                    <c:v>0</c:v>
                  </c:pt>
                  <c:pt idx="79">
                    <c:v>0</c:v>
                  </c:pt>
                  <c:pt idx="80">
                    <c:v>0</c:v>
                  </c:pt>
                  <c:pt idx="81">
                    <c:v>0</c:v>
                  </c:pt>
                  <c:pt idx="96">
                    <c:v>Description</c:v>
                  </c:pt>
                  <c:pt idx="101">
                    <c:v>2 BHK</c:v>
                  </c:pt>
                  <c:pt idx="102">
                    <c:v>3 BHK</c:v>
                  </c:pt>
                  <c:pt idx="103">
                    <c:v>2 BHK</c:v>
                  </c:pt>
                  <c:pt idx="104">
                    <c:v>3 BHK</c:v>
                  </c:pt>
                  <c:pt idx="106">
                    <c:v>2 BHK</c:v>
                  </c:pt>
                  <c:pt idx="107">
                    <c:v>3 BHK</c:v>
                  </c:pt>
                  <c:pt idx="108">
                    <c:v>2 BHK</c:v>
                  </c:pt>
                  <c:pt idx="109">
                    <c:v>3 BHK</c:v>
                  </c:pt>
                  <c:pt idx="111">
                    <c:v>2 BHK</c:v>
                  </c:pt>
                  <c:pt idx="112">
                    <c:v>3 BHK</c:v>
                  </c:pt>
                  <c:pt idx="113">
                    <c:v>2 BHK</c:v>
                  </c:pt>
                  <c:pt idx="114">
                    <c:v>3 BHK</c:v>
                  </c:pt>
                  <c:pt idx="116">
                    <c:v>2 BHK</c:v>
                  </c:pt>
                  <c:pt idx="117">
                    <c:v>3 BHK</c:v>
                  </c:pt>
                  <c:pt idx="118">
                    <c:v>2 BHK</c:v>
                  </c:pt>
                  <c:pt idx="119">
                    <c:v>3 BHK</c:v>
                  </c:pt>
                  <c:pt idx="123">
                    <c:v>2 BHK</c:v>
                  </c:pt>
                  <c:pt idx="124">
                    <c:v>2 BHK</c:v>
                  </c:pt>
                  <c:pt idx="125">
                    <c:v>2 BHK</c:v>
                  </c:pt>
                  <c:pt idx="126">
                    <c:v>2 BHK</c:v>
                  </c:pt>
                  <c:pt idx="127">
                    <c:v>2 BHK</c:v>
                  </c:pt>
                  <c:pt idx="129">
                    <c:v>2 BHK</c:v>
                  </c:pt>
                  <c:pt idx="130">
                    <c:v>2 BHK</c:v>
                  </c:pt>
                  <c:pt idx="131">
                    <c:v>2 BHK</c:v>
                  </c:pt>
                  <c:pt idx="132">
                    <c:v>Refuge Area</c:v>
                  </c:pt>
                  <c:pt idx="133">
                    <c:v>2 BHK</c:v>
                  </c:pt>
                  <c:pt idx="135">
                    <c:v>2 BHK</c:v>
                  </c:pt>
                  <c:pt idx="136">
                    <c:v>2 BHK</c:v>
                  </c:pt>
                  <c:pt idx="137">
                    <c:v>2 BHK</c:v>
                  </c:pt>
                  <c:pt idx="138">
                    <c:v>Refuge Area</c:v>
                  </c:pt>
                  <c:pt idx="139">
                    <c:v>2 BHK</c:v>
                  </c:pt>
                  <c:pt idx="141">
                    <c:v>2 BHK</c:v>
                  </c:pt>
                  <c:pt idx="142">
                    <c:v>2 BHK</c:v>
                  </c:pt>
                  <c:pt idx="143">
                    <c:v>2 BHK</c:v>
                  </c:pt>
                  <c:pt idx="144">
                    <c:v>2 BHK</c:v>
                  </c:pt>
                  <c:pt idx="145">
                    <c:v>2 BHK</c:v>
                  </c:pt>
                  <c:pt idx="150">
                    <c:v>2 BHK</c:v>
                  </c:pt>
                  <c:pt idx="151">
                    <c:v>3 BHK</c:v>
                  </c:pt>
                  <c:pt idx="152">
                    <c:v>2 BHK</c:v>
                  </c:pt>
                  <c:pt idx="153">
                    <c:v>2 BHK</c:v>
                  </c:pt>
                  <c:pt idx="155">
                    <c:v>2 BHK</c:v>
                  </c:pt>
                  <c:pt idx="156">
                    <c:v>Refuge Area</c:v>
                  </c:pt>
                  <c:pt idx="157">
                    <c:v>2 BHK</c:v>
                  </c:pt>
                  <c:pt idx="158">
                    <c:v>2 BHK</c:v>
                  </c:pt>
                  <c:pt idx="160">
                    <c:v>2 BHK</c:v>
                  </c:pt>
                  <c:pt idx="161">
                    <c:v>Refuge Area</c:v>
                  </c:pt>
                  <c:pt idx="162">
                    <c:v>2 BHK</c:v>
                  </c:pt>
                  <c:pt idx="163">
                    <c:v>2 BHK</c:v>
                  </c:pt>
                </c:lvl>
                <c:lvl>
                  <c:pt idx="14">
                    <c:v>CTS No.-11 H/A(Pt.), 11HA/106/A 11HA/122/A to 11HA/190/A, 11B/10, 11B/11, 11B/11/28 To 11B/11/93, 11/C</c:v>
                  </c:pt>
                  <c:pt idx="15">
                    <c:v>Chandivali Road</c:v>
                  </c:pt>
                  <c:pt idx="16">
                    <c:v>Powai</c:v>
                  </c:pt>
                  <c:pt idx="55">
                    <c:v>2</c:v>
                  </c:pt>
                  <c:pt idx="61">
                    <c:v>Brickwork &amp; Internal Plaster</c:v>
                  </c:pt>
                  <c:pt idx="62">
                    <c:v>Brickwork &amp; Internal Plaster</c:v>
                  </c:pt>
                  <c:pt idx="63">
                    <c:v>External Plaster &amp; Plumbing</c:v>
                  </c:pt>
                  <c:pt idx="64">
                    <c:v>Flooring &amp; Fitting</c:v>
                  </c:pt>
                  <c:pt idx="66">
                    <c:v>Building Common Amenities</c:v>
                  </c:pt>
                  <c:pt idx="69">
                    <c:v>2</c:v>
                  </c:pt>
                  <c:pt idx="75">
                    <c:v>Brickwork &amp; Internal Plaster</c:v>
                  </c:pt>
                  <c:pt idx="76">
                    <c:v>Brickwork &amp; Internal Plaster</c:v>
                  </c:pt>
                  <c:pt idx="77">
                    <c:v>External Plaster &amp; Plumbing</c:v>
                  </c:pt>
                  <c:pt idx="78">
                    <c:v>Flooring &amp; Fitting</c:v>
                  </c:pt>
                  <c:pt idx="80">
                    <c:v>Building Common Amenities</c:v>
                  </c:pt>
                </c:lvl>
                <c:lvl>
                  <c:pt idx="0">
                    <c:v>Office No. 1031, Wing J, Akshar Business Park, Plot No. 03 Sector 25, Near APMC Market, 
Vashi,  Navi Mumbai, Maharashtra 400703 TEL: 022-46090378/79/80                                                                       
E mail : vsjcapf@gmail.com. Web</c:v>
                  </c:pt>
                  <c:pt idx="1">
                    <c:v>Valuation Report </c:v>
                  </c:pt>
                  <c:pt idx="2">
                    <c:v>Date:</c:v>
                  </c:pt>
                  <c:pt idx="3">
                    <c:v>CPC Name:</c:v>
                  </c:pt>
                  <c:pt idx="4">
                    <c:v>Date Of Property Visit</c:v>
                  </c:pt>
                  <c:pt idx="5">
                    <c:v>Name of the builder group</c:v>
                  </c:pt>
                  <c:pt idx="6">
                    <c:v>Name of the builder company</c:v>
                  </c:pt>
                  <c:pt idx="7">
                    <c:v>Name of the Project</c:v>
                  </c:pt>
                  <c:pt idx="8">
                    <c:v>Contact Details ( Name &amp; Contact No.)</c:v>
                  </c:pt>
                  <c:pt idx="9">
                    <c:v>Site Person - Contact Details ( Name &amp; Contact No.)
</c:v>
                  </c:pt>
                  <c:pt idx="10">
                    <c:v>Name / no of the Building</c:v>
                  </c:pt>
                  <c:pt idx="11">
                    <c:v>Docouments Provided</c:v>
                  </c:pt>
                  <c:pt idx="12">
                    <c:v>RERA no.</c:v>
                  </c:pt>
                  <c:pt idx="13">
                    <c:v>Project location details       </c:v>
                  </c:pt>
                  <c:pt idx="14">
                    <c:v>CTS No</c:v>
                  </c:pt>
                  <c:pt idx="15">
                    <c:v>Road</c:v>
                  </c:pt>
                  <c:pt idx="16">
                    <c:v>City</c:v>
                  </c:pt>
                  <c:pt idx="17">
                    <c:v>Near by Landmark</c:v>
                  </c:pt>
                  <c:pt idx="18">
                    <c:v>Accessibility to the Project from the City:
(Proximity to civic amenities like school, hospital, market, etc.)</c:v>
                  </c:pt>
                  <c:pt idx="20">
                    <c:v>Does property have Electricity / Water / Drainage Connection</c:v>
                  </c:pt>
                  <c:pt idx="21">
                    <c:v>Class of locality</c:v>
                  </c:pt>
                  <c:pt idx="22">
                    <c:v>Nature of land with topographical condtion</c:v>
                  </c:pt>
                  <c:pt idx="23">
                    <c:v>Nature of the locality </c:v>
                  </c:pt>
                  <c:pt idx="24">
                    <c:v>Quality of infrastructure in vicinity</c:v>
                  </c:pt>
                  <c:pt idx="25">
                    <c:v>Boundaries</c:v>
                  </c:pt>
                  <c:pt idx="26">
                    <c:v>As per deed</c:v>
                  </c:pt>
                  <c:pt idx="27">
                    <c:v>At site</c:v>
                  </c:pt>
                  <c:pt idx="28">
                    <c:v>Does the boundaries at site match, as mentioned in the Docoumentation: NA</c:v>
                  </c:pt>
                  <c:pt idx="29">
                    <c:v>Type of Structure : RCC Framed structure</c:v>
                  </c:pt>
                  <c:pt idx="30">
                    <c:v>Latitude &amp; Longitude </c:v>
                  </c:pt>
                  <c:pt idx="31">
                    <c:v>Location Link</c:v>
                  </c:pt>
                  <c:pt idx="32">
                    <c:v>Approval details:</c:v>
                  </c:pt>
                  <c:pt idx="33">
                    <c:v>Approved usage of the Property: Residential
(Restrictive Covenants in regard to Land Use, if any) : No                                                                                                                                              </c:v>
                  </c:pt>
                  <c:pt idx="35">
                    <c:v>Total land area of the project in Sq. Mt.</c:v>
                  </c:pt>
                  <c:pt idx="36">
                    <c:v>Permissible FSI</c:v>
                  </c:pt>
                  <c:pt idx="37">
                    <c:v>Permissible FSI</c:v>
                  </c:pt>
                  <c:pt idx="38">
                    <c:v>Permissible TDR/Paid FSI</c:v>
                  </c:pt>
                  <c:pt idx="39">
                    <c:v>Total FSI availaible for the project</c:v>
                  </c:pt>
                  <c:pt idx="40">
                    <c:v>Total Approved Builtup area of the project in Sq. Mt.</c:v>
                  </c:pt>
                  <c:pt idx="41">
                    <c:v>Total number of Buildings</c:v>
                  </c:pt>
                  <c:pt idx="42">
                    <c:v>Approval Detail : Plan approval </c:v>
                  </c:pt>
                  <c:pt idx="43">
                    <c:v>Layout Approval No     </c:v>
                  </c:pt>
                  <c:pt idx="44">
                    <c:v>Building plan approval No    </c:v>
                  </c:pt>
                  <c:pt idx="45">
                    <c:v>Commencement
Certificate No.</c:v>
                  </c:pt>
                  <c:pt idx="46">
                    <c:v>O. Certificate No.:  NA</c:v>
                  </c:pt>
                  <c:pt idx="47">
                    <c:v>Commencement date of construction </c:v>
                  </c:pt>
                  <c:pt idx="48">
                    <c:v>Building wise Construction details</c:v>
                  </c:pt>
                  <c:pt idx="49">
                    <c:v>Approved area of the building in Sq.Mt</c:v>
                  </c:pt>
                  <c:pt idx="50">
                    <c:v>Approved no of Floors</c:v>
                  </c:pt>
                  <c:pt idx="51">
                    <c:v>Proposed no of Floors</c:v>
                  </c:pt>
                  <c:pt idx="52">
                    <c:v>Quality of construction: Good</c:v>
                  </c:pt>
                  <c:pt idx="53">
                    <c:v>Material laying at Site: :Bricks, Cement &amp; Steel etc.</c:v>
                  </c:pt>
                  <c:pt idx="54">
                    <c:v>Construction details:</c:v>
                  </c:pt>
                  <c:pt idx="55">
                    <c:v>Basement</c:v>
                  </c:pt>
                  <c:pt idx="56">
                    <c:v>Stage of construction: </c:v>
                  </c:pt>
                  <c:pt idx="57">
                    <c:v>Type of Work</c:v>
                  </c:pt>
                  <c:pt idx="58">
                    <c:v>Excavation</c:v>
                  </c:pt>
                  <c:pt idx="59">
                    <c:v>Plinth</c:v>
                  </c:pt>
                  <c:pt idx="60">
                    <c:v>RCC (Including podiums)</c:v>
                  </c:pt>
                  <c:pt idx="61">
                    <c:v>Brickwork</c:v>
                  </c:pt>
                  <c:pt idx="62">
                    <c:v>Internal Plaster</c:v>
                  </c:pt>
                  <c:pt idx="63">
                    <c:v>Ext. Plaster &amp; Plumbing</c:v>
                  </c:pt>
                  <c:pt idx="64">
                    <c:v>Flooring &amp; Fitting</c:v>
                  </c:pt>
                  <c:pt idx="65">
                    <c:v>Painting &amp; Wooden</c:v>
                  </c:pt>
                  <c:pt idx="66">
                    <c:v>Building Common Amenities</c:v>
                  </c:pt>
                  <c:pt idx="67">
                    <c:v>Possession</c:v>
                  </c:pt>
                  <c:pt idx="68">
                    <c:v>Construction details:</c:v>
                  </c:pt>
                  <c:pt idx="69">
                    <c:v>Basement</c:v>
                  </c:pt>
                  <c:pt idx="70">
                    <c:v>Stage of construction: </c:v>
                  </c:pt>
                  <c:pt idx="71">
                    <c:v>Type of Work</c:v>
                  </c:pt>
                  <c:pt idx="72">
                    <c:v>Excavation</c:v>
                  </c:pt>
                  <c:pt idx="73">
                    <c:v>Plinth</c:v>
                  </c:pt>
                  <c:pt idx="74">
                    <c:v>RCC (Including podiums)</c:v>
                  </c:pt>
                  <c:pt idx="75">
                    <c:v>Brickwork</c:v>
                  </c:pt>
                  <c:pt idx="76">
                    <c:v>Internal Plaster</c:v>
                  </c:pt>
                  <c:pt idx="77">
                    <c:v>Ext. Plaster &amp; Plumbing</c:v>
                  </c:pt>
                  <c:pt idx="78">
                    <c:v>Flooring &amp; Fitting</c:v>
                  </c:pt>
                  <c:pt idx="79">
                    <c:v>Painting &amp; Wooden</c:v>
                  </c:pt>
                  <c:pt idx="80">
                    <c:v>Building Common Amenities</c:v>
                  </c:pt>
                  <c:pt idx="81">
                    <c:v>Possession</c:v>
                  </c:pt>
                  <c:pt idx="82">
                    <c:v>Wheather the construction is as per approved Building plan : Under Construction</c:v>
                  </c:pt>
                  <c:pt idx="83">
                    <c:v>Violations Observed if any : NA</c:v>
                  </c:pt>
                  <c:pt idx="84">
                    <c:v>Proposed Amenities                                                                                                                                                                                                                                   1.  Vitrif</c:v>
                  </c:pt>
                  <c:pt idx="87">
                    <c:v>Recommended Rates of the Property :</c:v>
                  </c:pt>
                  <c:pt idx="88">
                    <c:v>Recommended rate of the flat Per Sq. Ft. ( on Saleable area)</c:v>
                  </c:pt>
                  <c:pt idx="89">
                    <c:v>Electric &amp; Water connection charges</c:v>
                  </c:pt>
                  <c:pt idx="90">
                    <c:v>Advc Maintainence for 24 months</c:v>
                  </c:pt>
                  <c:pt idx="91">
                    <c:v>Society formation charges</c:v>
                  </c:pt>
                  <c:pt idx="92">
                    <c:v>Recommended rate of Parking </c:v>
                  </c:pt>
                  <c:pt idx="93">
                    <c:v>Distressed valuation of the Property</c:v>
                  </c:pt>
                  <c:pt idx="94">
                    <c:v>Building details Floor Wise</c:v>
                  </c:pt>
                  <c:pt idx="95">
                    <c:v>Details of Flats in Building   </c:v>
                  </c:pt>
                  <c:pt idx="96">
                    <c:v>Flat No.</c:v>
                  </c:pt>
                  <c:pt idx="97">
                    <c:v>Building no.4 (Sale Building)</c:v>
                  </c:pt>
                  <c:pt idx="98">
                    <c:v>A Wing</c:v>
                  </c:pt>
                  <c:pt idx="99">
                    <c:v>1st &amp; 2nd Basement Floor For Parking</c:v>
                  </c:pt>
                  <c:pt idx="100">
                    <c:v>2nd to 6th, 8th, 10th, 12th, 16th, 18th to 19th Floor</c:v>
                  </c:pt>
                  <c:pt idx="101">
                    <c:v>1</c:v>
                  </c:pt>
                  <c:pt idx="102">
                    <c:v>2</c:v>
                  </c:pt>
                  <c:pt idx="103">
                    <c:v>3</c:v>
                  </c:pt>
                  <c:pt idx="104">
                    <c:v>4</c:v>
                  </c:pt>
                  <c:pt idx="105">
                    <c:v>9th, 11th, 13th, 15th &amp; 19th Floor (Part Refuge Area)</c:v>
                  </c:pt>
                  <c:pt idx="106">
                    <c:v>1</c:v>
                  </c:pt>
                  <c:pt idx="107">
                    <c:v>2</c:v>
                  </c:pt>
                  <c:pt idx="108">
                    <c:v>3</c:v>
                  </c:pt>
                  <c:pt idx="109">
                    <c:v>4</c:v>
                  </c:pt>
                  <c:pt idx="110">
                    <c:v>7th Floor (Part Refuge Area)</c:v>
                  </c:pt>
                  <c:pt idx="111">
                    <c:v>1</c:v>
                  </c:pt>
                  <c:pt idx="112">
                    <c:v>2</c:v>
                  </c:pt>
                  <c:pt idx="113">
                    <c:v>3</c:v>
                  </c:pt>
                  <c:pt idx="114">
                    <c:v>4</c:v>
                  </c:pt>
                  <c:pt idx="115">
                    <c:v>14th Floor (Part Refuge Area)</c:v>
                  </c:pt>
                  <c:pt idx="116">
                    <c:v>1</c:v>
                  </c:pt>
                  <c:pt idx="117">
                    <c:v>2</c:v>
                  </c:pt>
                  <c:pt idx="118">
                    <c:v>3</c:v>
                  </c:pt>
                  <c:pt idx="119">
                    <c:v>4</c:v>
                  </c:pt>
                  <c:pt idx="120">
                    <c:v>B Wing</c:v>
                  </c:pt>
                  <c:pt idx="121">
                    <c:v>1st &amp; 2nd Basement Floor For Parking</c:v>
                  </c:pt>
                  <c:pt idx="122">
                    <c:v>2nd to 6th, 8th, 10th, 12th, 16th, 18th to 19th Floor</c:v>
                  </c:pt>
                  <c:pt idx="123">
                    <c:v>1</c:v>
                  </c:pt>
                  <c:pt idx="124">
                    <c:v>2</c:v>
                  </c:pt>
                  <c:pt idx="125">
                    <c:v>3</c:v>
                  </c:pt>
                  <c:pt idx="126">
                    <c:v>4</c:v>
                  </c:pt>
                  <c:pt idx="127">
                    <c:v>4</c:v>
                  </c:pt>
                  <c:pt idx="128">
                    <c:v>7th Floor (Part Refuge Area)</c:v>
                  </c:pt>
                  <c:pt idx="129">
                    <c:v>1</c:v>
                  </c:pt>
                  <c:pt idx="130">
                    <c:v>2</c:v>
                  </c:pt>
                  <c:pt idx="131">
                    <c:v>3</c:v>
                  </c:pt>
                  <c:pt idx="132">
                    <c:v>4</c:v>
                  </c:pt>
                  <c:pt idx="133">
                    <c:v>4</c:v>
                  </c:pt>
                  <c:pt idx="134">
                    <c:v>14th Floor (Part Refuge Area)</c:v>
                  </c:pt>
                  <c:pt idx="135">
                    <c:v>1</c:v>
                  </c:pt>
                  <c:pt idx="136">
                    <c:v>2</c:v>
                  </c:pt>
                  <c:pt idx="137">
                    <c:v>3</c:v>
                  </c:pt>
                  <c:pt idx="138">
                    <c:v>4</c:v>
                  </c:pt>
                  <c:pt idx="139">
                    <c:v>4</c:v>
                  </c:pt>
                  <c:pt idx="140">
                    <c:v>9th, 11th, 13th, 15th &amp; 19th Floor</c:v>
                  </c:pt>
                  <c:pt idx="141">
                    <c:v>1</c:v>
                  </c:pt>
                  <c:pt idx="142">
                    <c:v>2</c:v>
                  </c:pt>
                  <c:pt idx="143">
                    <c:v>3</c:v>
                  </c:pt>
                  <c:pt idx="144">
                    <c:v>4</c:v>
                  </c:pt>
                  <c:pt idx="145">
                    <c:v>4</c:v>
                  </c:pt>
                  <c:pt idx="146">
                    <c:v>C Wing</c:v>
                  </c:pt>
                  <c:pt idx="147">
                    <c:v>Basement &amp; Ground Floor For Parking</c:v>
                  </c:pt>
                  <c:pt idx="148">
                    <c:v>1st floor Podium &amp; 2nd Floor E-Deck For Parking</c:v>
                  </c:pt>
                  <c:pt idx="149">
                    <c:v>3rd to 6th, 8th to 13th &amp;15th Floor</c:v>
                  </c:pt>
                  <c:pt idx="150">
                    <c:v>1</c:v>
                  </c:pt>
                  <c:pt idx="151">
                    <c:v>2</c:v>
                  </c:pt>
                  <c:pt idx="152">
                    <c:v>3</c:v>
                  </c:pt>
                  <c:pt idx="153">
                    <c:v>4</c:v>
                  </c:pt>
                  <c:pt idx="154">
                    <c:v>7th Floor (Part Refuge Area)</c:v>
                  </c:pt>
                  <c:pt idx="155">
                    <c:v>1</c:v>
                  </c:pt>
                  <c:pt idx="156">
                    <c:v>2</c:v>
                  </c:pt>
                  <c:pt idx="157">
                    <c:v>3</c:v>
                  </c:pt>
                  <c:pt idx="158">
                    <c:v>4</c:v>
                  </c:pt>
                  <c:pt idx="159">
                    <c:v>14th Floor (Part Refuge Area)</c:v>
                  </c:pt>
                  <c:pt idx="160">
                    <c:v>1</c:v>
                  </c:pt>
                  <c:pt idx="161">
                    <c:v>2</c:v>
                  </c:pt>
                  <c:pt idx="162">
                    <c:v>3</c:v>
                  </c:pt>
                  <c:pt idx="163">
                    <c:v>4</c:v>
                  </c:pt>
                  <c:pt idx="164">
                    <c:v>Remarks:  
1. We considered carpet area as per approved plan.
2. Wing A &amp; B = All work completed upto 12th Floor (Waiting for OC).
     Wing C = Construction work is same as last visit dtd.07/04/2025
3. Saleable area as per our calculation.
4. We consider</c:v>
                  </c:pt>
                  <c:pt idx="165">
                    <c:v>Undertaking :</c:v>
                  </c:pt>
                  <c:pt idx="166">
                    <c:v>1) We have personally visited the property &amp; identified the same based on the documents provided</c:v>
                  </c:pt>
                  <c:pt idx="167">
                    <c:v>2) I/We have no direct or Indirect Interest in the property being valued</c:v>
                  </c:pt>
                  <c:pt idx="168">
                    <c:v>3) The information furnished above is true and correct to my/our knowledge.</c:v>
                  </c:pt>
                  <c:pt idx="169">
                    <c:v>4)  The saleable area is as per Our Calculation.  </c:v>
                  </c:pt>
                  <c:pt idx="170">
                    <c:v>5) Legal title of the property is not verified by us.</c:v>
                  </c:pt>
                  <c:pt idx="171">
                    <c:v>6) Gross carpet area =  Net Carpet area + Fungible area.</c:v>
                  </c:pt>
                  <c:pt idx="172">
                    <c:v>7) Fungible Area= Enclosed Balcony + Flower Bed + Covered Balcony + Service Slab + Duct + Chajja + Wheather Shed area.</c:v>
                  </c:pt>
                  <c:pt idx="173">
                    <c:v>Authorized Signatory
                                                                                                                                                                                                                                          </c:v>
                  </c:pt>
                  <c:pt idx="176">
                    <c:v>PHOTOGRAPHS OF PROPERTY : 
</c:v>
                  </c:pt>
                </c:lvl>
              </c:multiLvlStrCache>
            </c:multiLvlStrRef>
          </c:cat>
          <c:val>
            <c:numRef>
              <c:f>Sheet1!$H$1:$H$203</c:f>
              <c:numCache>
                <c:formatCode>General</c:formatCode>
                <c:ptCount val="177"/>
                <c:pt idx="14">
                  <c:v>0</c:v>
                </c:pt>
                <c:pt idx="17">
                  <c:v>0</c:v>
                </c:pt>
                <c:pt idx="36">
                  <c:v>0</c:v>
                </c:pt>
                <c:pt idx="37">
                  <c:v>0.75</c:v>
                </c:pt>
                <c:pt idx="43" formatCode="m/d/yyyy">
                  <c:v>44425</c:v>
                </c:pt>
                <c:pt idx="44" formatCode="m/d/yyyy">
                  <c:v>44425</c:v>
                </c:pt>
                <c:pt idx="45" formatCode="m/d/yyyy">
                  <c:v>44887</c:v>
                </c:pt>
                <c:pt idx="46">
                  <c:v>0</c:v>
                </c:pt>
                <c:pt idx="47">
                  <c:v>0</c:v>
                </c:pt>
                <c:pt idx="49">
                  <c:v>0</c:v>
                </c:pt>
                <c:pt idx="55">
                  <c:v>0</c:v>
                </c:pt>
                <c:pt idx="57">
                  <c:v>0</c:v>
                </c:pt>
                <c:pt idx="58" formatCode="0%">
                  <c:v>0.7713157894736844</c:v>
                </c:pt>
                <c:pt idx="69">
                  <c:v>0</c:v>
                </c:pt>
                <c:pt idx="71">
                  <c:v>0</c:v>
                </c:pt>
                <c:pt idx="72" formatCode="0%">
                  <c:v>0.59289473684210525</c:v>
                </c:pt>
                <c:pt idx="96" formatCode="0">
                  <c:v>0</c:v>
                </c:pt>
                <c:pt idx="101" formatCode="0">
                  <c:v>0</c:v>
                </c:pt>
                <c:pt idx="102" formatCode="0">
                  <c:v>0</c:v>
                </c:pt>
                <c:pt idx="103" formatCode="0">
                  <c:v>0</c:v>
                </c:pt>
                <c:pt idx="104" formatCode="0">
                  <c:v>0</c:v>
                </c:pt>
                <c:pt idx="106" formatCode="0">
                  <c:v>0</c:v>
                </c:pt>
                <c:pt idx="107" formatCode="0">
                  <c:v>0</c:v>
                </c:pt>
                <c:pt idx="108" formatCode="0">
                  <c:v>0</c:v>
                </c:pt>
                <c:pt idx="109" formatCode="0">
                  <c:v>0</c:v>
                </c:pt>
                <c:pt idx="111" formatCode="0">
                  <c:v>0</c:v>
                </c:pt>
                <c:pt idx="112" formatCode="0">
                  <c:v>0</c:v>
                </c:pt>
                <c:pt idx="113" formatCode="0">
                  <c:v>0</c:v>
                </c:pt>
                <c:pt idx="114" formatCode="0">
                  <c:v>0</c:v>
                </c:pt>
                <c:pt idx="116" formatCode="0">
                  <c:v>0</c:v>
                </c:pt>
                <c:pt idx="117" formatCode="0">
                  <c:v>0</c:v>
                </c:pt>
                <c:pt idx="118" formatCode="0">
                  <c:v>0</c:v>
                </c:pt>
                <c:pt idx="119" formatCode="0">
                  <c:v>0</c:v>
                </c:pt>
                <c:pt idx="123" formatCode="0">
                  <c:v>0</c:v>
                </c:pt>
                <c:pt idx="124" formatCode="0">
                  <c:v>0</c:v>
                </c:pt>
                <c:pt idx="125" formatCode="0">
                  <c:v>0</c:v>
                </c:pt>
                <c:pt idx="126" formatCode="0">
                  <c:v>0</c:v>
                </c:pt>
                <c:pt idx="127" formatCode="0">
                  <c:v>0</c:v>
                </c:pt>
                <c:pt idx="129" formatCode="0">
                  <c:v>0</c:v>
                </c:pt>
                <c:pt idx="130" formatCode="0">
                  <c:v>0</c:v>
                </c:pt>
                <c:pt idx="131" formatCode="0">
                  <c:v>0</c:v>
                </c:pt>
                <c:pt idx="133" formatCode="0">
                  <c:v>0</c:v>
                </c:pt>
                <c:pt idx="135" formatCode="0">
                  <c:v>0</c:v>
                </c:pt>
                <c:pt idx="136" formatCode="0">
                  <c:v>0</c:v>
                </c:pt>
                <c:pt idx="137" formatCode="0">
                  <c:v>0</c:v>
                </c:pt>
                <c:pt idx="139" formatCode="0">
                  <c:v>0</c:v>
                </c:pt>
                <c:pt idx="141" formatCode="0">
                  <c:v>0</c:v>
                </c:pt>
                <c:pt idx="142" formatCode="0">
                  <c:v>0</c:v>
                </c:pt>
                <c:pt idx="143" formatCode="0">
                  <c:v>0</c:v>
                </c:pt>
                <c:pt idx="144" formatCode="0">
                  <c:v>0</c:v>
                </c:pt>
                <c:pt idx="145" formatCode="0">
                  <c:v>0</c:v>
                </c:pt>
                <c:pt idx="150" formatCode="0">
                  <c:v>0</c:v>
                </c:pt>
                <c:pt idx="151" formatCode="0">
                  <c:v>0</c:v>
                </c:pt>
                <c:pt idx="152" formatCode="0">
                  <c:v>0</c:v>
                </c:pt>
                <c:pt idx="153" formatCode="0">
                  <c:v>0</c:v>
                </c:pt>
                <c:pt idx="155" formatCode="0">
                  <c:v>0</c:v>
                </c:pt>
                <c:pt idx="157" formatCode="0">
                  <c:v>0</c:v>
                </c:pt>
                <c:pt idx="158" formatCode="0">
                  <c:v>0</c:v>
                </c:pt>
                <c:pt idx="160" formatCode="0">
                  <c:v>0</c:v>
                </c:pt>
                <c:pt idx="162" formatCode="0">
                  <c:v>0</c:v>
                </c:pt>
                <c:pt idx="163" formatCode="0">
                  <c:v>0</c:v>
                </c:pt>
              </c:numCache>
            </c:numRef>
          </c:val>
          <c:extLst>
            <c:ext xmlns:c16="http://schemas.microsoft.com/office/drawing/2014/chart" uri="{C3380CC4-5D6E-409C-BE32-E72D297353CC}">
              <c16:uniqueId val="{00000002-09EC-4761-8352-6FE13B9B7B81}"/>
            </c:ext>
          </c:extLst>
        </c:ser>
        <c:ser>
          <c:idx val="3"/>
          <c:order val="3"/>
          <c:spPr>
            <a:solidFill>
              <a:schemeClr val="accent4"/>
            </a:solidFill>
            <a:ln>
              <a:noFill/>
            </a:ln>
            <a:effectLst/>
          </c:spPr>
          <c:invertIfNegative val="0"/>
          <c:cat>
            <c:multiLvlStrRef>
              <c:f>Sheet1!$A$1:$E$203</c:f>
              <c:multiLvlStrCache>
                <c:ptCount val="177"/>
                <c:lvl>
                  <c:pt idx="25">
                    <c:v>West</c:v>
                  </c:pt>
                  <c:pt idx="26">
                    <c:v>NA</c:v>
                  </c:pt>
                  <c:pt idx="27">
                    <c:v>Lake Home Bldg</c:v>
                  </c:pt>
                  <c:pt idx="55">
                    <c:v>Podium</c:v>
                  </c:pt>
                  <c:pt idx="69">
                    <c:v>Podium</c:v>
                  </c:pt>
                  <c:pt idx="176">
                    <c:v>Lake Riviera</c:v>
                  </c:pt>
                </c:lvl>
                <c:lvl>
                  <c:pt idx="47">
                    <c:v>17/02/2021.</c:v>
                  </c:pt>
                  <c:pt idx="49">
                    <c:v>30245.025</c:v>
                  </c:pt>
                  <c:pt idx="55">
                    <c:v>1</c:v>
                  </c:pt>
                  <c:pt idx="57">
                    <c:v>Complition %</c:v>
                  </c:pt>
                  <c:pt idx="58">
                    <c:v>100%</c:v>
                  </c:pt>
                  <c:pt idx="59">
                    <c:v>100%</c:v>
                  </c:pt>
                  <c:pt idx="60">
                    <c:v>65%</c:v>
                  </c:pt>
                  <c:pt idx="61">
                    <c:v>63%</c:v>
                  </c:pt>
                  <c:pt idx="62">
                    <c:v>63%</c:v>
                  </c:pt>
                  <c:pt idx="63">
                    <c:v>63%</c:v>
                  </c:pt>
                  <c:pt idx="64">
                    <c:v>63%</c:v>
                  </c:pt>
                  <c:pt idx="65">
                    <c:v>63%</c:v>
                  </c:pt>
                  <c:pt idx="66">
                    <c:v>53%</c:v>
                  </c:pt>
                  <c:pt idx="67">
                    <c:v>0%</c:v>
                  </c:pt>
                  <c:pt idx="69">
                    <c:v>1</c:v>
                  </c:pt>
                  <c:pt idx="71">
                    <c:v>Complition %</c:v>
                  </c:pt>
                  <c:pt idx="72">
                    <c:v>100%</c:v>
                  </c:pt>
                  <c:pt idx="73">
                    <c:v>100%</c:v>
                  </c:pt>
                  <c:pt idx="74">
                    <c:v>45%</c:v>
                  </c:pt>
                  <c:pt idx="75">
                    <c:v>16%</c:v>
                  </c:pt>
                  <c:pt idx="76">
                    <c:v>0%</c:v>
                  </c:pt>
                  <c:pt idx="77">
                    <c:v>0%</c:v>
                  </c:pt>
                  <c:pt idx="78">
                    <c:v>0%</c:v>
                  </c:pt>
                  <c:pt idx="79">
                    <c:v>0%</c:v>
                  </c:pt>
                  <c:pt idx="80">
                    <c:v>0%</c:v>
                  </c:pt>
                  <c:pt idx="81">
                    <c:v>0%</c:v>
                  </c:pt>
                  <c:pt idx="96">
                    <c:v>Gross Carpet area</c:v>
                  </c:pt>
                  <c:pt idx="101">
                    <c:v>856</c:v>
                  </c:pt>
                  <c:pt idx="102">
                    <c:v>1097</c:v>
                  </c:pt>
                  <c:pt idx="103">
                    <c:v>811</c:v>
                  </c:pt>
                  <c:pt idx="104">
                    <c:v>1054</c:v>
                  </c:pt>
                  <c:pt idx="106">
                    <c:v>856</c:v>
                  </c:pt>
                  <c:pt idx="107">
                    <c:v>1097</c:v>
                  </c:pt>
                  <c:pt idx="108">
                    <c:v>811</c:v>
                  </c:pt>
                  <c:pt idx="109">
                    <c:v>1054</c:v>
                  </c:pt>
                  <c:pt idx="111">
                    <c:v>856</c:v>
                  </c:pt>
                  <c:pt idx="112">
                    <c:v>1097</c:v>
                  </c:pt>
                  <c:pt idx="113">
                    <c:v>811</c:v>
                  </c:pt>
                  <c:pt idx="114">
                    <c:v>1054</c:v>
                  </c:pt>
                  <c:pt idx="116">
                    <c:v>856</c:v>
                  </c:pt>
                  <c:pt idx="117">
                    <c:v>1097</c:v>
                  </c:pt>
                  <c:pt idx="118">
                    <c:v>811</c:v>
                  </c:pt>
                  <c:pt idx="119">
                    <c:v>1054</c:v>
                  </c:pt>
                  <c:pt idx="123">
                    <c:v>685</c:v>
                  </c:pt>
                  <c:pt idx="124">
                    <c:v>697</c:v>
                  </c:pt>
                  <c:pt idx="125">
                    <c:v>805</c:v>
                  </c:pt>
                  <c:pt idx="126">
                    <c:v>805</c:v>
                  </c:pt>
                  <c:pt idx="127">
                    <c:v>698</c:v>
                  </c:pt>
                  <c:pt idx="129">
                    <c:v>685</c:v>
                  </c:pt>
                  <c:pt idx="130">
                    <c:v>697</c:v>
                  </c:pt>
                  <c:pt idx="131">
                    <c:v>805</c:v>
                  </c:pt>
                  <c:pt idx="133">
                    <c:v>698</c:v>
                  </c:pt>
                  <c:pt idx="135">
                    <c:v>685</c:v>
                  </c:pt>
                  <c:pt idx="136">
                    <c:v>697</c:v>
                  </c:pt>
                  <c:pt idx="137">
                    <c:v>805</c:v>
                  </c:pt>
                  <c:pt idx="139">
                    <c:v>698</c:v>
                  </c:pt>
                  <c:pt idx="141">
                    <c:v>685</c:v>
                  </c:pt>
                  <c:pt idx="142">
                    <c:v>697</c:v>
                  </c:pt>
                  <c:pt idx="143">
                    <c:v>805</c:v>
                  </c:pt>
                  <c:pt idx="144">
                    <c:v>805</c:v>
                  </c:pt>
                  <c:pt idx="145">
                    <c:v>698</c:v>
                  </c:pt>
                  <c:pt idx="150">
                    <c:v>703</c:v>
                  </c:pt>
                  <c:pt idx="151">
                    <c:v>942</c:v>
                  </c:pt>
                  <c:pt idx="152">
                    <c:v>670</c:v>
                  </c:pt>
                  <c:pt idx="153">
                    <c:v>670</c:v>
                  </c:pt>
                  <c:pt idx="155">
                    <c:v>703</c:v>
                  </c:pt>
                  <c:pt idx="157">
                    <c:v>670</c:v>
                  </c:pt>
                  <c:pt idx="158">
                    <c:v>670</c:v>
                  </c:pt>
                  <c:pt idx="160">
                    <c:v>703</c:v>
                  </c:pt>
                  <c:pt idx="162">
                    <c:v>670</c:v>
                  </c:pt>
                  <c:pt idx="163">
                    <c:v>670</c:v>
                  </c:pt>
                </c:lvl>
                <c:lvl>
                  <c:pt idx="13">
                    <c:v>Lake Riviera, Building no.4 (A, B &amp; C Wings) CTS No.-11 H/A(Pt.), 11HA/106/A 11HA/122/A to 11HA/190/A, 11B/10, 11B/11, 11B/11/28 To 11B/11/93, 11/C, Village Chandivali, Powai, Mumbai.</c:v>
                  </c:pt>
                  <c:pt idx="17">
                    <c:v>Woodland Heights CHS</c:v>
                  </c:pt>
                  <c:pt idx="25">
                    <c:v>East</c:v>
                  </c:pt>
                  <c:pt idx="26">
                    <c:v>NA</c:v>
                  </c:pt>
                  <c:pt idx="27">
                    <c:v>Shristi Building</c:v>
                  </c:pt>
                  <c:pt idx="30">
                    <c:v>19.115175623,72.902691585</c:v>
                  </c:pt>
                  <c:pt idx="31">
                    <c:v>https://maps.app.goo.gl/Euvn6puescs7V2dDA</c:v>
                  </c:pt>
                  <c:pt idx="43">
                    <c:v>Sale Building no.4 = SRA/ENG/L/PVT/0059/20111011/APS-4</c:v>
                  </c:pt>
                  <c:pt idx="44">
                    <c:v>Sale Building no.4 = SRA/ENG/L/PVT/0059/20111011/APS-4</c:v>
                  </c:pt>
                  <c:pt idx="45">
                    <c:v>L/PVT/0059/20111011/AP/S-4                                                                                                                 Valid Up to: This CC is re-endorsed &amp; further extended upto 12th upper floors of wing 'A' &amp; 'B' &amp; upto 9th upper flo</c:v>
                  </c:pt>
                  <c:pt idx="46">
                    <c:v>NA</c:v>
                  </c:pt>
                  <c:pt idx="50">
                    <c:v>A, B &amp; C Wing = 2B + G + 1st E deck + 2nd to 19th Floor
C Wing = B+G+ 2P+3rd to 15th Floor</c:v>
                  </c:pt>
                  <c:pt idx="51">
                    <c:v>A, B &amp; C Wing = 2B + G + 1st E deck + 2nd to 19th Floor
</c:v>
                  </c:pt>
                  <c:pt idx="54">
                    <c:v>Wing A &amp; B = 2B + G + 1st E deck + 2nd to 19th Floor</c:v>
                  </c:pt>
                  <c:pt idx="55">
                    <c:v>Ground</c:v>
                  </c:pt>
                  <c:pt idx="56">
                    <c:v>Excavation work Completed. Plinth work completed, RCC upto 13 Slab, Brickwork upto 12 Floor, Internal Plaster upto 12 Floor, External Plaster upto 12 Floor, Flooring upto 12 Floor, Painting upto 12 Floor, Finishing upto 10 Floor Completed</c:v>
                  </c:pt>
                  <c:pt idx="57">
                    <c:v>Slab/Floor</c:v>
                  </c:pt>
                  <c:pt idx="58">
                    <c:v>19</c:v>
                  </c:pt>
                  <c:pt idx="59">
                    <c:v>19</c:v>
                  </c:pt>
                  <c:pt idx="60">
                    <c:v>13</c:v>
                  </c:pt>
                  <c:pt idx="61">
                    <c:v>12</c:v>
                  </c:pt>
                  <c:pt idx="62">
                    <c:v>12</c:v>
                  </c:pt>
                  <c:pt idx="63">
                    <c:v>12</c:v>
                  </c:pt>
                  <c:pt idx="64">
                    <c:v>12</c:v>
                  </c:pt>
                  <c:pt idx="65">
                    <c:v>12</c:v>
                  </c:pt>
                  <c:pt idx="66">
                    <c:v>10</c:v>
                  </c:pt>
                  <c:pt idx="67">
                    <c:v>0</c:v>
                  </c:pt>
                  <c:pt idx="68">
                    <c:v>C Wing = 2B + G + 1st E deck + 2nd to 19th Floor</c:v>
                  </c:pt>
                  <c:pt idx="69">
                    <c:v>Ground</c:v>
                  </c:pt>
                  <c:pt idx="70">
                    <c:v>Excavation work Completed. Plinth work completed, RCC upto 9 Slab, Brickwork upto 3 Floor Completed</c:v>
                  </c:pt>
                  <c:pt idx="71">
                    <c:v>Slab/Floor</c:v>
                  </c:pt>
                  <c:pt idx="72">
                    <c:v>19</c:v>
                  </c:pt>
                  <c:pt idx="73">
                    <c:v>19</c:v>
                  </c:pt>
                  <c:pt idx="74">
                    <c:v>9</c:v>
                  </c:pt>
                  <c:pt idx="75">
                    <c:v>3</c:v>
                  </c:pt>
                  <c:pt idx="76">
                    <c:v>0</c:v>
                  </c:pt>
                  <c:pt idx="77">
                    <c:v>0</c:v>
                  </c:pt>
                  <c:pt idx="78">
                    <c:v>0</c:v>
                  </c:pt>
                  <c:pt idx="79">
                    <c:v>0</c:v>
                  </c:pt>
                  <c:pt idx="80">
                    <c:v>0</c:v>
                  </c:pt>
                  <c:pt idx="81">
                    <c:v>0</c:v>
                  </c:pt>
                  <c:pt idx="96">
                    <c:v>Description</c:v>
                  </c:pt>
                  <c:pt idx="101">
                    <c:v>2 BHK</c:v>
                  </c:pt>
                  <c:pt idx="102">
                    <c:v>3 BHK</c:v>
                  </c:pt>
                  <c:pt idx="103">
                    <c:v>2 BHK</c:v>
                  </c:pt>
                  <c:pt idx="104">
                    <c:v>3 BHK</c:v>
                  </c:pt>
                  <c:pt idx="106">
                    <c:v>2 BHK</c:v>
                  </c:pt>
                  <c:pt idx="107">
                    <c:v>3 BHK</c:v>
                  </c:pt>
                  <c:pt idx="108">
                    <c:v>2 BHK</c:v>
                  </c:pt>
                  <c:pt idx="109">
                    <c:v>3 BHK</c:v>
                  </c:pt>
                  <c:pt idx="111">
                    <c:v>2 BHK</c:v>
                  </c:pt>
                  <c:pt idx="112">
                    <c:v>3 BHK</c:v>
                  </c:pt>
                  <c:pt idx="113">
                    <c:v>2 BHK</c:v>
                  </c:pt>
                  <c:pt idx="114">
                    <c:v>3 BHK</c:v>
                  </c:pt>
                  <c:pt idx="116">
                    <c:v>2 BHK</c:v>
                  </c:pt>
                  <c:pt idx="117">
                    <c:v>3 BHK</c:v>
                  </c:pt>
                  <c:pt idx="118">
                    <c:v>2 BHK</c:v>
                  </c:pt>
                  <c:pt idx="119">
                    <c:v>3 BHK</c:v>
                  </c:pt>
                  <c:pt idx="123">
                    <c:v>2 BHK</c:v>
                  </c:pt>
                  <c:pt idx="124">
                    <c:v>2 BHK</c:v>
                  </c:pt>
                  <c:pt idx="125">
                    <c:v>2 BHK</c:v>
                  </c:pt>
                  <c:pt idx="126">
                    <c:v>2 BHK</c:v>
                  </c:pt>
                  <c:pt idx="127">
                    <c:v>2 BHK</c:v>
                  </c:pt>
                  <c:pt idx="129">
                    <c:v>2 BHK</c:v>
                  </c:pt>
                  <c:pt idx="130">
                    <c:v>2 BHK</c:v>
                  </c:pt>
                  <c:pt idx="131">
                    <c:v>2 BHK</c:v>
                  </c:pt>
                  <c:pt idx="132">
                    <c:v>Refuge Area</c:v>
                  </c:pt>
                  <c:pt idx="133">
                    <c:v>2 BHK</c:v>
                  </c:pt>
                  <c:pt idx="135">
                    <c:v>2 BHK</c:v>
                  </c:pt>
                  <c:pt idx="136">
                    <c:v>2 BHK</c:v>
                  </c:pt>
                  <c:pt idx="137">
                    <c:v>2 BHK</c:v>
                  </c:pt>
                  <c:pt idx="138">
                    <c:v>Refuge Area</c:v>
                  </c:pt>
                  <c:pt idx="139">
                    <c:v>2 BHK</c:v>
                  </c:pt>
                  <c:pt idx="141">
                    <c:v>2 BHK</c:v>
                  </c:pt>
                  <c:pt idx="142">
                    <c:v>2 BHK</c:v>
                  </c:pt>
                  <c:pt idx="143">
                    <c:v>2 BHK</c:v>
                  </c:pt>
                  <c:pt idx="144">
                    <c:v>2 BHK</c:v>
                  </c:pt>
                  <c:pt idx="145">
                    <c:v>2 BHK</c:v>
                  </c:pt>
                  <c:pt idx="150">
                    <c:v>2 BHK</c:v>
                  </c:pt>
                  <c:pt idx="151">
                    <c:v>3 BHK</c:v>
                  </c:pt>
                  <c:pt idx="152">
                    <c:v>2 BHK</c:v>
                  </c:pt>
                  <c:pt idx="153">
                    <c:v>2 BHK</c:v>
                  </c:pt>
                  <c:pt idx="155">
                    <c:v>2 BHK</c:v>
                  </c:pt>
                  <c:pt idx="156">
                    <c:v>Refuge Area</c:v>
                  </c:pt>
                  <c:pt idx="157">
                    <c:v>2 BHK</c:v>
                  </c:pt>
                  <c:pt idx="158">
                    <c:v>2 BHK</c:v>
                  </c:pt>
                  <c:pt idx="160">
                    <c:v>2 BHK</c:v>
                  </c:pt>
                  <c:pt idx="161">
                    <c:v>Refuge Area</c:v>
                  </c:pt>
                  <c:pt idx="162">
                    <c:v>2 BHK</c:v>
                  </c:pt>
                  <c:pt idx="163">
                    <c:v>2 BHK</c:v>
                  </c:pt>
                </c:lvl>
                <c:lvl>
                  <c:pt idx="14">
                    <c:v>CTS No.-11 H/A(Pt.), 11HA/106/A 11HA/122/A to 11HA/190/A, 11B/10, 11B/11, 11B/11/28 To 11B/11/93, 11/C</c:v>
                  </c:pt>
                  <c:pt idx="15">
                    <c:v>Chandivali Road</c:v>
                  </c:pt>
                  <c:pt idx="16">
                    <c:v>Powai</c:v>
                  </c:pt>
                  <c:pt idx="55">
                    <c:v>2</c:v>
                  </c:pt>
                  <c:pt idx="61">
                    <c:v>Brickwork &amp; Internal Plaster</c:v>
                  </c:pt>
                  <c:pt idx="62">
                    <c:v>Brickwork &amp; Internal Plaster</c:v>
                  </c:pt>
                  <c:pt idx="63">
                    <c:v>External Plaster &amp; Plumbing</c:v>
                  </c:pt>
                  <c:pt idx="64">
                    <c:v>Flooring &amp; Fitting</c:v>
                  </c:pt>
                  <c:pt idx="66">
                    <c:v>Building Common Amenities</c:v>
                  </c:pt>
                  <c:pt idx="69">
                    <c:v>2</c:v>
                  </c:pt>
                  <c:pt idx="75">
                    <c:v>Brickwork &amp; Internal Plaster</c:v>
                  </c:pt>
                  <c:pt idx="76">
                    <c:v>Brickwork &amp; Internal Plaster</c:v>
                  </c:pt>
                  <c:pt idx="77">
                    <c:v>External Plaster &amp; Plumbing</c:v>
                  </c:pt>
                  <c:pt idx="78">
                    <c:v>Flooring &amp; Fitting</c:v>
                  </c:pt>
                  <c:pt idx="80">
                    <c:v>Building Common Amenities</c:v>
                  </c:pt>
                </c:lvl>
                <c:lvl>
                  <c:pt idx="0">
                    <c:v>Office No. 1031, Wing J, Akshar Business Park, Plot No. 03 Sector 25, Near APMC Market, 
Vashi,  Navi Mumbai, Maharashtra 400703 TEL: 022-46090378/79/80                                                                       
E mail : vsjcapf@gmail.com. Web</c:v>
                  </c:pt>
                  <c:pt idx="1">
                    <c:v>Valuation Report </c:v>
                  </c:pt>
                  <c:pt idx="2">
                    <c:v>Date:</c:v>
                  </c:pt>
                  <c:pt idx="3">
                    <c:v>CPC Name:</c:v>
                  </c:pt>
                  <c:pt idx="4">
                    <c:v>Date Of Property Visit</c:v>
                  </c:pt>
                  <c:pt idx="5">
                    <c:v>Name of the builder group</c:v>
                  </c:pt>
                  <c:pt idx="6">
                    <c:v>Name of the builder company</c:v>
                  </c:pt>
                  <c:pt idx="7">
                    <c:v>Name of the Project</c:v>
                  </c:pt>
                  <c:pt idx="8">
                    <c:v>Contact Details ( Name &amp; Contact No.)</c:v>
                  </c:pt>
                  <c:pt idx="9">
                    <c:v>Site Person - Contact Details ( Name &amp; Contact No.)
</c:v>
                  </c:pt>
                  <c:pt idx="10">
                    <c:v>Name / no of the Building</c:v>
                  </c:pt>
                  <c:pt idx="11">
                    <c:v>Docouments Provided</c:v>
                  </c:pt>
                  <c:pt idx="12">
                    <c:v>RERA no.</c:v>
                  </c:pt>
                  <c:pt idx="13">
                    <c:v>Project location details       </c:v>
                  </c:pt>
                  <c:pt idx="14">
                    <c:v>CTS No</c:v>
                  </c:pt>
                  <c:pt idx="15">
                    <c:v>Road</c:v>
                  </c:pt>
                  <c:pt idx="16">
                    <c:v>City</c:v>
                  </c:pt>
                  <c:pt idx="17">
                    <c:v>Near by Landmark</c:v>
                  </c:pt>
                  <c:pt idx="18">
                    <c:v>Accessibility to the Project from the City:
(Proximity to civic amenities like school, hospital, market, etc.)</c:v>
                  </c:pt>
                  <c:pt idx="20">
                    <c:v>Does property have Electricity / Water / Drainage Connection</c:v>
                  </c:pt>
                  <c:pt idx="21">
                    <c:v>Class of locality</c:v>
                  </c:pt>
                  <c:pt idx="22">
                    <c:v>Nature of land with topographical condtion</c:v>
                  </c:pt>
                  <c:pt idx="23">
                    <c:v>Nature of the locality </c:v>
                  </c:pt>
                  <c:pt idx="24">
                    <c:v>Quality of infrastructure in vicinity</c:v>
                  </c:pt>
                  <c:pt idx="25">
                    <c:v>Boundaries</c:v>
                  </c:pt>
                  <c:pt idx="26">
                    <c:v>As per deed</c:v>
                  </c:pt>
                  <c:pt idx="27">
                    <c:v>At site</c:v>
                  </c:pt>
                  <c:pt idx="28">
                    <c:v>Does the boundaries at site match, as mentioned in the Docoumentation: NA</c:v>
                  </c:pt>
                  <c:pt idx="29">
                    <c:v>Type of Structure : RCC Framed structure</c:v>
                  </c:pt>
                  <c:pt idx="30">
                    <c:v>Latitude &amp; Longitude </c:v>
                  </c:pt>
                  <c:pt idx="31">
                    <c:v>Location Link</c:v>
                  </c:pt>
                  <c:pt idx="32">
                    <c:v>Approval details:</c:v>
                  </c:pt>
                  <c:pt idx="33">
                    <c:v>Approved usage of the Property: Residential
(Restrictive Covenants in regard to Land Use, if any) : No                                                                                                                                              </c:v>
                  </c:pt>
                  <c:pt idx="35">
                    <c:v>Total land area of the project in Sq. Mt.</c:v>
                  </c:pt>
                  <c:pt idx="36">
                    <c:v>Permissible FSI</c:v>
                  </c:pt>
                  <c:pt idx="37">
                    <c:v>Permissible FSI</c:v>
                  </c:pt>
                  <c:pt idx="38">
                    <c:v>Permissible TDR/Paid FSI</c:v>
                  </c:pt>
                  <c:pt idx="39">
                    <c:v>Total FSI availaible for the project</c:v>
                  </c:pt>
                  <c:pt idx="40">
                    <c:v>Total Approved Builtup area of the project in Sq. Mt.</c:v>
                  </c:pt>
                  <c:pt idx="41">
                    <c:v>Total number of Buildings</c:v>
                  </c:pt>
                  <c:pt idx="42">
                    <c:v>Approval Detail : Plan approval </c:v>
                  </c:pt>
                  <c:pt idx="43">
                    <c:v>Layout Approval No     </c:v>
                  </c:pt>
                  <c:pt idx="44">
                    <c:v>Building plan approval No    </c:v>
                  </c:pt>
                  <c:pt idx="45">
                    <c:v>Commencement
Certificate No.</c:v>
                  </c:pt>
                  <c:pt idx="46">
                    <c:v>O. Certificate No.:  NA</c:v>
                  </c:pt>
                  <c:pt idx="47">
                    <c:v>Commencement date of construction </c:v>
                  </c:pt>
                  <c:pt idx="48">
                    <c:v>Building wise Construction details</c:v>
                  </c:pt>
                  <c:pt idx="49">
                    <c:v>Approved area of the building in Sq.Mt</c:v>
                  </c:pt>
                  <c:pt idx="50">
                    <c:v>Approved no of Floors</c:v>
                  </c:pt>
                  <c:pt idx="51">
                    <c:v>Proposed no of Floors</c:v>
                  </c:pt>
                  <c:pt idx="52">
                    <c:v>Quality of construction: Good</c:v>
                  </c:pt>
                  <c:pt idx="53">
                    <c:v>Material laying at Site: :Bricks, Cement &amp; Steel etc.</c:v>
                  </c:pt>
                  <c:pt idx="54">
                    <c:v>Construction details:</c:v>
                  </c:pt>
                  <c:pt idx="55">
                    <c:v>Basement</c:v>
                  </c:pt>
                  <c:pt idx="56">
                    <c:v>Stage of construction: </c:v>
                  </c:pt>
                  <c:pt idx="57">
                    <c:v>Type of Work</c:v>
                  </c:pt>
                  <c:pt idx="58">
                    <c:v>Excavation</c:v>
                  </c:pt>
                  <c:pt idx="59">
                    <c:v>Plinth</c:v>
                  </c:pt>
                  <c:pt idx="60">
                    <c:v>RCC (Including podiums)</c:v>
                  </c:pt>
                  <c:pt idx="61">
                    <c:v>Brickwork</c:v>
                  </c:pt>
                  <c:pt idx="62">
                    <c:v>Internal Plaster</c:v>
                  </c:pt>
                  <c:pt idx="63">
                    <c:v>Ext. Plaster &amp; Plumbing</c:v>
                  </c:pt>
                  <c:pt idx="64">
                    <c:v>Flooring &amp; Fitting</c:v>
                  </c:pt>
                  <c:pt idx="65">
                    <c:v>Painting &amp; Wooden</c:v>
                  </c:pt>
                  <c:pt idx="66">
                    <c:v>Building Common Amenities</c:v>
                  </c:pt>
                  <c:pt idx="67">
                    <c:v>Possession</c:v>
                  </c:pt>
                  <c:pt idx="68">
                    <c:v>Construction details:</c:v>
                  </c:pt>
                  <c:pt idx="69">
                    <c:v>Basement</c:v>
                  </c:pt>
                  <c:pt idx="70">
                    <c:v>Stage of construction: </c:v>
                  </c:pt>
                  <c:pt idx="71">
                    <c:v>Type of Work</c:v>
                  </c:pt>
                  <c:pt idx="72">
                    <c:v>Excavation</c:v>
                  </c:pt>
                  <c:pt idx="73">
                    <c:v>Plinth</c:v>
                  </c:pt>
                  <c:pt idx="74">
                    <c:v>RCC (Including podiums)</c:v>
                  </c:pt>
                  <c:pt idx="75">
                    <c:v>Brickwork</c:v>
                  </c:pt>
                  <c:pt idx="76">
                    <c:v>Internal Plaster</c:v>
                  </c:pt>
                  <c:pt idx="77">
                    <c:v>Ext. Plaster &amp; Plumbing</c:v>
                  </c:pt>
                  <c:pt idx="78">
                    <c:v>Flooring &amp; Fitting</c:v>
                  </c:pt>
                  <c:pt idx="79">
                    <c:v>Painting &amp; Wooden</c:v>
                  </c:pt>
                  <c:pt idx="80">
                    <c:v>Building Common Amenities</c:v>
                  </c:pt>
                  <c:pt idx="81">
                    <c:v>Possession</c:v>
                  </c:pt>
                  <c:pt idx="82">
                    <c:v>Wheather the construction is as per approved Building plan : Under Construction</c:v>
                  </c:pt>
                  <c:pt idx="83">
                    <c:v>Violations Observed if any : NA</c:v>
                  </c:pt>
                  <c:pt idx="84">
                    <c:v>Proposed Amenities                                                                                                                                                                                                                                   1.  Vitrif</c:v>
                  </c:pt>
                  <c:pt idx="87">
                    <c:v>Recommended Rates of the Property :</c:v>
                  </c:pt>
                  <c:pt idx="88">
                    <c:v>Recommended rate of the flat Per Sq. Ft. ( on Saleable area)</c:v>
                  </c:pt>
                  <c:pt idx="89">
                    <c:v>Electric &amp; Water connection charges</c:v>
                  </c:pt>
                  <c:pt idx="90">
                    <c:v>Advc Maintainence for 24 months</c:v>
                  </c:pt>
                  <c:pt idx="91">
                    <c:v>Society formation charges</c:v>
                  </c:pt>
                  <c:pt idx="92">
                    <c:v>Recommended rate of Parking </c:v>
                  </c:pt>
                  <c:pt idx="93">
                    <c:v>Distressed valuation of the Property</c:v>
                  </c:pt>
                  <c:pt idx="94">
                    <c:v>Building details Floor Wise</c:v>
                  </c:pt>
                  <c:pt idx="95">
                    <c:v>Details of Flats in Building   </c:v>
                  </c:pt>
                  <c:pt idx="96">
                    <c:v>Flat No.</c:v>
                  </c:pt>
                  <c:pt idx="97">
                    <c:v>Building no.4 (Sale Building)</c:v>
                  </c:pt>
                  <c:pt idx="98">
                    <c:v>A Wing</c:v>
                  </c:pt>
                  <c:pt idx="99">
                    <c:v>1st &amp; 2nd Basement Floor For Parking</c:v>
                  </c:pt>
                  <c:pt idx="100">
                    <c:v>2nd to 6th, 8th, 10th, 12th, 16th, 18th to 19th Floor</c:v>
                  </c:pt>
                  <c:pt idx="101">
                    <c:v>1</c:v>
                  </c:pt>
                  <c:pt idx="102">
                    <c:v>2</c:v>
                  </c:pt>
                  <c:pt idx="103">
                    <c:v>3</c:v>
                  </c:pt>
                  <c:pt idx="104">
                    <c:v>4</c:v>
                  </c:pt>
                  <c:pt idx="105">
                    <c:v>9th, 11th, 13th, 15th &amp; 19th Floor (Part Refuge Area)</c:v>
                  </c:pt>
                  <c:pt idx="106">
                    <c:v>1</c:v>
                  </c:pt>
                  <c:pt idx="107">
                    <c:v>2</c:v>
                  </c:pt>
                  <c:pt idx="108">
                    <c:v>3</c:v>
                  </c:pt>
                  <c:pt idx="109">
                    <c:v>4</c:v>
                  </c:pt>
                  <c:pt idx="110">
                    <c:v>7th Floor (Part Refuge Area)</c:v>
                  </c:pt>
                  <c:pt idx="111">
                    <c:v>1</c:v>
                  </c:pt>
                  <c:pt idx="112">
                    <c:v>2</c:v>
                  </c:pt>
                  <c:pt idx="113">
                    <c:v>3</c:v>
                  </c:pt>
                  <c:pt idx="114">
                    <c:v>4</c:v>
                  </c:pt>
                  <c:pt idx="115">
                    <c:v>14th Floor (Part Refuge Area)</c:v>
                  </c:pt>
                  <c:pt idx="116">
                    <c:v>1</c:v>
                  </c:pt>
                  <c:pt idx="117">
                    <c:v>2</c:v>
                  </c:pt>
                  <c:pt idx="118">
                    <c:v>3</c:v>
                  </c:pt>
                  <c:pt idx="119">
                    <c:v>4</c:v>
                  </c:pt>
                  <c:pt idx="120">
                    <c:v>B Wing</c:v>
                  </c:pt>
                  <c:pt idx="121">
                    <c:v>1st &amp; 2nd Basement Floor For Parking</c:v>
                  </c:pt>
                  <c:pt idx="122">
                    <c:v>2nd to 6th, 8th, 10th, 12th, 16th, 18th to 19th Floor</c:v>
                  </c:pt>
                  <c:pt idx="123">
                    <c:v>1</c:v>
                  </c:pt>
                  <c:pt idx="124">
                    <c:v>2</c:v>
                  </c:pt>
                  <c:pt idx="125">
                    <c:v>3</c:v>
                  </c:pt>
                  <c:pt idx="126">
                    <c:v>4</c:v>
                  </c:pt>
                  <c:pt idx="127">
                    <c:v>4</c:v>
                  </c:pt>
                  <c:pt idx="128">
                    <c:v>7th Floor (Part Refuge Area)</c:v>
                  </c:pt>
                  <c:pt idx="129">
                    <c:v>1</c:v>
                  </c:pt>
                  <c:pt idx="130">
                    <c:v>2</c:v>
                  </c:pt>
                  <c:pt idx="131">
                    <c:v>3</c:v>
                  </c:pt>
                  <c:pt idx="132">
                    <c:v>4</c:v>
                  </c:pt>
                  <c:pt idx="133">
                    <c:v>4</c:v>
                  </c:pt>
                  <c:pt idx="134">
                    <c:v>14th Floor (Part Refuge Area)</c:v>
                  </c:pt>
                  <c:pt idx="135">
                    <c:v>1</c:v>
                  </c:pt>
                  <c:pt idx="136">
                    <c:v>2</c:v>
                  </c:pt>
                  <c:pt idx="137">
                    <c:v>3</c:v>
                  </c:pt>
                  <c:pt idx="138">
                    <c:v>4</c:v>
                  </c:pt>
                  <c:pt idx="139">
                    <c:v>4</c:v>
                  </c:pt>
                  <c:pt idx="140">
                    <c:v>9th, 11th, 13th, 15th &amp; 19th Floor</c:v>
                  </c:pt>
                  <c:pt idx="141">
                    <c:v>1</c:v>
                  </c:pt>
                  <c:pt idx="142">
                    <c:v>2</c:v>
                  </c:pt>
                  <c:pt idx="143">
                    <c:v>3</c:v>
                  </c:pt>
                  <c:pt idx="144">
                    <c:v>4</c:v>
                  </c:pt>
                  <c:pt idx="145">
                    <c:v>4</c:v>
                  </c:pt>
                  <c:pt idx="146">
                    <c:v>C Wing</c:v>
                  </c:pt>
                  <c:pt idx="147">
                    <c:v>Basement &amp; Ground Floor For Parking</c:v>
                  </c:pt>
                  <c:pt idx="148">
                    <c:v>1st floor Podium &amp; 2nd Floor E-Deck For Parking</c:v>
                  </c:pt>
                  <c:pt idx="149">
                    <c:v>3rd to 6th, 8th to 13th &amp;15th Floor</c:v>
                  </c:pt>
                  <c:pt idx="150">
                    <c:v>1</c:v>
                  </c:pt>
                  <c:pt idx="151">
                    <c:v>2</c:v>
                  </c:pt>
                  <c:pt idx="152">
                    <c:v>3</c:v>
                  </c:pt>
                  <c:pt idx="153">
                    <c:v>4</c:v>
                  </c:pt>
                  <c:pt idx="154">
                    <c:v>7th Floor (Part Refuge Area)</c:v>
                  </c:pt>
                  <c:pt idx="155">
                    <c:v>1</c:v>
                  </c:pt>
                  <c:pt idx="156">
                    <c:v>2</c:v>
                  </c:pt>
                  <c:pt idx="157">
                    <c:v>3</c:v>
                  </c:pt>
                  <c:pt idx="158">
                    <c:v>4</c:v>
                  </c:pt>
                  <c:pt idx="159">
                    <c:v>14th Floor (Part Refuge Area)</c:v>
                  </c:pt>
                  <c:pt idx="160">
                    <c:v>1</c:v>
                  </c:pt>
                  <c:pt idx="161">
                    <c:v>2</c:v>
                  </c:pt>
                  <c:pt idx="162">
                    <c:v>3</c:v>
                  </c:pt>
                  <c:pt idx="163">
                    <c:v>4</c:v>
                  </c:pt>
                  <c:pt idx="164">
                    <c:v>Remarks:  
1. We considered carpet area as per approved plan.
2. Wing A &amp; B = All work completed upto 12th Floor (Waiting for OC).
     Wing C = Construction work is same as last visit dtd.07/04/2025
3. Saleable area as per our calculation.
4. We consider</c:v>
                  </c:pt>
                  <c:pt idx="165">
                    <c:v>Undertaking :</c:v>
                  </c:pt>
                  <c:pt idx="166">
                    <c:v>1) We have personally visited the property &amp; identified the same based on the documents provided</c:v>
                  </c:pt>
                  <c:pt idx="167">
                    <c:v>2) I/We have no direct or Indirect Interest in the property being valued</c:v>
                  </c:pt>
                  <c:pt idx="168">
                    <c:v>3) The information furnished above is true and correct to my/our knowledge.</c:v>
                  </c:pt>
                  <c:pt idx="169">
                    <c:v>4)  The saleable area is as per Our Calculation.  </c:v>
                  </c:pt>
                  <c:pt idx="170">
                    <c:v>5) Legal title of the property is not verified by us.</c:v>
                  </c:pt>
                  <c:pt idx="171">
                    <c:v>6) Gross carpet area =  Net Carpet area + Fungible area.</c:v>
                  </c:pt>
                  <c:pt idx="172">
                    <c:v>7) Fungible Area= Enclosed Balcony + Flower Bed + Covered Balcony + Service Slab + Duct + Chajja + Wheather Shed area.</c:v>
                  </c:pt>
                  <c:pt idx="173">
                    <c:v>Authorized Signatory
                                                                                                                                                                                                                                          </c:v>
                  </c:pt>
                  <c:pt idx="176">
                    <c:v>PHOTOGRAPHS OF PROPERTY : 
</c:v>
                  </c:pt>
                </c:lvl>
              </c:multiLvlStrCache>
            </c:multiLvlStrRef>
          </c:cat>
          <c:val>
            <c:numRef>
              <c:f>Sheet1!$I$1:$I$203</c:f>
              <c:numCache>
                <c:formatCode>General</c:formatCode>
                <c:ptCount val="177"/>
                <c:pt idx="14">
                  <c:v>0</c:v>
                </c:pt>
                <c:pt idx="25">
                  <c:v>0</c:v>
                </c:pt>
                <c:pt idx="26">
                  <c:v>0</c:v>
                </c:pt>
                <c:pt idx="27">
                  <c:v>0</c:v>
                </c:pt>
                <c:pt idx="36">
                  <c:v>0</c:v>
                </c:pt>
                <c:pt idx="37">
                  <c:v>0.75</c:v>
                </c:pt>
                <c:pt idx="44">
                  <c:v>0</c:v>
                </c:pt>
                <c:pt idx="46">
                  <c:v>0</c:v>
                </c:pt>
                <c:pt idx="55">
                  <c:v>19</c:v>
                </c:pt>
                <c:pt idx="69">
                  <c:v>19</c:v>
                </c:pt>
                <c:pt idx="96" formatCode="0">
                  <c:v>0</c:v>
                </c:pt>
                <c:pt idx="101" formatCode="0">
                  <c:v>0</c:v>
                </c:pt>
                <c:pt idx="106" formatCode="0">
                  <c:v>0</c:v>
                </c:pt>
                <c:pt idx="111" formatCode="0">
                  <c:v>0</c:v>
                </c:pt>
                <c:pt idx="116" formatCode="0">
                  <c:v>0</c:v>
                </c:pt>
                <c:pt idx="123" formatCode="0">
                  <c:v>0</c:v>
                </c:pt>
                <c:pt idx="129" formatCode="0">
                  <c:v>0</c:v>
                </c:pt>
                <c:pt idx="135" formatCode="0">
                  <c:v>0</c:v>
                </c:pt>
                <c:pt idx="141" formatCode="0">
                  <c:v>0</c:v>
                </c:pt>
                <c:pt idx="150" formatCode="0">
                  <c:v>0</c:v>
                </c:pt>
                <c:pt idx="155" formatCode="0">
                  <c:v>0</c:v>
                </c:pt>
                <c:pt idx="160" formatCode="0">
                  <c:v>0</c:v>
                </c:pt>
              </c:numCache>
            </c:numRef>
          </c:val>
          <c:extLst>
            <c:ext xmlns:c16="http://schemas.microsoft.com/office/drawing/2014/chart" uri="{C3380CC4-5D6E-409C-BE32-E72D297353CC}">
              <c16:uniqueId val="{00000003-09EC-4761-8352-6FE13B9B7B81}"/>
            </c:ext>
          </c:extLst>
        </c:ser>
        <c:ser>
          <c:idx val="4"/>
          <c:order val="4"/>
          <c:spPr>
            <a:solidFill>
              <a:schemeClr val="accent5"/>
            </a:solidFill>
            <a:ln>
              <a:noFill/>
            </a:ln>
            <a:effectLst/>
          </c:spPr>
          <c:invertIfNegative val="0"/>
          <c:cat>
            <c:multiLvlStrRef>
              <c:f>Sheet1!$A$1:$E$203</c:f>
              <c:multiLvlStrCache>
                <c:ptCount val="177"/>
                <c:lvl>
                  <c:pt idx="25">
                    <c:v>West</c:v>
                  </c:pt>
                  <c:pt idx="26">
                    <c:v>NA</c:v>
                  </c:pt>
                  <c:pt idx="27">
                    <c:v>Lake Home Bldg</c:v>
                  </c:pt>
                  <c:pt idx="55">
                    <c:v>Podium</c:v>
                  </c:pt>
                  <c:pt idx="69">
                    <c:v>Podium</c:v>
                  </c:pt>
                  <c:pt idx="176">
                    <c:v>Lake Riviera</c:v>
                  </c:pt>
                </c:lvl>
                <c:lvl>
                  <c:pt idx="47">
                    <c:v>17/02/2021.</c:v>
                  </c:pt>
                  <c:pt idx="49">
                    <c:v>30245.025</c:v>
                  </c:pt>
                  <c:pt idx="55">
                    <c:v>1</c:v>
                  </c:pt>
                  <c:pt idx="57">
                    <c:v>Complition %</c:v>
                  </c:pt>
                  <c:pt idx="58">
                    <c:v>100%</c:v>
                  </c:pt>
                  <c:pt idx="59">
                    <c:v>100%</c:v>
                  </c:pt>
                  <c:pt idx="60">
                    <c:v>65%</c:v>
                  </c:pt>
                  <c:pt idx="61">
                    <c:v>63%</c:v>
                  </c:pt>
                  <c:pt idx="62">
                    <c:v>63%</c:v>
                  </c:pt>
                  <c:pt idx="63">
                    <c:v>63%</c:v>
                  </c:pt>
                  <c:pt idx="64">
                    <c:v>63%</c:v>
                  </c:pt>
                  <c:pt idx="65">
                    <c:v>63%</c:v>
                  </c:pt>
                  <c:pt idx="66">
                    <c:v>53%</c:v>
                  </c:pt>
                  <c:pt idx="67">
                    <c:v>0%</c:v>
                  </c:pt>
                  <c:pt idx="69">
                    <c:v>1</c:v>
                  </c:pt>
                  <c:pt idx="71">
                    <c:v>Complition %</c:v>
                  </c:pt>
                  <c:pt idx="72">
                    <c:v>100%</c:v>
                  </c:pt>
                  <c:pt idx="73">
                    <c:v>100%</c:v>
                  </c:pt>
                  <c:pt idx="74">
                    <c:v>45%</c:v>
                  </c:pt>
                  <c:pt idx="75">
                    <c:v>16%</c:v>
                  </c:pt>
                  <c:pt idx="76">
                    <c:v>0%</c:v>
                  </c:pt>
                  <c:pt idx="77">
                    <c:v>0%</c:v>
                  </c:pt>
                  <c:pt idx="78">
                    <c:v>0%</c:v>
                  </c:pt>
                  <c:pt idx="79">
                    <c:v>0%</c:v>
                  </c:pt>
                  <c:pt idx="80">
                    <c:v>0%</c:v>
                  </c:pt>
                  <c:pt idx="81">
                    <c:v>0%</c:v>
                  </c:pt>
                  <c:pt idx="96">
                    <c:v>Gross Carpet area</c:v>
                  </c:pt>
                  <c:pt idx="101">
                    <c:v>856</c:v>
                  </c:pt>
                  <c:pt idx="102">
                    <c:v>1097</c:v>
                  </c:pt>
                  <c:pt idx="103">
                    <c:v>811</c:v>
                  </c:pt>
                  <c:pt idx="104">
                    <c:v>1054</c:v>
                  </c:pt>
                  <c:pt idx="106">
                    <c:v>856</c:v>
                  </c:pt>
                  <c:pt idx="107">
                    <c:v>1097</c:v>
                  </c:pt>
                  <c:pt idx="108">
                    <c:v>811</c:v>
                  </c:pt>
                  <c:pt idx="109">
                    <c:v>1054</c:v>
                  </c:pt>
                  <c:pt idx="111">
                    <c:v>856</c:v>
                  </c:pt>
                  <c:pt idx="112">
                    <c:v>1097</c:v>
                  </c:pt>
                  <c:pt idx="113">
                    <c:v>811</c:v>
                  </c:pt>
                  <c:pt idx="114">
                    <c:v>1054</c:v>
                  </c:pt>
                  <c:pt idx="116">
                    <c:v>856</c:v>
                  </c:pt>
                  <c:pt idx="117">
                    <c:v>1097</c:v>
                  </c:pt>
                  <c:pt idx="118">
                    <c:v>811</c:v>
                  </c:pt>
                  <c:pt idx="119">
                    <c:v>1054</c:v>
                  </c:pt>
                  <c:pt idx="123">
                    <c:v>685</c:v>
                  </c:pt>
                  <c:pt idx="124">
                    <c:v>697</c:v>
                  </c:pt>
                  <c:pt idx="125">
                    <c:v>805</c:v>
                  </c:pt>
                  <c:pt idx="126">
                    <c:v>805</c:v>
                  </c:pt>
                  <c:pt idx="127">
                    <c:v>698</c:v>
                  </c:pt>
                  <c:pt idx="129">
                    <c:v>685</c:v>
                  </c:pt>
                  <c:pt idx="130">
                    <c:v>697</c:v>
                  </c:pt>
                  <c:pt idx="131">
                    <c:v>805</c:v>
                  </c:pt>
                  <c:pt idx="133">
                    <c:v>698</c:v>
                  </c:pt>
                  <c:pt idx="135">
                    <c:v>685</c:v>
                  </c:pt>
                  <c:pt idx="136">
                    <c:v>697</c:v>
                  </c:pt>
                  <c:pt idx="137">
                    <c:v>805</c:v>
                  </c:pt>
                  <c:pt idx="139">
                    <c:v>698</c:v>
                  </c:pt>
                  <c:pt idx="141">
                    <c:v>685</c:v>
                  </c:pt>
                  <c:pt idx="142">
                    <c:v>697</c:v>
                  </c:pt>
                  <c:pt idx="143">
                    <c:v>805</c:v>
                  </c:pt>
                  <c:pt idx="144">
                    <c:v>805</c:v>
                  </c:pt>
                  <c:pt idx="145">
                    <c:v>698</c:v>
                  </c:pt>
                  <c:pt idx="150">
                    <c:v>703</c:v>
                  </c:pt>
                  <c:pt idx="151">
                    <c:v>942</c:v>
                  </c:pt>
                  <c:pt idx="152">
                    <c:v>670</c:v>
                  </c:pt>
                  <c:pt idx="153">
                    <c:v>670</c:v>
                  </c:pt>
                  <c:pt idx="155">
                    <c:v>703</c:v>
                  </c:pt>
                  <c:pt idx="157">
                    <c:v>670</c:v>
                  </c:pt>
                  <c:pt idx="158">
                    <c:v>670</c:v>
                  </c:pt>
                  <c:pt idx="160">
                    <c:v>703</c:v>
                  </c:pt>
                  <c:pt idx="162">
                    <c:v>670</c:v>
                  </c:pt>
                  <c:pt idx="163">
                    <c:v>670</c:v>
                  </c:pt>
                </c:lvl>
                <c:lvl>
                  <c:pt idx="13">
                    <c:v>Lake Riviera, Building no.4 (A, B &amp; C Wings) CTS No.-11 H/A(Pt.), 11HA/106/A 11HA/122/A to 11HA/190/A, 11B/10, 11B/11, 11B/11/28 To 11B/11/93, 11/C, Village Chandivali, Powai, Mumbai.</c:v>
                  </c:pt>
                  <c:pt idx="17">
                    <c:v>Woodland Heights CHS</c:v>
                  </c:pt>
                  <c:pt idx="25">
                    <c:v>East</c:v>
                  </c:pt>
                  <c:pt idx="26">
                    <c:v>NA</c:v>
                  </c:pt>
                  <c:pt idx="27">
                    <c:v>Shristi Building</c:v>
                  </c:pt>
                  <c:pt idx="30">
                    <c:v>19.115175623,72.902691585</c:v>
                  </c:pt>
                  <c:pt idx="31">
                    <c:v>https://maps.app.goo.gl/Euvn6puescs7V2dDA</c:v>
                  </c:pt>
                  <c:pt idx="43">
                    <c:v>Sale Building no.4 = SRA/ENG/L/PVT/0059/20111011/APS-4</c:v>
                  </c:pt>
                  <c:pt idx="44">
                    <c:v>Sale Building no.4 = SRA/ENG/L/PVT/0059/20111011/APS-4</c:v>
                  </c:pt>
                  <c:pt idx="45">
                    <c:v>L/PVT/0059/20111011/AP/S-4                                                                                                                 Valid Up to: This CC is re-endorsed &amp; further extended upto 12th upper floors of wing 'A' &amp; 'B' &amp; upto 9th upper flo</c:v>
                  </c:pt>
                  <c:pt idx="46">
                    <c:v>NA</c:v>
                  </c:pt>
                  <c:pt idx="50">
                    <c:v>A, B &amp; C Wing = 2B + G + 1st E deck + 2nd to 19th Floor
C Wing = B+G+ 2P+3rd to 15th Floor</c:v>
                  </c:pt>
                  <c:pt idx="51">
                    <c:v>A, B &amp; C Wing = 2B + G + 1st E deck + 2nd to 19th Floor
</c:v>
                  </c:pt>
                  <c:pt idx="54">
                    <c:v>Wing A &amp; B = 2B + G + 1st E deck + 2nd to 19th Floor</c:v>
                  </c:pt>
                  <c:pt idx="55">
                    <c:v>Ground</c:v>
                  </c:pt>
                  <c:pt idx="56">
                    <c:v>Excavation work Completed. Plinth work completed, RCC upto 13 Slab, Brickwork upto 12 Floor, Internal Plaster upto 12 Floor, External Plaster upto 12 Floor, Flooring upto 12 Floor, Painting upto 12 Floor, Finishing upto 10 Floor Completed</c:v>
                  </c:pt>
                  <c:pt idx="57">
                    <c:v>Slab/Floor</c:v>
                  </c:pt>
                  <c:pt idx="58">
                    <c:v>19</c:v>
                  </c:pt>
                  <c:pt idx="59">
                    <c:v>19</c:v>
                  </c:pt>
                  <c:pt idx="60">
                    <c:v>13</c:v>
                  </c:pt>
                  <c:pt idx="61">
                    <c:v>12</c:v>
                  </c:pt>
                  <c:pt idx="62">
                    <c:v>12</c:v>
                  </c:pt>
                  <c:pt idx="63">
                    <c:v>12</c:v>
                  </c:pt>
                  <c:pt idx="64">
                    <c:v>12</c:v>
                  </c:pt>
                  <c:pt idx="65">
                    <c:v>12</c:v>
                  </c:pt>
                  <c:pt idx="66">
                    <c:v>10</c:v>
                  </c:pt>
                  <c:pt idx="67">
                    <c:v>0</c:v>
                  </c:pt>
                  <c:pt idx="68">
                    <c:v>C Wing = 2B + G + 1st E deck + 2nd to 19th Floor</c:v>
                  </c:pt>
                  <c:pt idx="69">
                    <c:v>Ground</c:v>
                  </c:pt>
                  <c:pt idx="70">
                    <c:v>Excavation work Completed. Plinth work completed, RCC upto 9 Slab, Brickwork upto 3 Floor Completed</c:v>
                  </c:pt>
                  <c:pt idx="71">
                    <c:v>Slab/Floor</c:v>
                  </c:pt>
                  <c:pt idx="72">
                    <c:v>19</c:v>
                  </c:pt>
                  <c:pt idx="73">
                    <c:v>19</c:v>
                  </c:pt>
                  <c:pt idx="74">
                    <c:v>9</c:v>
                  </c:pt>
                  <c:pt idx="75">
                    <c:v>3</c:v>
                  </c:pt>
                  <c:pt idx="76">
                    <c:v>0</c:v>
                  </c:pt>
                  <c:pt idx="77">
                    <c:v>0</c:v>
                  </c:pt>
                  <c:pt idx="78">
                    <c:v>0</c:v>
                  </c:pt>
                  <c:pt idx="79">
                    <c:v>0</c:v>
                  </c:pt>
                  <c:pt idx="80">
                    <c:v>0</c:v>
                  </c:pt>
                  <c:pt idx="81">
                    <c:v>0</c:v>
                  </c:pt>
                  <c:pt idx="96">
                    <c:v>Description</c:v>
                  </c:pt>
                  <c:pt idx="101">
                    <c:v>2 BHK</c:v>
                  </c:pt>
                  <c:pt idx="102">
                    <c:v>3 BHK</c:v>
                  </c:pt>
                  <c:pt idx="103">
                    <c:v>2 BHK</c:v>
                  </c:pt>
                  <c:pt idx="104">
                    <c:v>3 BHK</c:v>
                  </c:pt>
                  <c:pt idx="106">
                    <c:v>2 BHK</c:v>
                  </c:pt>
                  <c:pt idx="107">
                    <c:v>3 BHK</c:v>
                  </c:pt>
                  <c:pt idx="108">
                    <c:v>2 BHK</c:v>
                  </c:pt>
                  <c:pt idx="109">
                    <c:v>3 BHK</c:v>
                  </c:pt>
                  <c:pt idx="111">
                    <c:v>2 BHK</c:v>
                  </c:pt>
                  <c:pt idx="112">
                    <c:v>3 BHK</c:v>
                  </c:pt>
                  <c:pt idx="113">
                    <c:v>2 BHK</c:v>
                  </c:pt>
                  <c:pt idx="114">
                    <c:v>3 BHK</c:v>
                  </c:pt>
                  <c:pt idx="116">
                    <c:v>2 BHK</c:v>
                  </c:pt>
                  <c:pt idx="117">
                    <c:v>3 BHK</c:v>
                  </c:pt>
                  <c:pt idx="118">
                    <c:v>2 BHK</c:v>
                  </c:pt>
                  <c:pt idx="119">
                    <c:v>3 BHK</c:v>
                  </c:pt>
                  <c:pt idx="123">
                    <c:v>2 BHK</c:v>
                  </c:pt>
                  <c:pt idx="124">
                    <c:v>2 BHK</c:v>
                  </c:pt>
                  <c:pt idx="125">
                    <c:v>2 BHK</c:v>
                  </c:pt>
                  <c:pt idx="126">
                    <c:v>2 BHK</c:v>
                  </c:pt>
                  <c:pt idx="127">
                    <c:v>2 BHK</c:v>
                  </c:pt>
                  <c:pt idx="129">
                    <c:v>2 BHK</c:v>
                  </c:pt>
                  <c:pt idx="130">
                    <c:v>2 BHK</c:v>
                  </c:pt>
                  <c:pt idx="131">
                    <c:v>2 BHK</c:v>
                  </c:pt>
                  <c:pt idx="132">
                    <c:v>Refuge Area</c:v>
                  </c:pt>
                  <c:pt idx="133">
                    <c:v>2 BHK</c:v>
                  </c:pt>
                  <c:pt idx="135">
                    <c:v>2 BHK</c:v>
                  </c:pt>
                  <c:pt idx="136">
                    <c:v>2 BHK</c:v>
                  </c:pt>
                  <c:pt idx="137">
                    <c:v>2 BHK</c:v>
                  </c:pt>
                  <c:pt idx="138">
                    <c:v>Refuge Area</c:v>
                  </c:pt>
                  <c:pt idx="139">
                    <c:v>2 BHK</c:v>
                  </c:pt>
                  <c:pt idx="141">
                    <c:v>2 BHK</c:v>
                  </c:pt>
                  <c:pt idx="142">
                    <c:v>2 BHK</c:v>
                  </c:pt>
                  <c:pt idx="143">
                    <c:v>2 BHK</c:v>
                  </c:pt>
                  <c:pt idx="144">
                    <c:v>2 BHK</c:v>
                  </c:pt>
                  <c:pt idx="145">
                    <c:v>2 BHK</c:v>
                  </c:pt>
                  <c:pt idx="150">
                    <c:v>2 BHK</c:v>
                  </c:pt>
                  <c:pt idx="151">
                    <c:v>3 BHK</c:v>
                  </c:pt>
                  <c:pt idx="152">
                    <c:v>2 BHK</c:v>
                  </c:pt>
                  <c:pt idx="153">
                    <c:v>2 BHK</c:v>
                  </c:pt>
                  <c:pt idx="155">
                    <c:v>2 BHK</c:v>
                  </c:pt>
                  <c:pt idx="156">
                    <c:v>Refuge Area</c:v>
                  </c:pt>
                  <c:pt idx="157">
                    <c:v>2 BHK</c:v>
                  </c:pt>
                  <c:pt idx="158">
                    <c:v>2 BHK</c:v>
                  </c:pt>
                  <c:pt idx="160">
                    <c:v>2 BHK</c:v>
                  </c:pt>
                  <c:pt idx="161">
                    <c:v>Refuge Area</c:v>
                  </c:pt>
                  <c:pt idx="162">
                    <c:v>2 BHK</c:v>
                  </c:pt>
                  <c:pt idx="163">
                    <c:v>2 BHK</c:v>
                  </c:pt>
                </c:lvl>
                <c:lvl>
                  <c:pt idx="14">
                    <c:v>CTS No.-11 H/A(Pt.), 11HA/106/A 11HA/122/A to 11HA/190/A, 11B/10, 11B/11, 11B/11/28 To 11B/11/93, 11/C</c:v>
                  </c:pt>
                  <c:pt idx="15">
                    <c:v>Chandivali Road</c:v>
                  </c:pt>
                  <c:pt idx="16">
                    <c:v>Powai</c:v>
                  </c:pt>
                  <c:pt idx="55">
                    <c:v>2</c:v>
                  </c:pt>
                  <c:pt idx="61">
                    <c:v>Brickwork &amp; Internal Plaster</c:v>
                  </c:pt>
                  <c:pt idx="62">
                    <c:v>Brickwork &amp; Internal Plaster</c:v>
                  </c:pt>
                  <c:pt idx="63">
                    <c:v>External Plaster &amp; Plumbing</c:v>
                  </c:pt>
                  <c:pt idx="64">
                    <c:v>Flooring &amp; Fitting</c:v>
                  </c:pt>
                  <c:pt idx="66">
                    <c:v>Building Common Amenities</c:v>
                  </c:pt>
                  <c:pt idx="69">
                    <c:v>2</c:v>
                  </c:pt>
                  <c:pt idx="75">
                    <c:v>Brickwork &amp; Internal Plaster</c:v>
                  </c:pt>
                  <c:pt idx="76">
                    <c:v>Brickwork &amp; Internal Plaster</c:v>
                  </c:pt>
                  <c:pt idx="77">
                    <c:v>External Plaster &amp; Plumbing</c:v>
                  </c:pt>
                  <c:pt idx="78">
                    <c:v>Flooring &amp; Fitting</c:v>
                  </c:pt>
                  <c:pt idx="80">
                    <c:v>Building Common Amenities</c:v>
                  </c:pt>
                </c:lvl>
                <c:lvl>
                  <c:pt idx="0">
                    <c:v>Office No. 1031, Wing J, Akshar Business Park, Plot No. 03 Sector 25, Near APMC Market, 
Vashi,  Navi Mumbai, Maharashtra 400703 TEL: 022-46090378/79/80                                                                       
E mail : vsjcapf@gmail.com. Web</c:v>
                  </c:pt>
                  <c:pt idx="1">
                    <c:v>Valuation Report </c:v>
                  </c:pt>
                  <c:pt idx="2">
                    <c:v>Date:</c:v>
                  </c:pt>
                  <c:pt idx="3">
                    <c:v>CPC Name:</c:v>
                  </c:pt>
                  <c:pt idx="4">
                    <c:v>Date Of Property Visit</c:v>
                  </c:pt>
                  <c:pt idx="5">
                    <c:v>Name of the builder group</c:v>
                  </c:pt>
                  <c:pt idx="6">
                    <c:v>Name of the builder company</c:v>
                  </c:pt>
                  <c:pt idx="7">
                    <c:v>Name of the Project</c:v>
                  </c:pt>
                  <c:pt idx="8">
                    <c:v>Contact Details ( Name &amp; Contact No.)</c:v>
                  </c:pt>
                  <c:pt idx="9">
                    <c:v>Site Person - Contact Details ( Name &amp; Contact No.)
</c:v>
                  </c:pt>
                  <c:pt idx="10">
                    <c:v>Name / no of the Building</c:v>
                  </c:pt>
                  <c:pt idx="11">
                    <c:v>Docouments Provided</c:v>
                  </c:pt>
                  <c:pt idx="12">
                    <c:v>RERA no.</c:v>
                  </c:pt>
                  <c:pt idx="13">
                    <c:v>Project location details       </c:v>
                  </c:pt>
                  <c:pt idx="14">
                    <c:v>CTS No</c:v>
                  </c:pt>
                  <c:pt idx="15">
                    <c:v>Road</c:v>
                  </c:pt>
                  <c:pt idx="16">
                    <c:v>City</c:v>
                  </c:pt>
                  <c:pt idx="17">
                    <c:v>Near by Landmark</c:v>
                  </c:pt>
                  <c:pt idx="18">
                    <c:v>Accessibility to the Project from the City:
(Proximity to civic amenities like school, hospital, market, etc.)</c:v>
                  </c:pt>
                  <c:pt idx="20">
                    <c:v>Does property have Electricity / Water / Drainage Connection</c:v>
                  </c:pt>
                  <c:pt idx="21">
                    <c:v>Class of locality</c:v>
                  </c:pt>
                  <c:pt idx="22">
                    <c:v>Nature of land with topographical condtion</c:v>
                  </c:pt>
                  <c:pt idx="23">
                    <c:v>Nature of the locality </c:v>
                  </c:pt>
                  <c:pt idx="24">
                    <c:v>Quality of infrastructure in vicinity</c:v>
                  </c:pt>
                  <c:pt idx="25">
                    <c:v>Boundaries</c:v>
                  </c:pt>
                  <c:pt idx="26">
                    <c:v>As per deed</c:v>
                  </c:pt>
                  <c:pt idx="27">
                    <c:v>At site</c:v>
                  </c:pt>
                  <c:pt idx="28">
                    <c:v>Does the boundaries at site match, as mentioned in the Docoumentation: NA</c:v>
                  </c:pt>
                  <c:pt idx="29">
                    <c:v>Type of Structure : RCC Framed structure</c:v>
                  </c:pt>
                  <c:pt idx="30">
                    <c:v>Latitude &amp; Longitude </c:v>
                  </c:pt>
                  <c:pt idx="31">
                    <c:v>Location Link</c:v>
                  </c:pt>
                  <c:pt idx="32">
                    <c:v>Approval details:</c:v>
                  </c:pt>
                  <c:pt idx="33">
                    <c:v>Approved usage of the Property: Residential
(Restrictive Covenants in regard to Land Use, if any) : No                                                                                                                                              </c:v>
                  </c:pt>
                  <c:pt idx="35">
                    <c:v>Total land area of the project in Sq. Mt.</c:v>
                  </c:pt>
                  <c:pt idx="36">
                    <c:v>Permissible FSI</c:v>
                  </c:pt>
                  <c:pt idx="37">
                    <c:v>Permissible FSI</c:v>
                  </c:pt>
                  <c:pt idx="38">
                    <c:v>Permissible TDR/Paid FSI</c:v>
                  </c:pt>
                  <c:pt idx="39">
                    <c:v>Total FSI availaible for the project</c:v>
                  </c:pt>
                  <c:pt idx="40">
                    <c:v>Total Approved Builtup area of the project in Sq. Mt.</c:v>
                  </c:pt>
                  <c:pt idx="41">
                    <c:v>Total number of Buildings</c:v>
                  </c:pt>
                  <c:pt idx="42">
                    <c:v>Approval Detail : Plan approval </c:v>
                  </c:pt>
                  <c:pt idx="43">
                    <c:v>Layout Approval No     </c:v>
                  </c:pt>
                  <c:pt idx="44">
                    <c:v>Building plan approval No    </c:v>
                  </c:pt>
                  <c:pt idx="45">
                    <c:v>Commencement
Certificate No.</c:v>
                  </c:pt>
                  <c:pt idx="46">
                    <c:v>O. Certificate No.:  NA</c:v>
                  </c:pt>
                  <c:pt idx="47">
                    <c:v>Commencement date of construction </c:v>
                  </c:pt>
                  <c:pt idx="48">
                    <c:v>Building wise Construction details</c:v>
                  </c:pt>
                  <c:pt idx="49">
                    <c:v>Approved area of the building in Sq.Mt</c:v>
                  </c:pt>
                  <c:pt idx="50">
                    <c:v>Approved no of Floors</c:v>
                  </c:pt>
                  <c:pt idx="51">
                    <c:v>Proposed no of Floors</c:v>
                  </c:pt>
                  <c:pt idx="52">
                    <c:v>Quality of construction: Good</c:v>
                  </c:pt>
                  <c:pt idx="53">
                    <c:v>Material laying at Site: :Bricks, Cement &amp; Steel etc.</c:v>
                  </c:pt>
                  <c:pt idx="54">
                    <c:v>Construction details:</c:v>
                  </c:pt>
                  <c:pt idx="55">
                    <c:v>Basement</c:v>
                  </c:pt>
                  <c:pt idx="56">
                    <c:v>Stage of construction: </c:v>
                  </c:pt>
                  <c:pt idx="57">
                    <c:v>Type of Work</c:v>
                  </c:pt>
                  <c:pt idx="58">
                    <c:v>Excavation</c:v>
                  </c:pt>
                  <c:pt idx="59">
                    <c:v>Plinth</c:v>
                  </c:pt>
                  <c:pt idx="60">
                    <c:v>RCC (Including podiums)</c:v>
                  </c:pt>
                  <c:pt idx="61">
                    <c:v>Brickwork</c:v>
                  </c:pt>
                  <c:pt idx="62">
                    <c:v>Internal Plaster</c:v>
                  </c:pt>
                  <c:pt idx="63">
                    <c:v>Ext. Plaster &amp; Plumbing</c:v>
                  </c:pt>
                  <c:pt idx="64">
                    <c:v>Flooring &amp; Fitting</c:v>
                  </c:pt>
                  <c:pt idx="65">
                    <c:v>Painting &amp; Wooden</c:v>
                  </c:pt>
                  <c:pt idx="66">
                    <c:v>Building Common Amenities</c:v>
                  </c:pt>
                  <c:pt idx="67">
                    <c:v>Possession</c:v>
                  </c:pt>
                  <c:pt idx="68">
                    <c:v>Construction details:</c:v>
                  </c:pt>
                  <c:pt idx="69">
                    <c:v>Basement</c:v>
                  </c:pt>
                  <c:pt idx="70">
                    <c:v>Stage of construction: </c:v>
                  </c:pt>
                  <c:pt idx="71">
                    <c:v>Type of Work</c:v>
                  </c:pt>
                  <c:pt idx="72">
                    <c:v>Excavation</c:v>
                  </c:pt>
                  <c:pt idx="73">
                    <c:v>Plinth</c:v>
                  </c:pt>
                  <c:pt idx="74">
                    <c:v>RCC (Including podiums)</c:v>
                  </c:pt>
                  <c:pt idx="75">
                    <c:v>Brickwork</c:v>
                  </c:pt>
                  <c:pt idx="76">
                    <c:v>Internal Plaster</c:v>
                  </c:pt>
                  <c:pt idx="77">
                    <c:v>Ext. Plaster &amp; Plumbing</c:v>
                  </c:pt>
                  <c:pt idx="78">
                    <c:v>Flooring &amp; Fitting</c:v>
                  </c:pt>
                  <c:pt idx="79">
                    <c:v>Painting &amp; Wooden</c:v>
                  </c:pt>
                  <c:pt idx="80">
                    <c:v>Building Common Amenities</c:v>
                  </c:pt>
                  <c:pt idx="81">
                    <c:v>Possession</c:v>
                  </c:pt>
                  <c:pt idx="82">
                    <c:v>Wheather the construction is as per approved Building plan : Under Construction</c:v>
                  </c:pt>
                  <c:pt idx="83">
                    <c:v>Violations Observed if any : NA</c:v>
                  </c:pt>
                  <c:pt idx="84">
                    <c:v>Proposed Amenities                                                                                                                                                                                                                                   1.  Vitrif</c:v>
                  </c:pt>
                  <c:pt idx="87">
                    <c:v>Recommended Rates of the Property :</c:v>
                  </c:pt>
                  <c:pt idx="88">
                    <c:v>Recommended rate of the flat Per Sq. Ft. ( on Saleable area)</c:v>
                  </c:pt>
                  <c:pt idx="89">
                    <c:v>Electric &amp; Water connection charges</c:v>
                  </c:pt>
                  <c:pt idx="90">
                    <c:v>Advc Maintainence for 24 months</c:v>
                  </c:pt>
                  <c:pt idx="91">
                    <c:v>Society formation charges</c:v>
                  </c:pt>
                  <c:pt idx="92">
                    <c:v>Recommended rate of Parking </c:v>
                  </c:pt>
                  <c:pt idx="93">
                    <c:v>Distressed valuation of the Property</c:v>
                  </c:pt>
                  <c:pt idx="94">
                    <c:v>Building details Floor Wise</c:v>
                  </c:pt>
                  <c:pt idx="95">
                    <c:v>Details of Flats in Building   </c:v>
                  </c:pt>
                  <c:pt idx="96">
                    <c:v>Flat No.</c:v>
                  </c:pt>
                  <c:pt idx="97">
                    <c:v>Building no.4 (Sale Building)</c:v>
                  </c:pt>
                  <c:pt idx="98">
                    <c:v>A Wing</c:v>
                  </c:pt>
                  <c:pt idx="99">
                    <c:v>1st &amp; 2nd Basement Floor For Parking</c:v>
                  </c:pt>
                  <c:pt idx="100">
                    <c:v>2nd to 6th, 8th, 10th, 12th, 16th, 18th to 19th Floor</c:v>
                  </c:pt>
                  <c:pt idx="101">
                    <c:v>1</c:v>
                  </c:pt>
                  <c:pt idx="102">
                    <c:v>2</c:v>
                  </c:pt>
                  <c:pt idx="103">
                    <c:v>3</c:v>
                  </c:pt>
                  <c:pt idx="104">
                    <c:v>4</c:v>
                  </c:pt>
                  <c:pt idx="105">
                    <c:v>9th, 11th, 13th, 15th &amp; 19th Floor (Part Refuge Area)</c:v>
                  </c:pt>
                  <c:pt idx="106">
                    <c:v>1</c:v>
                  </c:pt>
                  <c:pt idx="107">
                    <c:v>2</c:v>
                  </c:pt>
                  <c:pt idx="108">
                    <c:v>3</c:v>
                  </c:pt>
                  <c:pt idx="109">
                    <c:v>4</c:v>
                  </c:pt>
                  <c:pt idx="110">
                    <c:v>7th Floor (Part Refuge Area)</c:v>
                  </c:pt>
                  <c:pt idx="111">
                    <c:v>1</c:v>
                  </c:pt>
                  <c:pt idx="112">
                    <c:v>2</c:v>
                  </c:pt>
                  <c:pt idx="113">
                    <c:v>3</c:v>
                  </c:pt>
                  <c:pt idx="114">
                    <c:v>4</c:v>
                  </c:pt>
                  <c:pt idx="115">
                    <c:v>14th Floor (Part Refuge Area)</c:v>
                  </c:pt>
                  <c:pt idx="116">
                    <c:v>1</c:v>
                  </c:pt>
                  <c:pt idx="117">
                    <c:v>2</c:v>
                  </c:pt>
                  <c:pt idx="118">
                    <c:v>3</c:v>
                  </c:pt>
                  <c:pt idx="119">
                    <c:v>4</c:v>
                  </c:pt>
                  <c:pt idx="120">
                    <c:v>B Wing</c:v>
                  </c:pt>
                  <c:pt idx="121">
                    <c:v>1st &amp; 2nd Basement Floor For Parking</c:v>
                  </c:pt>
                  <c:pt idx="122">
                    <c:v>2nd to 6th, 8th, 10th, 12th, 16th, 18th to 19th Floor</c:v>
                  </c:pt>
                  <c:pt idx="123">
                    <c:v>1</c:v>
                  </c:pt>
                  <c:pt idx="124">
                    <c:v>2</c:v>
                  </c:pt>
                  <c:pt idx="125">
                    <c:v>3</c:v>
                  </c:pt>
                  <c:pt idx="126">
                    <c:v>4</c:v>
                  </c:pt>
                  <c:pt idx="127">
                    <c:v>4</c:v>
                  </c:pt>
                  <c:pt idx="128">
                    <c:v>7th Floor (Part Refuge Area)</c:v>
                  </c:pt>
                  <c:pt idx="129">
                    <c:v>1</c:v>
                  </c:pt>
                  <c:pt idx="130">
                    <c:v>2</c:v>
                  </c:pt>
                  <c:pt idx="131">
                    <c:v>3</c:v>
                  </c:pt>
                  <c:pt idx="132">
                    <c:v>4</c:v>
                  </c:pt>
                  <c:pt idx="133">
                    <c:v>4</c:v>
                  </c:pt>
                  <c:pt idx="134">
                    <c:v>14th Floor (Part Refuge Area)</c:v>
                  </c:pt>
                  <c:pt idx="135">
                    <c:v>1</c:v>
                  </c:pt>
                  <c:pt idx="136">
                    <c:v>2</c:v>
                  </c:pt>
                  <c:pt idx="137">
                    <c:v>3</c:v>
                  </c:pt>
                  <c:pt idx="138">
                    <c:v>4</c:v>
                  </c:pt>
                  <c:pt idx="139">
                    <c:v>4</c:v>
                  </c:pt>
                  <c:pt idx="140">
                    <c:v>9th, 11th, 13th, 15th &amp; 19th Floor</c:v>
                  </c:pt>
                  <c:pt idx="141">
                    <c:v>1</c:v>
                  </c:pt>
                  <c:pt idx="142">
                    <c:v>2</c:v>
                  </c:pt>
                  <c:pt idx="143">
                    <c:v>3</c:v>
                  </c:pt>
                  <c:pt idx="144">
                    <c:v>4</c:v>
                  </c:pt>
                  <c:pt idx="145">
                    <c:v>4</c:v>
                  </c:pt>
                  <c:pt idx="146">
                    <c:v>C Wing</c:v>
                  </c:pt>
                  <c:pt idx="147">
                    <c:v>Basement &amp; Ground Floor For Parking</c:v>
                  </c:pt>
                  <c:pt idx="148">
                    <c:v>1st floor Podium &amp; 2nd Floor E-Deck For Parking</c:v>
                  </c:pt>
                  <c:pt idx="149">
                    <c:v>3rd to 6th, 8th to 13th &amp;15th Floor</c:v>
                  </c:pt>
                  <c:pt idx="150">
                    <c:v>1</c:v>
                  </c:pt>
                  <c:pt idx="151">
                    <c:v>2</c:v>
                  </c:pt>
                  <c:pt idx="152">
                    <c:v>3</c:v>
                  </c:pt>
                  <c:pt idx="153">
                    <c:v>4</c:v>
                  </c:pt>
                  <c:pt idx="154">
                    <c:v>7th Floor (Part Refuge Area)</c:v>
                  </c:pt>
                  <c:pt idx="155">
                    <c:v>1</c:v>
                  </c:pt>
                  <c:pt idx="156">
                    <c:v>2</c:v>
                  </c:pt>
                  <c:pt idx="157">
                    <c:v>3</c:v>
                  </c:pt>
                  <c:pt idx="158">
                    <c:v>4</c:v>
                  </c:pt>
                  <c:pt idx="159">
                    <c:v>14th Floor (Part Refuge Area)</c:v>
                  </c:pt>
                  <c:pt idx="160">
                    <c:v>1</c:v>
                  </c:pt>
                  <c:pt idx="161">
                    <c:v>2</c:v>
                  </c:pt>
                  <c:pt idx="162">
                    <c:v>3</c:v>
                  </c:pt>
                  <c:pt idx="163">
                    <c:v>4</c:v>
                  </c:pt>
                  <c:pt idx="164">
                    <c:v>Remarks:  
1. We considered carpet area as per approved plan.
2. Wing A &amp; B = All work completed upto 12th Floor (Waiting for OC).
     Wing C = Construction work is same as last visit dtd.07/04/2025
3. Saleable area as per our calculation.
4. We consider</c:v>
                  </c:pt>
                  <c:pt idx="165">
                    <c:v>Undertaking :</c:v>
                  </c:pt>
                  <c:pt idx="166">
                    <c:v>1) We have personally visited the property &amp; identified the same based on the documents provided</c:v>
                  </c:pt>
                  <c:pt idx="167">
                    <c:v>2) I/We have no direct or Indirect Interest in the property being valued</c:v>
                  </c:pt>
                  <c:pt idx="168">
                    <c:v>3) The information furnished above is true and correct to my/our knowledge.</c:v>
                  </c:pt>
                  <c:pt idx="169">
                    <c:v>4)  The saleable area is as per Our Calculation.  </c:v>
                  </c:pt>
                  <c:pt idx="170">
                    <c:v>5) Legal title of the property is not verified by us.</c:v>
                  </c:pt>
                  <c:pt idx="171">
                    <c:v>6) Gross carpet area =  Net Carpet area + Fungible area.</c:v>
                  </c:pt>
                  <c:pt idx="172">
                    <c:v>7) Fungible Area= Enclosed Balcony + Flower Bed + Covered Balcony + Service Slab + Duct + Chajja + Wheather Shed area.</c:v>
                  </c:pt>
                  <c:pt idx="173">
                    <c:v>Authorized Signatory
                                                                                                                                                                                                                                          </c:v>
                  </c:pt>
                  <c:pt idx="176">
                    <c:v>PHOTOGRAPHS OF PROPERTY : 
</c:v>
                  </c:pt>
                </c:lvl>
              </c:multiLvlStrCache>
            </c:multiLvlStrRef>
          </c:cat>
          <c:val>
            <c:numRef>
              <c:f>Sheet1!$J$1:$J$203</c:f>
              <c:numCache>
                <c:formatCode>General</c:formatCode>
                <c:ptCount val="177"/>
              </c:numCache>
            </c:numRef>
          </c:val>
          <c:extLst>
            <c:ext xmlns:c16="http://schemas.microsoft.com/office/drawing/2014/chart" uri="{C3380CC4-5D6E-409C-BE32-E72D297353CC}">
              <c16:uniqueId val="{00000004-09EC-4761-8352-6FE13B9B7B81}"/>
            </c:ext>
          </c:extLst>
        </c:ser>
        <c:ser>
          <c:idx val="5"/>
          <c:order val="5"/>
          <c:spPr>
            <a:solidFill>
              <a:schemeClr val="accent6"/>
            </a:solidFill>
            <a:ln>
              <a:noFill/>
            </a:ln>
            <a:effectLst/>
          </c:spPr>
          <c:invertIfNegative val="0"/>
          <c:cat>
            <c:multiLvlStrRef>
              <c:f>Sheet1!$A$1:$E$203</c:f>
              <c:multiLvlStrCache>
                <c:ptCount val="177"/>
                <c:lvl>
                  <c:pt idx="25">
                    <c:v>West</c:v>
                  </c:pt>
                  <c:pt idx="26">
                    <c:v>NA</c:v>
                  </c:pt>
                  <c:pt idx="27">
                    <c:v>Lake Home Bldg</c:v>
                  </c:pt>
                  <c:pt idx="55">
                    <c:v>Podium</c:v>
                  </c:pt>
                  <c:pt idx="69">
                    <c:v>Podium</c:v>
                  </c:pt>
                  <c:pt idx="176">
                    <c:v>Lake Riviera</c:v>
                  </c:pt>
                </c:lvl>
                <c:lvl>
                  <c:pt idx="47">
                    <c:v>17/02/2021.</c:v>
                  </c:pt>
                  <c:pt idx="49">
                    <c:v>30245.025</c:v>
                  </c:pt>
                  <c:pt idx="55">
                    <c:v>1</c:v>
                  </c:pt>
                  <c:pt idx="57">
                    <c:v>Complition %</c:v>
                  </c:pt>
                  <c:pt idx="58">
                    <c:v>100%</c:v>
                  </c:pt>
                  <c:pt idx="59">
                    <c:v>100%</c:v>
                  </c:pt>
                  <c:pt idx="60">
                    <c:v>65%</c:v>
                  </c:pt>
                  <c:pt idx="61">
                    <c:v>63%</c:v>
                  </c:pt>
                  <c:pt idx="62">
                    <c:v>63%</c:v>
                  </c:pt>
                  <c:pt idx="63">
                    <c:v>63%</c:v>
                  </c:pt>
                  <c:pt idx="64">
                    <c:v>63%</c:v>
                  </c:pt>
                  <c:pt idx="65">
                    <c:v>63%</c:v>
                  </c:pt>
                  <c:pt idx="66">
                    <c:v>53%</c:v>
                  </c:pt>
                  <c:pt idx="67">
                    <c:v>0%</c:v>
                  </c:pt>
                  <c:pt idx="69">
                    <c:v>1</c:v>
                  </c:pt>
                  <c:pt idx="71">
                    <c:v>Complition %</c:v>
                  </c:pt>
                  <c:pt idx="72">
                    <c:v>100%</c:v>
                  </c:pt>
                  <c:pt idx="73">
                    <c:v>100%</c:v>
                  </c:pt>
                  <c:pt idx="74">
                    <c:v>45%</c:v>
                  </c:pt>
                  <c:pt idx="75">
                    <c:v>16%</c:v>
                  </c:pt>
                  <c:pt idx="76">
                    <c:v>0%</c:v>
                  </c:pt>
                  <c:pt idx="77">
                    <c:v>0%</c:v>
                  </c:pt>
                  <c:pt idx="78">
                    <c:v>0%</c:v>
                  </c:pt>
                  <c:pt idx="79">
                    <c:v>0%</c:v>
                  </c:pt>
                  <c:pt idx="80">
                    <c:v>0%</c:v>
                  </c:pt>
                  <c:pt idx="81">
                    <c:v>0%</c:v>
                  </c:pt>
                  <c:pt idx="96">
                    <c:v>Gross Carpet area</c:v>
                  </c:pt>
                  <c:pt idx="101">
                    <c:v>856</c:v>
                  </c:pt>
                  <c:pt idx="102">
                    <c:v>1097</c:v>
                  </c:pt>
                  <c:pt idx="103">
                    <c:v>811</c:v>
                  </c:pt>
                  <c:pt idx="104">
                    <c:v>1054</c:v>
                  </c:pt>
                  <c:pt idx="106">
                    <c:v>856</c:v>
                  </c:pt>
                  <c:pt idx="107">
                    <c:v>1097</c:v>
                  </c:pt>
                  <c:pt idx="108">
                    <c:v>811</c:v>
                  </c:pt>
                  <c:pt idx="109">
                    <c:v>1054</c:v>
                  </c:pt>
                  <c:pt idx="111">
                    <c:v>856</c:v>
                  </c:pt>
                  <c:pt idx="112">
                    <c:v>1097</c:v>
                  </c:pt>
                  <c:pt idx="113">
                    <c:v>811</c:v>
                  </c:pt>
                  <c:pt idx="114">
                    <c:v>1054</c:v>
                  </c:pt>
                  <c:pt idx="116">
                    <c:v>856</c:v>
                  </c:pt>
                  <c:pt idx="117">
                    <c:v>1097</c:v>
                  </c:pt>
                  <c:pt idx="118">
                    <c:v>811</c:v>
                  </c:pt>
                  <c:pt idx="119">
                    <c:v>1054</c:v>
                  </c:pt>
                  <c:pt idx="123">
                    <c:v>685</c:v>
                  </c:pt>
                  <c:pt idx="124">
                    <c:v>697</c:v>
                  </c:pt>
                  <c:pt idx="125">
                    <c:v>805</c:v>
                  </c:pt>
                  <c:pt idx="126">
                    <c:v>805</c:v>
                  </c:pt>
                  <c:pt idx="127">
                    <c:v>698</c:v>
                  </c:pt>
                  <c:pt idx="129">
                    <c:v>685</c:v>
                  </c:pt>
                  <c:pt idx="130">
                    <c:v>697</c:v>
                  </c:pt>
                  <c:pt idx="131">
                    <c:v>805</c:v>
                  </c:pt>
                  <c:pt idx="133">
                    <c:v>698</c:v>
                  </c:pt>
                  <c:pt idx="135">
                    <c:v>685</c:v>
                  </c:pt>
                  <c:pt idx="136">
                    <c:v>697</c:v>
                  </c:pt>
                  <c:pt idx="137">
                    <c:v>805</c:v>
                  </c:pt>
                  <c:pt idx="139">
                    <c:v>698</c:v>
                  </c:pt>
                  <c:pt idx="141">
                    <c:v>685</c:v>
                  </c:pt>
                  <c:pt idx="142">
                    <c:v>697</c:v>
                  </c:pt>
                  <c:pt idx="143">
                    <c:v>805</c:v>
                  </c:pt>
                  <c:pt idx="144">
                    <c:v>805</c:v>
                  </c:pt>
                  <c:pt idx="145">
                    <c:v>698</c:v>
                  </c:pt>
                  <c:pt idx="150">
                    <c:v>703</c:v>
                  </c:pt>
                  <c:pt idx="151">
                    <c:v>942</c:v>
                  </c:pt>
                  <c:pt idx="152">
                    <c:v>670</c:v>
                  </c:pt>
                  <c:pt idx="153">
                    <c:v>670</c:v>
                  </c:pt>
                  <c:pt idx="155">
                    <c:v>703</c:v>
                  </c:pt>
                  <c:pt idx="157">
                    <c:v>670</c:v>
                  </c:pt>
                  <c:pt idx="158">
                    <c:v>670</c:v>
                  </c:pt>
                  <c:pt idx="160">
                    <c:v>703</c:v>
                  </c:pt>
                  <c:pt idx="162">
                    <c:v>670</c:v>
                  </c:pt>
                  <c:pt idx="163">
                    <c:v>670</c:v>
                  </c:pt>
                </c:lvl>
                <c:lvl>
                  <c:pt idx="13">
                    <c:v>Lake Riviera, Building no.4 (A, B &amp; C Wings) CTS No.-11 H/A(Pt.), 11HA/106/A 11HA/122/A to 11HA/190/A, 11B/10, 11B/11, 11B/11/28 To 11B/11/93, 11/C, Village Chandivali, Powai, Mumbai.</c:v>
                  </c:pt>
                  <c:pt idx="17">
                    <c:v>Woodland Heights CHS</c:v>
                  </c:pt>
                  <c:pt idx="25">
                    <c:v>East</c:v>
                  </c:pt>
                  <c:pt idx="26">
                    <c:v>NA</c:v>
                  </c:pt>
                  <c:pt idx="27">
                    <c:v>Shristi Building</c:v>
                  </c:pt>
                  <c:pt idx="30">
                    <c:v>19.115175623,72.902691585</c:v>
                  </c:pt>
                  <c:pt idx="31">
                    <c:v>https://maps.app.goo.gl/Euvn6puescs7V2dDA</c:v>
                  </c:pt>
                  <c:pt idx="43">
                    <c:v>Sale Building no.4 = SRA/ENG/L/PVT/0059/20111011/APS-4</c:v>
                  </c:pt>
                  <c:pt idx="44">
                    <c:v>Sale Building no.4 = SRA/ENG/L/PVT/0059/20111011/APS-4</c:v>
                  </c:pt>
                  <c:pt idx="45">
                    <c:v>L/PVT/0059/20111011/AP/S-4                                                                                                                 Valid Up to: This CC is re-endorsed &amp; further extended upto 12th upper floors of wing 'A' &amp; 'B' &amp; upto 9th upper flo</c:v>
                  </c:pt>
                  <c:pt idx="46">
                    <c:v>NA</c:v>
                  </c:pt>
                  <c:pt idx="50">
                    <c:v>A, B &amp; C Wing = 2B + G + 1st E deck + 2nd to 19th Floor
C Wing = B+G+ 2P+3rd to 15th Floor</c:v>
                  </c:pt>
                  <c:pt idx="51">
                    <c:v>A, B &amp; C Wing = 2B + G + 1st E deck + 2nd to 19th Floor
</c:v>
                  </c:pt>
                  <c:pt idx="54">
                    <c:v>Wing A &amp; B = 2B + G + 1st E deck + 2nd to 19th Floor</c:v>
                  </c:pt>
                  <c:pt idx="55">
                    <c:v>Ground</c:v>
                  </c:pt>
                  <c:pt idx="56">
                    <c:v>Excavation work Completed. Plinth work completed, RCC upto 13 Slab, Brickwork upto 12 Floor, Internal Plaster upto 12 Floor, External Plaster upto 12 Floor, Flooring upto 12 Floor, Painting upto 12 Floor, Finishing upto 10 Floor Completed</c:v>
                  </c:pt>
                  <c:pt idx="57">
                    <c:v>Slab/Floor</c:v>
                  </c:pt>
                  <c:pt idx="58">
                    <c:v>19</c:v>
                  </c:pt>
                  <c:pt idx="59">
                    <c:v>19</c:v>
                  </c:pt>
                  <c:pt idx="60">
                    <c:v>13</c:v>
                  </c:pt>
                  <c:pt idx="61">
                    <c:v>12</c:v>
                  </c:pt>
                  <c:pt idx="62">
                    <c:v>12</c:v>
                  </c:pt>
                  <c:pt idx="63">
                    <c:v>12</c:v>
                  </c:pt>
                  <c:pt idx="64">
                    <c:v>12</c:v>
                  </c:pt>
                  <c:pt idx="65">
                    <c:v>12</c:v>
                  </c:pt>
                  <c:pt idx="66">
                    <c:v>10</c:v>
                  </c:pt>
                  <c:pt idx="67">
                    <c:v>0</c:v>
                  </c:pt>
                  <c:pt idx="68">
                    <c:v>C Wing = 2B + G + 1st E deck + 2nd to 19th Floor</c:v>
                  </c:pt>
                  <c:pt idx="69">
                    <c:v>Ground</c:v>
                  </c:pt>
                  <c:pt idx="70">
                    <c:v>Excavation work Completed. Plinth work completed, RCC upto 9 Slab, Brickwork upto 3 Floor Completed</c:v>
                  </c:pt>
                  <c:pt idx="71">
                    <c:v>Slab/Floor</c:v>
                  </c:pt>
                  <c:pt idx="72">
                    <c:v>19</c:v>
                  </c:pt>
                  <c:pt idx="73">
                    <c:v>19</c:v>
                  </c:pt>
                  <c:pt idx="74">
                    <c:v>9</c:v>
                  </c:pt>
                  <c:pt idx="75">
                    <c:v>3</c:v>
                  </c:pt>
                  <c:pt idx="76">
                    <c:v>0</c:v>
                  </c:pt>
                  <c:pt idx="77">
                    <c:v>0</c:v>
                  </c:pt>
                  <c:pt idx="78">
                    <c:v>0</c:v>
                  </c:pt>
                  <c:pt idx="79">
                    <c:v>0</c:v>
                  </c:pt>
                  <c:pt idx="80">
                    <c:v>0</c:v>
                  </c:pt>
                  <c:pt idx="81">
                    <c:v>0</c:v>
                  </c:pt>
                  <c:pt idx="96">
                    <c:v>Description</c:v>
                  </c:pt>
                  <c:pt idx="101">
                    <c:v>2 BHK</c:v>
                  </c:pt>
                  <c:pt idx="102">
                    <c:v>3 BHK</c:v>
                  </c:pt>
                  <c:pt idx="103">
                    <c:v>2 BHK</c:v>
                  </c:pt>
                  <c:pt idx="104">
                    <c:v>3 BHK</c:v>
                  </c:pt>
                  <c:pt idx="106">
                    <c:v>2 BHK</c:v>
                  </c:pt>
                  <c:pt idx="107">
                    <c:v>3 BHK</c:v>
                  </c:pt>
                  <c:pt idx="108">
                    <c:v>2 BHK</c:v>
                  </c:pt>
                  <c:pt idx="109">
                    <c:v>3 BHK</c:v>
                  </c:pt>
                  <c:pt idx="111">
                    <c:v>2 BHK</c:v>
                  </c:pt>
                  <c:pt idx="112">
                    <c:v>3 BHK</c:v>
                  </c:pt>
                  <c:pt idx="113">
                    <c:v>2 BHK</c:v>
                  </c:pt>
                  <c:pt idx="114">
                    <c:v>3 BHK</c:v>
                  </c:pt>
                  <c:pt idx="116">
                    <c:v>2 BHK</c:v>
                  </c:pt>
                  <c:pt idx="117">
                    <c:v>3 BHK</c:v>
                  </c:pt>
                  <c:pt idx="118">
                    <c:v>2 BHK</c:v>
                  </c:pt>
                  <c:pt idx="119">
                    <c:v>3 BHK</c:v>
                  </c:pt>
                  <c:pt idx="123">
                    <c:v>2 BHK</c:v>
                  </c:pt>
                  <c:pt idx="124">
                    <c:v>2 BHK</c:v>
                  </c:pt>
                  <c:pt idx="125">
                    <c:v>2 BHK</c:v>
                  </c:pt>
                  <c:pt idx="126">
                    <c:v>2 BHK</c:v>
                  </c:pt>
                  <c:pt idx="127">
                    <c:v>2 BHK</c:v>
                  </c:pt>
                  <c:pt idx="129">
                    <c:v>2 BHK</c:v>
                  </c:pt>
                  <c:pt idx="130">
                    <c:v>2 BHK</c:v>
                  </c:pt>
                  <c:pt idx="131">
                    <c:v>2 BHK</c:v>
                  </c:pt>
                  <c:pt idx="132">
                    <c:v>Refuge Area</c:v>
                  </c:pt>
                  <c:pt idx="133">
                    <c:v>2 BHK</c:v>
                  </c:pt>
                  <c:pt idx="135">
                    <c:v>2 BHK</c:v>
                  </c:pt>
                  <c:pt idx="136">
                    <c:v>2 BHK</c:v>
                  </c:pt>
                  <c:pt idx="137">
                    <c:v>2 BHK</c:v>
                  </c:pt>
                  <c:pt idx="138">
                    <c:v>Refuge Area</c:v>
                  </c:pt>
                  <c:pt idx="139">
                    <c:v>2 BHK</c:v>
                  </c:pt>
                  <c:pt idx="141">
                    <c:v>2 BHK</c:v>
                  </c:pt>
                  <c:pt idx="142">
                    <c:v>2 BHK</c:v>
                  </c:pt>
                  <c:pt idx="143">
                    <c:v>2 BHK</c:v>
                  </c:pt>
                  <c:pt idx="144">
                    <c:v>2 BHK</c:v>
                  </c:pt>
                  <c:pt idx="145">
                    <c:v>2 BHK</c:v>
                  </c:pt>
                  <c:pt idx="150">
                    <c:v>2 BHK</c:v>
                  </c:pt>
                  <c:pt idx="151">
                    <c:v>3 BHK</c:v>
                  </c:pt>
                  <c:pt idx="152">
                    <c:v>2 BHK</c:v>
                  </c:pt>
                  <c:pt idx="153">
                    <c:v>2 BHK</c:v>
                  </c:pt>
                  <c:pt idx="155">
                    <c:v>2 BHK</c:v>
                  </c:pt>
                  <c:pt idx="156">
                    <c:v>Refuge Area</c:v>
                  </c:pt>
                  <c:pt idx="157">
                    <c:v>2 BHK</c:v>
                  </c:pt>
                  <c:pt idx="158">
                    <c:v>2 BHK</c:v>
                  </c:pt>
                  <c:pt idx="160">
                    <c:v>2 BHK</c:v>
                  </c:pt>
                  <c:pt idx="161">
                    <c:v>Refuge Area</c:v>
                  </c:pt>
                  <c:pt idx="162">
                    <c:v>2 BHK</c:v>
                  </c:pt>
                  <c:pt idx="163">
                    <c:v>2 BHK</c:v>
                  </c:pt>
                </c:lvl>
                <c:lvl>
                  <c:pt idx="14">
                    <c:v>CTS No.-11 H/A(Pt.), 11HA/106/A 11HA/122/A to 11HA/190/A, 11B/10, 11B/11, 11B/11/28 To 11B/11/93, 11/C</c:v>
                  </c:pt>
                  <c:pt idx="15">
                    <c:v>Chandivali Road</c:v>
                  </c:pt>
                  <c:pt idx="16">
                    <c:v>Powai</c:v>
                  </c:pt>
                  <c:pt idx="55">
                    <c:v>2</c:v>
                  </c:pt>
                  <c:pt idx="61">
                    <c:v>Brickwork &amp; Internal Plaster</c:v>
                  </c:pt>
                  <c:pt idx="62">
                    <c:v>Brickwork &amp; Internal Plaster</c:v>
                  </c:pt>
                  <c:pt idx="63">
                    <c:v>External Plaster &amp; Plumbing</c:v>
                  </c:pt>
                  <c:pt idx="64">
                    <c:v>Flooring &amp; Fitting</c:v>
                  </c:pt>
                  <c:pt idx="66">
                    <c:v>Building Common Amenities</c:v>
                  </c:pt>
                  <c:pt idx="69">
                    <c:v>2</c:v>
                  </c:pt>
                  <c:pt idx="75">
                    <c:v>Brickwork &amp; Internal Plaster</c:v>
                  </c:pt>
                  <c:pt idx="76">
                    <c:v>Brickwork &amp; Internal Plaster</c:v>
                  </c:pt>
                  <c:pt idx="77">
                    <c:v>External Plaster &amp; Plumbing</c:v>
                  </c:pt>
                  <c:pt idx="78">
                    <c:v>Flooring &amp; Fitting</c:v>
                  </c:pt>
                  <c:pt idx="80">
                    <c:v>Building Common Amenities</c:v>
                  </c:pt>
                </c:lvl>
                <c:lvl>
                  <c:pt idx="0">
                    <c:v>Office No. 1031, Wing J, Akshar Business Park, Plot No. 03 Sector 25, Near APMC Market, 
Vashi,  Navi Mumbai, Maharashtra 400703 TEL: 022-46090378/79/80                                                                       
E mail : vsjcapf@gmail.com. Web</c:v>
                  </c:pt>
                  <c:pt idx="1">
                    <c:v>Valuation Report </c:v>
                  </c:pt>
                  <c:pt idx="2">
                    <c:v>Date:</c:v>
                  </c:pt>
                  <c:pt idx="3">
                    <c:v>CPC Name:</c:v>
                  </c:pt>
                  <c:pt idx="4">
                    <c:v>Date Of Property Visit</c:v>
                  </c:pt>
                  <c:pt idx="5">
                    <c:v>Name of the builder group</c:v>
                  </c:pt>
                  <c:pt idx="6">
                    <c:v>Name of the builder company</c:v>
                  </c:pt>
                  <c:pt idx="7">
                    <c:v>Name of the Project</c:v>
                  </c:pt>
                  <c:pt idx="8">
                    <c:v>Contact Details ( Name &amp; Contact No.)</c:v>
                  </c:pt>
                  <c:pt idx="9">
                    <c:v>Site Person - Contact Details ( Name &amp; Contact No.)
</c:v>
                  </c:pt>
                  <c:pt idx="10">
                    <c:v>Name / no of the Building</c:v>
                  </c:pt>
                  <c:pt idx="11">
                    <c:v>Docouments Provided</c:v>
                  </c:pt>
                  <c:pt idx="12">
                    <c:v>RERA no.</c:v>
                  </c:pt>
                  <c:pt idx="13">
                    <c:v>Project location details       </c:v>
                  </c:pt>
                  <c:pt idx="14">
                    <c:v>CTS No</c:v>
                  </c:pt>
                  <c:pt idx="15">
                    <c:v>Road</c:v>
                  </c:pt>
                  <c:pt idx="16">
                    <c:v>City</c:v>
                  </c:pt>
                  <c:pt idx="17">
                    <c:v>Near by Landmark</c:v>
                  </c:pt>
                  <c:pt idx="18">
                    <c:v>Accessibility to the Project from the City:
(Proximity to civic amenities like school, hospital, market, etc.)</c:v>
                  </c:pt>
                  <c:pt idx="20">
                    <c:v>Does property have Electricity / Water / Drainage Connection</c:v>
                  </c:pt>
                  <c:pt idx="21">
                    <c:v>Class of locality</c:v>
                  </c:pt>
                  <c:pt idx="22">
                    <c:v>Nature of land with topographical condtion</c:v>
                  </c:pt>
                  <c:pt idx="23">
                    <c:v>Nature of the locality </c:v>
                  </c:pt>
                  <c:pt idx="24">
                    <c:v>Quality of infrastructure in vicinity</c:v>
                  </c:pt>
                  <c:pt idx="25">
                    <c:v>Boundaries</c:v>
                  </c:pt>
                  <c:pt idx="26">
                    <c:v>As per deed</c:v>
                  </c:pt>
                  <c:pt idx="27">
                    <c:v>At site</c:v>
                  </c:pt>
                  <c:pt idx="28">
                    <c:v>Does the boundaries at site match, as mentioned in the Docoumentation: NA</c:v>
                  </c:pt>
                  <c:pt idx="29">
                    <c:v>Type of Structure : RCC Framed structure</c:v>
                  </c:pt>
                  <c:pt idx="30">
                    <c:v>Latitude &amp; Longitude </c:v>
                  </c:pt>
                  <c:pt idx="31">
                    <c:v>Location Link</c:v>
                  </c:pt>
                  <c:pt idx="32">
                    <c:v>Approval details:</c:v>
                  </c:pt>
                  <c:pt idx="33">
                    <c:v>Approved usage of the Property: Residential
(Restrictive Covenants in regard to Land Use, if any) : No                                                                                                                                              </c:v>
                  </c:pt>
                  <c:pt idx="35">
                    <c:v>Total land area of the project in Sq. Mt.</c:v>
                  </c:pt>
                  <c:pt idx="36">
                    <c:v>Permissible FSI</c:v>
                  </c:pt>
                  <c:pt idx="37">
                    <c:v>Permissible FSI</c:v>
                  </c:pt>
                  <c:pt idx="38">
                    <c:v>Permissible TDR/Paid FSI</c:v>
                  </c:pt>
                  <c:pt idx="39">
                    <c:v>Total FSI availaible for the project</c:v>
                  </c:pt>
                  <c:pt idx="40">
                    <c:v>Total Approved Builtup area of the project in Sq. Mt.</c:v>
                  </c:pt>
                  <c:pt idx="41">
                    <c:v>Total number of Buildings</c:v>
                  </c:pt>
                  <c:pt idx="42">
                    <c:v>Approval Detail : Plan approval </c:v>
                  </c:pt>
                  <c:pt idx="43">
                    <c:v>Layout Approval No     </c:v>
                  </c:pt>
                  <c:pt idx="44">
                    <c:v>Building plan approval No    </c:v>
                  </c:pt>
                  <c:pt idx="45">
                    <c:v>Commencement
Certificate No.</c:v>
                  </c:pt>
                  <c:pt idx="46">
                    <c:v>O. Certificate No.:  NA</c:v>
                  </c:pt>
                  <c:pt idx="47">
                    <c:v>Commencement date of construction </c:v>
                  </c:pt>
                  <c:pt idx="48">
                    <c:v>Building wise Construction details</c:v>
                  </c:pt>
                  <c:pt idx="49">
                    <c:v>Approved area of the building in Sq.Mt</c:v>
                  </c:pt>
                  <c:pt idx="50">
                    <c:v>Approved no of Floors</c:v>
                  </c:pt>
                  <c:pt idx="51">
                    <c:v>Proposed no of Floors</c:v>
                  </c:pt>
                  <c:pt idx="52">
                    <c:v>Quality of construction: Good</c:v>
                  </c:pt>
                  <c:pt idx="53">
                    <c:v>Material laying at Site: :Bricks, Cement &amp; Steel etc.</c:v>
                  </c:pt>
                  <c:pt idx="54">
                    <c:v>Construction details:</c:v>
                  </c:pt>
                  <c:pt idx="55">
                    <c:v>Basement</c:v>
                  </c:pt>
                  <c:pt idx="56">
                    <c:v>Stage of construction: </c:v>
                  </c:pt>
                  <c:pt idx="57">
                    <c:v>Type of Work</c:v>
                  </c:pt>
                  <c:pt idx="58">
                    <c:v>Excavation</c:v>
                  </c:pt>
                  <c:pt idx="59">
                    <c:v>Plinth</c:v>
                  </c:pt>
                  <c:pt idx="60">
                    <c:v>RCC (Including podiums)</c:v>
                  </c:pt>
                  <c:pt idx="61">
                    <c:v>Brickwork</c:v>
                  </c:pt>
                  <c:pt idx="62">
                    <c:v>Internal Plaster</c:v>
                  </c:pt>
                  <c:pt idx="63">
                    <c:v>Ext. Plaster &amp; Plumbing</c:v>
                  </c:pt>
                  <c:pt idx="64">
                    <c:v>Flooring &amp; Fitting</c:v>
                  </c:pt>
                  <c:pt idx="65">
                    <c:v>Painting &amp; Wooden</c:v>
                  </c:pt>
                  <c:pt idx="66">
                    <c:v>Building Common Amenities</c:v>
                  </c:pt>
                  <c:pt idx="67">
                    <c:v>Possession</c:v>
                  </c:pt>
                  <c:pt idx="68">
                    <c:v>Construction details:</c:v>
                  </c:pt>
                  <c:pt idx="69">
                    <c:v>Basement</c:v>
                  </c:pt>
                  <c:pt idx="70">
                    <c:v>Stage of construction: </c:v>
                  </c:pt>
                  <c:pt idx="71">
                    <c:v>Type of Work</c:v>
                  </c:pt>
                  <c:pt idx="72">
                    <c:v>Excavation</c:v>
                  </c:pt>
                  <c:pt idx="73">
                    <c:v>Plinth</c:v>
                  </c:pt>
                  <c:pt idx="74">
                    <c:v>RCC (Including podiums)</c:v>
                  </c:pt>
                  <c:pt idx="75">
                    <c:v>Brickwork</c:v>
                  </c:pt>
                  <c:pt idx="76">
                    <c:v>Internal Plaster</c:v>
                  </c:pt>
                  <c:pt idx="77">
                    <c:v>Ext. Plaster &amp; Plumbing</c:v>
                  </c:pt>
                  <c:pt idx="78">
                    <c:v>Flooring &amp; Fitting</c:v>
                  </c:pt>
                  <c:pt idx="79">
                    <c:v>Painting &amp; Wooden</c:v>
                  </c:pt>
                  <c:pt idx="80">
                    <c:v>Building Common Amenities</c:v>
                  </c:pt>
                  <c:pt idx="81">
                    <c:v>Possession</c:v>
                  </c:pt>
                  <c:pt idx="82">
                    <c:v>Wheather the construction is as per approved Building plan : Under Construction</c:v>
                  </c:pt>
                  <c:pt idx="83">
                    <c:v>Violations Observed if any : NA</c:v>
                  </c:pt>
                  <c:pt idx="84">
                    <c:v>Proposed Amenities                                                                                                                                                                                                                                   1.  Vitrif</c:v>
                  </c:pt>
                  <c:pt idx="87">
                    <c:v>Recommended Rates of the Property :</c:v>
                  </c:pt>
                  <c:pt idx="88">
                    <c:v>Recommended rate of the flat Per Sq. Ft. ( on Saleable area)</c:v>
                  </c:pt>
                  <c:pt idx="89">
                    <c:v>Electric &amp; Water connection charges</c:v>
                  </c:pt>
                  <c:pt idx="90">
                    <c:v>Advc Maintainence for 24 months</c:v>
                  </c:pt>
                  <c:pt idx="91">
                    <c:v>Society formation charges</c:v>
                  </c:pt>
                  <c:pt idx="92">
                    <c:v>Recommended rate of Parking </c:v>
                  </c:pt>
                  <c:pt idx="93">
                    <c:v>Distressed valuation of the Property</c:v>
                  </c:pt>
                  <c:pt idx="94">
                    <c:v>Building details Floor Wise</c:v>
                  </c:pt>
                  <c:pt idx="95">
                    <c:v>Details of Flats in Building   </c:v>
                  </c:pt>
                  <c:pt idx="96">
                    <c:v>Flat No.</c:v>
                  </c:pt>
                  <c:pt idx="97">
                    <c:v>Building no.4 (Sale Building)</c:v>
                  </c:pt>
                  <c:pt idx="98">
                    <c:v>A Wing</c:v>
                  </c:pt>
                  <c:pt idx="99">
                    <c:v>1st &amp; 2nd Basement Floor For Parking</c:v>
                  </c:pt>
                  <c:pt idx="100">
                    <c:v>2nd to 6th, 8th, 10th, 12th, 16th, 18th to 19th Floor</c:v>
                  </c:pt>
                  <c:pt idx="101">
                    <c:v>1</c:v>
                  </c:pt>
                  <c:pt idx="102">
                    <c:v>2</c:v>
                  </c:pt>
                  <c:pt idx="103">
                    <c:v>3</c:v>
                  </c:pt>
                  <c:pt idx="104">
                    <c:v>4</c:v>
                  </c:pt>
                  <c:pt idx="105">
                    <c:v>9th, 11th, 13th, 15th &amp; 19th Floor (Part Refuge Area)</c:v>
                  </c:pt>
                  <c:pt idx="106">
                    <c:v>1</c:v>
                  </c:pt>
                  <c:pt idx="107">
                    <c:v>2</c:v>
                  </c:pt>
                  <c:pt idx="108">
                    <c:v>3</c:v>
                  </c:pt>
                  <c:pt idx="109">
                    <c:v>4</c:v>
                  </c:pt>
                  <c:pt idx="110">
                    <c:v>7th Floor (Part Refuge Area)</c:v>
                  </c:pt>
                  <c:pt idx="111">
                    <c:v>1</c:v>
                  </c:pt>
                  <c:pt idx="112">
                    <c:v>2</c:v>
                  </c:pt>
                  <c:pt idx="113">
                    <c:v>3</c:v>
                  </c:pt>
                  <c:pt idx="114">
                    <c:v>4</c:v>
                  </c:pt>
                  <c:pt idx="115">
                    <c:v>14th Floor (Part Refuge Area)</c:v>
                  </c:pt>
                  <c:pt idx="116">
                    <c:v>1</c:v>
                  </c:pt>
                  <c:pt idx="117">
                    <c:v>2</c:v>
                  </c:pt>
                  <c:pt idx="118">
                    <c:v>3</c:v>
                  </c:pt>
                  <c:pt idx="119">
                    <c:v>4</c:v>
                  </c:pt>
                  <c:pt idx="120">
                    <c:v>B Wing</c:v>
                  </c:pt>
                  <c:pt idx="121">
                    <c:v>1st &amp; 2nd Basement Floor For Parking</c:v>
                  </c:pt>
                  <c:pt idx="122">
                    <c:v>2nd to 6th, 8th, 10th, 12th, 16th, 18th to 19th Floor</c:v>
                  </c:pt>
                  <c:pt idx="123">
                    <c:v>1</c:v>
                  </c:pt>
                  <c:pt idx="124">
                    <c:v>2</c:v>
                  </c:pt>
                  <c:pt idx="125">
                    <c:v>3</c:v>
                  </c:pt>
                  <c:pt idx="126">
                    <c:v>4</c:v>
                  </c:pt>
                  <c:pt idx="127">
                    <c:v>4</c:v>
                  </c:pt>
                  <c:pt idx="128">
                    <c:v>7th Floor (Part Refuge Area)</c:v>
                  </c:pt>
                  <c:pt idx="129">
                    <c:v>1</c:v>
                  </c:pt>
                  <c:pt idx="130">
                    <c:v>2</c:v>
                  </c:pt>
                  <c:pt idx="131">
                    <c:v>3</c:v>
                  </c:pt>
                  <c:pt idx="132">
                    <c:v>4</c:v>
                  </c:pt>
                  <c:pt idx="133">
                    <c:v>4</c:v>
                  </c:pt>
                  <c:pt idx="134">
                    <c:v>14th Floor (Part Refuge Area)</c:v>
                  </c:pt>
                  <c:pt idx="135">
                    <c:v>1</c:v>
                  </c:pt>
                  <c:pt idx="136">
                    <c:v>2</c:v>
                  </c:pt>
                  <c:pt idx="137">
                    <c:v>3</c:v>
                  </c:pt>
                  <c:pt idx="138">
                    <c:v>4</c:v>
                  </c:pt>
                  <c:pt idx="139">
                    <c:v>4</c:v>
                  </c:pt>
                  <c:pt idx="140">
                    <c:v>9th, 11th, 13th, 15th &amp; 19th Floor</c:v>
                  </c:pt>
                  <c:pt idx="141">
                    <c:v>1</c:v>
                  </c:pt>
                  <c:pt idx="142">
                    <c:v>2</c:v>
                  </c:pt>
                  <c:pt idx="143">
                    <c:v>3</c:v>
                  </c:pt>
                  <c:pt idx="144">
                    <c:v>4</c:v>
                  </c:pt>
                  <c:pt idx="145">
                    <c:v>4</c:v>
                  </c:pt>
                  <c:pt idx="146">
                    <c:v>C Wing</c:v>
                  </c:pt>
                  <c:pt idx="147">
                    <c:v>Basement &amp; Ground Floor For Parking</c:v>
                  </c:pt>
                  <c:pt idx="148">
                    <c:v>1st floor Podium &amp; 2nd Floor E-Deck For Parking</c:v>
                  </c:pt>
                  <c:pt idx="149">
                    <c:v>3rd to 6th, 8th to 13th &amp;15th Floor</c:v>
                  </c:pt>
                  <c:pt idx="150">
                    <c:v>1</c:v>
                  </c:pt>
                  <c:pt idx="151">
                    <c:v>2</c:v>
                  </c:pt>
                  <c:pt idx="152">
                    <c:v>3</c:v>
                  </c:pt>
                  <c:pt idx="153">
                    <c:v>4</c:v>
                  </c:pt>
                  <c:pt idx="154">
                    <c:v>7th Floor (Part Refuge Area)</c:v>
                  </c:pt>
                  <c:pt idx="155">
                    <c:v>1</c:v>
                  </c:pt>
                  <c:pt idx="156">
                    <c:v>2</c:v>
                  </c:pt>
                  <c:pt idx="157">
                    <c:v>3</c:v>
                  </c:pt>
                  <c:pt idx="158">
                    <c:v>4</c:v>
                  </c:pt>
                  <c:pt idx="159">
                    <c:v>14th Floor (Part Refuge Area)</c:v>
                  </c:pt>
                  <c:pt idx="160">
                    <c:v>1</c:v>
                  </c:pt>
                  <c:pt idx="161">
                    <c:v>2</c:v>
                  </c:pt>
                  <c:pt idx="162">
                    <c:v>3</c:v>
                  </c:pt>
                  <c:pt idx="163">
                    <c:v>4</c:v>
                  </c:pt>
                  <c:pt idx="164">
                    <c:v>Remarks:  
1. We considered carpet area as per approved plan.
2. Wing A &amp; B = All work completed upto 12th Floor (Waiting for OC).
     Wing C = Construction work is same as last visit dtd.07/04/2025
3. Saleable area as per our calculation.
4. We consider</c:v>
                  </c:pt>
                  <c:pt idx="165">
                    <c:v>Undertaking :</c:v>
                  </c:pt>
                  <c:pt idx="166">
                    <c:v>1) We have personally visited the property &amp; identified the same based on the documents provided</c:v>
                  </c:pt>
                  <c:pt idx="167">
                    <c:v>2) I/We have no direct or Indirect Interest in the property being valued</c:v>
                  </c:pt>
                  <c:pt idx="168">
                    <c:v>3) The information furnished above is true and correct to my/our knowledge.</c:v>
                  </c:pt>
                  <c:pt idx="169">
                    <c:v>4)  The saleable area is as per Our Calculation.  </c:v>
                  </c:pt>
                  <c:pt idx="170">
                    <c:v>5) Legal title of the property is not verified by us.</c:v>
                  </c:pt>
                  <c:pt idx="171">
                    <c:v>6) Gross carpet area =  Net Carpet area + Fungible area.</c:v>
                  </c:pt>
                  <c:pt idx="172">
                    <c:v>7) Fungible Area= Enclosed Balcony + Flower Bed + Covered Balcony + Service Slab + Duct + Chajja + Wheather Shed area.</c:v>
                  </c:pt>
                  <c:pt idx="173">
                    <c:v>Authorized Signatory
                                                                                                                                                                                                                                          </c:v>
                  </c:pt>
                  <c:pt idx="176">
                    <c:v>PHOTOGRAPHS OF PROPERTY : 
</c:v>
                  </c:pt>
                </c:lvl>
              </c:multiLvlStrCache>
            </c:multiLvlStrRef>
          </c:cat>
          <c:val>
            <c:numRef>
              <c:f>Sheet1!$K$1:$K$203</c:f>
              <c:numCache>
                <c:formatCode>General</c:formatCode>
                <c:ptCount val="177"/>
                <c:pt idx="9">
                  <c:v>9594055381</c:v>
                </c:pt>
                <c:pt idx="54">
                  <c:v>0</c:v>
                </c:pt>
                <c:pt idx="56">
                  <c:v>0</c:v>
                </c:pt>
                <c:pt idx="57">
                  <c:v>0</c:v>
                </c:pt>
                <c:pt idx="58">
                  <c:v>0</c:v>
                </c:pt>
                <c:pt idx="59">
                  <c:v>0</c:v>
                </c:pt>
                <c:pt idx="60">
                  <c:v>0</c:v>
                </c:pt>
                <c:pt idx="61">
                  <c:v>0</c:v>
                </c:pt>
                <c:pt idx="62">
                  <c:v>0</c:v>
                </c:pt>
                <c:pt idx="63">
                  <c:v>0</c:v>
                </c:pt>
                <c:pt idx="64">
                  <c:v>0</c:v>
                </c:pt>
                <c:pt idx="65">
                  <c:v>0</c:v>
                </c:pt>
                <c:pt idx="66">
                  <c:v>0</c:v>
                </c:pt>
                <c:pt idx="67">
                  <c:v>0</c:v>
                </c:pt>
                <c:pt idx="68">
                  <c:v>0</c:v>
                </c:pt>
                <c:pt idx="70">
                  <c:v>0</c:v>
                </c:pt>
                <c:pt idx="71">
                  <c:v>0</c:v>
                </c:pt>
                <c:pt idx="72">
                  <c:v>0</c:v>
                </c:pt>
                <c:pt idx="73">
                  <c:v>0</c:v>
                </c:pt>
                <c:pt idx="74">
                  <c:v>0</c:v>
                </c:pt>
                <c:pt idx="75">
                  <c:v>0</c:v>
                </c:pt>
                <c:pt idx="76">
                  <c:v>0</c:v>
                </c:pt>
                <c:pt idx="77">
                  <c:v>0</c:v>
                </c:pt>
                <c:pt idx="78">
                  <c:v>0</c:v>
                </c:pt>
                <c:pt idx="79">
                  <c:v>0</c:v>
                </c:pt>
                <c:pt idx="80">
                  <c:v>0</c:v>
                </c:pt>
                <c:pt idx="81">
                  <c:v>0</c:v>
                </c:pt>
                <c:pt idx="102">
                  <c:v>246638.54592</c:v>
                </c:pt>
                <c:pt idx="103">
                  <c:v>315986.26176000002</c:v>
                </c:pt>
                <c:pt idx="104">
                  <c:v>233556.41088000001</c:v>
                </c:pt>
                <c:pt idx="107">
                  <c:v>246638.54592</c:v>
                </c:pt>
                <c:pt idx="108">
                  <c:v>315986.26176000002</c:v>
                </c:pt>
                <c:pt idx="109">
                  <c:v>233556.41088000001</c:v>
                </c:pt>
                <c:pt idx="110">
                  <c:v>303493.13279999996</c:v>
                </c:pt>
                <c:pt idx="112">
                  <c:v>246638.54592</c:v>
                </c:pt>
                <c:pt idx="113">
                  <c:v>315986.26176000002</c:v>
                </c:pt>
                <c:pt idx="114">
                  <c:v>233556.41088000001</c:v>
                </c:pt>
                <c:pt idx="115">
                  <c:v>303493.13279999996</c:v>
                </c:pt>
                <c:pt idx="123">
                  <c:v>197286.03648000001</c:v>
                </c:pt>
                <c:pt idx="124">
                  <c:v>200851.07328000004</c:v>
                </c:pt>
                <c:pt idx="125">
                  <c:v>231789.39263999998</c:v>
                </c:pt>
                <c:pt idx="126">
                  <c:v>231727.39199999999</c:v>
                </c:pt>
                <c:pt idx="127">
                  <c:v>201037.07519999996</c:v>
                </c:pt>
                <c:pt idx="129">
                  <c:v>24135.514529852244</c:v>
                </c:pt>
                <c:pt idx="141">
                  <c:v>197286.03648000001</c:v>
                </c:pt>
                <c:pt idx="142">
                  <c:v>200851.07328000004</c:v>
                </c:pt>
                <c:pt idx="143">
                  <c:v>231789.39263999998</c:v>
                </c:pt>
                <c:pt idx="144">
                  <c:v>231727.39199999999</c:v>
                </c:pt>
                <c:pt idx="145">
                  <c:v>201037.07519999996</c:v>
                </c:pt>
                <c:pt idx="150">
                  <c:v>17075.006919646552</c:v>
                </c:pt>
                <c:pt idx="160">
                  <c:v>21343.758649558193</c:v>
                </c:pt>
                <c:pt idx="164" formatCode="m/d/yyyy">
                  <c:v>45402</c:v>
                </c:pt>
              </c:numCache>
            </c:numRef>
          </c:val>
          <c:extLst>
            <c:ext xmlns:c16="http://schemas.microsoft.com/office/drawing/2014/chart" uri="{C3380CC4-5D6E-409C-BE32-E72D297353CC}">
              <c16:uniqueId val="{00000005-09EC-4761-8352-6FE13B9B7B81}"/>
            </c:ext>
          </c:extLst>
        </c:ser>
        <c:ser>
          <c:idx val="6"/>
          <c:order val="6"/>
          <c:spPr>
            <a:solidFill>
              <a:schemeClr val="accent1">
                <a:lumMod val="60000"/>
              </a:schemeClr>
            </a:solidFill>
            <a:ln>
              <a:noFill/>
            </a:ln>
            <a:effectLst/>
          </c:spPr>
          <c:invertIfNegative val="0"/>
          <c:cat>
            <c:multiLvlStrRef>
              <c:f>Sheet1!$A$1:$E$203</c:f>
              <c:multiLvlStrCache>
                <c:ptCount val="177"/>
                <c:lvl>
                  <c:pt idx="25">
                    <c:v>West</c:v>
                  </c:pt>
                  <c:pt idx="26">
                    <c:v>NA</c:v>
                  </c:pt>
                  <c:pt idx="27">
                    <c:v>Lake Home Bldg</c:v>
                  </c:pt>
                  <c:pt idx="55">
                    <c:v>Podium</c:v>
                  </c:pt>
                  <c:pt idx="69">
                    <c:v>Podium</c:v>
                  </c:pt>
                  <c:pt idx="176">
                    <c:v>Lake Riviera</c:v>
                  </c:pt>
                </c:lvl>
                <c:lvl>
                  <c:pt idx="47">
                    <c:v>17/02/2021.</c:v>
                  </c:pt>
                  <c:pt idx="49">
                    <c:v>30245.025</c:v>
                  </c:pt>
                  <c:pt idx="55">
                    <c:v>1</c:v>
                  </c:pt>
                  <c:pt idx="57">
                    <c:v>Complition %</c:v>
                  </c:pt>
                  <c:pt idx="58">
                    <c:v>100%</c:v>
                  </c:pt>
                  <c:pt idx="59">
                    <c:v>100%</c:v>
                  </c:pt>
                  <c:pt idx="60">
                    <c:v>65%</c:v>
                  </c:pt>
                  <c:pt idx="61">
                    <c:v>63%</c:v>
                  </c:pt>
                  <c:pt idx="62">
                    <c:v>63%</c:v>
                  </c:pt>
                  <c:pt idx="63">
                    <c:v>63%</c:v>
                  </c:pt>
                  <c:pt idx="64">
                    <c:v>63%</c:v>
                  </c:pt>
                  <c:pt idx="65">
                    <c:v>63%</c:v>
                  </c:pt>
                  <c:pt idx="66">
                    <c:v>53%</c:v>
                  </c:pt>
                  <c:pt idx="67">
                    <c:v>0%</c:v>
                  </c:pt>
                  <c:pt idx="69">
                    <c:v>1</c:v>
                  </c:pt>
                  <c:pt idx="71">
                    <c:v>Complition %</c:v>
                  </c:pt>
                  <c:pt idx="72">
                    <c:v>100%</c:v>
                  </c:pt>
                  <c:pt idx="73">
                    <c:v>100%</c:v>
                  </c:pt>
                  <c:pt idx="74">
                    <c:v>45%</c:v>
                  </c:pt>
                  <c:pt idx="75">
                    <c:v>16%</c:v>
                  </c:pt>
                  <c:pt idx="76">
                    <c:v>0%</c:v>
                  </c:pt>
                  <c:pt idx="77">
                    <c:v>0%</c:v>
                  </c:pt>
                  <c:pt idx="78">
                    <c:v>0%</c:v>
                  </c:pt>
                  <c:pt idx="79">
                    <c:v>0%</c:v>
                  </c:pt>
                  <c:pt idx="80">
                    <c:v>0%</c:v>
                  </c:pt>
                  <c:pt idx="81">
                    <c:v>0%</c:v>
                  </c:pt>
                  <c:pt idx="96">
                    <c:v>Gross Carpet area</c:v>
                  </c:pt>
                  <c:pt idx="101">
                    <c:v>856</c:v>
                  </c:pt>
                  <c:pt idx="102">
                    <c:v>1097</c:v>
                  </c:pt>
                  <c:pt idx="103">
                    <c:v>811</c:v>
                  </c:pt>
                  <c:pt idx="104">
                    <c:v>1054</c:v>
                  </c:pt>
                  <c:pt idx="106">
                    <c:v>856</c:v>
                  </c:pt>
                  <c:pt idx="107">
                    <c:v>1097</c:v>
                  </c:pt>
                  <c:pt idx="108">
                    <c:v>811</c:v>
                  </c:pt>
                  <c:pt idx="109">
                    <c:v>1054</c:v>
                  </c:pt>
                  <c:pt idx="111">
                    <c:v>856</c:v>
                  </c:pt>
                  <c:pt idx="112">
                    <c:v>1097</c:v>
                  </c:pt>
                  <c:pt idx="113">
                    <c:v>811</c:v>
                  </c:pt>
                  <c:pt idx="114">
                    <c:v>1054</c:v>
                  </c:pt>
                  <c:pt idx="116">
                    <c:v>856</c:v>
                  </c:pt>
                  <c:pt idx="117">
                    <c:v>1097</c:v>
                  </c:pt>
                  <c:pt idx="118">
                    <c:v>811</c:v>
                  </c:pt>
                  <c:pt idx="119">
                    <c:v>1054</c:v>
                  </c:pt>
                  <c:pt idx="123">
                    <c:v>685</c:v>
                  </c:pt>
                  <c:pt idx="124">
                    <c:v>697</c:v>
                  </c:pt>
                  <c:pt idx="125">
                    <c:v>805</c:v>
                  </c:pt>
                  <c:pt idx="126">
                    <c:v>805</c:v>
                  </c:pt>
                  <c:pt idx="127">
                    <c:v>698</c:v>
                  </c:pt>
                  <c:pt idx="129">
                    <c:v>685</c:v>
                  </c:pt>
                  <c:pt idx="130">
                    <c:v>697</c:v>
                  </c:pt>
                  <c:pt idx="131">
                    <c:v>805</c:v>
                  </c:pt>
                  <c:pt idx="133">
                    <c:v>698</c:v>
                  </c:pt>
                  <c:pt idx="135">
                    <c:v>685</c:v>
                  </c:pt>
                  <c:pt idx="136">
                    <c:v>697</c:v>
                  </c:pt>
                  <c:pt idx="137">
                    <c:v>805</c:v>
                  </c:pt>
                  <c:pt idx="139">
                    <c:v>698</c:v>
                  </c:pt>
                  <c:pt idx="141">
                    <c:v>685</c:v>
                  </c:pt>
                  <c:pt idx="142">
                    <c:v>697</c:v>
                  </c:pt>
                  <c:pt idx="143">
                    <c:v>805</c:v>
                  </c:pt>
                  <c:pt idx="144">
                    <c:v>805</c:v>
                  </c:pt>
                  <c:pt idx="145">
                    <c:v>698</c:v>
                  </c:pt>
                  <c:pt idx="150">
                    <c:v>703</c:v>
                  </c:pt>
                  <c:pt idx="151">
                    <c:v>942</c:v>
                  </c:pt>
                  <c:pt idx="152">
                    <c:v>670</c:v>
                  </c:pt>
                  <c:pt idx="153">
                    <c:v>670</c:v>
                  </c:pt>
                  <c:pt idx="155">
                    <c:v>703</c:v>
                  </c:pt>
                  <c:pt idx="157">
                    <c:v>670</c:v>
                  </c:pt>
                  <c:pt idx="158">
                    <c:v>670</c:v>
                  </c:pt>
                  <c:pt idx="160">
                    <c:v>703</c:v>
                  </c:pt>
                  <c:pt idx="162">
                    <c:v>670</c:v>
                  </c:pt>
                  <c:pt idx="163">
                    <c:v>670</c:v>
                  </c:pt>
                </c:lvl>
                <c:lvl>
                  <c:pt idx="13">
                    <c:v>Lake Riviera, Building no.4 (A, B &amp; C Wings) CTS No.-11 H/A(Pt.), 11HA/106/A 11HA/122/A to 11HA/190/A, 11B/10, 11B/11, 11B/11/28 To 11B/11/93, 11/C, Village Chandivali, Powai, Mumbai.</c:v>
                  </c:pt>
                  <c:pt idx="17">
                    <c:v>Woodland Heights CHS</c:v>
                  </c:pt>
                  <c:pt idx="25">
                    <c:v>East</c:v>
                  </c:pt>
                  <c:pt idx="26">
                    <c:v>NA</c:v>
                  </c:pt>
                  <c:pt idx="27">
                    <c:v>Shristi Building</c:v>
                  </c:pt>
                  <c:pt idx="30">
                    <c:v>19.115175623,72.902691585</c:v>
                  </c:pt>
                  <c:pt idx="31">
                    <c:v>https://maps.app.goo.gl/Euvn6puescs7V2dDA</c:v>
                  </c:pt>
                  <c:pt idx="43">
                    <c:v>Sale Building no.4 = SRA/ENG/L/PVT/0059/20111011/APS-4</c:v>
                  </c:pt>
                  <c:pt idx="44">
                    <c:v>Sale Building no.4 = SRA/ENG/L/PVT/0059/20111011/APS-4</c:v>
                  </c:pt>
                  <c:pt idx="45">
                    <c:v>L/PVT/0059/20111011/AP/S-4                                                                                                                 Valid Up to: This CC is re-endorsed &amp; further extended upto 12th upper floors of wing 'A' &amp; 'B' &amp; upto 9th upper flo</c:v>
                  </c:pt>
                  <c:pt idx="46">
                    <c:v>NA</c:v>
                  </c:pt>
                  <c:pt idx="50">
                    <c:v>A, B &amp; C Wing = 2B + G + 1st E deck + 2nd to 19th Floor
C Wing = B+G+ 2P+3rd to 15th Floor</c:v>
                  </c:pt>
                  <c:pt idx="51">
                    <c:v>A, B &amp; C Wing = 2B + G + 1st E deck + 2nd to 19th Floor
</c:v>
                  </c:pt>
                  <c:pt idx="54">
                    <c:v>Wing A &amp; B = 2B + G + 1st E deck + 2nd to 19th Floor</c:v>
                  </c:pt>
                  <c:pt idx="55">
                    <c:v>Ground</c:v>
                  </c:pt>
                  <c:pt idx="56">
                    <c:v>Excavation work Completed. Plinth work completed, RCC upto 13 Slab, Brickwork upto 12 Floor, Internal Plaster upto 12 Floor, External Plaster upto 12 Floor, Flooring upto 12 Floor, Painting upto 12 Floor, Finishing upto 10 Floor Completed</c:v>
                  </c:pt>
                  <c:pt idx="57">
                    <c:v>Slab/Floor</c:v>
                  </c:pt>
                  <c:pt idx="58">
                    <c:v>19</c:v>
                  </c:pt>
                  <c:pt idx="59">
                    <c:v>19</c:v>
                  </c:pt>
                  <c:pt idx="60">
                    <c:v>13</c:v>
                  </c:pt>
                  <c:pt idx="61">
                    <c:v>12</c:v>
                  </c:pt>
                  <c:pt idx="62">
                    <c:v>12</c:v>
                  </c:pt>
                  <c:pt idx="63">
                    <c:v>12</c:v>
                  </c:pt>
                  <c:pt idx="64">
                    <c:v>12</c:v>
                  </c:pt>
                  <c:pt idx="65">
                    <c:v>12</c:v>
                  </c:pt>
                  <c:pt idx="66">
                    <c:v>10</c:v>
                  </c:pt>
                  <c:pt idx="67">
                    <c:v>0</c:v>
                  </c:pt>
                  <c:pt idx="68">
                    <c:v>C Wing = 2B + G + 1st E deck + 2nd to 19th Floor</c:v>
                  </c:pt>
                  <c:pt idx="69">
                    <c:v>Ground</c:v>
                  </c:pt>
                  <c:pt idx="70">
                    <c:v>Excavation work Completed. Plinth work completed, RCC upto 9 Slab, Brickwork upto 3 Floor Completed</c:v>
                  </c:pt>
                  <c:pt idx="71">
                    <c:v>Slab/Floor</c:v>
                  </c:pt>
                  <c:pt idx="72">
                    <c:v>19</c:v>
                  </c:pt>
                  <c:pt idx="73">
                    <c:v>19</c:v>
                  </c:pt>
                  <c:pt idx="74">
                    <c:v>9</c:v>
                  </c:pt>
                  <c:pt idx="75">
                    <c:v>3</c:v>
                  </c:pt>
                  <c:pt idx="76">
                    <c:v>0</c:v>
                  </c:pt>
                  <c:pt idx="77">
                    <c:v>0</c:v>
                  </c:pt>
                  <c:pt idx="78">
                    <c:v>0</c:v>
                  </c:pt>
                  <c:pt idx="79">
                    <c:v>0</c:v>
                  </c:pt>
                  <c:pt idx="80">
                    <c:v>0</c:v>
                  </c:pt>
                  <c:pt idx="81">
                    <c:v>0</c:v>
                  </c:pt>
                  <c:pt idx="96">
                    <c:v>Description</c:v>
                  </c:pt>
                  <c:pt idx="101">
                    <c:v>2 BHK</c:v>
                  </c:pt>
                  <c:pt idx="102">
                    <c:v>3 BHK</c:v>
                  </c:pt>
                  <c:pt idx="103">
                    <c:v>2 BHK</c:v>
                  </c:pt>
                  <c:pt idx="104">
                    <c:v>3 BHK</c:v>
                  </c:pt>
                  <c:pt idx="106">
                    <c:v>2 BHK</c:v>
                  </c:pt>
                  <c:pt idx="107">
                    <c:v>3 BHK</c:v>
                  </c:pt>
                  <c:pt idx="108">
                    <c:v>2 BHK</c:v>
                  </c:pt>
                  <c:pt idx="109">
                    <c:v>3 BHK</c:v>
                  </c:pt>
                  <c:pt idx="111">
                    <c:v>2 BHK</c:v>
                  </c:pt>
                  <c:pt idx="112">
                    <c:v>3 BHK</c:v>
                  </c:pt>
                  <c:pt idx="113">
                    <c:v>2 BHK</c:v>
                  </c:pt>
                  <c:pt idx="114">
                    <c:v>3 BHK</c:v>
                  </c:pt>
                  <c:pt idx="116">
                    <c:v>2 BHK</c:v>
                  </c:pt>
                  <c:pt idx="117">
                    <c:v>3 BHK</c:v>
                  </c:pt>
                  <c:pt idx="118">
                    <c:v>2 BHK</c:v>
                  </c:pt>
                  <c:pt idx="119">
                    <c:v>3 BHK</c:v>
                  </c:pt>
                  <c:pt idx="123">
                    <c:v>2 BHK</c:v>
                  </c:pt>
                  <c:pt idx="124">
                    <c:v>2 BHK</c:v>
                  </c:pt>
                  <c:pt idx="125">
                    <c:v>2 BHK</c:v>
                  </c:pt>
                  <c:pt idx="126">
                    <c:v>2 BHK</c:v>
                  </c:pt>
                  <c:pt idx="127">
                    <c:v>2 BHK</c:v>
                  </c:pt>
                  <c:pt idx="129">
                    <c:v>2 BHK</c:v>
                  </c:pt>
                  <c:pt idx="130">
                    <c:v>2 BHK</c:v>
                  </c:pt>
                  <c:pt idx="131">
                    <c:v>2 BHK</c:v>
                  </c:pt>
                  <c:pt idx="132">
                    <c:v>Refuge Area</c:v>
                  </c:pt>
                  <c:pt idx="133">
                    <c:v>2 BHK</c:v>
                  </c:pt>
                  <c:pt idx="135">
                    <c:v>2 BHK</c:v>
                  </c:pt>
                  <c:pt idx="136">
                    <c:v>2 BHK</c:v>
                  </c:pt>
                  <c:pt idx="137">
                    <c:v>2 BHK</c:v>
                  </c:pt>
                  <c:pt idx="138">
                    <c:v>Refuge Area</c:v>
                  </c:pt>
                  <c:pt idx="139">
                    <c:v>2 BHK</c:v>
                  </c:pt>
                  <c:pt idx="141">
                    <c:v>2 BHK</c:v>
                  </c:pt>
                  <c:pt idx="142">
                    <c:v>2 BHK</c:v>
                  </c:pt>
                  <c:pt idx="143">
                    <c:v>2 BHK</c:v>
                  </c:pt>
                  <c:pt idx="144">
                    <c:v>2 BHK</c:v>
                  </c:pt>
                  <c:pt idx="145">
                    <c:v>2 BHK</c:v>
                  </c:pt>
                  <c:pt idx="150">
                    <c:v>2 BHK</c:v>
                  </c:pt>
                  <c:pt idx="151">
                    <c:v>3 BHK</c:v>
                  </c:pt>
                  <c:pt idx="152">
                    <c:v>2 BHK</c:v>
                  </c:pt>
                  <c:pt idx="153">
                    <c:v>2 BHK</c:v>
                  </c:pt>
                  <c:pt idx="155">
                    <c:v>2 BHK</c:v>
                  </c:pt>
                  <c:pt idx="156">
                    <c:v>Refuge Area</c:v>
                  </c:pt>
                  <c:pt idx="157">
                    <c:v>2 BHK</c:v>
                  </c:pt>
                  <c:pt idx="158">
                    <c:v>2 BHK</c:v>
                  </c:pt>
                  <c:pt idx="160">
                    <c:v>2 BHK</c:v>
                  </c:pt>
                  <c:pt idx="161">
                    <c:v>Refuge Area</c:v>
                  </c:pt>
                  <c:pt idx="162">
                    <c:v>2 BHK</c:v>
                  </c:pt>
                  <c:pt idx="163">
                    <c:v>2 BHK</c:v>
                  </c:pt>
                </c:lvl>
                <c:lvl>
                  <c:pt idx="14">
                    <c:v>CTS No.-11 H/A(Pt.), 11HA/106/A 11HA/122/A to 11HA/190/A, 11B/10, 11B/11, 11B/11/28 To 11B/11/93, 11/C</c:v>
                  </c:pt>
                  <c:pt idx="15">
                    <c:v>Chandivali Road</c:v>
                  </c:pt>
                  <c:pt idx="16">
                    <c:v>Powai</c:v>
                  </c:pt>
                  <c:pt idx="55">
                    <c:v>2</c:v>
                  </c:pt>
                  <c:pt idx="61">
                    <c:v>Brickwork &amp; Internal Plaster</c:v>
                  </c:pt>
                  <c:pt idx="62">
                    <c:v>Brickwork &amp; Internal Plaster</c:v>
                  </c:pt>
                  <c:pt idx="63">
                    <c:v>External Plaster &amp; Plumbing</c:v>
                  </c:pt>
                  <c:pt idx="64">
                    <c:v>Flooring &amp; Fitting</c:v>
                  </c:pt>
                  <c:pt idx="66">
                    <c:v>Building Common Amenities</c:v>
                  </c:pt>
                  <c:pt idx="69">
                    <c:v>2</c:v>
                  </c:pt>
                  <c:pt idx="75">
                    <c:v>Brickwork &amp; Internal Plaster</c:v>
                  </c:pt>
                  <c:pt idx="76">
                    <c:v>Brickwork &amp; Internal Plaster</c:v>
                  </c:pt>
                  <c:pt idx="77">
                    <c:v>External Plaster &amp; Plumbing</c:v>
                  </c:pt>
                  <c:pt idx="78">
                    <c:v>Flooring &amp; Fitting</c:v>
                  </c:pt>
                  <c:pt idx="80">
                    <c:v>Building Common Amenities</c:v>
                  </c:pt>
                </c:lvl>
                <c:lvl>
                  <c:pt idx="0">
                    <c:v>Office No. 1031, Wing J, Akshar Business Park, Plot No. 03 Sector 25, Near APMC Market, 
Vashi,  Navi Mumbai, Maharashtra 400703 TEL: 022-46090378/79/80                                                                       
E mail : vsjcapf@gmail.com. Web</c:v>
                  </c:pt>
                  <c:pt idx="1">
                    <c:v>Valuation Report </c:v>
                  </c:pt>
                  <c:pt idx="2">
                    <c:v>Date:</c:v>
                  </c:pt>
                  <c:pt idx="3">
                    <c:v>CPC Name:</c:v>
                  </c:pt>
                  <c:pt idx="4">
                    <c:v>Date Of Property Visit</c:v>
                  </c:pt>
                  <c:pt idx="5">
                    <c:v>Name of the builder group</c:v>
                  </c:pt>
                  <c:pt idx="6">
                    <c:v>Name of the builder company</c:v>
                  </c:pt>
                  <c:pt idx="7">
                    <c:v>Name of the Project</c:v>
                  </c:pt>
                  <c:pt idx="8">
                    <c:v>Contact Details ( Name &amp; Contact No.)</c:v>
                  </c:pt>
                  <c:pt idx="9">
                    <c:v>Site Person - Contact Details ( Name &amp; Contact No.)
</c:v>
                  </c:pt>
                  <c:pt idx="10">
                    <c:v>Name / no of the Building</c:v>
                  </c:pt>
                  <c:pt idx="11">
                    <c:v>Docouments Provided</c:v>
                  </c:pt>
                  <c:pt idx="12">
                    <c:v>RERA no.</c:v>
                  </c:pt>
                  <c:pt idx="13">
                    <c:v>Project location details       </c:v>
                  </c:pt>
                  <c:pt idx="14">
                    <c:v>CTS No</c:v>
                  </c:pt>
                  <c:pt idx="15">
                    <c:v>Road</c:v>
                  </c:pt>
                  <c:pt idx="16">
                    <c:v>City</c:v>
                  </c:pt>
                  <c:pt idx="17">
                    <c:v>Near by Landmark</c:v>
                  </c:pt>
                  <c:pt idx="18">
                    <c:v>Accessibility to the Project from the City:
(Proximity to civic amenities like school, hospital, market, etc.)</c:v>
                  </c:pt>
                  <c:pt idx="20">
                    <c:v>Does property have Electricity / Water / Drainage Connection</c:v>
                  </c:pt>
                  <c:pt idx="21">
                    <c:v>Class of locality</c:v>
                  </c:pt>
                  <c:pt idx="22">
                    <c:v>Nature of land with topographical condtion</c:v>
                  </c:pt>
                  <c:pt idx="23">
                    <c:v>Nature of the locality </c:v>
                  </c:pt>
                  <c:pt idx="24">
                    <c:v>Quality of infrastructure in vicinity</c:v>
                  </c:pt>
                  <c:pt idx="25">
                    <c:v>Boundaries</c:v>
                  </c:pt>
                  <c:pt idx="26">
                    <c:v>As per deed</c:v>
                  </c:pt>
                  <c:pt idx="27">
                    <c:v>At site</c:v>
                  </c:pt>
                  <c:pt idx="28">
                    <c:v>Does the boundaries at site match, as mentioned in the Docoumentation: NA</c:v>
                  </c:pt>
                  <c:pt idx="29">
                    <c:v>Type of Structure : RCC Framed structure</c:v>
                  </c:pt>
                  <c:pt idx="30">
                    <c:v>Latitude &amp; Longitude </c:v>
                  </c:pt>
                  <c:pt idx="31">
                    <c:v>Location Link</c:v>
                  </c:pt>
                  <c:pt idx="32">
                    <c:v>Approval details:</c:v>
                  </c:pt>
                  <c:pt idx="33">
                    <c:v>Approved usage of the Property: Residential
(Restrictive Covenants in regard to Land Use, if any) : No                                                                                                                                              </c:v>
                  </c:pt>
                  <c:pt idx="35">
                    <c:v>Total land area of the project in Sq. Mt.</c:v>
                  </c:pt>
                  <c:pt idx="36">
                    <c:v>Permissible FSI</c:v>
                  </c:pt>
                  <c:pt idx="37">
                    <c:v>Permissible FSI</c:v>
                  </c:pt>
                  <c:pt idx="38">
                    <c:v>Permissible TDR/Paid FSI</c:v>
                  </c:pt>
                  <c:pt idx="39">
                    <c:v>Total FSI availaible for the project</c:v>
                  </c:pt>
                  <c:pt idx="40">
                    <c:v>Total Approved Builtup area of the project in Sq. Mt.</c:v>
                  </c:pt>
                  <c:pt idx="41">
                    <c:v>Total number of Buildings</c:v>
                  </c:pt>
                  <c:pt idx="42">
                    <c:v>Approval Detail : Plan approval </c:v>
                  </c:pt>
                  <c:pt idx="43">
                    <c:v>Layout Approval No     </c:v>
                  </c:pt>
                  <c:pt idx="44">
                    <c:v>Building plan approval No    </c:v>
                  </c:pt>
                  <c:pt idx="45">
                    <c:v>Commencement
Certificate No.</c:v>
                  </c:pt>
                  <c:pt idx="46">
                    <c:v>O. Certificate No.:  NA</c:v>
                  </c:pt>
                  <c:pt idx="47">
                    <c:v>Commencement date of construction </c:v>
                  </c:pt>
                  <c:pt idx="48">
                    <c:v>Building wise Construction details</c:v>
                  </c:pt>
                  <c:pt idx="49">
                    <c:v>Approved area of the building in Sq.Mt</c:v>
                  </c:pt>
                  <c:pt idx="50">
                    <c:v>Approved no of Floors</c:v>
                  </c:pt>
                  <c:pt idx="51">
                    <c:v>Proposed no of Floors</c:v>
                  </c:pt>
                  <c:pt idx="52">
                    <c:v>Quality of construction: Good</c:v>
                  </c:pt>
                  <c:pt idx="53">
                    <c:v>Material laying at Site: :Bricks, Cement &amp; Steel etc.</c:v>
                  </c:pt>
                  <c:pt idx="54">
                    <c:v>Construction details:</c:v>
                  </c:pt>
                  <c:pt idx="55">
                    <c:v>Basement</c:v>
                  </c:pt>
                  <c:pt idx="56">
                    <c:v>Stage of construction: </c:v>
                  </c:pt>
                  <c:pt idx="57">
                    <c:v>Type of Work</c:v>
                  </c:pt>
                  <c:pt idx="58">
                    <c:v>Excavation</c:v>
                  </c:pt>
                  <c:pt idx="59">
                    <c:v>Plinth</c:v>
                  </c:pt>
                  <c:pt idx="60">
                    <c:v>RCC (Including podiums)</c:v>
                  </c:pt>
                  <c:pt idx="61">
                    <c:v>Brickwork</c:v>
                  </c:pt>
                  <c:pt idx="62">
                    <c:v>Internal Plaster</c:v>
                  </c:pt>
                  <c:pt idx="63">
                    <c:v>Ext. Plaster &amp; Plumbing</c:v>
                  </c:pt>
                  <c:pt idx="64">
                    <c:v>Flooring &amp; Fitting</c:v>
                  </c:pt>
                  <c:pt idx="65">
                    <c:v>Painting &amp; Wooden</c:v>
                  </c:pt>
                  <c:pt idx="66">
                    <c:v>Building Common Amenities</c:v>
                  </c:pt>
                  <c:pt idx="67">
                    <c:v>Possession</c:v>
                  </c:pt>
                  <c:pt idx="68">
                    <c:v>Construction details:</c:v>
                  </c:pt>
                  <c:pt idx="69">
                    <c:v>Basement</c:v>
                  </c:pt>
                  <c:pt idx="70">
                    <c:v>Stage of construction: </c:v>
                  </c:pt>
                  <c:pt idx="71">
                    <c:v>Type of Work</c:v>
                  </c:pt>
                  <c:pt idx="72">
                    <c:v>Excavation</c:v>
                  </c:pt>
                  <c:pt idx="73">
                    <c:v>Plinth</c:v>
                  </c:pt>
                  <c:pt idx="74">
                    <c:v>RCC (Including podiums)</c:v>
                  </c:pt>
                  <c:pt idx="75">
                    <c:v>Brickwork</c:v>
                  </c:pt>
                  <c:pt idx="76">
                    <c:v>Internal Plaster</c:v>
                  </c:pt>
                  <c:pt idx="77">
                    <c:v>Ext. Plaster &amp; Plumbing</c:v>
                  </c:pt>
                  <c:pt idx="78">
                    <c:v>Flooring &amp; Fitting</c:v>
                  </c:pt>
                  <c:pt idx="79">
                    <c:v>Painting &amp; Wooden</c:v>
                  </c:pt>
                  <c:pt idx="80">
                    <c:v>Building Common Amenities</c:v>
                  </c:pt>
                  <c:pt idx="81">
                    <c:v>Possession</c:v>
                  </c:pt>
                  <c:pt idx="82">
                    <c:v>Wheather the construction is as per approved Building plan : Under Construction</c:v>
                  </c:pt>
                  <c:pt idx="83">
                    <c:v>Violations Observed if any : NA</c:v>
                  </c:pt>
                  <c:pt idx="84">
                    <c:v>Proposed Amenities                                                                                                                                                                                                                                   1.  Vitrif</c:v>
                  </c:pt>
                  <c:pt idx="87">
                    <c:v>Recommended Rates of the Property :</c:v>
                  </c:pt>
                  <c:pt idx="88">
                    <c:v>Recommended rate of the flat Per Sq. Ft. ( on Saleable area)</c:v>
                  </c:pt>
                  <c:pt idx="89">
                    <c:v>Electric &amp; Water connection charges</c:v>
                  </c:pt>
                  <c:pt idx="90">
                    <c:v>Advc Maintainence for 24 months</c:v>
                  </c:pt>
                  <c:pt idx="91">
                    <c:v>Society formation charges</c:v>
                  </c:pt>
                  <c:pt idx="92">
                    <c:v>Recommended rate of Parking </c:v>
                  </c:pt>
                  <c:pt idx="93">
                    <c:v>Distressed valuation of the Property</c:v>
                  </c:pt>
                  <c:pt idx="94">
                    <c:v>Building details Floor Wise</c:v>
                  </c:pt>
                  <c:pt idx="95">
                    <c:v>Details of Flats in Building   </c:v>
                  </c:pt>
                  <c:pt idx="96">
                    <c:v>Flat No.</c:v>
                  </c:pt>
                  <c:pt idx="97">
                    <c:v>Building no.4 (Sale Building)</c:v>
                  </c:pt>
                  <c:pt idx="98">
                    <c:v>A Wing</c:v>
                  </c:pt>
                  <c:pt idx="99">
                    <c:v>1st &amp; 2nd Basement Floor For Parking</c:v>
                  </c:pt>
                  <c:pt idx="100">
                    <c:v>2nd to 6th, 8th, 10th, 12th, 16th, 18th to 19th Floor</c:v>
                  </c:pt>
                  <c:pt idx="101">
                    <c:v>1</c:v>
                  </c:pt>
                  <c:pt idx="102">
                    <c:v>2</c:v>
                  </c:pt>
                  <c:pt idx="103">
                    <c:v>3</c:v>
                  </c:pt>
                  <c:pt idx="104">
                    <c:v>4</c:v>
                  </c:pt>
                  <c:pt idx="105">
                    <c:v>9th, 11th, 13th, 15th &amp; 19th Floor (Part Refuge Area)</c:v>
                  </c:pt>
                  <c:pt idx="106">
                    <c:v>1</c:v>
                  </c:pt>
                  <c:pt idx="107">
                    <c:v>2</c:v>
                  </c:pt>
                  <c:pt idx="108">
                    <c:v>3</c:v>
                  </c:pt>
                  <c:pt idx="109">
                    <c:v>4</c:v>
                  </c:pt>
                  <c:pt idx="110">
                    <c:v>7th Floor (Part Refuge Area)</c:v>
                  </c:pt>
                  <c:pt idx="111">
                    <c:v>1</c:v>
                  </c:pt>
                  <c:pt idx="112">
                    <c:v>2</c:v>
                  </c:pt>
                  <c:pt idx="113">
                    <c:v>3</c:v>
                  </c:pt>
                  <c:pt idx="114">
                    <c:v>4</c:v>
                  </c:pt>
                  <c:pt idx="115">
                    <c:v>14th Floor (Part Refuge Area)</c:v>
                  </c:pt>
                  <c:pt idx="116">
                    <c:v>1</c:v>
                  </c:pt>
                  <c:pt idx="117">
                    <c:v>2</c:v>
                  </c:pt>
                  <c:pt idx="118">
                    <c:v>3</c:v>
                  </c:pt>
                  <c:pt idx="119">
                    <c:v>4</c:v>
                  </c:pt>
                  <c:pt idx="120">
                    <c:v>B Wing</c:v>
                  </c:pt>
                  <c:pt idx="121">
                    <c:v>1st &amp; 2nd Basement Floor For Parking</c:v>
                  </c:pt>
                  <c:pt idx="122">
                    <c:v>2nd to 6th, 8th, 10th, 12th, 16th, 18th to 19th Floor</c:v>
                  </c:pt>
                  <c:pt idx="123">
                    <c:v>1</c:v>
                  </c:pt>
                  <c:pt idx="124">
                    <c:v>2</c:v>
                  </c:pt>
                  <c:pt idx="125">
                    <c:v>3</c:v>
                  </c:pt>
                  <c:pt idx="126">
                    <c:v>4</c:v>
                  </c:pt>
                  <c:pt idx="127">
                    <c:v>4</c:v>
                  </c:pt>
                  <c:pt idx="128">
                    <c:v>7th Floor (Part Refuge Area)</c:v>
                  </c:pt>
                  <c:pt idx="129">
                    <c:v>1</c:v>
                  </c:pt>
                  <c:pt idx="130">
                    <c:v>2</c:v>
                  </c:pt>
                  <c:pt idx="131">
                    <c:v>3</c:v>
                  </c:pt>
                  <c:pt idx="132">
                    <c:v>4</c:v>
                  </c:pt>
                  <c:pt idx="133">
                    <c:v>4</c:v>
                  </c:pt>
                  <c:pt idx="134">
                    <c:v>14th Floor (Part Refuge Area)</c:v>
                  </c:pt>
                  <c:pt idx="135">
                    <c:v>1</c:v>
                  </c:pt>
                  <c:pt idx="136">
                    <c:v>2</c:v>
                  </c:pt>
                  <c:pt idx="137">
                    <c:v>3</c:v>
                  </c:pt>
                  <c:pt idx="138">
                    <c:v>4</c:v>
                  </c:pt>
                  <c:pt idx="139">
                    <c:v>4</c:v>
                  </c:pt>
                  <c:pt idx="140">
                    <c:v>9th, 11th, 13th, 15th &amp; 19th Floor</c:v>
                  </c:pt>
                  <c:pt idx="141">
                    <c:v>1</c:v>
                  </c:pt>
                  <c:pt idx="142">
                    <c:v>2</c:v>
                  </c:pt>
                  <c:pt idx="143">
                    <c:v>3</c:v>
                  </c:pt>
                  <c:pt idx="144">
                    <c:v>4</c:v>
                  </c:pt>
                  <c:pt idx="145">
                    <c:v>4</c:v>
                  </c:pt>
                  <c:pt idx="146">
                    <c:v>C Wing</c:v>
                  </c:pt>
                  <c:pt idx="147">
                    <c:v>Basement &amp; Ground Floor For Parking</c:v>
                  </c:pt>
                  <c:pt idx="148">
                    <c:v>1st floor Podium &amp; 2nd Floor E-Deck For Parking</c:v>
                  </c:pt>
                  <c:pt idx="149">
                    <c:v>3rd to 6th, 8th to 13th &amp;15th Floor</c:v>
                  </c:pt>
                  <c:pt idx="150">
                    <c:v>1</c:v>
                  </c:pt>
                  <c:pt idx="151">
                    <c:v>2</c:v>
                  </c:pt>
                  <c:pt idx="152">
                    <c:v>3</c:v>
                  </c:pt>
                  <c:pt idx="153">
                    <c:v>4</c:v>
                  </c:pt>
                  <c:pt idx="154">
                    <c:v>7th Floor (Part Refuge Area)</c:v>
                  </c:pt>
                  <c:pt idx="155">
                    <c:v>1</c:v>
                  </c:pt>
                  <c:pt idx="156">
                    <c:v>2</c:v>
                  </c:pt>
                  <c:pt idx="157">
                    <c:v>3</c:v>
                  </c:pt>
                  <c:pt idx="158">
                    <c:v>4</c:v>
                  </c:pt>
                  <c:pt idx="159">
                    <c:v>14th Floor (Part Refuge Area)</c:v>
                  </c:pt>
                  <c:pt idx="160">
                    <c:v>1</c:v>
                  </c:pt>
                  <c:pt idx="161">
                    <c:v>2</c:v>
                  </c:pt>
                  <c:pt idx="162">
                    <c:v>3</c:v>
                  </c:pt>
                  <c:pt idx="163">
                    <c:v>4</c:v>
                  </c:pt>
                  <c:pt idx="164">
                    <c:v>Remarks:  
1. We considered carpet area as per approved plan.
2. Wing A &amp; B = All work completed upto 12th Floor (Waiting for OC).
     Wing C = Construction work is same as last visit dtd.07/04/2025
3. Saleable area as per our calculation.
4. We consider</c:v>
                  </c:pt>
                  <c:pt idx="165">
                    <c:v>Undertaking :</c:v>
                  </c:pt>
                  <c:pt idx="166">
                    <c:v>1) We have personally visited the property &amp; identified the same based on the documents provided</c:v>
                  </c:pt>
                  <c:pt idx="167">
                    <c:v>2) I/We have no direct or Indirect Interest in the property being valued</c:v>
                  </c:pt>
                  <c:pt idx="168">
                    <c:v>3) The information furnished above is true and correct to my/our knowledge.</c:v>
                  </c:pt>
                  <c:pt idx="169">
                    <c:v>4)  The saleable area is as per Our Calculation.  </c:v>
                  </c:pt>
                  <c:pt idx="170">
                    <c:v>5) Legal title of the property is not verified by us.</c:v>
                  </c:pt>
                  <c:pt idx="171">
                    <c:v>6) Gross carpet area =  Net Carpet area + Fungible area.</c:v>
                  </c:pt>
                  <c:pt idx="172">
                    <c:v>7) Fungible Area= Enclosed Balcony + Flower Bed + Covered Balcony + Service Slab + Duct + Chajja + Wheather Shed area.</c:v>
                  </c:pt>
                  <c:pt idx="173">
                    <c:v>Authorized Signatory
                                                                                                                                                                                                                                          </c:v>
                  </c:pt>
                  <c:pt idx="176">
                    <c:v>PHOTOGRAPHS OF PROPERTY : 
</c:v>
                  </c:pt>
                </c:lvl>
              </c:multiLvlStrCache>
            </c:multiLvlStrRef>
          </c:cat>
          <c:val>
            <c:numRef>
              <c:f>Sheet1!$L$1:$L$203</c:f>
              <c:numCache>
                <c:formatCode>General</c:formatCode>
                <c:ptCount val="177"/>
                <c:pt idx="57">
                  <c:v>4.75</c:v>
                </c:pt>
                <c:pt idx="58">
                  <c:v>9.5</c:v>
                </c:pt>
                <c:pt idx="59">
                  <c:v>19</c:v>
                </c:pt>
                <c:pt idx="60" formatCode="0">
                  <c:v>4.75</c:v>
                </c:pt>
                <c:pt idx="61" formatCode="0">
                  <c:v>9.5</c:v>
                </c:pt>
                <c:pt idx="62" formatCode="0">
                  <c:v>14.25</c:v>
                </c:pt>
                <c:pt idx="63" formatCode="0">
                  <c:v>0</c:v>
                </c:pt>
                <c:pt idx="64" formatCode="0">
                  <c:v>0</c:v>
                </c:pt>
                <c:pt idx="65" formatCode="0">
                  <c:v>0</c:v>
                </c:pt>
                <c:pt idx="66" formatCode="0">
                  <c:v>0</c:v>
                </c:pt>
                <c:pt idx="67" formatCode="0">
                  <c:v>19</c:v>
                </c:pt>
                <c:pt idx="71">
                  <c:v>4.75</c:v>
                </c:pt>
                <c:pt idx="72">
                  <c:v>9.5</c:v>
                </c:pt>
                <c:pt idx="73">
                  <c:v>19</c:v>
                </c:pt>
                <c:pt idx="74" formatCode="0">
                  <c:v>4.75</c:v>
                </c:pt>
                <c:pt idx="75" formatCode="0">
                  <c:v>9.5</c:v>
                </c:pt>
                <c:pt idx="76" formatCode="0">
                  <c:v>14.25</c:v>
                </c:pt>
                <c:pt idx="77" formatCode="0">
                  <c:v>0</c:v>
                </c:pt>
                <c:pt idx="78" formatCode="0">
                  <c:v>0</c:v>
                </c:pt>
                <c:pt idx="79" formatCode="0">
                  <c:v>0</c:v>
                </c:pt>
                <c:pt idx="80" formatCode="0">
                  <c:v>0</c:v>
                </c:pt>
                <c:pt idx="81" formatCode="0">
                  <c:v>19</c:v>
                </c:pt>
                <c:pt idx="110">
                  <c:v>15180.108956750049</c:v>
                </c:pt>
                <c:pt idx="111">
                  <c:v>15798.155186226284</c:v>
                </c:pt>
                <c:pt idx="164">
                  <c:v>0</c:v>
                </c:pt>
              </c:numCache>
            </c:numRef>
          </c:val>
          <c:extLst>
            <c:ext xmlns:c16="http://schemas.microsoft.com/office/drawing/2014/chart" uri="{C3380CC4-5D6E-409C-BE32-E72D297353CC}">
              <c16:uniqueId val="{00000006-09EC-4761-8352-6FE13B9B7B81}"/>
            </c:ext>
          </c:extLst>
        </c:ser>
        <c:ser>
          <c:idx val="7"/>
          <c:order val="7"/>
          <c:spPr>
            <a:solidFill>
              <a:schemeClr val="accent2">
                <a:lumMod val="60000"/>
              </a:schemeClr>
            </a:solidFill>
            <a:ln>
              <a:noFill/>
            </a:ln>
            <a:effectLst/>
          </c:spPr>
          <c:invertIfNegative val="0"/>
          <c:cat>
            <c:multiLvlStrRef>
              <c:f>Sheet1!$A$1:$E$203</c:f>
              <c:multiLvlStrCache>
                <c:ptCount val="177"/>
                <c:lvl>
                  <c:pt idx="25">
                    <c:v>West</c:v>
                  </c:pt>
                  <c:pt idx="26">
                    <c:v>NA</c:v>
                  </c:pt>
                  <c:pt idx="27">
                    <c:v>Lake Home Bldg</c:v>
                  </c:pt>
                  <c:pt idx="55">
                    <c:v>Podium</c:v>
                  </c:pt>
                  <c:pt idx="69">
                    <c:v>Podium</c:v>
                  </c:pt>
                  <c:pt idx="176">
                    <c:v>Lake Riviera</c:v>
                  </c:pt>
                </c:lvl>
                <c:lvl>
                  <c:pt idx="47">
                    <c:v>17/02/2021.</c:v>
                  </c:pt>
                  <c:pt idx="49">
                    <c:v>30245.025</c:v>
                  </c:pt>
                  <c:pt idx="55">
                    <c:v>1</c:v>
                  </c:pt>
                  <c:pt idx="57">
                    <c:v>Complition %</c:v>
                  </c:pt>
                  <c:pt idx="58">
                    <c:v>100%</c:v>
                  </c:pt>
                  <c:pt idx="59">
                    <c:v>100%</c:v>
                  </c:pt>
                  <c:pt idx="60">
                    <c:v>65%</c:v>
                  </c:pt>
                  <c:pt idx="61">
                    <c:v>63%</c:v>
                  </c:pt>
                  <c:pt idx="62">
                    <c:v>63%</c:v>
                  </c:pt>
                  <c:pt idx="63">
                    <c:v>63%</c:v>
                  </c:pt>
                  <c:pt idx="64">
                    <c:v>63%</c:v>
                  </c:pt>
                  <c:pt idx="65">
                    <c:v>63%</c:v>
                  </c:pt>
                  <c:pt idx="66">
                    <c:v>53%</c:v>
                  </c:pt>
                  <c:pt idx="67">
                    <c:v>0%</c:v>
                  </c:pt>
                  <c:pt idx="69">
                    <c:v>1</c:v>
                  </c:pt>
                  <c:pt idx="71">
                    <c:v>Complition %</c:v>
                  </c:pt>
                  <c:pt idx="72">
                    <c:v>100%</c:v>
                  </c:pt>
                  <c:pt idx="73">
                    <c:v>100%</c:v>
                  </c:pt>
                  <c:pt idx="74">
                    <c:v>45%</c:v>
                  </c:pt>
                  <c:pt idx="75">
                    <c:v>16%</c:v>
                  </c:pt>
                  <c:pt idx="76">
                    <c:v>0%</c:v>
                  </c:pt>
                  <c:pt idx="77">
                    <c:v>0%</c:v>
                  </c:pt>
                  <c:pt idx="78">
                    <c:v>0%</c:v>
                  </c:pt>
                  <c:pt idx="79">
                    <c:v>0%</c:v>
                  </c:pt>
                  <c:pt idx="80">
                    <c:v>0%</c:v>
                  </c:pt>
                  <c:pt idx="81">
                    <c:v>0%</c:v>
                  </c:pt>
                  <c:pt idx="96">
                    <c:v>Gross Carpet area</c:v>
                  </c:pt>
                  <c:pt idx="101">
                    <c:v>856</c:v>
                  </c:pt>
                  <c:pt idx="102">
                    <c:v>1097</c:v>
                  </c:pt>
                  <c:pt idx="103">
                    <c:v>811</c:v>
                  </c:pt>
                  <c:pt idx="104">
                    <c:v>1054</c:v>
                  </c:pt>
                  <c:pt idx="106">
                    <c:v>856</c:v>
                  </c:pt>
                  <c:pt idx="107">
                    <c:v>1097</c:v>
                  </c:pt>
                  <c:pt idx="108">
                    <c:v>811</c:v>
                  </c:pt>
                  <c:pt idx="109">
                    <c:v>1054</c:v>
                  </c:pt>
                  <c:pt idx="111">
                    <c:v>856</c:v>
                  </c:pt>
                  <c:pt idx="112">
                    <c:v>1097</c:v>
                  </c:pt>
                  <c:pt idx="113">
                    <c:v>811</c:v>
                  </c:pt>
                  <c:pt idx="114">
                    <c:v>1054</c:v>
                  </c:pt>
                  <c:pt idx="116">
                    <c:v>856</c:v>
                  </c:pt>
                  <c:pt idx="117">
                    <c:v>1097</c:v>
                  </c:pt>
                  <c:pt idx="118">
                    <c:v>811</c:v>
                  </c:pt>
                  <c:pt idx="119">
                    <c:v>1054</c:v>
                  </c:pt>
                  <c:pt idx="123">
                    <c:v>685</c:v>
                  </c:pt>
                  <c:pt idx="124">
                    <c:v>697</c:v>
                  </c:pt>
                  <c:pt idx="125">
                    <c:v>805</c:v>
                  </c:pt>
                  <c:pt idx="126">
                    <c:v>805</c:v>
                  </c:pt>
                  <c:pt idx="127">
                    <c:v>698</c:v>
                  </c:pt>
                  <c:pt idx="129">
                    <c:v>685</c:v>
                  </c:pt>
                  <c:pt idx="130">
                    <c:v>697</c:v>
                  </c:pt>
                  <c:pt idx="131">
                    <c:v>805</c:v>
                  </c:pt>
                  <c:pt idx="133">
                    <c:v>698</c:v>
                  </c:pt>
                  <c:pt idx="135">
                    <c:v>685</c:v>
                  </c:pt>
                  <c:pt idx="136">
                    <c:v>697</c:v>
                  </c:pt>
                  <c:pt idx="137">
                    <c:v>805</c:v>
                  </c:pt>
                  <c:pt idx="139">
                    <c:v>698</c:v>
                  </c:pt>
                  <c:pt idx="141">
                    <c:v>685</c:v>
                  </c:pt>
                  <c:pt idx="142">
                    <c:v>697</c:v>
                  </c:pt>
                  <c:pt idx="143">
                    <c:v>805</c:v>
                  </c:pt>
                  <c:pt idx="144">
                    <c:v>805</c:v>
                  </c:pt>
                  <c:pt idx="145">
                    <c:v>698</c:v>
                  </c:pt>
                  <c:pt idx="150">
                    <c:v>703</c:v>
                  </c:pt>
                  <c:pt idx="151">
                    <c:v>942</c:v>
                  </c:pt>
                  <c:pt idx="152">
                    <c:v>670</c:v>
                  </c:pt>
                  <c:pt idx="153">
                    <c:v>670</c:v>
                  </c:pt>
                  <c:pt idx="155">
                    <c:v>703</c:v>
                  </c:pt>
                  <c:pt idx="157">
                    <c:v>670</c:v>
                  </c:pt>
                  <c:pt idx="158">
                    <c:v>670</c:v>
                  </c:pt>
                  <c:pt idx="160">
                    <c:v>703</c:v>
                  </c:pt>
                  <c:pt idx="162">
                    <c:v>670</c:v>
                  </c:pt>
                  <c:pt idx="163">
                    <c:v>670</c:v>
                  </c:pt>
                </c:lvl>
                <c:lvl>
                  <c:pt idx="13">
                    <c:v>Lake Riviera, Building no.4 (A, B &amp; C Wings) CTS No.-11 H/A(Pt.), 11HA/106/A 11HA/122/A to 11HA/190/A, 11B/10, 11B/11, 11B/11/28 To 11B/11/93, 11/C, Village Chandivali, Powai, Mumbai.</c:v>
                  </c:pt>
                  <c:pt idx="17">
                    <c:v>Woodland Heights CHS</c:v>
                  </c:pt>
                  <c:pt idx="25">
                    <c:v>East</c:v>
                  </c:pt>
                  <c:pt idx="26">
                    <c:v>NA</c:v>
                  </c:pt>
                  <c:pt idx="27">
                    <c:v>Shristi Building</c:v>
                  </c:pt>
                  <c:pt idx="30">
                    <c:v>19.115175623,72.902691585</c:v>
                  </c:pt>
                  <c:pt idx="31">
                    <c:v>https://maps.app.goo.gl/Euvn6puescs7V2dDA</c:v>
                  </c:pt>
                  <c:pt idx="43">
                    <c:v>Sale Building no.4 = SRA/ENG/L/PVT/0059/20111011/APS-4</c:v>
                  </c:pt>
                  <c:pt idx="44">
                    <c:v>Sale Building no.4 = SRA/ENG/L/PVT/0059/20111011/APS-4</c:v>
                  </c:pt>
                  <c:pt idx="45">
                    <c:v>L/PVT/0059/20111011/AP/S-4                                                                                                                 Valid Up to: This CC is re-endorsed &amp; further extended upto 12th upper floors of wing 'A' &amp; 'B' &amp; upto 9th upper flo</c:v>
                  </c:pt>
                  <c:pt idx="46">
                    <c:v>NA</c:v>
                  </c:pt>
                  <c:pt idx="50">
                    <c:v>A, B &amp; C Wing = 2B + G + 1st E deck + 2nd to 19th Floor
C Wing = B+G+ 2P+3rd to 15th Floor</c:v>
                  </c:pt>
                  <c:pt idx="51">
                    <c:v>A, B &amp; C Wing = 2B + G + 1st E deck + 2nd to 19th Floor
</c:v>
                  </c:pt>
                  <c:pt idx="54">
                    <c:v>Wing A &amp; B = 2B + G + 1st E deck + 2nd to 19th Floor</c:v>
                  </c:pt>
                  <c:pt idx="55">
                    <c:v>Ground</c:v>
                  </c:pt>
                  <c:pt idx="56">
                    <c:v>Excavation work Completed. Plinth work completed, RCC upto 13 Slab, Brickwork upto 12 Floor, Internal Plaster upto 12 Floor, External Plaster upto 12 Floor, Flooring upto 12 Floor, Painting upto 12 Floor, Finishing upto 10 Floor Completed</c:v>
                  </c:pt>
                  <c:pt idx="57">
                    <c:v>Slab/Floor</c:v>
                  </c:pt>
                  <c:pt idx="58">
                    <c:v>19</c:v>
                  </c:pt>
                  <c:pt idx="59">
                    <c:v>19</c:v>
                  </c:pt>
                  <c:pt idx="60">
                    <c:v>13</c:v>
                  </c:pt>
                  <c:pt idx="61">
                    <c:v>12</c:v>
                  </c:pt>
                  <c:pt idx="62">
                    <c:v>12</c:v>
                  </c:pt>
                  <c:pt idx="63">
                    <c:v>12</c:v>
                  </c:pt>
                  <c:pt idx="64">
                    <c:v>12</c:v>
                  </c:pt>
                  <c:pt idx="65">
                    <c:v>12</c:v>
                  </c:pt>
                  <c:pt idx="66">
                    <c:v>10</c:v>
                  </c:pt>
                  <c:pt idx="67">
                    <c:v>0</c:v>
                  </c:pt>
                  <c:pt idx="68">
                    <c:v>C Wing = 2B + G + 1st E deck + 2nd to 19th Floor</c:v>
                  </c:pt>
                  <c:pt idx="69">
                    <c:v>Ground</c:v>
                  </c:pt>
                  <c:pt idx="70">
                    <c:v>Excavation work Completed. Plinth work completed, RCC upto 9 Slab, Brickwork upto 3 Floor Completed</c:v>
                  </c:pt>
                  <c:pt idx="71">
                    <c:v>Slab/Floor</c:v>
                  </c:pt>
                  <c:pt idx="72">
                    <c:v>19</c:v>
                  </c:pt>
                  <c:pt idx="73">
                    <c:v>19</c:v>
                  </c:pt>
                  <c:pt idx="74">
                    <c:v>9</c:v>
                  </c:pt>
                  <c:pt idx="75">
                    <c:v>3</c:v>
                  </c:pt>
                  <c:pt idx="76">
                    <c:v>0</c:v>
                  </c:pt>
                  <c:pt idx="77">
                    <c:v>0</c:v>
                  </c:pt>
                  <c:pt idx="78">
                    <c:v>0</c:v>
                  </c:pt>
                  <c:pt idx="79">
                    <c:v>0</c:v>
                  </c:pt>
                  <c:pt idx="80">
                    <c:v>0</c:v>
                  </c:pt>
                  <c:pt idx="81">
                    <c:v>0</c:v>
                  </c:pt>
                  <c:pt idx="96">
                    <c:v>Description</c:v>
                  </c:pt>
                  <c:pt idx="101">
                    <c:v>2 BHK</c:v>
                  </c:pt>
                  <c:pt idx="102">
                    <c:v>3 BHK</c:v>
                  </c:pt>
                  <c:pt idx="103">
                    <c:v>2 BHK</c:v>
                  </c:pt>
                  <c:pt idx="104">
                    <c:v>3 BHK</c:v>
                  </c:pt>
                  <c:pt idx="106">
                    <c:v>2 BHK</c:v>
                  </c:pt>
                  <c:pt idx="107">
                    <c:v>3 BHK</c:v>
                  </c:pt>
                  <c:pt idx="108">
                    <c:v>2 BHK</c:v>
                  </c:pt>
                  <c:pt idx="109">
                    <c:v>3 BHK</c:v>
                  </c:pt>
                  <c:pt idx="111">
                    <c:v>2 BHK</c:v>
                  </c:pt>
                  <c:pt idx="112">
                    <c:v>3 BHK</c:v>
                  </c:pt>
                  <c:pt idx="113">
                    <c:v>2 BHK</c:v>
                  </c:pt>
                  <c:pt idx="114">
                    <c:v>3 BHK</c:v>
                  </c:pt>
                  <c:pt idx="116">
                    <c:v>2 BHK</c:v>
                  </c:pt>
                  <c:pt idx="117">
                    <c:v>3 BHK</c:v>
                  </c:pt>
                  <c:pt idx="118">
                    <c:v>2 BHK</c:v>
                  </c:pt>
                  <c:pt idx="119">
                    <c:v>3 BHK</c:v>
                  </c:pt>
                  <c:pt idx="123">
                    <c:v>2 BHK</c:v>
                  </c:pt>
                  <c:pt idx="124">
                    <c:v>2 BHK</c:v>
                  </c:pt>
                  <c:pt idx="125">
                    <c:v>2 BHK</c:v>
                  </c:pt>
                  <c:pt idx="126">
                    <c:v>2 BHK</c:v>
                  </c:pt>
                  <c:pt idx="127">
                    <c:v>2 BHK</c:v>
                  </c:pt>
                  <c:pt idx="129">
                    <c:v>2 BHK</c:v>
                  </c:pt>
                  <c:pt idx="130">
                    <c:v>2 BHK</c:v>
                  </c:pt>
                  <c:pt idx="131">
                    <c:v>2 BHK</c:v>
                  </c:pt>
                  <c:pt idx="132">
                    <c:v>Refuge Area</c:v>
                  </c:pt>
                  <c:pt idx="133">
                    <c:v>2 BHK</c:v>
                  </c:pt>
                  <c:pt idx="135">
                    <c:v>2 BHK</c:v>
                  </c:pt>
                  <c:pt idx="136">
                    <c:v>2 BHK</c:v>
                  </c:pt>
                  <c:pt idx="137">
                    <c:v>2 BHK</c:v>
                  </c:pt>
                  <c:pt idx="138">
                    <c:v>Refuge Area</c:v>
                  </c:pt>
                  <c:pt idx="139">
                    <c:v>2 BHK</c:v>
                  </c:pt>
                  <c:pt idx="141">
                    <c:v>2 BHK</c:v>
                  </c:pt>
                  <c:pt idx="142">
                    <c:v>2 BHK</c:v>
                  </c:pt>
                  <c:pt idx="143">
                    <c:v>2 BHK</c:v>
                  </c:pt>
                  <c:pt idx="144">
                    <c:v>2 BHK</c:v>
                  </c:pt>
                  <c:pt idx="145">
                    <c:v>2 BHK</c:v>
                  </c:pt>
                  <c:pt idx="150">
                    <c:v>2 BHK</c:v>
                  </c:pt>
                  <c:pt idx="151">
                    <c:v>3 BHK</c:v>
                  </c:pt>
                  <c:pt idx="152">
                    <c:v>2 BHK</c:v>
                  </c:pt>
                  <c:pt idx="153">
                    <c:v>2 BHK</c:v>
                  </c:pt>
                  <c:pt idx="155">
                    <c:v>2 BHK</c:v>
                  </c:pt>
                  <c:pt idx="156">
                    <c:v>Refuge Area</c:v>
                  </c:pt>
                  <c:pt idx="157">
                    <c:v>2 BHK</c:v>
                  </c:pt>
                  <c:pt idx="158">
                    <c:v>2 BHK</c:v>
                  </c:pt>
                  <c:pt idx="160">
                    <c:v>2 BHK</c:v>
                  </c:pt>
                  <c:pt idx="161">
                    <c:v>Refuge Area</c:v>
                  </c:pt>
                  <c:pt idx="162">
                    <c:v>2 BHK</c:v>
                  </c:pt>
                  <c:pt idx="163">
                    <c:v>2 BHK</c:v>
                  </c:pt>
                </c:lvl>
                <c:lvl>
                  <c:pt idx="14">
                    <c:v>CTS No.-11 H/A(Pt.), 11HA/106/A 11HA/122/A to 11HA/190/A, 11B/10, 11B/11, 11B/11/28 To 11B/11/93, 11/C</c:v>
                  </c:pt>
                  <c:pt idx="15">
                    <c:v>Chandivali Road</c:v>
                  </c:pt>
                  <c:pt idx="16">
                    <c:v>Powai</c:v>
                  </c:pt>
                  <c:pt idx="55">
                    <c:v>2</c:v>
                  </c:pt>
                  <c:pt idx="61">
                    <c:v>Brickwork &amp; Internal Plaster</c:v>
                  </c:pt>
                  <c:pt idx="62">
                    <c:v>Brickwork &amp; Internal Plaster</c:v>
                  </c:pt>
                  <c:pt idx="63">
                    <c:v>External Plaster &amp; Plumbing</c:v>
                  </c:pt>
                  <c:pt idx="64">
                    <c:v>Flooring &amp; Fitting</c:v>
                  </c:pt>
                  <c:pt idx="66">
                    <c:v>Building Common Amenities</c:v>
                  </c:pt>
                  <c:pt idx="69">
                    <c:v>2</c:v>
                  </c:pt>
                  <c:pt idx="75">
                    <c:v>Brickwork &amp; Internal Plaster</c:v>
                  </c:pt>
                  <c:pt idx="76">
                    <c:v>Brickwork &amp; Internal Plaster</c:v>
                  </c:pt>
                  <c:pt idx="77">
                    <c:v>External Plaster &amp; Plumbing</c:v>
                  </c:pt>
                  <c:pt idx="78">
                    <c:v>Flooring &amp; Fitting</c:v>
                  </c:pt>
                  <c:pt idx="80">
                    <c:v>Building Common Amenities</c:v>
                  </c:pt>
                </c:lvl>
                <c:lvl>
                  <c:pt idx="0">
                    <c:v>Office No. 1031, Wing J, Akshar Business Park, Plot No. 03 Sector 25, Near APMC Market, 
Vashi,  Navi Mumbai, Maharashtra 400703 TEL: 022-46090378/79/80                                                                       
E mail : vsjcapf@gmail.com. Web</c:v>
                  </c:pt>
                  <c:pt idx="1">
                    <c:v>Valuation Report </c:v>
                  </c:pt>
                  <c:pt idx="2">
                    <c:v>Date:</c:v>
                  </c:pt>
                  <c:pt idx="3">
                    <c:v>CPC Name:</c:v>
                  </c:pt>
                  <c:pt idx="4">
                    <c:v>Date Of Property Visit</c:v>
                  </c:pt>
                  <c:pt idx="5">
                    <c:v>Name of the builder group</c:v>
                  </c:pt>
                  <c:pt idx="6">
                    <c:v>Name of the builder company</c:v>
                  </c:pt>
                  <c:pt idx="7">
                    <c:v>Name of the Project</c:v>
                  </c:pt>
                  <c:pt idx="8">
                    <c:v>Contact Details ( Name &amp; Contact No.)</c:v>
                  </c:pt>
                  <c:pt idx="9">
                    <c:v>Site Person - Contact Details ( Name &amp; Contact No.)
</c:v>
                  </c:pt>
                  <c:pt idx="10">
                    <c:v>Name / no of the Building</c:v>
                  </c:pt>
                  <c:pt idx="11">
                    <c:v>Docouments Provided</c:v>
                  </c:pt>
                  <c:pt idx="12">
                    <c:v>RERA no.</c:v>
                  </c:pt>
                  <c:pt idx="13">
                    <c:v>Project location details       </c:v>
                  </c:pt>
                  <c:pt idx="14">
                    <c:v>CTS No</c:v>
                  </c:pt>
                  <c:pt idx="15">
                    <c:v>Road</c:v>
                  </c:pt>
                  <c:pt idx="16">
                    <c:v>City</c:v>
                  </c:pt>
                  <c:pt idx="17">
                    <c:v>Near by Landmark</c:v>
                  </c:pt>
                  <c:pt idx="18">
                    <c:v>Accessibility to the Project from the City:
(Proximity to civic amenities like school, hospital, market, etc.)</c:v>
                  </c:pt>
                  <c:pt idx="20">
                    <c:v>Does property have Electricity / Water / Drainage Connection</c:v>
                  </c:pt>
                  <c:pt idx="21">
                    <c:v>Class of locality</c:v>
                  </c:pt>
                  <c:pt idx="22">
                    <c:v>Nature of land with topographical condtion</c:v>
                  </c:pt>
                  <c:pt idx="23">
                    <c:v>Nature of the locality </c:v>
                  </c:pt>
                  <c:pt idx="24">
                    <c:v>Quality of infrastructure in vicinity</c:v>
                  </c:pt>
                  <c:pt idx="25">
                    <c:v>Boundaries</c:v>
                  </c:pt>
                  <c:pt idx="26">
                    <c:v>As per deed</c:v>
                  </c:pt>
                  <c:pt idx="27">
                    <c:v>At site</c:v>
                  </c:pt>
                  <c:pt idx="28">
                    <c:v>Does the boundaries at site match, as mentioned in the Docoumentation: NA</c:v>
                  </c:pt>
                  <c:pt idx="29">
                    <c:v>Type of Structure : RCC Framed structure</c:v>
                  </c:pt>
                  <c:pt idx="30">
                    <c:v>Latitude &amp; Longitude </c:v>
                  </c:pt>
                  <c:pt idx="31">
                    <c:v>Location Link</c:v>
                  </c:pt>
                  <c:pt idx="32">
                    <c:v>Approval details:</c:v>
                  </c:pt>
                  <c:pt idx="33">
                    <c:v>Approved usage of the Property: Residential
(Restrictive Covenants in regard to Land Use, if any) : No                                                                                                                                              </c:v>
                  </c:pt>
                  <c:pt idx="35">
                    <c:v>Total land area of the project in Sq. Mt.</c:v>
                  </c:pt>
                  <c:pt idx="36">
                    <c:v>Permissible FSI</c:v>
                  </c:pt>
                  <c:pt idx="37">
                    <c:v>Permissible FSI</c:v>
                  </c:pt>
                  <c:pt idx="38">
                    <c:v>Permissible TDR/Paid FSI</c:v>
                  </c:pt>
                  <c:pt idx="39">
                    <c:v>Total FSI availaible for the project</c:v>
                  </c:pt>
                  <c:pt idx="40">
                    <c:v>Total Approved Builtup area of the project in Sq. Mt.</c:v>
                  </c:pt>
                  <c:pt idx="41">
                    <c:v>Total number of Buildings</c:v>
                  </c:pt>
                  <c:pt idx="42">
                    <c:v>Approval Detail : Plan approval </c:v>
                  </c:pt>
                  <c:pt idx="43">
                    <c:v>Layout Approval No     </c:v>
                  </c:pt>
                  <c:pt idx="44">
                    <c:v>Building plan approval No    </c:v>
                  </c:pt>
                  <c:pt idx="45">
                    <c:v>Commencement
Certificate No.</c:v>
                  </c:pt>
                  <c:pt idx="46">
                    <c:v>O. Certificate No.:  NA</c:v>
                  </c:pt>
                  <c:pt idx="47">
                    <c:v>Commencement date of construction </c:v>
                  </c:pt>
                  <c:pt idx="48">
                    <c:v>Building wise Construction details</c:v>
                  </c:pt>
                  <c:pt idx="49">
                    <c:v>Approved area of the building in Sq.Mt</c:v>
                  </c:pt>
                  <c:pt idx="50">
                    <c:v>Approved no of Floors</c:v>
                  </c:pt>
                  <c:pt idx="51">
                    <c:v>Proposed no of Floors</c:v>
                  </c:pt>
                  <c:pt idx="52">
                    <c:v>Quality of construction: Good</c:v>
                  </c:pt>
                  <c:pt idx="53">
                    <c:v>Material laying at Site: :Bricks, Cement &amp; Steel etc.</c:v>
                  </c:pt>
                  <c:pt idx="54">
                    <c:v>Construction details:</c:v>
                  </c:pt>
                  <c:pt idx="55">
                    <c:v>Basement</c:v>
                  </c:pt>
                  <c:pt idx="56">
                    <c:v>Stage of construction: </c:v>
                  </c:pt>
                  <c:pt idx="57">
                    <c:v>Type of Work</c:v>
                  </c:pt>
                  <c:pt idx="58">
                    <c:v>Excavation</c:v>
                  </c:pt>
                  <c:pt idx="59">
                    <c:v>Plinth</c:v>
                  </c:pt>
                  <c:pt idx="60">
                    <c:v>RCC (Including podiums)</c:v>
                  </c:pt>
                  <c:pt idx="61">
                    <c:v>Brickwork</c:v>
                  </c:pt>
                  <c:pt idx="62">
                    <c:v>Internal Plaster</c:v>
                  </c:pt>
                  <c:pt idx="63">
                    <c:v>Ext. Plaster &amp; Plumbing</c:v>
                  </c:pt>
                  <c:pt idx="64">
                    <c:v>Flooring &amp; Fitting</c:v>
                  </c:pt>
                  <c:pt idx="65">
                    <c:v>Painting &amp; Wooden</c:v>
                  </c:pt>
                  <c:pt idx="66">
                    <c:v>Building Common Amenities</c:v>
                  </c:pt>
                  <c:pt idx="67">
                    <c:v>Possession</c:v>
                  </c:pt>
                  <c:pt idx="68">
                    <c:v>Construction details:</c:v>
                  </c:pt>
                  <c:pt idx="69">
                    <c:v>Basement</c:v>
                  </c:pt>
                  <c:pt idx="70">
                    <c:v>Stage of construction: </c:v>
                  </c:pt>
                  <c:pt idx="71">
                    <c:v>Type of Work</c:v>
                  </c:pt>
                  <c:pt idx="72">
                    <c:v>Excavation</c:v>
                  </c:pt>
                  <c:pt idx="73">
                    <c:v>Plinth</c:v>
                  </c:pt>
                  <c:pt idx="74">
                    <c:v>RCC (Including podiums)</c:v>
                  </c:pt>
                  <c:pt idx="75">
                    <c:v>Brickwork</c:v>
                  </c:pt>
                  <c:pt idx="76">
                    <c:v>Internal Plaster</c:v>
                  </c:pt>
                  <c:pt idx="77">
                    <c:v>Ext. Plaster &amp; Plumbing</c:v>
                  </c:pt>
                  <c:pt idx="78">
                    <c:v>Flooring &amp; Fitting</c:v>
                  </c:pt>
                  <c:pt idx="79">
                    <c:v>Painting &amp; Wooden</c:v>
                  </c:pt>
                  <c:pt idx="80">
                    <c:v>Building Common Amenities</c:v>
                  </c:pt>
                  <c:pt idx="81">
                    <c:v>Possession</c:v>
                  </c:pt>
                  <c:pt idx="82">
                    <c:v>Wheather the construction is as per approved Building plan : Under Construction</c:v>
                  </c:pt>
                  <c:pt idx="83">
                    <c:v>Violations Observed if any : NA</c:v>
                  </c:pt>
                  <c:pt idx="84">
                    <c:v>Proposed Amenities                                                                                                                                                                                                                                   1.  Vitrif</c:v>
                  </c:pt>
                  <c:pt idx="87">
                    <c:v>Recommended Rates of the Property :</c:v>
                  </c:pt>
                  <c:pt idx="88">
                    <c:v>Recommended rate of the flat Per Sq. Ft. ( on Saleable area)</c:v>
                  </c:pt>
                  <c:pt idx="89">
                    <c:v>Electric &amp; Water connection charges</c:v>
                  </c:pt>
                  <c:pt idx="90">
                    <c:v>Advc Maintainence for 24 months</c:v>
                  </c:pt>
                  <c:pt idx="91">
                    <c:v>Society formation charges</c:v>
                  </c:pt>
                  <c:pt idx="92">
                    <c:v>Recommended rate of Parking </c:v>
                  </c:pt>
                  <c:pt idx="93">
                    <c:v>Distressed valuation of the Property</c:v>
                  </c:pt>
                  <c:pt idx="94">
                    <c:v>Building details Floor Wise</c:v>
                  </c:pt>
                  <c:pt idx="95">
                    <c:v>Details of Flats in Building   </c:v>
                  </c:pt>
                  <c:pt idx="96">
                    <c:v>Flat No.</c:v>
                  </c:pt>
                  <c:pt idx="97">
                    <c:v>Building no.4 (Sale Building)</c:v>
                  </c:pt>
                  <c:pt idx="98">
                    <c:v>A Wing</c:v>
                  </c:pt>
                  <c:pt idx="99">
                    <c:v>1st &amp; 2nd Basement Floor For Parking</c:v>
                  </c:pt>
                  <c:pt idx="100">
                    <c:v>2nd to 6th, 8th, 10th, 12th, 16th, 18th to 19th Floor</c:v>
                  </c:pt>
                  <c:pt idx="101">
                    <c:v>1</c:v>
                  </c:pt>
                  <c:pt idx="102">
                    <c:v>2</c:v>
                  </c:pt>
                  <c:pt idx="103">
                    <c:v>3</c:v>
                  </c:pt>
                  <c:pt idx="104">
                    <c:v>4</c:v>
                  </c:pt>
                  <c:pt idx="105">
                    <c:v>9th, 11th, 13th, 15th &amp; 19th Floor (Part Refuge Area)</c:v>
                  </c:pt>
                  <c:pt idx="106">
                    <c:v>1</c:v>
                  </c:pt>
                  <c:pt idx="107">
                    <c:v>2</c:v>
                  </c:pt>
                  <c:pt idx="108">
                    <c:v>3</c:v>
                  </c:pt>
                  <c:pt idx="109">
                    <c:v>4</c:v>
                  </c:pt>
                  <c:pt idx="110">
                    <c:v>7th Floor (Part Refuge Area)</c:v>
                  </c:pt>
                  <c:pt idx="111">
                    <c:v>1</c:v>
                  </c:pt>
                  <c:pt idx="112">
                    <c:v>2</c:v>
                  </c:pt>
                  <c:pt idx="113">
                    <c:v>3</c:v>
                  </c:pt>
                  <c:pt idx="114">
                    <c:v>4</c:v>
                  </c:pt>
                  <c:pt idx="115">
                    <c:v>14th Floor (Part Refuge Area)</c:v>
                  </c:pt>
                  <c:pt idx="116">
                    <c:v>1</c:v>
                  </c:pt>
                  <c:pt idx="117">
                    <c:v>2</c:v>
                  </c:pt>
                  <c:pt idx="118">
                    <c:v>3</c:v>
                  </c:pt>
                  <c:pt idx="119">
                    <c:v>4</c:v>
                  </c:pt>
                  <c:pt idx="120">
                    <c:v>B Wing</c:v>
                  </c:pt>
                  <c:pt idx="121">
                    <c:v>1st &amp; 2nd Basement Floor For Parking</c:v>
                  </c:pt>
                  <c:pt idx="122">
                    <c:v>2nd to 6th, 8th, 10th, 12th, 16th, 18th to 19th Floor</c:v>
                  </c:pt>
                  <c:pt idx="123">
                    <c:v>1</c:v>
                  </c:pt>
                  <c:pt idx="124">
                    <c:v>2</c:v>
                  </c:pt>
                  <c:pt idx="125">
                    <c:v>3</c:v>
                  </c:pt>
                  <c:pt idx="126">
                    <c:v>4</c:v>
                  </c:pt>
                  <c:pt idx="127">
                    <c:v>4</c:v>
                  </c:pt>
                  <c:pt idx="128">
                    <c:v>7th Floor (Part Refuge Area)</c:v>
                  </c:pt>
                  <c:pt idx="129">
                    <c:v>1</c:v>
                  </c:pt>
                  <c:pt idx="130">
                    <c:v>2</c:v>
                  </c:pt>
                  <c:pt idx="131">
                    <c:v>3</c:v>
                  </c:pt>
                  <c:pt idx="132">
                    <c:v>4</c:v>
                  </c:pt>
                  <c:pt idx="133">
                    <c:v>4</c:v>
                  </c:pt>
                  <c:pt idx="134">
                    <c:v>14th Floor (Part Refuge Area)</c:v>
                  </c:pt>
                  <c:pt idx="135">
                    <c:v>1</c:v>
                  </c:pt>
                  <c:pt idx="136">
                    <c:v>2</c:v>
                  </c:pt>
                  <c:pt idx="137">
                    <c:v>3</c:v>
                  </c:pt>
                  <c:pt idx="138">
                    <c:v>4</c:v>
                  </c:pt>
                  <c:pt idx="139">
                    <c:v>4</c:v>
                  </c:pt>
                  <c:pt idx="140">
                    <c:v>9th, 11th, 13th, 15th &amp; 19th Floor</c:v>
                  </c:pt>
                  <c:pt idx="141">
                    <c:v>1</c:v>
                  </c:pt>
                  <c:pt idx="142">
                    <c:v>2</c:v>
                  </c:pt>
                  <c:pt idx="143">
                    <c:v>3</c:v>
                  </c:pt>
                  <c:pt idx="144">
                    <c:v>4</c:v>
                  </c:pt>
                  <c:pt idx="145">
                    <c:v>4</c:v>
                  </c:pt>
                  <c:pt idx="146">
                    <c:v>C Wing</c:v>
                  </c:pt>
                  <c:pt idx="147">
                    <c:v>Basement &amp; Ground Floor For Parking</c:v>
                  </c:pt>
                  <c:pt idx="148">
                    <c:v>1st floor Podium &amp; 2nd Floor E-Deck For Parking</c:v>
                  </c:pt>
                  <c:pt idx="149">
                    <c:v>3rd to 6th, 8th to 13th &amp;15th Floor</c:v>
                  </c:pt>
                  <c:pt idx="150">
                    <c:v>1</c:v>
                  </c:pt>
                  <c:pt idx="151">
                    <c:v>2</c:v>
                  </c:pt>
                  <c:pt idx="152">
                    <c:v>3</c:v>
                  </c:pt>
                  <c:pt idx="153">
                    <c:v>4</c:v>
                  </c:pt>
                  <c:pt idx="154">
                    <c:v>7th Floor (Part Refuge Area)</c:v>
                  </c:pt>
                  <c:pt idx="155">
                    <c:v>1</c:v>
                  </c:pt>
                  <c:pt idx="156">
                    <c:v>2</c:v>
                  </c:pt>
                  <c:pt idx="157">
                    <c:v>3</c:v>
                  </c:pt>
                  <c:pt idx="158">
                    <c:v>4</c:v>
                  </c:pt>
                  <c:pt idx="159">
                    <c:v>14th Floor (Part Refuge Area)</c:v>
                  </c:pt>
                  <c:pt idx="160">
                    <c:v>1</c:v>
                  </c:pt>
                  <c:pt idx="161">
                    <c:v>2</c:v>
                  </c:pt>
                  <c:pt idx="162">
                    <c:v>3</c:v>
                  </c:pt>
                  <c:pt idx="163">
                    <c:v>4</c:v>
                  </c:pt>
                  <c:pt idx="164">
                    <c:v>Remarks:  
1. We considered carpet area as per approved plan.
2. Wing A &amp; B = All work completed upto 12th Floor (Waiting for OC).
     Wing C = Construction work is same as last visit dtd.07/04/2025
3. Saleable area as per our calculation.
4. We consider</c:v>
                  </c:pt>
                  <c:pt idx="165">
                    <c:v>Undertaking :</c:v>
                  </c:pt>
                  <c:pt idx="166">
                    <c:v>1) We have personally visited the property &amp; identified the same based on the documents provided</c:v>
                  </c:pt>
                  <c:pt idx="167">
                    <c:v>2) I/We have no direct or Indirect Interest in the property being valued</c:v>
                  </c:pt>
                  <c:pt idx="168">
                    <c:v>3) The information furnished above is true and correct to my/our knowledge.</c:v>
                  </c:pt>
                  <c:pt idx="169">
                    <c:v>4)  The saleable area is as per Our Calculation.  </c:v>
                  </c:pt>
                  <c:pt idx="170">
                    <c:v>5) Legal title of the property is not verified by us.</c:v>
                  </c:pt>
                  <c:pt idx="171">
                    <c:v>6) Gross carpet area =  Net Carpet area + Fungible area.</c:v>
                  </c:pt>
                  <c:pt idx="172">
                    <c:v>7) Fungible Area= Enclosed Balcony + Flower Bed + Covered Balcony + Service Slab + Duct + Chajja + Wheather Shed area.</c:v>
                  </c:pt>
                  <c:pt idx="173">
                    <c:v>Authorized Signatory
                                                                                                                                                                                                                                          </c:v>
                  </c:pt>
                  <c:pt idx="176">
                    <c:v>PHOTOGRAPHS OF PROPERTY : 
</c:v>
                  </c:pt>
                </c:lvl>
              </c:multiLvlStrCache>
            </c:multiLvlStrRef>
          </c:cat>
          <c:val>
            <c:numRef>
              <c:f>Sheet1!$M$1:$M$203</c:f>
              <c:numCache>
                <c:formatCode>General</c:formatCode>
                <c:ptCount val="177"/>
                <c:pt idx="112">
                  <c:v>12533.32072839363</c:v>
                </c:pt>
              </c:numCache>
            </c:numRef>
          </c:val>
          <c:extLst>
            <c:ext xmlns:c16="http://schemas.microsoft.com/office/drawing/2014/chart" uri="{C3380CC4-5D6E-409C-BE32-E72D297353CC}">
              <c16:uniqueId val="{00000007-09EC-4761-8352-6FE13B9B7B81}"/>
            </c:ext>
          </c:extLst>
        </c:ser>
        <c:dLbls>
          <c:showLegendKey val="0"/>
          <c:showVal val="0"/>
          <c:showCatName val="0"/>
          <c:showSerName val="0"/>
          <c:showPercent val="0"/>
          <c:showBubbleSize val="0"/>
        </c:dLbls>
        <c:gapWidth val="219"/>
        <c:overlap val="-27"/>
        <c:axId val="328038072"/>
        <c:axId val="328037680"/>
      </c:barChart>
      <c:catAx>
        <c:axId val="328038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037680"/>
        <c:crosses val="autoZero"/>
        <c:auto val="1"/>
        <c:lblAlgn val="ctr"/>
        <c:lblOffset val="100"/>
        <c:noMultiLvlLbl val="0"/>
      </c:catAx>
      <c:valAx>
        <c:axId val="328037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038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1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absoluteAnchor>
    <xdr:pos x="0" y="0"/>
    <xdr:ext cx="8669364" cy="6288114"/>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2</xdr:col>
      <xdr:colOff>142072</xdr:colOff>
      <xdr:row>322</xdr:row>
      <xdr:rowOff>36369</xdr:rowOff>
    </xdr:from>
    <xdr:to>
      <xdr:col>7</xdr:col>
      <xdr:colOff>123315</xdr:colOff>
      <xdr:row>334</xdr:row>
      <xdr:rowOff>68394</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732333" y="58428760"/>
          <a:ext cx="3045808" cy="2318025"/>
        </a:xfrm>
        <a:prstGeom prst="rect">
          <a:avLst/>
        </a:prstGeom>
        <a:noFill/>
        <a:ln w="952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123023</xdr:colOff>
      <xdr:row>335</xdr:row>
      <xdr:rowOff>55420</xdr:rowOff>
    </xdr:from>
    <xdr:to>
      <xdr:col>7</xdr:col>
      <xdr:colOff>142101</xdr:colOff>
      <xdr:row>347</xdr:row>
      <xdr:rowOff>87445</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13284" y="60924311"/>
          <a:ext cx="3083643" cy="2318025"/>
        </a:xfrm>
        <a:prstGeom prst="rect">
          <a:avLst/>
        </a:prstGeom>
        <a:noFill/>
        <a:ln w="952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612913</xdr:colOff>
      <xdr:row>283</xdr:row>
      <xdr:rowOff>24846</xdr:rowOff>
    </xdr:from>
    <xdr:to>
      <xdr:col>9</xdr:col>
      <xdr:colOff>384241</xdr:colOff>
      <xdr:row>318</xdr:row>
      <xdr:rowOff>182217</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b="1084"/>
        <a:stretch/>
      </xdr:blipFill>
      <xdr:spPr>
        <a:xfrm>
          <a:off x="612913" y="57357063"/>
          <a:ext cx="5651980" cy="6824871"/>
        </a:xfrm>
        <a:prstGeom prst="rect">
          <a:avLst/>
        </a:prstGeom>
        <a:ln>
          <a:solidFill>
            <a:schemeClr val="tx1"/>
          </a:solidFill>
        </a:ln>
      </xdr:spPr>
    </xdr:pic>
    <xdr:clientData/>
  </xdr:twoCellAnchor>
  <xdr:twoCellAnchor editAs="oneCell">
    <xdr:from>
      <xdr:col>0</xdr:col>
      <xdr:colOff>422412</xdr:colOff>
      <xdr:row>244</xdr:row>
      <xdr:rowOff>74544</xdr:rowOff>
    </xdr:from>
    <xdr:to>
      <xdr:col>9</xdr:col>
      <xdr:colOff>694910</xdr:colOff>
      <xdr:row>279</xdr:row>
      <xdr:rowOff>149088</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4"/>
        <a:stretch>
          <a:fillRect/>
        </a:stretch>
      </xdr:blipFill>
      <xdr:spPr>
        <a:xfrm>
          <a:off x="422412" y="49977261"/>
          <a:ext cx="6153150" cy="6742044"/>
        </a:xfrm>
        <a:prstGeom prst="rect">
          <a:avLst/>
        </a:prstGeom>
        <a:ln>
          <a:solidFill>
            <a:schemeClr val="tx1"/>
          </a:solidFill>
        </a:ln>
      </xdr:spPr>
    </xdr:pic>
    <xdr:clientData/>
  </xdr:twoCellAnchor>
  <xdr:twoCellAnchor editAs="oneCell">
    <xdr:from>
      <xdr:col>10</xdr:col>
      <xdr:colOff>0</xdr:colOff>
      <xdr:row>229</xdr:row>
      <xdr:rowOff>0</xdr:rowOff>
    </xdr:from>
    <xdr:to>
      <xdr:col>10</xdr:col>
      <xdr:colOff>304800</xdr:colOff>
      <xdr:row>230</xdr:row>
      <xdr:rowOff>114300</xdr:rowOff>
    </xdr:to>
    <xdr:sp macro="" textlink="">
      <xdr:nvSpPr>
        <xdr:cNvPr id="2049" name="AutoShape 1" descr="blob:https://web.whatsapp.com/67c33818-2ae3-4f44-a632-a260a197c836"/>
        <xdr:cNvSpPr>
          <a:spLocks noChangeAspect="1" noChangeArrowheads="1"/>
        </xdr:cNvSpPr>
      </xdr:nvSpPr>
      <xdr:spPr bwMode="auto">
        <a:xfrm>
          <a:off x="6972300" y="4702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349064</xdr:colOff>
      <xdr:row>203</xdr:row>
      <xdr:rowOff>121228</xdr:rowOff>
    </xdr:from>
    <xdr:to>
      <xdr:col>9</xdr:col>
      <xdr:colOff>606136</xdr:colOff>
      <xdr:row>241</xdr:row>
      <xdr:rowOff>155864</xdr:rowOff>
    </xdr:to>
    <xdr:grpSp>
      <xdr:nvGrpSpPr>
        <xdr:cNvPr id="4" name="Group 3"/>
        <xdr:cNvGrpSpPr/>
      </xdr:nvGrpSpPr>
      <xdr:grpSpPr>
        <a:xfrm>
          <a:off x="349064" y="43208864"/>
          <a:ext cx="6145254" cy="7273636"/>
          <a:chOff x="349064" y="43609510"/>
          <a:chExt cx="5917905" cy="7282064"/>
        </a:xfrm>
      </xdr:grpSpPr>
      <xdr:grpSp>
        <xdr:nvGrpSpPr>
          <xdr:cNvPr id="3" name="Group 2"/>
          <xdr:cNvGrpSpPr/>
        </xdr:nvGrpSpPr>
        <xdr:grpSpPr>
          <a:xfrm>
            <a:off x="349064" y="43609510"/>
            <a:ext cx="5917905" cy="7282064"/>
            <a:chOff x="410697" y="42456366"/>
            <a:chExt cx="5916173" cy="7282064"/>
          </a:xfrm>
        </xdr:grpSpPr>
        <xdr:grpSp>
          <xdr:nvGrpSpPr>
            <xdr:cNvPr id="2" name="Group 1"/>
            <xdr:cNvGrpSpPr/>
          </xdr:nvGrpSpPr>
          <xdr:grpSpPr>
            <a:xfrm>
              <a:off x="410697" y="42456366"/>
              <a:ext cx="5916173" cy="7282064"/>
              <a:chOff x="410697" y="42456366"/>
              <a:chExt cx="5916173" cy="7282064"/>
            </a:xfrm>
          </xdr:grpSpPr>
          <xdr:grpSp>
            <xdr:nvGrpSpPr>
              <xdr:cNvPr id="38" name="Group 37"/>
              <xdr:cNvGrpSpPr/>
            </xdr:nvGrpSpPr>
            <xdr:grpSpPr>
              <a:xfrm>
                <a:off x="410697" y="42465811"/>
                <a:ext cx="5916173" cy="7272619"/>
                <a:chOff x="437030" y="42414264"/>
                <a:chExt cx="5924017" cy="7272619"/>
              </a:xfrm>
            </xdr:grpSpPr>
            <xdr:grpSp>
              <xdr:nvGrpSpPr>
                <xdr:cNvPr id="29" name="Group 28"/>
                <xdr:cNvGrpSpPr/>
              </xdr:nvGrpSpPr>
              <xdr:grpSpPr>
                <a:xfrm>
                  <a:off x="627528" y="42414264"/>
                  <a:ext cx="5733519" cy="7272619"/>
                  <a:chOff x="716691" y="252052"/>
                  <a:chExt cx="6030998" cy="8391178"/>
                </a:xfrm>
              </xdr:grpSpPr>
              <xdr:pic>
                <xdr:nvPicPr>
                  <xdr:cNvPr id="31" name="Picture 30" descr="https://vsjcllp.vsjadon.com/upload/insp-239706-1512.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27689" y="6483230"/>
                    <a:ext cx="1620000" cy="21600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9706-1350.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16619" y="6483230"/>
                    <a:ext cx="2880000" cy="21600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9706-214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16691" y="252052"/>
                    <a:ext cx="2859001" cy="3812001"/>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39706-21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690335" y="4184592"/>
                    <a:ext cx="1619941" cy="2159921"/>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39706-214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926989" y="4184592"/>
                    <a:ext cx="1619941" cy="2159921"/>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36" name="Picture 35"/>
                  <xdr:cNvPicPr>
                    <a:picLocks noChangeAspect="1"/>
                  </xdr:cNvPicPr>
                </xdr:nvPicPr>
                <xdr:blipFill>
                  <a:blip xmlns:r="http://schemas.openxmlformats.org/officeDocument/2006/relationships" r:embed="rId10"/>
                  <a:stretch>
                    <a:fillRect/>
                  </a:stretch>
                </xdr:blipFill>
                <xdr:spPr>
                  <a:xfrm>
                    <a:off x="1127689" y="4177047"/>
                    <a:ext cx="1619942" cy="2159921"/>
                  </a:xfrm>
                  <a:prstGeom prst="rect">
                    <a:avLst/>
                  </a:prstGeom>
                  <a:ln>
                    <a:solidFill>
                      <a:sysClr val="windowText" lastClr="000000"/>
                    </a:solidFill>
                  </a:ln>
                </xdr:spPr>
              </xdr:pic>
            </xdr:grpSp>
            <xdr:pic>
              <xdr:nvPicPr>
                <xdr:cNvPr id="39" name="Picture 38"/>
                <xdr:cNvPicPr>
                  <a:picLocks noChangeAspect="1"/>
                </xdr:cNvPicPr>
              </xdr:nvPicPr>
              <xdr:blipFill>
                <a:blip xmlns:r="http://schemas.openxmlformats.org/officeDocument/2006/relationships" r:embed="rId11"/>
                <a:stretch>
                  <a:fillRect/>
                </a:stretch>
              </xdr:blipFill>
              <xdr:spPr>
                <a:xfrm>
                  <a:off x="437030" y="47804295"/>
                  <a:ext cx="1404000" cy="1872000"/>
                </a:xfrm>
                <a:prstGeom prst="rect">
                  <a:avLst/>
                </a:prstGeom>
                <a:ln>
                  <a:solidFill>
                    <a:sysClr val="windowText" lastClr="000000"/>
                  </a:solidFill>
                </a:ln>
              </xdr:spPr>
            </xdr:pic>
          </xdr:grpSp>
          <xdr:sp macro="" textlink="">
            <xdr:nvSpPr>
              <xdr:cNvPr id="37" name="TextBox 36">
                <a:extLst>
                  <a:ext uri="{FF2B5EF4-FFF2-40B4-BE49-F238E27FC236}">
                    <a16:creationId xmlns:a16="http://schemas.microsoft.com/office/drawing/2014/main" id="{8D40DB5F-B8D8-25D7-F9A6-FB7A7150713A}"/>
                  </a:ext>
                </a:extLst>
              </xdr:cNvPr>
              <xdr:cNvSpPr txBox="1"/>
            </xdr:nvSpPr>
            <xdr:spPr>
              <a:xfrm>
                <a:off x="1297967" y="42456366"/>
                <a:ext cx="321611" cy="442631"/>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C</a:t>
                </a:r>
                <a:endParaRPr lang="en-IN" sz="2400" b="1"/>
              </a:p>
            </xdr:txBody>
          </xdr:sp>
          <xdr:sp macro="" textlink="">
            <xdr:nvSpPr>
              <xdr:cNvPr id="24" name="TextBox 23">
                <a:extLst>
                  <a:ext uri="{FF2B5EF4-FFF2-40B4-BE49-F238E27FC236}">
                    <a16:creationId xmlns:a16="http://schemas.microsoft.com/office/drawing/2014/main" id="{8D40DB5F-B8D8-25D7-F9A6-FB7A7150713A}"/>
                  </a:ext>
                </a:extLst>
              </xdr:cNvPr>
              <xdr:cNvSpPr txBox="1"/>
            </xdr:nvSpPr>
            <xdr:spPr>
              <a:xfrm>
                <a:off x="1683207" y="44547865"/>
                <a:ext cx="321611" cy="442631"/>
              </a:xfrm>
              <a:prstGeom prst="rect">
                <a:avLst/>
              </a:prstGeom>
              <a:noFill/>
              <a:ln>
                <a:solidFill>
                  <a:sysClr val="windowText" lastClr="000000"/>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C</a:t>
                </a:r>
                <a:endParaRPr lang="en-IN" sz="2400" b="1"/>
              </a:p>
            </xdr:txBody>
          </xdr:sp>
          <xdr:sp macro="" textlink="">
            <xdr:nvSpPr>
              <xdr:cNvPr id="27" name="TextBox 26">
                <a:extLst>
                  <a:ext uri="{FF2B5EF4-FFF2-40B4-BE49-F238E27FC236}">
                    <a16:creationId xmlns:a16="http://schemas.microsoft.com/office/drawing/2014/main" id="{8D40DB5F-B8D8-25D7-F9A6-FB7A7150713A}"/>
                  </a:ext>
                </a:extLst>
              </xdr:cNvPr>
              <xdr:cNvSpPr txBox="1"/>
            </xdr:nvSpPr>
            <xdr:spPr>
              <a:xfrm>
                <a:off x="4376875" y="42510795"/>
                <a:ext cx="321611" cy="442631"/>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C</a:t>
                </a:r>
                <a:endParaRPr lang="en-IN" sz="2400" b="1"/>
              </a:p>
            </xdr:txBody>
          </xdr:sp>
          <xdr:sp macro="" textlink="">
            <xdr:nvSpPr>
              <xdr:cNvPr id="28" name="TextBox 27">
                <a:extLst>
                  <a:ext uri="{FF2B5EF4-FFF2-40B4-BE49-F238E27FC236}">
                    <a16:creationId xmlns:a16="http://schemas.microsoft.com/office/drawing/2014/main" id="{8D40DB5F-B8D8-25D7-F9A6-FB7A7150713A}"/>
                  </a:ext>
                </a:extLst>
              </xdr:cNvPr>
              <xdr:cNvSpPr txBox="1"/>
            </xdr:nvSpPr>
            <xdr:spPr>
              <a:xfrm>
                <a:off x="3685137" y="42810152"/>
                <a:ext cx="321611" cy="442631"/>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C</a:t>
                </a:r>
                <a:endParaRPr lang="en-IN" sz="2400" b="1"/>
              </a:p>
            </xdr:txBody>
          </xdr:sp>
        </xdr:grpSp>
        <xdr:pic>
          <xdr:nvPicPr>
            <xdr:cNvPr id="19" name="Picture 18"/>
            <xdr:cNvPicPr>
              <a:picLocks noChangeAspect="1"/>
            </xdr:cNvPicPr>
          </xdr:nvPicPr>
          <xdr:blipFill>
            <a:blip xmlns:r="http://schemas.openxmlformats.org/officeDocument/2006/relationships" r:embed="rId12"/>
            <a:stretch>
              <a:fillRect/>
            </a:stretch>
          </xdr:blipFill>
          <xdr:spPr>
            <a:xfrm>
              <a:off x="3428599" y="42470612"/>
              <a:ext cx="2478600" cy="3304800"/>
            </a:xfrm>
            <a:prstGeom prst="rect">
              <a:avLst/>
            </a:prstGeom>
            <a:ln>
              <a:solidFill>
                <a:schemeClr val="tx1"/>
              </a:solidFill>
            </a:ln>
          </xdr:spPr>
        </xdr:pic>
      </xdr:grpSp>
      <xdr:sp macro="" textlink="">
        <xdr:nvSpPr>
          <xdr:cNvPr id="41" name="TextBox 40">
            <a:extLst>
              <a:ext uri="{FF2B5EF4-FFF2-40B4-BE49-F238E27FC236}">
                <a16:creationId xmlns:a16="http://schemas.microsoft.com/office/drawing/2014/main" id="{8D40DB5F-B8D8-25D7-F9A6-FB7A7150713A}"/>
              </a:ext>
            </a:extLst>
          </xdr:cNvPr>
          <xdr:cNvSpPr txBox="1"/>
        </xdr:nvSpPr>
        <xdr:spPr>
          <a:xfrm>
            <a:off x="4045032" y="43645529"/>
            <a:ext cx="322647" cy="442631"/>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A</a:t>
            </a:r>
            <a:endParaRPr lang="en-IN" sz="2400" b="1"/>
          </a:p>
        </xdr:txBody>
      </xdr:sp>
      <xdr:sp macro="" textlink="">
        <xdr:nvSpPr>
          <xdr:cNvPr id="42" name="TextBox 41">
            <a:extLst>
              <a:ext uri="{FF2B5EF4-FFF2-40B4-BE49-F238E27FC236}">
                <a16:creationId xmlns:a16="http://schemas.microsoft.com/office/drawing/2014/main" id="{8D40DB5F-B8D8-25D7-F9A6-FB7A7150713A}"/>
              </a:ext>
            </a:extLst>
          </xdr:cNvPr>
          <xdr:cNvSpPr txBox="1"/>
        </xdr:nvSpPr>
        <xdr:spPr>
          <a:xfrm>
            <a:off x="5243698" y="44080957"/>
            <a:ext cx="310277" cy="442631"/>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B</a:t>
            </a:r>
            <a:endParaRPr lang="en-IN" sz="2400" b="1"/>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19937</xdr:colOff>
      <xdr:row>14</xdr:row>
      <xdr:rowOff>0</xdr:rowOff>
    </xdr:from>
    <xdr:to>
      <xdr:col>6</xdr:col>
      <xdr:colOff>22262</xdr:colOff>
      <xdr:row>32</xdr:row>
      <xdr:rowOff>171000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00962" y="2857500"/>
          <a:ext cx="6403125" cy="3600000"/>
        </a:xfrm>
        <a:prstGeom prst="rect">
          <a:avLst/>
        </a:prstGeom>
        <a:ln>
          <a:solidFill>
            <a:schemeClr val="tx1"/>
          </a:solidFill>
        </a:ln>
      </xdr:spPr>
    </xdr:pic>
    <xdr:clientData/>
  </xdr:twoCellAnchor>
  <xdr:twoCellAnchor editAs="oneCell">
    <xdr:from>
      <xdr:col>1</xdr:col>
      <xdr:colOff>0</xdr:colOff>
      <xdr:row>33</xdr:row>
      <xdr:rowOff>113493</xdr:rowOff>
    </xdr:from>
    <xdr:to>
      <xdr:col>6</xdr:col>
      <xdr:colOff>2325</xdr:colOff>
      <xdr:row>52</xdr:row>
      <xdr:rowOff>93993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81025" y="6590493"/>
          <a:ext cx="6403125" cy="3600000"/>
        </a:xfrm>
        <a:prstGeom prst="rect">
          <a:avLst/>
        </a:prstGeom>
        <a:ln>
          <a:solidFill>
            <a:schemeClr val="tx1"/>
          </a:solidFill>
        </a:ln>
      </xdr:spPr>
    </xdr:pic>
    <xdr:clientData/>
  </xdr:twoCellAnchor>
  <xdr:twoCellAnchor editAs="oneCell">
    <xdr:from>
      <xdr:col>6</xdr:col>
      <xdr:colOff>145268</xdr:colOff>
      <xdr:row>14</xdr:row>
      <xdr:rowOff>0</xdr:rowOff>
    </xdr:from>
    <xdr:to>
      <xdr:col>15</xdr:col>
      <xdr:colOff>52343</xdr:colOff>
      <xdr:row>32</xdr:row>
      <xdr:rowOff>171000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7127093" y="2857500"/>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maps.app.goo.gl/Euvn6puescs7V2dD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2"/>
  <sheetViews>
    <sheetView tabSelected="1" view="pageBreakPreview" topLeftCell="A179" zoomScale="55" zoomScaleNormal="100" zoomScaleSheetLayoutView="55" zoomScalePageLayoutView="85" workbookViewId="0">
      <selection activeCell="K191" sqref="K191"/>
    </sheetView>
  </sheetViews>
  <sheetFormatPr defaultRowHeight="15" x14ac:dyDescent="0.25"/>
  <cols>
    <col min="1" max="1" width="9.28515625" customWidth="1"/>
    <col min="2" max="2" width="14.5703125" customWidth="1"/>
    <col min="3" max="3" width="14.42578125" customWidth="1"/>
    <col min="4" max="4" width="7.28515625" customWidth="1"/>
    <col min="5" max="5" width="5.5703125" customWidth="1"/>
    <col min="6" max="6" width="9" customWidth="1"/>
    <col min="7" max="8" width="9.7109375" customWidth="1"/>
    <col min="9" max="9" width="8.7109375" customWidth="1"/>
    <col min="10" max="10" width="16.28515625" customWidth="1"/>
    <col min="11" max="11" width="13.28515625" customWidth="1"/>
  </cols>
  <sheetData>
    <row r="1" spans="1:15" ht="43.9" customHeight="1" x14ac:dyDescent="0.25">
      <c r="A1" s="211" t="s">
        <v>266</v>
      </c>
      <c r="B1" s="212"/>
      <c r="C1" s="212"/>
      <c r="D1" s="212"/>
      <c r="E1" s="212"/>
      <c r="F1" s="212"/>
      <c r="G1" s="212"/>
      <c r="H1" s="212"/>
      <c r="I1" s="212"/>
      <c r="J1" s="213"/>
    </row>
    <row r="2" spans="1:15" x14ac:dyDescent="0.25">
      <c r="A2" s="136" t="s">
        <v>45</v>
      </c>
      <c r="B2" s="137"/>
      <c r="C2" s="137"/>
      <c r="D2" s="137"/>
      <c r="E2" s="137"/>
      <c r="F2" s="137"/>
      <c r="G2" s="137"/>
      <c r="H2" s="137"/>
      <c r="I2" s="137"/>
      <c r="J2" s="138"/>
    </row>
    <row r="3" spans="1:15" x14ac:dyDescent="0.25">
      <c r="A3" s="139" t="s">
        <v>0</v>
      </c>
      <c r="B3" s="140"/>
      <c r="C3" s="140"/>
      <c r="D3" s="140"/>
      <c r="E3" s="141"/>
      <c r="F3" s="142" t="str">
        <f ca="1">TEXT(TODAY(),"DD/MM/YYYY")</f>
        <v>10/07/2025</v>
      </c>
      <c r="G3" s="143"/>
      <c r="H3" s="143"/>
      <c r="I3" s="143"/>
      <c r="J3" s="144"/>
    </row>
    <row r="4" spans="1:15" x14ac:dyDescent="0.25">
      <c r="A4" s="139" t="s">
        <v>1</v>
      </c>
      <c r="B4" s="140"/>
      <c r="C4" s="140"/>
      <c r="D4" s="140"/>
      <c r="E4" s="141"/>
      <c r="F4" s="72" t="s">
        <v>265</v>
      </c>
      <c r="G4" s="73"/>
      <c r="H4" s="73"/>
      <c r="I4" s="73"/>
      <c r="J4" s="74"/>
    </row>
    <row r="5" spans="1:15" x14ac:dyDescent="0.25">
      <c r="A5" s="139" t="s">
        <v>2</v>
      </c>
      <c r="B5" s="140"/>
      <c r="C5" s="140"/>
      <c r="D5" s="140"/>
      <c r="E5" s="141"/>
      <c r="F5" s="142">
        <v>45846</v>
      </c>
      <c r="G5" s="143"/>
      <c r="H5" s="143"/>
      <c r="I5" s="143"/>
      <c r="J5" s="144"/>
    </row>
    <row r="6" spans="1:15" ht="16.5" customHeight="1" x14ac:dyDescent="0.25">
      <c r="A6" s="139" t="s">
        <v>3</v>
      </c>
      <c r="B6" s="140"/>
      <c r="C6" s="140"/>
      <c r="D6" s="140"/>
      <c r="E6" s="141"/>
      <c r="F6" s="75" t="s">
        <v>134</v>
      </c>
      <c r="G6" s="145"/>
      <c r="H6" s="145"/>
      <c r="I6" s="145"/>
      <c r="J6" s="76"/>
    </row>
    <row r="7" spans="1:15" ht="15" customHeight="1" x14ac:dyDescent="0.25">
      <c r="A7" s="139" t="s">
        <v>4</v>
      </c>
      <c r="B7" s="140"/>
      <c r="C7" s="140"/>
      <c r="D7" s="140"/>
      <c r="E7" s="141"/>
      <c r="F7" s="75" t="s">
        <v>134</v>
      </c>
      <c r="G7" s="145"/>
      <c r="H7" s="145"/>
      <c r="I7" s="145"/>
      <c r="J7" s="76"/>
    </row>
    <row r="8" spans="1:15" x14ac:dyDescent="0.25">
      <c r="A8" s="139" t="s">
        <v>5</v>
      </c>
      <c r="B8" s="140"/>
      <c r="C8" s="140"/>
      <c r="D8" s="140"/>
      <c r="E8" s="141"/>
      <c r="F8" s="160" t="s">
        <v>175</v>
      </c>
      <c r="G8" s="215"/>
      <c r="H8" s="215"/>
      <c r="I8" s="215"/>
      <c r="J8" s="161"/>
    </row>
    <row r="9" spans="1:15" x14ac:dyDescent="0.25">
      <c r="A9" s="72" t="s">
        <v>269</v>
      </c>
      <c r="B9" s="140"/>
      <c r="C9" s="140"/>
      <c r="D9" s="140"/>
      <c r="E9" s="141"/>
      <c r="F9" s="72">
        <v>2266166700</v>
      </c>
      <c r="G9" s="73"/>
      <c r="H9" s="73"/>
      <c r="I9" s="73"/>
      <c r="J9" s="74"/>
    </row>
    <row r="10" spans="1:15" x14ac:dyDescent="0.25">
      <c r="A10" s="75" t="s">
        <v>264</v>
      </c>
      <c r="B10" s="140"/>
      <c r="C10" s="140"/>
      <c r="D10" s="140"/>
      <c r="E10" s="141"/>
      <c r="F10" s="72" t="s">
        <v>51</v>
      </c>
      <c r="G10" s="73"/>
      <c r="H10" s="73"/>
      <c r="I10" s="73"/>
      <c r="J10" s="74"/>
      <c r="K10" s="72">
        <v>9594055381</v>
      </c>
      <c r="L10" s="73"/>
      <c r="M10" s="73"/>
      <c r="N10" s="73"/>
      <c r="O10" s="74"/>
    </row>
    <row r="11" spans="1:15" x14ac:dyDescent="0.25">
      <c r="A11" s="72" t="s">
        <v>106</v>
      </c>
      <c r="B11" s="73"/>
      <c r="C11" s="73"/>
      <c r="D11" s="73"/>
      <c r="E11" s="74"/>
      <c r="F11" s="72" t="s">
        <v>174</v>
      </c>
      <c r="G11" s="73"/>
      <c r="H11" s="73"/>
      <c r="I11" s="73"/>
      <c r="J11" s="74"/>
    </row>
    <row r="12" spans="1:15" x14ac:dyDescent="0.25">
      <c r="A12" s="139" t="s">
        <v>6</v>
      </c>
      <c r="B12" s="140"/>
      <c r="C12" s="140"/>
      <c r="D12" s="140"/>
      <c r="E12" s="141"/>
      <c r="F12" s="75" t="s">
        <v>135</v>
      </c>
      <c r="G12" s="145"/>
      <c r="H12" s="145"/>
      <c r="I12" s="145"/>
      <c r="J12" s="76"/>
    </row>
    <row r="13" spans="1:15" ht="30.75" customHeight="1" x14ac:dyDescent="0.25">
      <c r="A13" s="72" t="s">
        <v>142</v>
      </c>
      <c r="B13" s="140"/>
      <c r="C13" s="140"/>
      <c r="D13" s="140"/>
      <c r="E13" s="141"/>
      <c r="F13" s="87" t="s">
        <v>183</v>
      </c>
      <c r="G13" s="88"/>
      <c r="H13" s="88"/>
      <c r="I13" s="88"/>
      <c r="J13" s="89"/>
    </row>
    <row r="14" spans="1:15" ht="45" customHeight="1" x14ac:dyDescent="0.25">
      <c r="A14" s="150" t="s">
        <v>62</v>
      </c>
      <c r="B14" s="150"/>
      <c r="C14" s="75" t="s">
        <v>267</v>
      </c>
      <c r="D14" s="145"/>
      <c r="E14" s="145"/>
      <c r="F14" s="145"/>
      <c r="G14" s="145"/>
      <c r="H14" s="145"/>
      <c r="I14" s="145"/>
      <c r="J14" s="76"/>
    </row>
    <row r="15" spans="1:15" ht="48.75" customHeight="1" x14ac:dyDescent="0.25">
      <c r="A15" s="2" t="s">
        <v>137</v>
      </c>
      <c r="B15" s="150" t="s">
        <v>136</v>
      </c>
      <c r="C15" s="150"/>
      <c r="D15" s="150"/>
      <c r="E15" s="150"/>
      <c r="F15" s="69" t="s">
        <v>138</v>
      </c>
      <c r="G15" s="70" t="s">
        <v>51</v>
      </c>
      <c r="H15" s="5" t="s">
        <v>63</v>
      </c>
      <c r="I15" s="175" t="s">
        <v>139</v>
      </c>
      <c r="J15" s="176"/>
    </row>
    <row r="16" spans="1:15" x14ac:dyDescent="0.25">
      <c r="A16" s="3" t="s">
        <v>7</v>
      </c>
      <c r="B16" s="72" t="s">
        <v>143</v>
      </c>
      <c r="C16" s="73"/>
      <c r="D16" s="73"/>
      <c r="E16" s="74"/>
      <c r="F16" s="4" t="s">
        <v>64</v>
      </c>
      <c r="G16" s="72" t="s">
        <v>141</v>
      </c>
      <c r="H16" s="73"/>
      <c r="I16" s="73"/>
      <c r="J16" s="74"/>
    </row>
    <row r="17" spans="1:10" x14ac:dyDescent="0.25">
      <c r="A17" s="3" t="s">
        <v>8</v>
      </c>
      <c r="B17" s="72" t="s">
        <v>140</v>
      </c>
      <c r="C17" s="73"/>
      <c r="D17" s="73"/>
      <c r="E17" s="74"/>
      <c r="F17" s="4" t="s">
        <v>65</v>
      </c>
      <c r="G17" s="72">
        <v>400072</v>
      </c>
      <c r="H17" s="73"/>
      <c r="I17" s="73"/>
      <c r="J17" s="74"/>
    </row>
    <row r="18" spans="1:10" ht="32.25" customHeight="1" x14ac:dyDescent="0.25">
      <c r="A18" s="146" t="s">
        <v>66</v>
      </c>
      <c r="B18" s="146"/>
      <c r="C18" s="159" t="s">
        <v>144</v>
      </c>
      <c r="D18" s="159"/>
      <c r="E18" s="159"/>
      <c r="F18" s="150" t="s">
        <v>53</v>
      </c>
      <c r="G18" s="150"/>
      <c r="H18" s="145" t="s">
        <v>268</v>
      </c>
      <c r="I18" s="145"/>
      <c r="J18" s="76"/>
    </row>
    <row r="19" spans="1:10" ht="15" customHeight="1" x14ac:dyDescent="0.25">
      <c r="A19" s="151" t="s">
        <v>107</v>
      </c>
      <c r="B19" s="152"/>
      <c r="C19" s="152"/>
      <c r="D19" s="152"/>
      <c r="E19" s="153"/>
      <c r="F19" s="169" t="s">
        <v>60</v>
      </c>
      <c r="G19" s="170"/>
      <c r="H19" s="170"/>
      <c r="I19" s="170"/>
      <c r="J19" s="171"/>
    </row>
    <row r="20" spans="1:10" ht="15.75" customHeight="1" x14ac:dyDescent="0.25">
      <c r="A20" s="154"/>
      <c r="B20" s="155"/>
      <c r="C20" s="155"/>
      <c r="D20" s="155"/>
      <c r="E20" s="156"/>
      <c r="F20" s="172"/>
      <c r="G20" s="173"/>
      <c r="H20" s="173"/>
      <c r="I20" s="173"/>
      <c r="J20" s="174"/>
    </row>
    <row r="21" spans="1:10" ht="15" customHeight="1" x14ac:dyDescent="0.25">
      <c r="A21" s="151" t="s">
        <v>108</v>
      </c>
      <c r="B21" s="157"/>
      <c r="C21" s="157"/>
      <c r="D21" s="157"/>
      <c r="E21" s="158"/>
      <c r="F21" s="151" t="s">
        <v>47</v>
      </c>
      <c r="G21" s="152"/>
      <c r="H21" s="152"/>
      <c r="I21" s="152"/>
      <c r="J21" s="153"/>
    </row>
    <row r="22" spans="1:10" x14ac:dyDescent="0.25">
      <c r="A22" s="139" t="s">
        <v>9</v>
      </c>
      <c r="B22" s="140"/>
      <c r="C22" s="140"/>
      <c r="D22" s="140"/>
      <c r="E22" s="141"/>
      <c r="F22" s="147" t="s">
        <v>145</v>
      </c>
      <c r="G22" s="148"/>
      <c r="H22" s="148"/>
      <c r="I22" s="148"/>
      <c r="J22" s="149"/>
    </row>
    <row r="23" spans="1:10" x14ac:dyDescent="0.25">
      <c r="A23" s="139" t="s">
        <v>10</v>
      </c>
      <c r="B23" s="140"/>
      <c r="C23" s="140"/>
      <c r="D23" s="140"/>
      <c r="E23" s="141"/>
      <c r="F23" s="162" t="s">
        <v>54</v>
      </c>
      <c r="G23" s="177"/>
      <c r="H23" s="177"/>
      <c r="I23" s="177"/>
      <c r="J23" s="178"/>
    </row>
    <row r="24" spans="1:10" x14ac:dyDescent="0.25">
      <c r="A24" s="139" t="s">
        <v>11</v>
      </c>
      <c r="B24" s="140"/>
      <c r="C24" s="140"/>
      <c r="D24" s="140"/>
      <c r="E24" s="141"/>
      <c r="F24" s="147" t="s">
        <v>146</v>
      </c>
      <c r="G24" s="148"/>
      <c r="H24" s="148"/>
      <c r="I24" s="148"/>
      <c r="J24" s="149"/>
    </row>
    <row r="25" spans="1:10" x14ac:dyDescent="0.25">
      <c r="A25" s="139" t="s">
        <v>29</v>
      </c>
      <c r="B25" s="140"/>
      <c r="C25" s="140"/>
      <c r="D25" s="140"/>
      <c r="E25" s="141"/>
      <c r="F25" s="162" t="s">
        <v>67</v>
      </c>
      <c r="G25" s="163"/>
      <c r="H25" s="163"/>
      <c r="I25" s="163"/>
      <c r="J25" s="164"/>
    </row>
    <row r="26" spans="1:10" x14ac:dyDescent="0.25">
      <c r="A26" s="165" t="s">
        <v>12</v>
      </c>
      <c r="B26" s="166"/>
      <c r="C26" s="165" t="s">
        <v>13</v>
      </c>
      <c r="D26" s="166"/>
      <c r="E26" s="167" t="s">
        <v>14</v>
      </c>
      <c r="F26" s="166"/>
      <c r="G26" s="167" t="s">
        <v>52</v>
      </c>
      <c r="H26" s="168"/>
      <c r="I26" s="165" t="s">
        <v>15</v>
      </c>
      <c r="J26" s="166"/>
    </row>
    <row r="27" spans="1:10" x14ac:dyDescent="0.25">
      <c r="A27" s="167" t="s">
        <v>16</v>
      </c>
      <c r="B27" s="168"/>
      <c r="C27" s="167" t="s">
        <v>51</v>
      </c>
      <c r="D27" s="168"/>
      <c r="E27" s="167" t="s">
        <v>51</v>
      </c>
      <c r="F27" s="168"/>
      <c r="G27" s="167" t="s">
        <v>51</v>
      </c>
      <c r="H27" s="168"/>
      <c r="I27" s="167" t="s">
        <v>51</v>
      </c>
      <c r="J27" s="168"/>
    </row>
    <row r="28" spans="1:10" ht="29.25" customHeight="1" x14ac:dyDescent="0.25">
      <c r="A28" s="133" t="s">
        <v>17</v>
      </c>
      <c r="B28" s="134"/>
      <c r="C28" s="167" t="s">
        <v>162</v>
      </c>
      <c r="D28" s="168"/>
      <c r="E28" s="167" t="s">
        <v>163</v>
      </c>
      <c r="F28" s="168"/>
      <c r="G28" s="167" t="s">
        <v>164</v>
      </c>
      <c r="H28" s="168"/>
      <c r="I28" s="175" t="s">
        <v>165</v>
      </c>
      <c r="J28" s="176"/>
    </row>
    <row r="29" spans="1:10" x14ac:dyDescent="0.25">
      <c r="A29" s="72" t="s">
        <v>59</v>
      </c>
      <c r="B29" s="73"/>
      <c r="C29" s="73"/>
      <c r="D29" s="73"/>
      <c r="E29" s="73"/>
      <c r="F29" s="73"/>
      <c r="G29" s="73"/>
      <c r="H29" s="73"/>
      <c r="I29" s="73"/>
      <c r="J29" s="74"/>
    </row>
    <row r="30" spans="1:10" x14ac:dyDescent="0.25">
      <c r="A30" s="72" t="s">
        <v>147</v>
      </c>
      <c r="B30" s="73"/>
      <c r="C30" s="73"/>
      <c r="D30" s="73"/>
      <c r="E30" s="73"/>
      <c r="F30" s="73"/>
      <c r="G30" s="73"/>
      <c r="H30" s="73"/>
      <c r="I30" s="73"/>
      <c r="J30" s="74"/>
    </row>
    <row r="31" spans="1:10" x14ac:dyDescent="0.25">
      <c r="A31" s="160" t="s">
        <v>42</v>
      </c>
      <c r="B31" s="161"/>
      <c r="C31" s="72" t="s">
        <v>272</v>
      </c>
      <c r="D31" s="73"/>
      <c r="E31" s="73"/>
      <c r="F31" s="73"/>
      <c r="G31" s="73"/>
      <c r="H31" s="73"/>
      <c r="I31" s="73"/>
      <c r="J31" s="74"/>
    </row>
    <row r="32" spans="1:10" x14ac:dyDescent="0.25">
      <c r="A32" s="160" t="s">
        <v>270</v>
      </c>
      <c r="B32" s="161"/>
      <c r="C32" s="230" t="s">
        <v>271</v>
      </c>
      <c r="D32" s="73"/>
      <c r="E32" s="73"/>
      <c r="F32" s="73"/>
      <c r="G32" s="73"/>
      <c r="H32" s="73"/>
      <c r="I32" s="73"/>
      <c r="J32" s="74"/>
    </row>
    <row r="33" spans="1:10" x14ac:dyDescent="0.25">
      <c r="A33" s="160" t="s">
        <v>18</v>
      </c>
      <c r="B33" s="215"/>
      <c r="C33" s="215"/>
      <c r="D33" s="215"/>
      <c r="E33" s="215"/>
      <c r="F33" s="215"/>
      <c r="G33" s="215"/>
      <c r="H33" s="215"/>
      <c r="I33" s="215"/>
      <c r="J33" s="161"/>
    </row>
    <row r="34" spans="1:10" ht="15" customHeight="1" x14ac:dyDescent="0.25">
      <c r="A34" s="151" t="s">
        <v>148</v>
      </c>
      <c r="B34" s="152"/>
      <c r="C34" s="152"/>
      <c r="D34" s="152"/>
      <c r="E34" s="152"/>
      <c r="F34" s="152"/>
      <c r="G34" s="152"/>
      <c r="H34" s="152"/>
      <c r="I34" s="152"/>
      <c r="J34" s="153"/>
    </row>
    <row r="35" spans="1:10" x14ac:dyDescent="0.25">
      <c r="A35" s="154"/>
      <c r="B35" s="155"/>
      <c r="C35" s="155"/>
      <c r="D35" s="155"/>
      <c r="E35" s="155"/>
      <c r="F35" s="155"/>
      <c r="G35" s="155"/>
      <c r="H35" s="155"/>
      <c r="I35" s="155"/>
      <c r="J35" s="156"/>
    </row>
    <row r="36" spans="1:10" ht="16.5" customHeight="1" x14ac:dyDescent="0.25">
      <c r="A36" s="72" t="s">
        <v>68</v>
      </c>
      <c r="B36" s="140"/>
      <c r="C36" s="140"/>
      <c r="D36" s="140"/>
      <c r="E36" s="141"/>
      <c r="F36" s="75">
        <v>12098.01</v>
      </c>
      <c r="G36" s="145"/>
      <c r="H36" s="145"/>
      <c r="I36" s="145"/>
      <c r="J36" s="76"/>
    </row>
    <row r="37" spans="1:10" x14ac:dyDescent="0.25">
      <c r="A37" s="139" t="s">
        <v>19</v>
      </c>
      <c r="B37" s="140"/>
      <c r="C37" s="140"/>
      <c r="D37" s="140"/>
      <c r="E37" s="141"/>
      <c r="F37" s="214" t="s">
        <v>149</v>
      </c>
      <c r="G37" s="214"/>
      <c r="H37" s="21" t="s">
        <v>150</v>
      </c>
      <c r="I37" s="214" t="s">
        <v>151</v>
      </c>
      <c r="J37" s="214"/>
    </row>
    <row r="38" spans="1:10" x14ac:dyDescent="0.25">
      <c r="A38" s="139" t="s">
        <v>19</v>
      </c>
      <c r="B38" s="140"/>
      <c r="C38" s="140"/>
      <c r="D38" s="140"/>
      <c r="E38" s="141"/>
      <c r="F38" s="214">
        <v>1</v>
      </c>
      <c r="G38" s="214"/>
      <c r="H38" s="21">
        <v>0.75</v>
      </c>
      <c r="I38" s="214">
        <v>0.75</v>
      </c>
      <c r="J38" s="214"/>
    </row>
    <row r="39" spans="1:10" x14ac:dyDescent="0.25">
      <c r="A39" s="139" t="s">
        <v>20</v>
      </c>
      <c r="B39" s="140"/>
      <c r="C39" s="140"/>
      <c r="D39" s="140"/>
      <c r="E39" s="141"/>
      <c r="F39" s="72">
        <v>0</v>
      </c>
      <c r="G39" s="73"/>
      <c r="H39" s="73"/>
      <c r="I39" s="73"/>
      <c r="J39" s="74"/>
    </row>
    <row r="40" spans="1:10" x14ac:dyDescent="0.25">
      <c r="A40" s="139" t="s">
        <v>21</v>
      </c>
      <c r="B40" s="140"/>
      <c r="C40" s="140"/>
      <c r="D40" s="140"/>
      <c r="E40" s="141"/>
      <c r="F40" s="72">
        <v>2.5</v>
      </c>
      <c r="G40" s="73"/>
      <c r="H40" s="73"/>
      <c r="I40" s="73"/>
      <c r="J40" s="74"/>
    </row>
    <row r="41" spans="1:10" x14ac:dyDescent="0.25">
      <c r="A41" s="72" t="s">
        <v>69</v>
      </c>
      <c r="B41" s="140"/>
      <c r="C41" s="140"/>
      <c r="D41" s="140"/>
      <c r="E41" s="141"/>
      <c r="F41" s="231">
        <f>F36*F40</f>
        <v>30245.025000000001</v>
      </c>
      <c r="G41" s="232"/>
      <c r="H41" s="232"/>
      <c r="I41" s="232"/>
      <c r="J41" s="233"/>
    </row>
    <row r="42" spans="1:10" x14ac:dyDescent="0.25">
      <c r="A42" s="139" t="s">
        <v>22</v>
      </c>
      <c r="B42" s="140"/>
      <c r="C42" s="140"/>
      <c r="D42" s="140"/>
      <c r="E42" s="141"/>
      <c r="F42" s="72" t="s">
        <v>182</v>
      </c>
      <c r="G42" s="73"/>
      <c r="H42" s="73"/>
      <c r="I42" s="73"/>
      <c r="J42" s="74"/>
    </row>
    <row r="43" spans="1:10" x14ac:dyDescent="0.25">
      <c r="A43" s="160" t="s">
        <v>71</v>
      </c>
      <c r="B43" s="215"/>
      <c r="C43" s="215"/>
      <c r="D43" s="215"/>
      <c r="E43" s="215"/>
      <c r="F43" s="215"/>
      <c r="G43" s="215"/>
      <c r="H43" s="215"/>
      <c r="I43" s="215"/>
      <c r="J43" s="161"/>
    </row>
    <row r="44" spans="1:10" ht="30" customHeight="1" x14ac:dyDescent="0.25">
      <c r="A44" s="75" t="s">
        <v>70</v>
      </c>
      <c r="B44" s="76"/>
      <c r="C44" s="77" t="s">
        <v>185</v>
      </c>
      <c r="D44" s="78"/>
      <c r="E44" s="78"/>
      <c r="F44" s="79"/>
      <c r="G44" s="6" t="s">
        <v>61</v>
      </c>
      <c r="H44" s="80">
        <v>44425</v>
      </c>
      <c r="I44" s="81"/>
      <c r="J44" s="82"/>
    </row>
    <row r="45" spans="1:10" ht="31.5" customHeight="1" x14ac:dyDescent="0.25">
      <c r="A45" s="75" t="s">
        <v>72</v>
      </c>
      <c r="B45" s="76"/>
      <c r="C45" s="77" t="str">
        <f>C44</f>
        <v>Sale Building no.4 = SRA/ENG/L/PVT/0059/20111011/APS-4</v>
      </c>
      <c r="D45" s="78"/>
      <c r="E45" s="78"/>
      <c r="F45" s="79"/>
      <c r="G45" s="6" t="s">
        <v>61</v>
      </c>
      <c r="H45" s="80">
        <f>H44</f>
        <v>44425</v>
      </c>
      <c r="I45" s="81" t="s">
        <v>48</v>
      </c>
      <c r="J45" s="82"/>
    </row>
    <row r="46" spans="1:10" ht="90" customHeight="1" x14ac:dyDescent="0.25">
      <c r="A46" s="75" t="s">
        <v>254</v>
      </c>
      <c r="B46" s="76"/>
      <c r="C46" s="77" t="s">
        <v>273</v>
      </c>
      <c r="D46" s="78"/>
      <c r="E46" s="78"/>
      <c r="F46" s="79"/>
      <c r="G46" s="6" t="s">
        <v>61</v>
      </c>
      <c r="H46" s="80">
        <v>44887</v>
      </c>
      <c r="I46" s="81"/>
      <c r="J46" s="82"/>
    </row>
    <row r="47" spans="1:10" ht="45.75" hidden="1" customHeight="1" x14ac:dyDescent="0.25">
      <c r="A47" s="75" t="s">
        <v>254</v>
      </c>
      <c r="B47" s="76"/>
      <c r="C47" s="77" t="s">
        <v>219</v>
      </c>
      <c r="D47" s="78"/>
      <c r="E47" s="78"/>
      <c r="F47" s="79"/>
      <c r="G47" s="6" t="s">
        <v>61</v>
      </c>
      <c r="H47" s="125" t="s">
        <v>216</v>
      </c>
      <c r="I47" s="81" t="s">
        <v>186</v>
      </c>
      <c r="J47" s="82"/>
    </row>
    <row r="48" spans="1:10" ht="61.5" hidden="1" customHeight="1" x14ac:dyDescent="0.25">
      <c r="A48" s="75" t="s">
        <v>254</v>
      </c>
      <c r="B48" s="76"/>
      <c r="C48" s="77" t="s">
        <v>217</v>
      </c>
      <c r="D48" s="78"/>
      <c r="E48" s="78"/>
      <c r="F48" s="79"/>
      <c r="G48" s="6" t="s">
        <v>61</v>
      </c>
      <c r="H48" s="125" t="s">
        <v>215</v>
      </c>
      <c r="I48" s="81" t="s">
        <v>186</v>
      </c>
      <c r="J48" s="82"/>
    </row>
    <row r="49" spans="1:12" ht="61.15" hidden="1" customHeight="1" x14ac:dyDescent="0.25">
      <c r="A49" s="75" t="s">
        <v>254</v>
      </c>
      <c r="B49" s="76"/>
      <c r="C49" s="77" t="s">
        <v>218</v>
      </c>
      <c r="D49" s="78"/>
      <c r="E49" s="78"/>
      <c r="F49" s="79"/>
      <c r="G49" s="6" t="s">
        <v>61</v>
      </c>
      <c r="H49" s="125" t="s">
        <v>214</v>
      </c>
      <c r="I49" s="81" t="s">
        <v>186</v>
      </c>
      <c r="J49" s="82"/>
    </row>
    <row r="50" spans="1:12" x14ac:dyDescent="0.25">
      <c r="A50" s="75" t="s">
        <v>172</v>
      </c>
      <c r="B50" s="76"/>
      <c r="C50" s="77" t="s">
        <v>51</v>
      </c>
      <c r="D50" s="78"/>
      <c r="E50" s="78"/>
      <c r="F50" s="79" t="s">
        <v>173</v>
      </c>
      <c r="G50" s="6" t="s">
        <v>61</v>
      </c>
      <c r="H50" s="125" t="s">
        <v>51</v>
      </c>
      <c r="I50" s="81" t="s">
        <v>55</v>
      </c>
      <c r="J50" s="82"/>
    </row>
    <row r="51" spans="1:12" ht="31.5" customHeight="1" x14ac:dyDescent="0.25">
      <c r="A51" s="146" t="s">
        <v>78</v>
      </c>
      <c r="B51" s="146"/>
      <c r="C51" s="146"/>
      <c r="D51" s="214" t="str">
        <f>H49</f>
        <v>17/02/2021.</v>
      </c>
      <c r="E51" s="214"/>
      <c r="F51" s="72" t="s">
        <v>73</v>
      </c>
      <c r="G51" s="126"/>
      <c r="H51" s="87" t="s">
        <v>277</v>
      </c>
      <c r="I51" s="131"/>
      <c r="J51" s="132"/>
    </row>
    <row r="52" spans="1:12" x14ac:dyDescent="0.25">
      <c r="A52" s="227" t="s">
        <v>23</v>
      </c>
      <c r="B52" s="228"/>
      <c r="C52" s="228"/>
      <c r="D52" s="228"/>
      <c r="E52" s="228"/>
      <c r="F52" s="228"/>
      <c r="G52" s="228"/>
      <c r="H52" s="228"/>
      <c r="I52" s="228"/>
      <c r="J52" s="229"/>
    </row>
    <row r="53" spans="1:12" ht="17.25" customHeight="1" x14ac:dyDescent="0.25">
      <c r="A53" s="130" t="s">
        <v>105</v>
      </c>
      <c r="B53" s="131"/>
      <c r="C53" s="132"/>
      <c r="D53" s="133">
        <f>F41</f>
        <v>30245.025000000001</v>
      </c>
      <c r="E53" s="134"/>
      <c r="F53" s="128" t="s">
        <v>263</v>
      </c>
      <c r="G53" s="129"/>
      <c r="H53" s="87" t="s">
        <v>171</v>
      </c>
      <c r="I53" s="88"/>
      <c r="J53" s="89"/>
    </row>
    <row r="54" spans="1:12" x14ac:dyDescent="0.25">
      <c r="A54" s="135" t="s">
        <v>74</v>
      </c>
      <c r="B54" s="135"/>
      <c r="C54" s="87" t="s">
        <v>256</v>
      </c>
      <c r="D54" s="88"/>
      <c r="E54" s="88"/>
      <c r="F54" s="88"/>
      <c r="G54" s="88"/>
      <c r="H54" s="88"/>
      <c r="I54" s="88"/>
      <c r="J54" s="89"/>
    </row>
    <row r="55" spans="1:12" x14ac:dyDescent="0.25">
      <c r="A55" s="135" t="s">
        <v>187</v>
      </c>
      <c r="B55" s="135"/>
      <c r="C55" s="87" t="s">
        <v>275</v>
      </c>
      <c r="D55" s="88"/>
      <c r="E55" s="88"/>
      <c r="F55" s="88"/>
      <c r="G55" s="88"/>
      <c r="H55" s="88"/>
      <c r="I55" s="88"/>
      <c r="J55" s="89"/>
    </row>
    <row r="56" spans="1:12" x14ac:dyDescent="0.25">
      <c r="A56" s="72" t="s">
        <v>49</v>
      </c>
      <c r="B56" s="73"/>
      <c r="C56" s="73"/>
      <c r="D56" s="73"/>
      <c r="E56" s="74"/>
      <c r="F56" s="75" t="s">
        <v>255</v>
      </c>
      <c r="G56" s="145"/>
      <c r="H56" s="145"/>
      <c r="I56" s="145"/>
      <c r="J56" s="76"/>
    </row>
    <row r="57" spans="1:12" ht="15.75" thickBot="1" x14ac:dyDescent="0.3">
      <c r="A57" s="127" t="s">
        <v>56</v>
      </c>
      <c r="B57" s="127"/>
      <c r="C57" s="127"/>
      <c r="D57" s="127"/>
      <c r="E57" s="127"/>
      <c r="F57" s="127"/>
      <c r="G57" s="127"/>
      <c r="H57" s="127"/>
      <c r="I57" s="127"/>
      <c r="J57" s="127"/>
    </row>
    <row r="58" spans="1:12" ht="15.75" x14ac:dyDescent="0.25">
      <c r="A58" s="220" t="s">
        <v>233</v>
      </c>
      <c r="B58" s="221"/>
      <c r="C58" s="222" t="s">
        <v>276</v>
      </c>
      <c r="D58" s="222"/>
      <c r="E58" s="222"/>
      <c r="F58" s="222"/>
      <c r="G58" s="222"/>
      <c r="H58" s="222"/>
      <c r="I58" s="222"/>
      <c r="J58" s="223"/>
      <c r="K58" s="57" t="str">
        <f ca="1">(IF(F62&gt;99%,"All work completed. Please provide OC.",IF(F62&gt;89.8%,"Plinth, RCC, Brick, Plaster, Flooring, Painting work Completed. Finishing work is in process.",IF(F62&lt;94%,(IF(C62=0,"Work not yet Started.",IF(D62=25%,"Piling work in process",IF(D62=50%,"Excavation work in process",IF(D62=100%,"Excavation work Completed. ","0")))&amp;(IF(C63=0%,"",IF(C63=L64,"Footing work is process",IF(C63=L65,"Footing work Completed",IF(C63=L66,"1st Basement Completed",IF(C63=L67,"1st &amp; 2nd Basement Completed",IF(C63=L68,"1st to 3rd Basement Completed",IF(C63=L69,"1st to 4th Basement Completed",IF(C63=L70,"Plinth work is process",IF(C63=L71,"Plinth work completed","0")))))))))))&amp;(IF(C64=(D59+G59+I59),", RCC Slab",IF(C64&gt;0,", RCC upto "&amp;C64&amp;" Slab",""))&amp;(IF(C65=I59,", Brickwork",IF(C65&gt;0,", Brickwork upto "&amp;C65&amp;" Floor",""))&amp;(IF(C66=I59,", Internal Plaster",IF(C66&gt;0,", Internal Plaster upto "&amp;C66&amp;" Floor",""))&amp;(IF(C67=I59,", External Plaster",IF(C67&gt;0,", External Plaster upto "&amp;C67&amp;" Floor",""))&amp;(IF(C68=I59,", Flooring",IF(C68&gt;0,", Flooring upto "&amp;C68&amp;" Floor",""))&amp;(IF(C69=I59,", Painting",IF(C69&gt;0,", Painting upto "&amp;C69&amp;" Floor",""))&amp;(IF(C70&gt;0,", Finishing upto "&amp;C70&amp;" Floor","")&amp;(IF(C64&gt;0.5," Completed",""))))))))))))))</f>
        <v>Excavation work Completed. Plinth work completed, RCC upto 13 Slab, Brickwork upto 12 Floor, Internal Plaster upto 12 Floor, External Plaster upto 12 Floor, Flooring upto 12 Floor, Painting upto 12 Floor, Finishing upto 10 Floor Completed</v>
      </c>
      <c r="L58" s="40"/>
    </row>
    <row r="59" spans="1:12" ht="15.75" x14ac:dyDescent="0.25">
      <c r="A59" s="68" t="s">
        <v>199</v>
      </c>
      <c r="B59" s="66">
        <v>2</v>
      </c>
      <c r="C59" s="66" t="s">
        <v>200</v>
      </c>
      <c r="D59" s="66">
        <v>1</v>
      </c>
      <c r="E59" s="108" t="s">
        <v>201</v>
      </c>
      <c r="F59" s="108"/>
      <c r="G59" s="66">
        <v>0</v>
      </c>
      <c r="H59" s="66" t="s">
        <v>202</v>
      </c>
      <c r="I59" s="108">
        <f ca="1">--TRIM(RIGHT(SUBSTITUTE(LEFT(C58,_xlfn.AGGREGATE(16,6,FIND({0,1,2,3,4,5,6,7,8,9},C58,ROW(INDIRECT("1:"&amp;LEN(C58)))),1))," ",REPT(" ",LEN(C58))),LEN(C58)))</f>
        <v>19</v>
      </c>
      <c r="J59" s="224"/>
      <c r="K59" s="58"/>
      <c r="L59" s="41"/>
    </row>
    <row r="60" spans="1:12" ht="50.25" customHeight="1" x14ac:dyDescent="0.25">
      <c r="A60" s="117" t="s">
        <v>203</v>
      </c>
      <c r="B60" s="118"/>
      <c r="C60" s="225" t="str">
        <f ca="1">K58</f>
        <v>Excavation work Completed. Plinth work completed, RCC upto 13 Slab, Brickwork upto 12 Floor, Internal Plaster upto 12 Floor, External Plaster upto 12 Floor, Flooring upto 12 Floor, Painting upto 12 Floor, Finishing upto 10 Floor Completed</v>
      </c>
      <c r="D60" s="225"/>
      <c r="E60" s="225"/>
      <c r="F60" s="225"/>
      <c r="G60" s="225"/>
      <c r="H60" s="225"/>
      <c r="I60" s="225"/>
      <c r="J60" s="226"/>
      <c r="K60" s="58" t="s">
        <v>207</v>
      </c>
      <c r="L60" s="41"/>
    </row>
    <row r="61" spans="1:12" ht="15.75" x14ac:dyDescent="0.25">
      <c r="A61" s="92" t="s">
        <v>34</v>
      </c>
      <c r="B61" s="93"/>
      <c r="C61" s="65" t="s">
        <v>234</v>
      </c>
      <c r="D61" s="93" t="s">
        <v>204</v>
      </c>
      <c r="E61" s="93"/>
      <c r="F61" s="93" t="s">
        <v>205</v>
      </c>
      <c r="G61" s="93"/>
      <c r="H61" s="93" t="s">
        <v>206</v>
      </c>
      <c r="I61" s="93"/>
      <c r="J61" s="124"/>
      <c r="K61" s="59" t="s">
        <v>235</v>
      </c>
      <c r="L61" s="42">
        <f ca="1">I59*25%</f>
        <v>4.75</v>
      </c>
    </row>
    <row r="62" spans="1:12" ht="15.75" x14ac:dyDescent="0.25">
      <c r="A62" s="92" t="s">
        <v>236</v>
      </c>
      <c r="B62" s="93"/>
      <c r="C62" s="43">
        <f ca="1">L63</f>
        <v>19</v>
      </c>
      <c r="D62" s="96">
        <f ca="1">((100/I59)*C62)/100</f>
        <v>1</v>
      </c>
      <c r="E62" s="96"/>
      <c r="F62" s="96">
        <f ca="1">(((C63/I59*10)+(40/(D59+G59+I59)*C64)+(7.5/(I59)*C65)+(7.5/(I59)*C66)+(10/I59*C67)+(10/I59*C68)+(5/I59*C69)+(5/I59*C70)+(5/I59*C71))/100)</f>
        <v>0.6389473684210526</v>
      </c>
      <c r="G62" s="96"/>
      <c r="H62" s="96">
        <f ca="1">((((C62/I59)*20)+((C63/I59)*25)+(30/(I59+G59+D59)*C64)+(5/I59*C65)+(5/I59*C66)+(5/I59*C67)+(5/I59*C68)+(0/I59*C69)+(0/I59*C70)+(5/I59*C71))/100)</f>
        <v>0.7713157894736844</v>
      </c>
      <c r="I62" s="96"/>
      <c r="J62" s="218"/>
      <c r="K62" s="59" t="s">
        <v>208</v>
      </c>
      <c r="L62" s="60">
        <f ca="1">I59*50%</f>
        <v>9.5</v>
      </c>
    </row>
    <row r="63" spans="1:12" ht="15.75" x14ac:dyDescent="0.25">
      <c r="A63" s="92" t="s">
        <v>35</v>
      </c>
      <c r="B63" s="93"/>
      <c r="C63" s="44">
        <f ca="1">L71</f>
        <v>19</v>
      </c>
      <c r="D63" s="96">
        <f ca="1">((100/I59)*C63)/100</f>
        <v>1</v>
      </c>
      <c r="E63" s="96"/>
      <c r="F63" s="96"/>
      <c r="G63" s="96"/>
      <c r="H63" s="96"/>
      <c r="I63" s="96"/>
      <c r="J63" s="218"/>
      <c r="K63" s="59" t="s">
        <v>209</v>
      </c>
      <c r="L63" s="60">
        <f ca="1">I59</f>
        <v>19</v>
      </c>
    </row>
    <row r="64" spans="1:12" ht="15.75" x14ac:dyDescent="0.25">
      <c r="A64" s="107" t="s">
        <v>237</v>
      </c>
      <c r="B64" s="108"/>
      <c r="C64" s="44">
        <v>13</v>
      </c>
      <c r="D64" s="96">
        <f ca="1">((100/(D59+G59+I59))*C64)/100</f>
        <v>0.65</v>
      </c>
      <c r="E64" s="96"/>
      <c r="F64" s="96"/>
      <c r="G64" s="96"/>
      <c r="H64" s="96"/>
      <c r="I64" s="96"/>
      <c r="J64" s="218"/>
      <c r="K64" s="59" t="s">
        <v>210</v>
      </c>
      <c r="L64" s="61">
        <f ca="1">(IF(B59&gt;1,(I59/(B59+2)),I59/4))</f>
        <v>4.75</v>
      </c>
    </row>
    <row r="65" spans="1:12" ht="15.75" x14ac:dyDescent="0.25">
      <c r="A65" s="92" t="s">
        <v>238</v>
      </c>
      <c r="B65" s="93" t="s">
        <v>239</v>
      </c>
      <c r="C65" s="43">
        <v>12</v>
      </c>
      <c r="D65" s="96">
        <f ca="1">((100/I59)*C65)/100</f>
        <v>0.63157894736842113</v>
      </c>
      <c r="E65" s="96"/>
      <c r="F65" s="96"/>
      <c r="G65" s="96"/>
      <c r="H65" s="96"/>
      <c r="I65" s="96"/>
      <c r="J65" s="218"/>
      <c r="K65" s="59" t="s">
        <v>211</v>
      </c>
      <c r="L65" s="61">
        <f ca="1">(IF(B59&gt;1,(I59/(B59+2)+L64),I59/4+L64))</f>
        <v>9.5</v>
      </c>
    </row>
    <row r="66" spans="1:12" ht="15.75" x14ac:dyDescent="0.25">
      <c r="A66" s="92" t="s">
        <v>240</v>
      </c>
      <c r="B66" s="93" t="s">
        <v>239</v>
      </c>
      <c r="C66" s="43">
        <v>12</v>
      </c>
      <c r="D66" s="96">
        <f ca="1">((100/I59)*C66)/100</f>
        <v>0.63157894736842113</v>
      </c>
      <c r="E66" s="96"/>
      <c r="F66" s="96"/>
      <c r="G66" s="96"/>
      <c r="H66" s="96"/>
      <c r="I66" s="96"/>
      <c r="J66" s="218"/>
      <c r="K66" s="59" t="s">
        <v>241</v>
      </c>
      <c r="L66" s="61">
        <f ca="1">(IF(B59&gt;1,(I59/(B59+2)+L65),0))</f>
        <v>14.25</v>
      </c>
    </row>
    <row r="67" spans="1:12" ht="15.75" x14ac:dyDescent="0.25">
      <c r="A67" s="92" t="s">
        <v>242</v>
      </c>
      <c r="B67" s="93" t="s">
        <v>243</v>
      </c>
      <c r="C67" s="43">
        <v>12</v>
      </c>
      <c r="D67" s="96">
        <f ca="1">((100/(I59))*C67)/100</f>
        <v>0.63157894736842113</v>
      </c>
      <c r="E67" s="96"/>
      <c r="F67" s="96"/>
      <c r="G67" s="96"/>
      <c r="H67" s="96"/>
      <c r="I67" s="96"/>
      <c r="J67" s="218"/>
      <c r="K67" s="59" t="s">
        <v>244</v>
      </c>
      <c r="L67" s="61">
        <f>(IF(B59&gt;2,(I59/(B59+2)+L66),0))</f>
        <v>0</v>
      </c>
    </row>
    <row r="68" spans="1:12" ht="15.75" x14ac:dyDescent="0.25">
      <c r="A68" s="92" t="s">
        <v>245</v>
      </c>
      <c r="B68" s="93" t="s">
        <v>245</v>
      </c>
      <c r="C68" s="43">
        <v>12</v>
      </c>
      <c r="D68" s="96">
        <f ca="1">((100/I59)*C68)/100</f>
        <v>0.63157894736842113</v>
      </c>
      <c r="E68" s="96"/>
      <c r="F68" s="96"/>
      <c r="G68" s="96"/>
      <c r="H68" s="96"/>
      <c r="I68" s="96"/>
      <c r="J68" s="218"/>
      <c r="K68" s="59" t="s">
        <v>246</v>
      </c>
      <c r="L68" s="62">
        <f>(IF(B59&gt;3,(I59/(B59+2)+L67),0))</f>
        <v>0</v>
      </c>
    </row>
    <row r="69" spans="1:12" ht="15.75" x14ac:dyDescent="0.25">
      <c r="A69" s="92" t="s">
        <v>247</v>
      </c>
      <c r="B69" s="93"/>
      <c r="C69" s="43">
        <v>12</v>
      </c>
      <c r="D69" s="96">
        <f ca="1">((100/I59)*C69)/100</f>
        <v>0.63157894736842113</v>
      </c>
      <c r="E69" s="96"/>
      <c r="F69" s="96"/>
      <c r="G69" s="96"/>
      <c r="H69" s="96"/>
      <c r="I69" s="96"/>
      <c r="J69" s="218"/>
      <c r="K69" s="59" t="s">
        <v>248</v>
      </c>
      <c r="L69" s="61">
        <f>(IF(B59&gt;4,(I59/(B59+2)+L68),0))</f>
        <v>0</v>
      </c>
    </row>
    <row r="70" spans="1:12" ht="15.75" x14ac:dyDescent="0.25">
      <c r="A70" s="92" t="s">
        <v>249</v>
      </c>
      <c r="B70" s="93" t="s">
        <v>249</v>
      </c>
      <c r="C70" s="43">
        <v>10</v>
      </c>
      <c r="D70" s="96">
        <f ca="1">((100/(I59))*C70)/100</f>
        <v>0.52631578947368429</v>
      </c>
      <c r="E70" s="96"/>
      <c r="F70" s="96"/>
      <c r="G70" s="96"/>
      <c r="H70" s="96"/>
      <c r="I70" s="96"/>
      <c r="J70" s="218"/>
      <c r="K70" s="59" t="s">
        <v>212</v>
      </c>
      <c r="L70" s="61">
        <f>(IF(B59=1,(I59/(B59+3)+L65),IF(B59=0,(I59/4+L65),IF(B59&gt;1,0))))</f>
        <v>0</v>
      </c>
    </row>
    <row r="71" spans="1:12" ht="16.5" thickBot="1" x14ac:dyDescent="0.3">
      <c r="A71" s="83" t="s">
        <v>250</v>
      </c>
      <c r="B71" s="84"/>
      <c r="C71" s="67">
        <v>0</v>
      </c>
      <c r="D71" s="97">
        <f ca="1">((100/(I59))*C71)/100</f>
        <v>0</v>
      </c>
      <c r="E71" s="97"/>
      <c r="F71" s="97"/>
      <c r="G71" s="97"/>
      <c r="H71" s="97"/>
      <c r="I71" s="97"/>
      <c r="J71" s="219"/>
      <c r="K71" s="63" t="s">
        <v>213</v>
      </c>
      <c r="L71" s="64">
        <f ca="1">(IF(B59&gt;1.5,(I59/(B59+2)+L65+MAX(0,L66-L65)+MAX(0,L67-L66)+MAX(0,L68-L67)+MAX(0,L69-L68)+MAX(0,L70-L69)),IF(B59=1,(I59/(B59+3)+L70),IF(B59=0,I59/4+L70))))</f>
        <v>19</v>
      </c>
    </row>
    <row r="72" spans="1:12" ht="15.75" hidden="1" x14ac:dyDescent="0.25">
      <c r="A72" s="109" t="s">
        <v>233</v>
      </c>
      <c r="B72" s="110"/>
      <c r="C72" s="111" t="s">
        <v>260</v>
      </c>
      <c r="D72" s="112"/>
      <c r="E72" s="112"/>
      <c r="F72" s="112"/>
      <c r="G72" s="112"/>
      <c r="H72" s="112"/>
      <c r="I72" s="112"/>
      <c r="J72" s="113"/>
      <c r="K72" s="57" t="str">
        <f ca="1">(IF(F76&gt;99%,"All work completed. Please provide OC.",IF(F76&gt;89.8%,"Plinth, RCC, Brick, Plaster, Flooring, Painting work Completed. Finishing work is in process.",IF(F76&lt;94%,(IF(C76=0,"Work not yet Started.",IF(D76=25%,"Piling work in process",IF(D76=50%,"Excavation work in process",IF(D76=100%,"Excavation work Completed. ","0")))&amp;(IF(C77=0%,"",IF(C77=L78,"Footing work is process",IF(C77=L79,"Footing work Completed",IF(C77=L80,"1st Basement Completed",IF(C77=L81,"1st &amp; 2nd Basement Completed",IF(C77=L82,"1st to 3rd Basement Completed",IF(C77=L83,"1st to 4th Basement Completed",IF(C77=L84,"Plinth work is process",IF(C77=L85,"Plinth work completed","0")))))))))))&amp;(IF(C78=(D73+G73+I73),", RCC Slab",IF(C78&gt;0,", RCC upto "&amp;C78&amp;" Slab",""))&amp;(IF(C79=I73,", Brickwork",IF(C79&gt;0,", Brickwork upto "&amp;C79&amp;" Floor",""))&amp;(IF(C80=I73,", Internal Plaster",IF(C80&gt;0,", Internal Plaster upto "&amp;C80&amp;" Floor",""))&amp;(IF(C81=I73,", External Plaster",IF(C81&gt;0,", External Plaster upto "&amp;C81&amp;" Floor",""))&amp;(IF(C82=I73,", Flooring",IF(C82&gt;0,", Flooring upto "&amp;C82&amp;" Floor",""))&amp;(IF(C83=I73,", Painting",IF(C83&gt;0,", Painting upto "&amp;C83&amp;" Floor",""))&amp;(IF(C84&gt;0,", Finishing upto "&amp;C84&amp;" Floor","")&amp;(IF(C78&gt;0.5," Completed",""))))))))))))))</f>
        <v>Excavation work Completed. Plinth work completed, RCC upto 13 Slab, Brickwork upto 12 Floor, Internal Plaster upto 12 Floor, External Plaster upto 11 Floor, Flooring upto 8 Floor, Painting upto 8 Floor Completed</v>
      </c>
      <c r="L72" s="40"/>
    </row>
    <row r="73" spans="1:12" ht="15.75" hidden="1" x14ac:dyDescent="0.25">
      <c r="A73" s="68" t="s">
        <v>199</v>
      </c>
      <c r="B73" s="66">
        <v>2</v>
      </c>
      <c r="C73" s="66" t="s">
        <v>200</v>
      </c>
      <c r="D73" s="66">
        <v>1</v>
      </c>
      <c r="E73" s="114" t="s">
        <v>201</v>
      </c>
      <c r="F73" s="115"/>
      <c r="G73" s="66">
        <v>0</v>
      </c>
      <c r="H73" s="66" t="s">
        <v>202</v>
      </c>
      <c r="I73" s="114">
        <f ca="1">--TRIM(RIGHT(SUBSTITUTE(LEFT(C72,_xlfn.AGGREGATE(16,6,FIND({0,1,2,3,4,5,6,7,8,9},C72,ROW(INDIRECT("1:"&amp;LEN(C72)))),1))," ",REPT(" ",LEN(C72))),LEN(C72)))</f>
        <v>19</v>
      </c>
      <c r="J73" s="116"/>
      <c r="K73" s="58"/>
      <c r="L73" s="41"/>
    </row>
    <row r="74" spans="1:12" ht="48.75" hidden="1" customHeight="1" x14ac:dyDescent="0.25">
      <c r="A74" s="117" t="s">
        <v>203</v>
      </c>
      <c r="B74" s="118"/>
      <c r="C74" s="119" t="str">
        <f ca="1">K72</f>
        <v>Excavation work Completed. Plinth work completed, RCC upto 13 Slab, Brickwork upto 12 Floor, Internal Plaster upto 12 Floor, External Plaster upto 11 Floor, Flooring upto 8 Floor, Painting upto 8 Floor Completed</v>
      </c>
      <c r="D74" s="120"/>
      <c r="E74" s="120"/>
      <c r="F74" s="120"/>
      <c r="G74" s="120"/>
      <c r="H74" s="120"/>
      <c r="I74" s="120"/>
      <c r="J74" s="121"/>
      <c r="K74" s="58" t="s">
        <v>207</v>
      </c>
      <c r="L74" s="41"/>
    </row>
    <row r="75" spans="1:12" ht="15.75" hidden="1" x14ac:dyDescent="0.25">
      <c r="A75" s="122" t="s">
        <v>34</v>
      </c>
      <c r="B75" s="123"/>
      <c r="C75" s="65" t="s">
        <v>234</v>
      </c>
      <c r="D75" s="93" t="s">
        <v>204</v>
      </c>
      <c r="E75" s="93"/>
      <c r="F75" s="93" t="s">
        <v>205</v>
      </c>
      <c r="G75" s="93"/>
      <c r="H75" s="93" t="s">
        <v>206</v>
      </c>
      <c r="I75" s="93"/>
      <c r="J75" s="124"/>
      <c r="K75" s="59" t="s">
        <v>235</v>
      </c>
      <c r="L75" s="42">
        <f ca="1">I73*25%</f>
        <v>4.75</v>
      </c>
    </row>
    <row r="76" spans="1:12" ht="15.75" hidden="1" x14ac:dyDescent="0.25">
      <c r="A76" s="92" t="s">
        <v>236</v>
      </c>
      <c r="B76" s="93"/>
      <c r="C76" s="43">
        <f ca="1">L77</f>
        <v>19</v>
      </c>
      <c r="D76" s="94">
        <f ca="1">((100/I73)*C76)/100</f>
        <v>1</v>
      </c>
      <c r="E76" s="95"/>
      <c r="F76" s="96">
        <f ca="1">(((C77/I73*10)+(40/(D73+G73+I73)*C78)+(7.5/(I73)*C79)+(7.5/(I73)*C80)+(10/I73*C81)+(10/I73*C82)+(5/I73*C83)+(5/I73*C84)+(5/I73*C85))/100)</f>
        <v>0.57578947368421052</v>
      </c>
      <c r="G76" s="96"/>
      <c r="H76" s="98">
        <f ca="1">((((C76/I73)*20)+((C77/I73)*25)+(30/(I73+G73+D73)*C78)+(5/I73*C79)+(5/I73*C80)+(5/I73*C81)+(5/I73*C82)+(0/I73*C83)+(0/I73*C84)+(5/I73*C85))/100)</f>
        <v>0.75815789473684214</v>
      </c>
      <c r="I76" s="99"/>
      <c r="J76" s="100"/>
      <c r="K76" s="59" t="s">
        <v>208</v>
      </c>
      <c r="L76" s="60">
        <f ca="1">I73*50%</f>
        <v>9.5</v>
      </c>
    </row>
    <row r="77" spans="1:12" ht="15.75" hidden="1" x14ac:dyDescent="0.25">
      <c r="A77" s="92" t="s">
        <v>35</v>
      </c>
      <c r="B77" s="93"/>
      <c r="C77" s="44">
        <f ca="1">L85</f>
        <v>19</v>
      </c>
      <c r="D77" s="94">
        <f ca="1">((100/I73)*C77)/100</f>
        <v>1</v>
      </c>
      <c r="E77" s="95"/>
      <c r="F77" s="96"/>
      <c r="G77" s="96"/>
      <c r="H77" s="101"/>
      <c r="I77" s="102"/>
      <c r="J77" s="103"/>
      <c r="K77" s="59" t="s">
        <v>209</v>
      </c>
      <c r="L77" s="60">
        <f ca="1">I73</f>
        <v>19</v>
      </c>
    </row>
    <row r="78" spans="1:12" ht="15.75" hidden="1" x14ac:dyDescent="0.25">
      <c r="A78" s="107" t="s">
        <v>237</v>
      </c>
      <c r="B78" s="108"/>
      <c r="C78" s="44">
        <v>13</v>
      </c>
      <c r="D78" s="94">
        <f ca="1">((100/(D73+G73+I73))*C78)/100</f>
        <v>0.65</v>
      </c>
      <c r="E78" s="95"/>
      <c r="F78" s="96"/>
      <c r="G78" s="96"/>
      <c r="H78" s="101"/>
      <c r="I78" s="102"/>
      <c r="J78" s="103"/>
      <c r="K78" s="59" t="s">
        <v>210</v>
      </c>
      <c r="L78" s="61">
        <f ca="1">(IF(B73&gt;1,(I73/(B73+2)),I73/4))</f>
        <v>4.75</v>
      </c>
    </row>
    <row r="79" spans="1:12" ht="15.75" hidden="1" x14ac:dyDescent="0.25">
      <c r="A79" s="92" t="s">
        <v>238</v>
      </c>
      <c r="B79" s="93" t="s">
        <v>239</v>
      </c>
      <c r="C79" s="43">
        <v>12</v>
      </c>
      <c r="D79" s="94">
        <f ca="1">((100/I73)*C79)/100</f>
        <v>0.63157894736842113</v>
      </c>
      <c r="E79" s="95"/>
      <c r="F79" s="96"/>
      <c r="G79" s="96"/>
      <c r="H79" s="101"/>
      <c r="I79" s="102"/>
      <c r="J79" s="103"/>
      <c r="K79" s="59" t="s">
        <v>211</v>
      </c>
      <c r="L79" s="61">
        <f ca="1">(IF(B73&gt;1,(I73/(B73+2)+L78),I73/4+L78))</f>
        <v>9.5</v>
      </c>
    </row>
    <row r="80" spans="1:12" ht="15.75" hidden="1" x14ac:dyDescent="0.25">
      <c r="A80" s="92" t="s">
        <v>240</v>
      </c>
      <c r="B80" s="93" t="s">
        <v>239</v>
      </c>
      <c r="C80" s="43">
        <v>12</v>
      </c>
      <c r="D80" s="94">
        <f ca="1">((100/I73)*C80)/100</f>
        <v>0.63157894736842113</v>
      </c>
      <c r="E80" s="95"/>
      <c r="F80" s="96"/>
      <c r="G80" s="96"/>
      <c r="H80" s="101"/>
      <c r="I80" s="102"/>
      <c r="J80" s="103"/>
      <c r="K80" s="59" t="s">
        <v>241</v>
      </c>
      <c r="L80" s="61">
        <f ca="1">(IF(B73&gt;1,(I73/(B73+2)+L79),0))</f>
        <v>14.25</v>
      </c>
    </row>
    <row r="81" spans="1:12" ht="15.75" hidden="1" x14ac:dyDescent="0.25">
      <c r="A81" s="92" t="s">
        <v>242</v>
      </c>
      <c r="B81" s="93" t="s">
        <v>243</v>
      </c>
      <c r="C81" s="43">
        <v>11</v>
      </c>
      <c r="D81" s="94">
        <f ca="1">((100/(I73))*C81)/100</f>
        <v>0.57894736842105265</v>
      </c>
      <c r="E81" s="95"/>
      <c r="F81" s="96"/>
      <c r="G81" s="96"/>
      <c r="H81" s="101"/>
      <c r="I81" s="102"/>
      <c r="J81" s="103"/>
      <c r="K81" s="59" t="s">
        <v>244</v>
      </c>
      <c r="L81" s="61">
        <f>(IF(B73&gt;2,(I73/(B73+2)+L80),0))</f>
        <v>0</v>
      </c>
    </row>
    <row r="82" spans="1:12" ht="15.75" hidden="1" x14ac:dyDescent="0.25">
      <c r="A82" s="92" t="s">
        <v>245</v>
      </c>
      <c r="B82" s="93" t="s">
        <v>245</v>
      </c>
      <c r="C82" s="43">
        <v>8</v>
      </c>
      <c r="D82" s="94">
        <f ca="1">((100/I73)*C82)/100</f>
        <v>0.4210526315789474</v>
      </c>
      <c r="E82" s="95"/>
      <c r="F82" s="96"/>
      <c r="G82" s="96"/>
      <c r="H82" s="101"/>
      <c r="I82" s="102"/>
      <c r="J82" s="103"/>
      <c r="K82" s="59" t="s">
        <v>246</v>
      </c>
      <c r="L82" s="62">
        <f>(IF(B73&gt;3,(I73/(B73+2)+L81),0))</f>
        <v>0</v>
      </c>
    </row>
    <row r="83" spans="1:12" ht="15.75" hidden="1" x14ac:dyDescent="0.25">
      <c r="A83" s="92" t="s">
        <v>247</v>
      </c>
      <c r="B83" s="93"/>
      <c r="C83" s="43">
        <v>8</v>
      </c>
      <c r="D83" s="94">
        <f ca="1">((100/I73)*C83)/100</f>
        <v>0.4210526315789474</v>
      </c>
      <c r="E83" s="95"/>
      <c r="F83" s="96"/>
      <c r="G83" s="96"/>
      <c r="H83" s="101"/>
      <c r="I83" s="102"/>
      <c r="J83" s="103"/>
      <c r="K83" s="59" t="s">
        <v>248</v>
      </c>
      <c r="L83" s="61">
        <f>(IF(B73&gt;4,(I73/(B73+2)+L82),0))</f>
        <v>0</v>
      </c>
    </row>
    <row r="84" spans="1:12" ht="15.75" hidden="1" x14ac:dyDescent="0.25">
      <c r="A84" s="92" t="s">
        <v>249</v>
      </c>
      <c r="B84" s="93" t="s">
        <v>249</v>
      </c>
      <c r="C84" s="43">
        <v>0</v>
      </c>
      <c r="D84" s="94">
        <f ca="1">((100/(I73))*C84)/100</f>
        <v>0</v>
      </c>
      <c r="E84" s="95"/>
      <c r="F84" s="96"/>
      <c r="G84" s="96"/>
      <c r="H84" s="101"/>
      <c r="I84" s="102"/>
      <c r="J84" s="103"/>
      <c r="K84" s="59" t="s">
        <v>212</v>
      </c>
      <c r="L84" s="61">
        <f>(IF(B73=1,(I73/(B73+3)+L79),IF(B73=0,(I73/4+L79),IF(B73&gt;1,0))))</f>
        <v>0</v>
      </c>
    </row>
    <row r="85" spans="1:12" ht="16.5" hidden="1" thickBot="1" x14ac:dyDescent="0.3">
      <c r="A85" s="83" t="s">
        <v>250</v>
      </c>
      <c r="B85" s="84"/>
      <c r="C85" s="67">
        <v>0</v>
      </c>
      <c r="D85" s="85">
        <f ca="1">((100/(I73))*C85)/100</f>
        <v>0</v>
      </c>
      <c r="E85" s="86"/>
      <c r="F85" s="97"/>
      <c r="G85" s="97"/>
      <c r="H85" s="104"/>
      <c r="I85" s="105"/>
      <c r="J85" s="106"/>
      <c r="K85" s="63" t="s">
        <v>213</v>
      </c>
      <c r="L85" s="64">
        <f ca="1">(IF(B73&gt;1.5,(I73/(B73+2)+L79+MAX(0,L80-L79)+MAX(0,L81-L80)+MAX(0,L82-L81)+MAX(0,L83-L82)+MAX(0,L84-L83)),IF(B73=1,(I73/(B73+3)+L84),IF(B73=0,I73/4+L84))))</f>
        <v>19</v>
      </c>
    </row>
    <row r="86" spans="1:12" ht="15.75" x14ac:dyDescent="0.25">
      <c r="A86" s="109" t="s">
        <v>233</v>
      </c>
      <c r="B86" s="110"/>
      <c r="C86" s="111" t="s">
        <v>261</v>
      </c>
      <c r="D86" s="112"/>
      <c r="E86" s="112"/>
      <c r="F86" s="112"/>
      <c r="G86" s="112"/>
      <c r="H86" s="112"/>
      <c r="I86" s="112"/>
      <c r="J86" s="113"/>
      <c r="K86" s="57" t="str">
        <f ca="1">(IF(F90&gt;99%,"All work completed. Please provide OC.",IF(F90&gt;89.8%,"Plinth, RCC, Brick, Plaster, Flooring, Painting work Completed. Finishing work is in process.",IF(F90&lt;94%,(IF(C90=0,"Work not yet Started.",IF(D90=25%,"Piling work in process",IF(D90=50%,"Excavation work in process",IF(D90=100%,"Excavation work Completed. ","0")))&amp;(IF(C91=0%,"",IF(C91=L92,"Footing work is process",IF(C91=L93,"Footing work Completed",IF(C91=L94,"1st Basement Completed",IF(C91=L95,"1st &amp; 2nd Basement Completed",IF(C91=L96,"1st to 3rd Basement Completed",IF(C91=L97,"1st to 4th Basement Completed",IF(C91=L98,"Plinth work is process",IF(C91=L99,"Plinth work completed","0")))))))))))&amp;(IF(C92=(D87+G87+I87),", RCC Slab",IF(C92&gt;0,", RCC upto "&amp;C92&amp;" Slab",""))&amp;(IF(C93=I87,", Brickwork",IF(C93&gt;0,", Brickwork upto "&amp;C93&amp;" Floor",""))&amp;(IF(C94=I87,", Internal Plaster",IF(C94&gt;0,", Internal Plaster upto "&amp;C94&amp;" Floor",""))&amp;(IF(C95=I87,", External Plaster",IF(C95&gt;0,", External Plaster upto "&amp;C95&amp;" Floor",""))&amp;(IF(C96=I87,", Flooring",IF(C96&gt;0,", Flooring upto "&amp;C96&amp;" Floor",""))&amp;(IF(C97=I87,", Painting",IF(C97&gt;0,", Painting upto "&amp;C97&amp;" Floor",""))&amp;(IF(C98&gt;0,", Finishing upto "&amp;C98&amp;" Floor","")&amp;(IF(C92&gt;0.5," Completed",""))))))))))))))</f>
        <v>Excavation work Completed. Plinth work completed, RCC upto 9 Slab, Brickwork upto 3 Floor Completed</v>
      </c>
      <c r="L86" s="40"/>
    </row>
    <row r="87" spans="1:12" ht="15.75" x14ac:dyDescent="0.25">
      <c r="A87" s="68" t="s">
        <v>199</v>
      </c>
      <c r="B87" s="66">
        <v>2</v>
      </c>
      <c r="C87" s="66" t="s">
        <v>200</v>
      </c>
      <c r="D87" s="66">
        <v>1</v>
      </c>
      <c r="E87" s="114" t="s">
        <v>201</v>
      </c>
      <c r="F87" s="115"/>
      <c r="G87" s="66">
        <v>0</v>
      </c>
      <c r="H87" s="66" t="s">
        <v>202</v>
      </c>
      <c r="I87" s="114">
        <f ca="1">--TRIM(RIGHT(SUBSTITUTE(LEFT(C86,_xlfn.AGGREGATE(16,6,FIND({0,1,2,3,4,5,6,7,8,9},C86,ROW(INDIRECT("1:"&amp;LEN(C86)))),1))," ",REPT(" ",LEN(C86))),LEN(C86)))</f>
        <v>19</v>
      </c>
      <c r="J87" s="116"/>
      <c r="K87" s="58"/>
      <c r="L87" s="41"/>
    </row>
    <row r="88" spans="1:12" ht="32.25" customHeight="1" x14ac:dyDescent="0.25">
      <c r="A88" s="117" t="s">
        <v>203</v>
      </c>
      <c r="B88" s="118"/>
      <c r="C88" s="119" t="str">
        <f ca="1">K86</f>
        <v>Excavation work Completed. Plinth work completed, RCC upto 9 Slab, Brickwork upto 3 Floor Completed</v>
      </c>
      <c r="D88" s="120"/>
      <c r="E88" s="120"/>
      <c r="F88" s="120"/>
      <c r="G88" s="120"/>
      <c r="H88" s="120"/>
      <c r="I88" s="120"/>
      <c r="J88" s="121"/>
      <c r="K88" s="58" t="s">
        <v>207</v>
      </c>
      <c r="L88" s="41"/>
    </row>
    <row r="89" spans="1:12" ht="15.75" x14ac:dyDescent="0.25">
      <c r="A89" s="122" t="s">
        <v>34</v>
      </c>
      <c r="B89" s="123"/>
      <c r="C89" s="65" t="s">
        <v>234</v>
      </c>
      <c r="D89" s="93" t="s">
        <v>204</v>
      </c>
      <c r="E89" s="93"/>
      <c r="F89" s="93" t="s">
        <v>205</v>
      </c>
      <c r="G89" s="93"/>
      <c r="H89" s="93" t="s">
        <v>206</v>
      </c>
      <c r="I89" s="93"/>
      <c r="J89" s="124"/>
      <c r="K89" s="59" t="s">
        <v>235</v>
      </c>
      <c r="L89" s="42">
        <f ca="1">I87*25%</f>
        <v>4.75</v>
      </c>
    </row>
    <row r="90" spans="1:12" ht="15.75" x14ac:dyDescent="0.25">
      <c r="A90" s="92" t="s">
        <v>236</v>
      </c>
      <c r="B90" s="93"/>
      <c r="C90" s="43">
        <f ca="1">L91</f>
        <v>19</v>
      </c>
      <c r="D90" s="94">
        <f ca="1">((100/I87)*C90)/100</f>
        <v>1</v>
      </c>
      <c r="E90" s="95"/>
      <c r="F90" s="96">
        <f ca="1">(((C91/I87*10)+(40/(D87+G87+I87)*C92)+(7.5/(I87)*C93)+(7.5/(I87)*C94)+(10/I87*C95)+(10/I87*C96)+(5/I87*C97)+(5/I87*C98)+(5/I87*C99))/100)</f>
        <v>0.2918421052631579</v>
      </c>
      <c r="G90" s="96"/>
      <c r="H90" s="98">
        <f ca="1">((((C90/I87)*20)+((C91/I87)*25)+(30/(I87+G87+D87)*C92)+(5/I87*C93)+(5/I87*C94)+(5/I87*C95)+(5/I87*C96)+(0/I87*C97)+(0/I87*C98)+(5/I87*C99))/100)</f>
        <v>0.59289473684210525</v>
      </c>
      <c r="I90" s="99"/>
      <c r="J90" s="100"/>
      <c r="K90" s="59" t="s">
        <v>208</v>
      </c>
      <c r="L90" s="60">
        <f ca="1">I87*50%</f>
        <v>9.5</v>
      </c>
    </row>
    <row r="91" spans="1:12" ht="15.75" x14ac:dyDescent="0.25">
      <c r="A91" s="92" t="s">
        <v>35</v>
      </c>
      <c r="B91" s="93"/>
      <c r="C91" s="44">
        <v>19</v>
      </c>
      <c r="D91" s="94">
        <f ca="1">((100/I87)*C91)/100</f>
        <v>1</v>
      </c>
      <c r="E91" s="95"/>
      <c r="F91" s="96"/>
      <c r="G91" s="96"/>
      <c r="H91" s="101"/>
      <c r="I91" s="102"/>
      <c r="J91" s="103"/>
      <c r="K91" s="59" t="s">
        <v>209</v>
      </c>
      <c r="L91" s="60">
        <f ca="1">I87</f>
        <v>19</v>
      </c>
    </row>
    <row r="92" spans="1:12" ht="15.75" x14ac:dyDescent="0.25">
      <c r="A92" s="107" t="s">
        <v>237</v>
      </c>
      <c r="B92" s="108"/>
      <c r="C92" s="44">
        <v>9</v>
      </c>
      <c r="D92" s="94">
        <f ca="1">((100/(D87+G87+I87))*C92)/100</f>
        <v>0.45</v>
      </c>
      <c r="E92" s="95"/>
      <c r="F92" s="96"/>
      <c r="G92" s="96"/>
      <c r="H92" s="101"/>
      <c r="I92" s="102"/>
      <c r="J92" s="103"/>
      <c r="K92" s="59" t="s">
        <v>210</v>
      </c>
      <c r="L92" s="61">
        <f ca="1">(IF(B87&gt;1,(I87/(B87+2)),I87/4))</f>
        <v>4.75</v>
      </c>
    </row>
    <row r="93" spans="1:12" ht="15.75" x14ac:dyDescent="0.25">
      <c r="A93" s="92" t="s">
        <v>238</v>
      </c>
      <c r="B93" s="93" t="s">
        <v>239</v>
      </c>
      <c r="C93" s="43">
        <v>3</v>
      </c>
      <c r="D93" s="94">
        <f ca="1">((100/I87)*C93)/100</f>
        <v>0.15789473684210528</v>
      </c>
      <c r="E93" s="95"/>
      <c r="F93" s="96"/>
      <c r="G93" s="96"/>
      <c r="H93" s="101"/>
      <c r="I93" s="102"/>
      <c r="J93" s="103"/>
      <c r="K93" s="59" t="s">
        <v>211</v>
      </c>
      <c r="L93" s="61">
        <f ca="1">(IF(B87&gt;1,(I87/(B87+2)+L92),I87/4+L92))</f>
        <v>9.5</v>
      </c>
    </row>
    <row r="94" spans="1:12" ht="15.75" x14ac:dyDescent="0.25">
      <c r="A94" s="92" t="s">
        <v>240</v>
      </c>
      <c r="B94" s="93" t="s">
        <v>239</v>
      </c>
      <c r="C94" s="43">
        <v>0</v>
      </c>
      <c r="D94" s="94">
        <f ca="1">((100/I87)*C94)/100</f>
        <v>0</v>
      </c>
      <c r="E94" s="95"/>
      <c r="F94" s="96"/>
      <c r="G94" s="96"/>
      <c r="H94" s="101"/>
      <c r="I94" s="102"/>
      <c r="J94" s="103"/>
      <c r="K94" s="59" t="s">
        <v>241</v>
      </c>
      <c r="L94" s="61">
        <f ca="1">(IF(B87&gt;1,(I87/(B87+2)+L93),0))</f>
        <v>14.25</v>
      </c>
    </row>
    <row r="95" spans="1:12" ht="15.75" x14ac:dyDescent="0.25">
      <c r="A95" s="92" t="s">
        <v>242</v>
      </c>
      <c r="B95" s="93" t="s">
        <v>243</v>
      </c>
      <c r="C95" s="43">
        <v>0</v>
      </c>
      <c r="D95" s="94">
        <f ca="1">((100/(I87))*C95)/100</f>
        <v>0</v>
      </c>
      <c r="E95" s="95"/>
      <c r="F95" s="96"/>
      <c r="G95" s="96"/>
      <c r="H95" s="101"/>
      <c r="I95" s="102"/>
      <c r="J95" s="103"/>
      <c r="K95" s="59" t="s">
        <v>244</v>
      </c>
      <c r="L95" s="61">
        <f>(IF(B87&gt;2,(I87/(B87+2)+L94),0))</f>
        <v>0</v>
      </c>
    </row>
    <row r="96" spans="1:12" ht="15.75" x14ac:dyDescent="0.25">
      <c r="A96" s="92" t="s">
        <v>245</v>
      </c>
      <c r="B96" s="93" t="s">
        <v>245</v>
      </c>
      <c r="C96" s="43">
        <v>0</v>
      </c>
      <c r="D96" s="94">
        <f ca="1">((100/I87)*C96)/100</f>
        <v>0</v>
      </c>
      <c r="E96" s="95"/>
      <c r="F96" s="96"/>
      <c r="G96" s="96"/>
      <c r="H96" s="101"/>
      <c r="I96" s="102"/>
      <c r="J96" s="103"/>
      <c r="K96" s="59" t="s">
        <v>246</v>
      </c>
      <c r="L96" s="62">
        <f>(IF(B87&gt;3,(I87/(B87+2)+L95),0))</f>
        <v>0</v>
      </c>
    </row>
    <row r="97" spans="1:12" ht="15.75" x14ac:dyDescent="0.25">
      <c r="A97" s="92" t="s">
        <v>247</v>
      </c>
      <c r="B97" s="93"/>
      <c r="C97" s="43">
        <v>0</v>
      </c>
      <c r="D97" s="94">
        <f ca="1">((100/I87)*C97)/100</f>
        <v>0</v>
      </c>
      <c r="E97" s="95"/>
      <c r="F97" s="96"/>
      <c r="G97" s="96"/>
      <c r="H97" s="101"/>
      <c r="I97" s="102"/>
      <c r="J97" s="103"/>
      <c r="K97" s="59" t="s">
        <v>248</v>
      </c>
      <c r="L97" s="61">
        <f>(IF(B87&gt;4,(I87/(B87+2)+L96),0))</f>
        <v>0</v>
      </c>
    </row>
    <row r="98" spans="1:12" ht="15.75" x14ac:dyDescent="0.25">
      <c r="A98" s="92" t="s">
        <v>249</v>
      </c>
      <c r="B98" s="93" t="s">
        <v>249</v>
      </c>
      <c r="C98" s="43">
        <v>0</v>
      </c>
      <c r="D98" s="94">
        <f ca="1">((100/(I87))*C98)/100</f>
        <v>0</v>
      </c>
      <c r="E98" s="95"/>
      <c r="F98" s="96"/>
      <c r="G98" s="96"/>
      <c r="H98" s="101"/>
      <c r="I98" s="102"/>
      <c r="J98" s="103"/>
      <c r="K98" s="59" t="s">
        <v>212</v>
      </c>
      <c r="L98" s="61">
        <f>(IF(B87=1,(I87/(B87+3)+L93),IF(B87=0,(I87/4+L93),IF(B87&gt;1,0))))</f>
        <v>0</v>
      </c>
    </row>
    <row r="99" spans="1:12" ht="16.5" thickBot="1" x14ac:dyDescent="0.3">
      <c r="A99" s="83" t="s">
        <v>250</v>
      </c>
      <c r="B99" s="84"/>
      <c r="C99" s="67">
        <v>0</v>
      </c>
      <c r="D99" s="85">
        <f ca="1">((100/(I87))*C99)/100</f>
        <v>0</v>
      </c>
      <c r="E99" s="86"/>
      <c r="F99" s="97"/>
      <c r="G99" s="97"/>
      <c r="H99" s="104"/>
      <c r="I99" s="105"/>
      <c r="J99" s="106"/>
      <c r="K99" s="63" t="s">
        <v>213</v>
      </c>
      <c r="L99" s="64">
        <f ca="1">(IF(B87&gt;1.5,(I87/(B87+2)+L93+MAX(0,L94-L93)+MAX(0,L95-L94)+MAX(0,L96-L95)+MAX(0,L97-L96)+MAX(0,L98-L97)),IF(B87=1,(I87/(B87+3)+L98),IF(B87=0,I87/4+L98))))</f>
        <v>19</v>
      </c>
    </row>
    <row r="100" spans="1:12" x14ac:dyDescent="0.25">
      <c r="A100" s="72" t="s">
        <v>57</v>
      </c>
      <c r="B100" s="73"/>
      <c r="C100" s="73"/>
      <c r="D100" s="73"/>
      <c r="E100" s="73"/>
      <c r="F100" s="73"/>
      <c r="G100" s="73"/>
      <c r="H100" s="73"/>
      <c r="I100" s="73"/>
      <c r="J100" s="74"/>
    </row>
    <row r="101" spans="1:12" x14ac:dyDescent="0.25">
      <c r="A101" s="72" t="s">
        <v>50</v>
      </c>
      <c r="B101" s="73"/>
      <c r="C101" s="73"/>
      <c r="D101" s="73"/>
      <c r="E101" s="73"/>
      <c r="F101" s="73"/>
      <c r="G101" s="73"/>
      <c r="H101" s="73"/>
      <c r="I101" s="73"/>
      <c r="J101" s="74"/>
    </row>
    <row r="102" spans="1:12" ht="15" customHeight="1" x14ac:dyDescent="0.25">
      <c r="A102" s="179" t="s">
        <v>77</v>
      </c>
      <c r="B102" s="180"/>
      <c r="C102" s="180"/>
      <c r="D102" s="180"/>
      <c r="E102" s="180"/>
      <c r="F102" s="180"/>
      <c r="G102" s="180"/>
      <c r="H102" s="180"/>
      <c r="I102" s="180"/>
      <c r="J102" s="181"/>
    </row>
    <row r="103" spans="1:12" ht="12" customHeight="1" x14ac:dyDescent="0.25">
      <c r="A103" s="182"/>
      <c r="B103" s="183"/>
      <c r="C103" s="183"/>
      <c r="D103" s="183"/>
      <c r="E103" s="183"/>
      <c r="F103" s="183"/>
      <c r="G103" s="183"/>
      <c r="H103" s="183"/>
      <c r="I103" s="183"/>
      <c r="J103" s="184"/>
    </row>
    <row r="104" spans="1:12" ht="2.25" customHeight="1" x14ac:dyDescent="0.25">
      <c r="A104" s="182"/>
      <c r="B104" s="183"/>
      <c r="C104" s="183"/>
      <c r="D104" s="183"/>
      <c r="E104" s="183"/>
      <c r="F104" s="183"/>
      <c r="G104" s="183"/>
      <c r="H104" s="183"/>
      <c r="I104" s="183"/>
      <c r="J104" s="184"/>
    </row>
    <row r="105" spans="1:12" ht="15" hidden="1" customHeight="1" x14ac:dyDescent="0.25">
      <c r="A105" s="182"/>
      <c r="B105" s="183"/>
      <c r="C105" s="183"/>
      <c r="D105" s="183"/>
      <c r="E105" s="183"/>
      <c r="F105" s="183"/>
      <c r="G105" s="183"/>
      <c r="H105" s="183"/>
      <c r="I105" s="183"/>
      <c r="J105" s="184"/>
    </row>
    <row r="106" spans="1:12" ht="15" hidden="1" customHeight="1" x14ac:dyDescent="0.25">
      <c r="A106" s="182"/>
      <c r="B106" s="183"/>
      <c r="C106" s="183"/>
      <c r="D106" s="183"/>
      <c r="E106" s="183"/>
      <c r="F106" s="183"/>
      <c r="G106" s="183"/>
      <c r="H106" s="183"/>
      <c r="I106" s="183"/>
      <c r="J106" s="184"/>
    </row>
    <row r="107" spans="1:12" ht="15" hidden="1" customHeight="1" x14ac:dyDescent="0.25">
      <c r="A107" s="182"/>
      <c r="B107" s="183"/>
      <c r="C107" s="183"/>
      <c r="D107" s="183"/>
      <c r="E107" s="183"/>
      <c r="F107" s="183"/>
      <c r="G107" s="183"/>
      <c r="H107" s="183"/>
      <c r="I107" s="183"/>
      <c r="J107" s="184"/>
    </row>
    <row r="108" spans="1:12" ht="15" hidden="1" customHeight="1" x14ac:dyDescent="0.25">
      <c r="A108" s="185"/>
      <c r="B108" s="186"/>
      <c r="C108" s="186"/>
      <c r="D108" s="186"/>
      <c r="E108" s="186"/>
      <c r="F108" s="186"/>
      <c r="G108" s="186"/>
      <c r="H108" s="186"/>
      <c r="I108" s="186"/>
      <c r="J108" s="187"/>
    </row>
    <row r="109" spans="1:12" x14ac:dyDescent="0.25">
      <c r="A109" s="188" t="s">
        <v>24</v>
      </c>
      <c r="B109" s="189"/>
      <c r="C109" s="189"/>
      <c r="D109" s="189"/>
      <c r="E109" s="189"/>
      <c r="F109" s="189"/>
      <c r="G109" s="189"/>
      <c r="H109" s="189"/>
      <c r="I109" s="189"/>
      <c r="J109" s="190"/>
    </row>
    <row r="110" spans="1:12" x14ac:dyDescent="0.25">
      <c r="A110" s="72" t="s">
        <v>177</v>
      </c>
      <c r="B110" s="140"/>
      <c r="C110" s="140"/>
      <c r="D110" s="140"/>
      <c r="E110" s="140"/>
      <c r="F110" s="141"/>
      <c r="G110" s="191">
        <v>20000</v>
      </c>
      <c r="H110" s="192"/>
      <c r="I110" s="192"/>
      <c r="J110" s="193"/>
    </row>
    <row r="111" spans="1:12" hidden="1" x14ac:dyDescent="0.25">
      <c r="A111" s="72" t="s">
        <v>75</v>
      </c>
      <c r="B111" s="140"/>
      <c r="C111" s="140"/>
      <c r="D111" s="140"/>
      <c r="E111" s="140"/>
      <c r="F111" s="141"/>
      <c r="G111" s="77" t="s">
        <v>51</v>
      </c>
      <c r="H111" s="78"/>
      <c r="I111" s="78"/>
      <c r="J111" s="79"/>
    </row>
    <row r="112" spans="1:12" hidden="1" x14ac:dyDescent="0.25">
      <c r="A112" s="72" t="s">
        <v>109</v>
      </c>
      <c r="B112" s="73"/>
      <c r="C112" s="73"/>
      <c r="D112" s="73"/>
      <c r="E112" s="73"/>
      <c r="F112" s="74"/>
      <c r="G112" s="77" t="s">
        <v>51</v>
      </c>
      <c r="H112" s="78"/>
      <c r="I112" s="78"/>
      <c r="J112" s="79"/>
    </row>
    <row r="113" spans="1:10" x14ac:dyDescent="0.25">
      <c r="A113" s="72" t="s">
        <v>179</v>
      </c>
      <c r="B113" s="73"/>
      <c r="C113" s="73"/>
      <c r="D113" s="73"/>
      <c r="E113" s="73"/>
      <c r="F113" s="74"/>
      <c r="G113" s="77" t="s">
        <v>178</v>
      </c>
      <c r="H113" s="78"/>
      <c r="I113" s="78"/>
      <c r="J113" s="79"/>
    </row>
    <row r="114" spans="1:10" x14ac:dyDescent="0.25">
      <c r="A114" s="87" t="s">
        <v>262</v>
      </c>
      <c r="B114" s="88"/>
      <c r="C114" s="88"/>
      <c r="D114" s="88"/>
      <c r="E114" s="88"/>
      <c r="F114" s="89"/>
      <c r="G114" s="194" t="s">
        <v>252</v>
      </c>
      <c r="H114" s="195"/>
      <c r="I114" s="195"/>
      <c r="J114" s="196"/>
    </row>
    <row r="115" spans="1:10" x14ac:dyDescent="0.25">
      <c r="A115" s="130" t="s">
        <v>79</v>
      </c>
      <c r="B115" s="131"/>
      <c r="C115" s="131"/>
      <c r="D115" s="131"/>
      <c r="E115" s="131"/>
      <c r="F115" s="132"/>
      <c r="G115" s="194" t="s">
        <v>180</v>
      </c>
      <c r="H115" s="195"/>
      <c r="I115" s="195"/>
      <c r="J115" s="196"/>
    </row>
    <row r="116" spans="1:10" x14ac:dyDescent="0.25">
      <c r="A116" s="72" t="s">
        <v>101</v>
      </c>
      <c r="B116" s="140"/>
      <c r="C116" s="140"/>
      <c r="D116" s="140"/>
      <c r="E116" s="140"/>
      <c r="F116" s="141"/>
      <c r="G116" s="77" t="s">
        <v>181</v>
      </c>
      <c r="H116" s="78"/>
      <c r="I116" s="78"/>
      <c r="J116" s="79"/>
    </row>
    <row r="117" spans="1:10" hidden="1" x14ac:dyDescent="0.25">
      <c r="A117" s="72" t="s">
        <v>76</v>
      </c>
      <c r="B117" s="73"/>
      <c r="C117" s="73"/>
      <c r="D117" s="73"/>
      <c r="E117" s="73"/>
      <c r="F117" s="74"/>
      <c r="G117" s="77" t="s">
        <v>51</v>
      </c>
      <c r="H117" s="78"/>
      <c r="I117" s="78"/>
      <c r="J117" s="79"/>
    </row>
    <row r="118" spans="1:10" hidden="1" x14ac:dyDescent="0.25">
      <c r="A118" s="72" t="s">
        <v>25</v>
      </c>
      <c r="B118" s="73"/>
      <c r="C118" s="73"/>
      <c r="D118" s="73"/>
      <c r="E118" s="73"/>
      <c r="F118" s="74"/>
      <c r="G118" s="77" t="s">
        <v>51</v>
      </c>
      <c r="H118" s="78"/>
      <c r="I118" s="78"/>
      <c r="J118" s="79"/>
    </row>
    <row r="119" spans="1:10" s="1" customFormat="1" ht="14.65" customHeight="1" x14ac:dyDescent="0.25">
      <c r="A119" s="160" t="s">
        <v>110</v>
      </c>
      <c r="B119" s="189"/>
      <c r="C119" s="189"/>
      <c r="D119" s="189"/>
      <c r="E119" s="189"/>
      <c r="F119" s="190"/>
      <c r="G119" s="125">
        <f>G110*0.8</f>
        <v>16000</v>
      </c>
      <c r="H119" s="81"/>
      <c r="I119" s="81"/>
      <c r="J119" s="82"/>
    </row>
    <row r="120" spans="1:10" s="1" customFormat="1" ht="18.75" x14ac:dyDescent="0.25">
      <c r="A120" s="198" t="s">
        <v>111</v>
      </c>
      <c r="B120" s="198"/>
      <c r="C120" s="198"/>
      <c r="D120" s="198"/>
      <c r="E120" s="198"/>
      <c r="F120" s="198"/>
      <c r="G120" s="198"/>
      <c r="H120" s="198"/>
      <c r="I120" s="198"/>
      <c r="J120" s="198"/>
    </row>
    <row r="121" spans="1:10" x14ac:dyDescent="0.25">
      <c r="A121" s="199" t="s">
        <v>46</v>
      </c>
      <c r="B121" s="199"/>
      <c r="C121" s="199"/>
      <c r="D121" s="199"/>
      <c r="E121" s="199"/>
      <c r="F121" s="199"/>
      <c r="G121" s="199"/>
      <c r="H121" s="199"/>
      <c r="I121" s="199"/>
      <c r="J121" s="199"/>
    </row>
    <row r="122" spans="1:10" ht="39" customHeight="1" x14ac:dyDescent="0.25">
      <c r="A122" s="200" t="s">
        <v>184</v>
      </c>
      <c r="B122" s="200"/>
      <c r="C122" s="7" t="s">
        <v>30</v>
      </c>
      <c r="D122" s="217" t="s">
        <v>170</v>
      </c>
      <c r="E122" s="217"/>
      <c r="F122" s="14" t="s">
        <v>31</v>
      </c>
      <c r="G122" s="7" t="s">
        <v>169</v>
      </c>
      <c r="H122" s="7" t="s">
        <v>32</v>
      </c>
      <c r="I122" s="200" t="s">
        <v>112</v>
      </c>
      <c r="J122" s="200"/>
    </row>
    <row r="123" spans="1:10" ht="15.75" x14ac:dyDescent="0.25">
      <c r="A123" s="90" t="s">
        <v>161</v>
      </c>
      <c r="B123" s="90"/>
      <c r="C123" s="90"/>
      <c r="D123" s="90"/>
      <c r="E123" s="90"/>
      <c r="F123" s="90"/>
      <c r="G123" s="90"/>
      <c r="H123" s="90"/>
      <c r="I123" s="90"/>
      <c r="J123" s="90"/>
    </row>
    <row r="124" spans="1:10" ht="15.75" x14ac:dyDescent="0.25">
      <c r="A124" s="90" t="s">
        <v>166</v>
      </c>
      <c r="B124" s="90"/>
      <c r="C124" s="90"/>
      <c r="D124" s="90"/>
      <c r="E124" s="90"/>
      <c r="F124" s="90"/>
      <c r="G124" s="90"/>
      <c r="H124" s="90"/>
      <c r="I124" s="90"/>
      <c r="J124" s="90"/>
    </row>
    <row r="125" spans="1:10" ht="15.75" x14ac:dyDescent="0.25">
      <c r="A125" s="90" t="s">
        <v>257</v>
      </c>
      <c r="B125" s="90"/>
      <c r="C125" s="90"/>
      <c r="D125" s="90"/>
      <c r="E125" s="90"/>
      <c r="F125" s="90"/>
      <c r="G125" s="90"/>
      <c r="H125" s="90"/>
      <c r="I125" s="90"/>
      <c r="J125" s="90"/>
    </row>
    <row r="126" spans="1:10" ht="15.75" hidden="1" x14ac:dyDescent="0.25">
      <c r="A126" s="90" t="s">
        <v>197</v>
      </c>
      <c r="B126" s="90"/>
      <c r="C126" s="90"/>
      <c r="D126" s="90"/>
      <c r="E126" s="90"/>
      <c r="F126" s="90"/>
      <c r="G126" s="90"/>
      <c r="H126" s="90"/>
      <c r="I126" s="90"/>
      <c r="J126" s="90"/>
    </row>
    <row r="127" spans="1:10" ht="15.75" x14ac:dyDescent="0.25">
      <c r="A127" s="90" t="s">
        <v>253</v>
      </c>
      <c r="B127" s="90"/>
      <c r="C127" s="90"/>
      <c r="D127" s="90"/>
      <c r="E127" s="90"/>
      <c r="F127" s="90"/>
      <c r="G127" s="90"/>
      <c r="H127" s="90"/>
      <c r="I127" s="90"/>
      <c r="J127" s="90"/>
    </row>
    <row r="128" spans="1:10" ht="15.75" x14ac:dyDescent="0.25">
      <c r="A128" s="91">
        <v>1</v>
      </c>
      <c r="B128" s="91"/>
      <c r="C128" s="13" t="s">
        <v>153</v>
      </c>
      <c r="D128" s="91">
        <f>(72.21+1.5*2.6+1.15*3)*10.764</f>
        <v>856.38383999999996</v>
      </c>
      <c r="E128" s="91"/>
      <c r="F128" s="13">
        <v>0</v>
      </c>
      <c r="G128" s="13">
        <f>D128*1.5+F128</f>
        <v>1284.5757599999999</v>
      </c>
      <c r="H128" s="13" t="s">
        <v>155</v>
      </c>
      <c r="I128" s="91" t="s">
        <v>156</v>
      </c>
      <c r="J128" s="91"/>
    </row>
    <row r="129" spans="1:13" ht="15.75" x14ac:dyDescent="0.25">
      <c r="A129" s="91">
        <v>2</v>
      </c>
      <c r="B129" s="91"/>
      <c r="C129" s="13" t="s">
        <v>154</v>
      </c>
      <c r="D129" s="91">
        <f>(94.58+1.5*2.6+1.15*3)*10.764</f>
        <v>1097.17452</v>
      </c>
      <c r="E129" s="91"/>
      <c r="F129" s="13">
        <v>0</v>
      </c>
      <c r="G129" s="13">
        <f>D129*1.5+F129</f>
        <v>1645.76178</v>
      </c>
      <c r="H129" s="13" t="s">
        <v>155</v>
      </c>
      <c r="I129" s="91"/>
      <c r="J129" s="91"/>
      <c r="K129">
        <f>8*G128*24</f>
        <v>246638.54592</v>
      </c>
    </row>
    <row r="130" spans="1:13" ht="15.75" x14ac:dyDescent="0.25">
      <c r="A130" s="91">
        <v>3</v>
      </c>
      <c r="B130" s="91"/>
      <c r="C130" s="13" t="s">
        <v>153</v>
      </c>
      <c r="D130" s="91">
        <f>75.34*10.764</f>
        <v>810.95975999999996</v>
      </c>
      <c r="E130" s="91"/>
      <c r="F130" s="13">
        <v>0</v>
      </c>
      <c r="G130" s="13">
        <f>D130*1.5+F130</f>
        <v>1216.4396400000001</v>
      </c>
      <c r="H130" s="13" t="s">
        <v>155</v>
      </c>
      <c r="I130" s="91"/>
      <c r="J130" s="91"/>
      <c r="K130">
        <f t="shared" ref="K130:K131" si="0">8*G129*24</f>
        <v>315986.26176000002</v>
      </c>
    </row>
    <row r="131" spans="1:13" ht="15.75" x14ac:dyDescent="0.25">
      <c r="A131" s="91">
        <v>4</v>
      </c>
      <c r="B131" s="91"/>
      <c r="C131" s="13" t="s">
        <v>154</v>
      </c>
      <c r="D131" s="91">
        <f>(94.45+1.15*3)*10.764</f>
        <v>1053.7955999999999</v>
      </c>
      <c r="E131" s="91"/>
      <c r="F131" s="13">
        <v>0</v>
      </c>
      <c r="G131" s="13">
        <f>D131*1.5+F131</f>
        <v>1580.6933999999999</v>
      </c>
      <c r="H131" s="13" t="s">
        <v>155</v>
      </c>
      <c r="I131" s="91"/>
      <c r="J131" s="91"/>
      <c r="K131">
        <f t="shared" si="0"/>
        <v>233556.41088000001</v>
      </c>
    </row>
    <row r="132" spans="1:13" ht="15.75" x14ac:dyDescent="0.25">
      <c r="A132" s="90" t="s">
        <v>259</v>
      </c>
      <c r="B132" s="90"/>
      <c r="C132" s="90"/>
      <c r="D132" s="90"/>
      <c r="E132" s="90"/>
      <c r="F132" s="90"/>
      <c r="G132" s="90"/>
      <c r="H132" s="90"/>
      <c r="I132" s="90"/>
      <c r="J132" s="90"/>
    </row>
    <row r="133" spans="1:13" ht="15.75" x14ac:dyDescent="0.25">
      <c r="A133" s="91">
        <v>1</v>
      </c>
      <c r="B133" s="91"/>
      <c r="C133" s="13" t="s">
        <v>153</v>
      </c>
      <c r="D133" s="91">
        <f>(72.21+1.5*2.6+1.15*3)*10.764</f>
        <v>856.38383999999996</v>
      </c>
      <c r="E133" s="91"/>
      <c r="F133" s="13">
        <v>0</v>
      </c>
      <c r="G133" s="13">
        <f>D133*1.5+F133</f>
        <v>1284.5757599999999</v>
      </c>
      <c r="H133" s="13" t="s">
        <v>155</v>
      </c>
      <c r="I133" s="91" t="str">
        <f>A132</f>
        <v>9th, 11th, 13th, 15th &amp; 19th Floor (Part Refuge Area)</v>
      </c>
      <c r="J133" s="91"/>
    </row>
    <row r="134" spans="1:13" ht="15.75" x14ac:dyDescent="0.25">
      <c r="A134" s="91">
        <v>2</v>
      </c>
      <c r="B134" s="91"/>
      <c r="C134" s="13" t="s">
        <v>154</v>
      </c>
      <c r="D134" s="91">
        <f>(94.58+1.5*2.6+1.15*3)*10.764</f>
        <v>1097.17452</v>
      </c>
      <c r="E134" s="91"/>
      <c r="F134" s="13">
        <v>0</v>
      </c>
      <c r="G134" s="13">
        <f>D134*1.5+F134</f>
        <v>1645.76178</v>
      </c>
      <c r="H134" s="13" t="s">
        <v>155</v>
      </c>
      <c r="I134" s="91"/>
      <c r="J134" s="91"/>
      <c r="K134">
        <f>8*G133*24</f>
        <v>246638.54592</v>
      </c>
    </row>
    <row r="135" spans="1:13" ht="15.75" x14ac:dyDescent="0.25">
      <c r="A135" s="91">
        <v>3</v>
      </c>
      <c r="B135" s="91"/>
      <c r="C135" s="13" t="s">
        <v>153</v>
      </c>
      <c r="D135" s="91">
        <f>75.34*10.764</f>
        <v>810.95975999999996</v>
      </c>
      <c r="E135" s="91"/>
      <c r="F135" s="13">
        <v>0</v>
      </c>
      <c r="G135" s="13">
        <f>D135*1.5+F135</f>
        <v>1216.4396400000001</v>
      </c>
      <c r="H135" s="13" t="s">
        <v>155</v>
      </c>
      <c r="I135" s="91"/>
      <c r="J135" s="91"/>
      <c r="K135">
        <f t="shared" ref="K135:K136" si="1">8*G134*24</f>
        <v>315986.26176000002</v>
      </c>
    </row>
    <row r="136" spans="1:13" ht="15.75" x14ac:dyDescent="0.25">
      <c r="A136" s="91">
        <v>4</v>
      </c>
      <c r="B136" s="91"/>
      <c r="C136" s="13" t="s">
        <v>154</v>
      </c>
      <c r="D136" s="91">
        <f>(94.45+1.15*3)*10.764</f>
        <v>1053.7955999999999</v>
      </c>
      <c r="E136" s="91"/>
      <c r="F136" s="13">
        <v>0</v>
      </c>
      <c r="G136" s="13">
        <f>D136*1.5+F136</f>
        <v>1580.6933999999999</v>
      </c>
      <c r="H136" s="13" t="s">
        <v>155</v>
      </c>
      <c r="I136" s="91"/>
      <c r="J136" s="91"/>
      <c r="K136">
        <f t="shared" si="1"/>
        <v>233556.41088000001</v>
      </c>
    </row>
    <row r="137" spans="1:13" ht="15.75" x14ac:dyDescent="0.25">
      <c r="A137" s="90" t="s">
        <v>158</v>
      </c>
      <c r="B137" s="90"/>
      <c r="C137" s="90"/>
      <c r="D137" s="90"/>
      <c r="E137" s="90"/>
      <c r="F137" s="90"/>
      <c r="G137" s="90"/>
      <c r="H137" s="90"/>
      <c r="I137" s="90"/>
      <c r="J137" s="90"/>
      <c r="K137">
        <f>8*G131*24</f>
        <v>303493.13279999996</v>
      </c>
      <c r="L137">
        <f>19500000/G138</f>
        <v>15180.108956750049</v>
      </c>
    </row>
    <row r="138" spans="1:13" ht="15.75" x14ac:dyDescent="0.25">
      <c r="A138" s="91">
        <v>1</v>
      </c>
      <c r="B138" s="91"/>
      <c r="C138" s="13" t="s">
        <v>153</v>
      </c>
      <c r="D138" s="91">
        <f>(72.21+1.5*2.6+1.15*3)*10.764</f>
        <v>856.38383999999996</v>
      </c>
      <c r="E138" s="91"/>
      <c r="F138" s="13">
        <v>0</v>
      </c>
      <c r="G138" s="13">
        <f>D138*1.5+F138</f>
        <v>1284.5757599999999</v>
      </c>
      <c r="H138" s="13" t="s">
        <v>155</v>
      </c>
      <c r="I138" s="91" t="str">
        <f>A137</f>
        <v>7th Floor (Part Refuge Area)</v>
      </c>
      <c r="J138" s="91"/>
      <c r="L138">
        <f>26000000/G139</f>
        <v>15798.155186226284</v>
      </c>
    </row>
    <row r="139" spans="1:13" ht="15.75" x14ac:dyDescent="0.25">
      <c r="A139" s="91">
        <v>2</v>
      </c>
      <c r="B139" s="91"/>
      <c r="C139" s="13" t="s">
        <v>154</v>
      </c>
      <c r="D139" s="91">
        <f>(94.58+1.5*2.6+1.15*3)*10.764</f>
        <v>1097.17452</v>
      </c>
      <c r="E139" s="91"/>
      <c r="F139" s="13">
        <v>0</v>
      </c>
      <c r="G139" s="13">
        <f>D139*1.5+F139</f>
        <v>1645.76178</v>
      </c>
      <c r="H139" s="13" t="s">
        <v>155</v>
      </c>
      <c r="I139" s="91"/>
      <c r="J139" s="91"/>
      <c r="K139">
        <f>8*G138*24</f>
        <v>246638.54592</v>
      </c>
      <c r="M139">
        <f>16100000/G138</f>
        <v>12533.32072839363</v>
      </c>
    </row>
    <row r="140" spans="1:13" ht="15.75" x14ac:dyDescent="0.25">
      <c r="A140" s="91">
        <v>3</v>
      </c>
      <c r="B140" s="91"/>
      <c r="C140" s="13" t="s">
        <v>153</v>
      </c>
      <c r="D140" s="91">
        <f>75.34*10.764</f>
        <v>810.95975999999996</v>
      </c>
      <c r="E140" s="91"/>
      <c r="F140" s="13">
        <v>0</v>
      </c>
      <c r="G140" s="13">
        <f>D140*1.5+F140</f>
        <v>1216.4396400000001</v>
      </c>
      <c r="H140" s="13" t="s">
        <v>155</v>
      </c>
      <c r="I140" s="91"/>
      <c r="J140" s="91"/>
      <c r="K140">
        <f t="shared" ref="K140:K141" si="2">8*G139*24</f>
        <v>315986.26176000002</v>
      </c>
    </row>
    <row r="141" spans="1:13" ht="15.75" x14ac:dyDescent="0.25">
      <c r="A141" s="91">
        <v>4</v>
      </c>
      <c r="B141" s="91"/>
      <c r="C141" s="13" t="s">
        <v>154</v>
      </c>
      <c r="D141" s="91">
        <f>(94.45+1.15*3)*10.764</f>
        <v>1053.7955999999999</v>
      </c>
      <c r="E141" s="91"/>
      <c r="F141" s="13">
        <v>0</v>
      </c>
      <c r="G141" s="13">
        <f>D141*1.5+F141</f>
        <v>1580.6933999999999</v>
      </c>
      <c r="H141" s="13" t="s">
        <v>155</v>
      </c>
      <c r="I141" s="91"/>
      <c r="J141" s="91"/>
      <c r="K141">
        <f t="shared" si="2"/>
        <v>233556.41088000001</v>
      </c>
    </row>
    <row r="142" spans="1:13" ht="15.75" x14ac:dyDescent="0.25">
      <c r="A142" s="90" t="s">
        <v>159</v>
      </c>
      <c r="B142" s="90"/>
      <c r="C142" s="90"/>
      <c r="D142" s="90"/>
      <c r="E142" s="90"/>
      <c r="F142" s="90"/>
      <c r="G142" s="90"/>
      <c r="H142" s="90"/>
      <c r="I142" s="90"/>
      <c r="J142" s="90"/>
      <c r="K142">
        <f>8*G141*24</f>
        <v>303493.13279999996</v>
      </c>
    </row>
    <row r="143" spans="1:13" ht="15.75" x14ac:dyDescent="0.25">
      <c r="A143" s="91">
        <v>1</v>
      </c>
      <c r="B143" s="91"/>
      <c r="C143" s="13" t="s">
        <v>153</v>
      </c>
      <c r="D143" s="91">
        <f>(72.21+1.5*2.6+1.15*3)*10.764</f>
        <v>856.38383999999996</v>
      </c>
      <c r="E143" s="91"/>
      <c r="F143" s="13">
        <v>0</v>
      </c>
      <c r="G143" s="13">
        <f>D143*1.5+F143</f>
        <v>1284.5757599999999</v>
      </c>
      <c r="H143" s="13" t="s">
        <v>155</v>
      </c>
      <c r="I143" s="91" t="str">
        <f>A142</f>
        <v>14th Floor (Part Refuge Area)</v>
      </c>
      <c r="J143" s="91"/>
    </row>
    <row r="144" spans="1:13" ht="15.75" x14ac:dyDescent="0.25">
      <c r="A144" s="91">
        <v>2</v>
      </c>
      <c r="B144" s="91"/>
      <c r="C144" s="13" t="s">
        <v>154</v>
      </c>
      <c r="D144" s="91">
        <f>(94.58+1.5*2.6+1.15*3)*10.764</f>
        <v>1097.17452</v>
      </c>
      <c r="E144" s="91"/>
      <c r="F144" s="13">
        <v>0</v>
      </c>
      <c r="G144" s="13">
        <f>D144*1.5+F144</f>
        <v>1645.76178</v>
      </c>
      <c r="H144" s="13" t="s">
        <v>155</v>
      </c>
      <c r="I144" s="91"/>
      <c r="J144" s="91"/>
    </row>
    <row r="145" spans="1:11" ht="15.75" x14ac:dyDescent="0.25">
      <c r="A145" s="91">
        <v>3</v>
      </c>
      <c r="B145" s="91"/>
      <c r="C145" s="13" t="s">
        <v>153</v>
      </c>
      <c r="D145" s="91">
        <f>75.34*10.764</f>
        <v>810.95975999999996</v>
      </c>
      <c r="E145" s="91"/>
      <c r="F145" s="13">
        <v>0</v>
      </c>
      <c r="G145" s="13">
        <f>D145*1.5+F145</f>
        <v>1216.4396400000001</v>
      </c>
      <c r="H145" s="13" t="s">
        <v>155</v>
      </c>
      <c r="I145" s="91"/>
      <c r="J145" s="91"/>
    </row>
    <row r="146" spans="1:11" ht="15.75" x14ac:dyDescent="0.25">
      <c r="A146" s="91">
        <v>4</v>
      </c>
      <c r="B146" s="91"/>
      <c r="C146" s="13" t="s">
        <v>154</v>
      </c>
      <c r="D146" s="91">
        <f>(94.45+1.15*3)*10.764</f>
        <v>1053.7955999999999</v>
      </c>
      <c r="E146" s="91"/>
      <c r="F146" s="13">
        <v>0</v>
      </c>
      <c r="G146" s="13">
        <f>D146*1.5+F146</f>
        <v>1580.6933999999999</v>
      </c>
      <c r="H146" s="13" t="s">
        <v>155</v>
      </c>
      <c r="I146" s="91"/>
      <c r="J146" s="91"/>
    </row>
    <row r="147" spans="1:11" ht="15.75" x14ac:dyDescent="0.25">
      <c r="A147" s="90" t="s">
        <v>167</v>
      </c>
      <c r="B147" s="90"/>
      <c r="C147" s="90"/>
      <c r="D147" s="90"/>
      <c r="E147" s="90"/>
      <c r="F147" s="90"/>
      <c r="G147" s="90"/>
      <c r="H147" s="90"/>
      <c r="I147" s="90"/>
      <c r="J147" s="90"/>
    </row>
    <row r="148" spans="1:11" ht="15.75" customHeight="1" x14ac:dyDescent="0.25">
      <c r="A148" s="90" t="s">
        <v>257</v>
      </c>
      <c r="B148" s="90"/>
      <c r="C148" s="90"/>
      <c r="D148" s="90"/>
      <c r="E148" s="90"/>
      <c r="F148" s="90"/>
      <c r="G148" s="90"/>
      <c r="H148" s="90"/>
      <c r="I148" s="90"/>
      <c r="J148" s="90"/>
    </row>
    <row r="149" spans="1:11" ht="15.75" customHeight="1" x14ac:dyDescent="0.25">
      <c r="A149" s="90" t="s">
        <v>253</v>
      </c>
      <c r="B149" s="90"/>
      <c r="C149" s="90"/>
      <c r="D149" s="90"/>
      <c r="E149" s="90"/>
      <c r="F149" s="90"/>
      <c r="G149" s="90"/>
      <c r="H149" s="90"/>
      <c r="I149" s="90"/>
      <c r="J149" s="90"/>
    </row>
    <row r="150" spans="1:11" ht="15.75" customHeight="1" x14ac:dyDescent="0.25">
      <c r="A150" s="91">
        <v>1</v>
      </c>
      <c r="B150" s="91"/>
      <c r="C150" s="13" t="s">
        <v>153</v>
      </c>
      <c r="D150" s="91">
        <f>63.64*10.764</f>
        <v>685.02095999999995</v>
      </c>
      <c r="E150" s="91"/>
      <c r="F150" s="13">
        <v>0</v>
      </c>
      <c r="G150" s="13">
        <f>D150*1.5+F150</f>
        <v>1027.53144</v>
      </c>
      <c r="H150" s="13" t="s">
        <v>155</v>
      </c>
      <c r="I150" s="205" t="str">
        <f>A149</f>
        <v>2nd to 6th, 8th, 10th, 12th, 16th, 18th to 19th Floor</v>
      </c>
      <c r="J150" s="206"/>
      <c r="K150">
        <f>8*G150*24</f>
        <v>197286.03648000001</v>
      </c>
    </row>
    <row r="151" spans="1:11" ht="15.75" x14ac:dyDescent="0.25">
      <c r="A151" s="91">
        <v>2</v>
      </c>
      <c r="B151" s="91"/>
      <c r="C151" s="13" t="s">
        <v>153</v>
      </c>
      <c r="D151" s="91">
        <f>64.79*10.764</f>
        <v>697.39956000000006</v>
      </c>
      <c r="E151" s="91"/>
      <c r="F151" s="13">
        <v>0</v>
      </c>
      <c r="G151" s="13">
        <f>D151*1.5+F151</f>
        <v>1046.0993400000002</v>
      </c>
      <c r="H151" s="13" t="s">
        <v>155</v>
      </c>
      <c r="I151" s="207"/>
      <c r="J151" s="208"/>
      <c r="K151">
        <f t="shared" ref="K151:K153" si="3">8*G151*24</f>
        <v>200851.07328000004</v>
      </c>
    </row>
    <row r="152" spans="1:11" ht="15.75" x14ac:dyDescent="0.25">
      <c r="A152" s="91">
        <v>3</v>
      </c>
      <c r="B152" s="91"/>
      <c r="C152" s="13" t="s">
        <v>153</v>
      </c>
      <c r="D152" s="91">
        <f>74.77*10.764</f>
        <v>804.82427999999993</v>
      </c>
      <c r="E152" s="91"/>
      <c r="F152" s="13">
        <v>0</v>
      </c>
      <c r="G152" s="13">
        <f>D152*1.5+F152</f>
        <v>1207.23642</v>
      </c>
      <c r="H152" s="13" t="s">
        <v>155</v>
      </c>
      <c r="I152" s="207"/>
      <c r="J152" s="208"/>
      <c r="K152">
        <f t="shared" si="3"/>
        <v>231789.39263999998</v>
      </c>
    </row>
    <row r="153" spans="1:11" ht="15.75" x14ac:dyDescent="0.25">
      <c r="A153" s="91">
        <v>4</v>
      </c>
      <c r="B153" s="91"/>
      <c r="C153" s="13" t="s">
        <v>153</v>
      </c>
      <c r="D153" s="91">
        <f>74.75*10.764</f>
        <v>804.60899999999992</v>
      </c>
      <c r="E153" s="91"/>
      <c r="F153" s="13">
        <v>0</v>
      </c>
      <c r="G153" s="13">
        <f>D153*1.5+F153</f>
        <v>1206.9134999999999</v>
      </c>
      <c r="H153" s="13" t="s">
        <v>155</v>
      </c>
      <c r="I153" s="207"/>
      <c r="J153" s="208"/>
      <c r="K153">
        <f t="shared" si="3"/>
        <v>231727.39199999999</v>
      </c>
    </row>
    <row r="154" spans="1:11" ht="15.75" x14ac:dyDescent="0.25">
      <c r="A154" s="91">
        <v>4</v>
      </c>
      <c r="B154" s="91"/>
      <c r="C154" s="13" t="s">
        <v>153</v>
      </c>
      <c r="D154" s="91">
        <f>64.85*10.764</f>
        <v>698.04539999999986</v>
      </c>
      <c r="E154" s="91"/>
      <c r="F154" s="13">
        <v>0</v>
      </c>
      <c r="G154" s="13">
        <f>D154*1.5+F154</f>
        <v>1047.0680999999997</v>
      </c>
      <c r="H154" s="13" t="s">
        <v>155</v>
      </c>
      <c r="I154" s="209"/>
      <c r="J154" s="210"/>
      <c r="K154">
        <f t="shared" ref="K154" si="4">8*G154*24</f>
        <v>201037.07519999996</v>
      </c>
    </row>
    <row r="155" spans="1:11" ht="15.75" x14ac:dyDescent="0.25">
      <c r="A155" s="90" t="s">
        <v>158</v>
      </c>
      <c r="B155" s="90"/>
      <c r="C155" s="90"/>
      <c r="D155" s="90"/>
      <c r="E155" s="90"/>
      <c r="F155" s="90"/>
      <c r="G155" s="90"/>
      <c r="H155" s="90"/>
      <c r="I155" s="90"/>
      <c r="J155" s="90"/>
    </row>
    <row r="156" spans="1:11" ht="15.75" customHeight="1" x14ac:dyDescent="0.25">
      <c r="A156" s="91">
        <v>1</v>
      </c>
      <c r="B156" s="91"/>
      <c r="C156" s="13" t="s">
        <v>153</v>
      </c>
      <c r="D156" s="91">
        <f>63.64*10.764</f>
        <v>685.02095999999995</v>
      </c>
      <c r="E156" s="91"/>
      <c r="F156" s="13">
        <v>0</v>
      </c>
      <c r="G156" s="13">
        <f>D156*1.5+F156</f>
        <v>1027.53144</v>
      </c>
      <c r="H156" s="13" t="s">
        <v>155</v>
      </c>
      <c r="I156" s="205" t="str">
        <f>A155</f>
        <v>7th Floor (Part Refuge Area)</v>
      </c>
      <c r="J156" s="206"/>
      <c r="K156">
        <f>24800000/G156</f>
        <v>24135.514529852244</v>
      </c>
    </row>
    <row r="157" spans="1:11" ht="15.75" x14ac:dyDescent="0.25">
      <c r="A157" s="91">
        <v>2</v>
      </c>
      <c r="B157" s="91"/>
      <c r="C157" s="13" t="s">
        <v>153</v>
      </c>
      <c r="D157" s="91">
        <f>64.79*10.764</f>
        <v>697.39956000000006</v>
      </c>
      <c r="E157" s="91"/>
      <c r="F157" s="13">
        <v>0</v>
      </c>
      <c r="G157" s="13">
        <f>D157*1.5+F157</f>
        <v>1046.0993400000002</v>
      </c>
      <c r="H157" s="13" t="s">
        <v>155</v>
      </c>
      <c r="I157" s="207"/>
      <c r="J157" s="208"/>
    </row>
    <row r="158" spans="1:11" ht="15.75" x14ac:dyDescent="0.25">
      <c r="A158" s="91">
        <v>3</v>
      </c>
      <c r="B158" s="91"/>
      <c r="C158" s="13" t="s">
        <v>153</v>
      </c>
      <c r="D158" s="91">
        <f>74.77*10.764</f>
        <v>804.82427999999993</v>
      </c>
      <c r="E158" s="91"/>
      <c r="F158" s="13">
        <v>0</v>
      </c>
      <c r="G158" s="13">
        <f>D158*1.5+F158</f>
        <v>1207.23642</v>
      </c>
      <c r="H158" s="13" t="s">
        <v>155</v>
      </c>
      <c r="I158" s="207"/>
      <c r="J158" s="208"/>
    </row>
    <row r="159" spans="1:11" ht="15.75" x14ac:dyDescent="0.25">
      <c r="A159" s="91">
        <v>4</v>
      </c>
      <c r="B159" s="91"/>
      <c r="C159" s="91" t="s">
        <v>157</v>
      </c>
      <c r="D159" s="91"/>
      <c r="E159" s="91"/>
      <c r="F159" s="91"/>
      <c r="G159" s="91"/>
      <c r="H159" s="91"/>
      <c r="I159" s="207"/>
      <c r="J159" s="208"/>
    </row>
    <row r="160" spans="1:11" ht="15.75" x14ac:dyDescent="0.25">
      <c r="A160" s="91">
        <v>4</v>
      </c>
      <c r="B160" s="91"/>
      <c r="C160" s="13" t="s">
        <v>153</v>
      </c>
      <c r="D160" s="91">
        <f>64.85*10.764</f>
        <v>698.04539999999986</v>
      </c>
      <c r="E160" s="91"/>
      <c r="F160" s="13">
        <v>0</v>
      </c>
      <c r="G160" s="13">
        <f>D160*1.5+F160</f>
        <v>1047.0680999999997</v>
      </c>
      <c r="H160" s="13" t="s">
        <v>155</v>
      </c>
      <c r="I160" s="209"/>
      <c r="J160" s="210"/>
    </row>
    <row r="161" spans="1:11" ht="15.75" x14ac:dyDescent="0.25">
      <c r="A161" s="90" t="s">
        <v>159</v>
      </c>
      <c r="B161" s="90"/>
      <c r="C161" s="90"/>
      <c r="D161" s="90"/>
      <c r="E161" s="90"/>
      <c r="F161" s="90"/>
      <c r="G161" s="90"/>
      <c r="H161" s="90"/>
      <c r="I161" s="90"/>
      <c r="J161" s="90"/>
    </row>
    <row r="162" spans="1:11" ht="15.75" customHeight="1" x14ac:dyDescent="0.25">
      <c r="A162" s="91">
        <v>1</v>
      </c>
      <c r="B162" s="91"/>
      <c r="C162" s="13" t="s">
        <v>153</v>
      </c>
      <c r="D162" s="91">
        <f>63.64*10.764</f>
        <v>685.02095999999995</v>
      </c>
      <c r="E162" s="91"/>
      <c r="F162" s="13">
        <v>0</v>
      </c>
      <c r="G162" s="13">
        <f>D162*1.5+F162</f>
        <v>1027.53144</v>
      </c>
      <c r="H162" s="13" t="s">
        <v>155</v>
      </c>
      <c r="I162" s="205" t="str">
        <f>A161</f>
        <v>14th Floor (Part Refuge Area)</v>
      </c>
      <c r="J162" s="206"/>
    </row>
    <row r="163" spans="1:11" ht="15.75" x14ac:dyDescent="0.25">
      <c r="A163" s="91">
        <v>2</v>
      </c>
      <c r="B163" s="91"/>
      <c r="C163" s="13" t="s">
        <v>153</v>
      </c>
      <c r="D163" s="91">
        <f>64.79*10.764</f>
        <v>697.39956000000006</v>
      </c>
      <c r="E163" s="91"/>
      <c r="F163" s="13">
        <v>0</v>
      </c>
      <c r="G163" s="13">
        <f>D163*1.5+F163</f>
        <v>1046.0993400000002</v>
      </c>
      <c r="H163" s="13" t="s">
        <v>155</v>
      </c>
      <c r="I163" s="207"/>
      <c r="J163" s="208"/>
    </row>
    <row r="164" spans="1:11" ht="15.75" x14ac:dyDescent="0.25">
      <c r="A164" s="91">
        <v>3</v>
      </c>
      <c r="B164" s="91"/>
      <c r="C164" s="13" t="s">
        <v>153</v>
      </c>
      <c r="D164" s="91">
        <f>74.77*10.764</f>
        <v>804.82427999999993</v>
      </c>
      <c r="E164" s="91"/>
      <c r="F164" s="13">
        <v>0</v>
      </c>
      <c r="G164" s="13">
        <f>D164*1.5+F164</f>
        <v>1207.23642</v>
      </c>
      <c r="H164" s="13" t="s">
        <v>155</v>
      </c>
      <c r="I164" s="207"/>
      <c r="J164" s="208"/>
    </row>
    <row r="165" spans="1:11" ht="15.75" x14ac:dyDescent="0.25">
      <c r="A165" s="91">
        <v>4</v>
      </c>
      <c r="B165" s="91"/>
      <c r="C165" s="91" t="s">
        <v>157</v>
      </c>
      <c r="D165" s="91"/>
      <c r="E165" s="91"/>
      <c r="F165" s="91"/>
      <c r="G165" s="91"/>
      <c r="H165" s="91"/>
      <c r="I165" s="207"/>
      <c r="J165" s="208"/>
    </row>
    <row r="166" spans="1:11" ht="15.75" x14ac:dyDescent="0.25">
      <c r="A166" s="91">
        <v>4</v>
      </c>
      <c r="B166" s="91"/>
      <c r="C166" s="13" t="s">
        <v>153</v>
      </c>
      <c r="D166" s="91">
        <f>64.85*10.764</f>
        <v>698.04539999999986</v>
      </c>
      <c r="E166" s="91"/>
      <c r="F166" s="13">
        <v>0</v>
      </c>
      <c r="G166" s="13">
        <f>D166*1.5+F166</f>
        <v>1047.0680999999997</v>
      </c>
      <c r="H166" s="13" t="s">
        <v>155</v>
      </c>
      <c r="I166" s="209"/>
      <c r="J166" s="210"/>
    </row>
    <row r="167" spans="1:11" ht="15.75" customHeight="1" x14ac:dyDescent="0.25">
      <c r="A167" s="90" t="s">
        <v>258</v>
      </c>
      <c r="B167" s="90"/>
      <c r="C167" s="90"/>
      <c r="D167" s="90"/>
      <c r="E167" s="90"/>
      <c r="F167" s="90"/>
      <c r="G167" s="90"/>
      <c r="H167" s="90"/>
      <c r="I167" s="90"/>
      <c r="J167" s="90"/>
    </row>
    <row r="168" spans="1:11" ht="15.75" customHeight="1" x14ac:dyDescent="0.25">
      <c r="A168" s="91">
        <v>1</v>
      </c>
      <c r="B168" s="91"/>
      <c r="C168" s="13" t="s">
        <v>153</v>
      </c>
      <c r="D168" s="91">
        <f>63.64*10.764</f>
        <v>685.02095999999995</v>
      </c>
      <c r="E168" s="91"/>
      <c r="F168" s="13">
        <v>0</v>
      </c>
      <c r="G168" s="13">
        <f>D168*1.5+F168</f>
        <v>1027.53144</v>
      </c>
      <c r="H168" s="13" t="s">
        <v>155</v>
      </c>
      <c r="I168" s="205" t="str">
        <f>A167</f>
        <v>9th, 11th, 13th, 15th &amp; 19th Floor</v>
      </c>
      <c r="J168" s="206"/>
      <c r="K168">
        <f>8*G168*24</f>
        <v>197286.03648000001</v>
      </c>
    </row>
    <row r="169" spans="1:11" ht="15.75" x14ac:dyDescent="0.25">
      <c r="A169" s="91">
        <v>2</v>
      </c>
      <c r="B169" s="91"/>
      <c r="C169" s="13" t="s">
        <v>153</v>
      </c>
      <c r="D169" s="91">
        <f>64.79*10.764</f>
        <v>697.39956000000006</v>
      </c>
      <c r="E169" s="91"/>
      <c r="F169" s="13">
        <v>0</v>
      </c>
      <c r="G169" s="13">
        <f>D169*1.5+F169</f>
        <v>1046.0993400000002</v>
      </c>
      <c r="H169" s="13" t="s">
        <v>155</v>
      </c>
      <c r="I169" s="207"/>
      <c r="J169" s="208"/>
      <c r="K169">
        <f t="shared" ref="K169:K172" si="5">8*G169*24</f>
        <v>200851.07328000004</v>
      </c>
    </row>
    <row r="170" spans="1:11" ht="15.75" x14ac:dyDescent="0.25">
      <c r="A170" s="91">
        <v>3</v>
      </c>
      <c r="B170" s="91"/>
      <c r="C170" s="13" t="s">
        <v>153</v>
      </c>
      <c r="D170" s="91">
        <f>74.77*10.764</f>
        <v>804.82427999999993</v>
      </c>
      <c r="E170" s="91"/>
      <c r="F170" s="13">
        <v>0</v>
      </c>
      <c r="G170" s="13">
        <f>D170*1.5+F170</f>
        <v>1207.23642</v>
      </c>
      <c r="H170" s="13" t="s">
        <v>155</v>
      </c>
      <c r="I170" s="207"/>
      <c r="J170" s="208"/>
      <c r="K170">
        <f t="shared" si="5"/>
        <v>231789.39263999998</v>
      </c>
    </row>
    <row r="171" spans="1:11" ht="15.75" x14ac:dyDescent="0.25">
      <c r="A171" s="91">
        <v>4</v>
      </c>
      <c r="B171" s="91"/>
      <c r="C171" s="13" t="s">
        <v>153</v>
      </c>
      <c r="D171" s="91">
        <f>74.75*10.764</f>
        <v>804.60899999999992</v>
      </c>
      <c r="E171" s="91"/>
      <c r="F171" s="13">
        <v>0</v>
      </c>
      <c r="G171" s="13">
        <f>D171*1.5+F171</f>
        <v>1206.9134999999999</v>
      </c>
      <c r="H171" s="13" t="s">
        <v>155</v>
      </c>
      <c r="I171" s="207"/>
      <c r="J171" s="208"/>
      <c r="K171">
        <f t="shared" si="5"/>
        <v>231727.39199999999</v>
      </c>
    </row>
    <row r="172" spans="1:11" ht="15.75" x14ac:dyDescent="0.25">
      <c r="A172" s="91">
        <v>4</v>
      </c>
      <c r="B172" s="91"/>
      <c r="C172" s="13" t="s">
        <v>153</v>
      </c>
      <c r="D172" s="91">
        <f>64.85*10.764</f>
        <v>698.04539999999986</v>
      </c>
      <c r="E172" s="91"/>
      <c r="F172" s="13">
        <v>0</v>
      </c>
      <c r="G172" s="13">
        <f>D172*1.5+F172</f>
        <v>1047.0680999999997</v>
      </c>
      <c r="H172" s="13" t="s">
        <v>155</v>
      </c>
      <c r="I172" s="209"/>
      <c r="J172" s="210"/>
      <c r="K172">
        <f t="shared" si="5"/>
        <v>201037.07519999996</v>
      </c>
    </row>
    <row r="173" spans="1:11" ht="15.75" x14ac:dyDescent="0.25">
      <c r="A173" s="90" t="s">
        <v>160</v>
      </c>
      <c r="B173" s="90"/>
      <c r="C173" s="90"/>
      <c r="D173" s="90"/>
      <c r="E173" s="90"/>
      <c r="F173" s="90"/>
      <c r="G173" s="90"/>
      <c r="H173" s="90"/>
      <c r="I173" s="90"/>
      <c r="J173" s="90"/>
    </row>
    <row r="174" spans="1:11" ht="15.75" x14ac:dyDescent="0.25">
      <c r="A174" s="90" t="s">
        <v>152</v>
      </c>
      <c r="B174" s="90"/>
      <c r="C174" s="90"/>
      <c r="D174" s="90"/>
      <c r="E174" s="90"/>
      <c r="F174" s="90"/>
      <c r="G174" s="90"/>
      <c r="H174" s="90"/>
      <c r="I174" s="90"/>
      <c r="J174" s="90"/>
    </row>
    <row r="175" spans="1:11" ht="15.75" x14ac:dyDescent="0.25">
      <c r="A175" s="90" t="s">
        <v>198</v>
      </c>
      <c r="B175" s="90"/>
      <c r="C175" s="90"/>
      <c r="D175" s="90"/>
      <c r="E175" s="90"/>
      <c r="F175" s="90"/>
      <c r="G175" s="90"/>
      <c r="H175" s="90"/>
      <c r="I175" s="90"/>
      <c r="J175" s="90"/>
    </row>
    <row r="176" spans="1:11" ht="15.75" x14ac:dyDescent="0.25">
      <c r="A176" s="90" t="s">
        <v>251</v>
      </c>
      <c r="B176" s="90"/>
      <c r="C176" s="90"/>
      <c r="D176" s="90"/>
      <c r="E176" s="90"/>
      <c r="F176" s="90"/>
      <c r="G176" s="90"/>
      <c r="H176" s="90"/>
      <c r="I176" s="90"/>
      <c r="J176" s="90"/>
    </row>
    <row r="177" spans="1:12" ht="15.75" customHeight="1" x14ac:dyDescent="0.25">
      <c r="A177" s="91">
        <v>1</v>
      </c>
      <c r="B177" s="91"/>
      <c r="C177" s="13" t="s">
        <v>153</v>
      </c>
      <c r="D177" s="91">
        <f>65.29*10.764</f>
        <v>702.78156000000001</v>
      </c>
      <c r="E177" s="91"/>
      <c r="F177" s="13">
        <v>0</v>
      </c>
      <c r="G177" s="13">
        <f>D177*1.5+F177</f>
        <v>1054.1723400000001</v>
      </c>
      <c r="H177" s="13" t="s">
        <v>155</v>
      </c>
      <c r="I177" s="216" t="s">
        <v>156</v>
      </c>
      <c r="J177" s="216"/>
      <c r="K177">
        <f>18000000/G177</f>
        <v>17075.006919646552</v>
      </c>
    </row>
    <row r="178" spans="1:12" ht="15.75" x14ac:dyDescent="0.25">
      <c r="A178" s="91">
        <v>2</v>
      </c>
      <c r="B178" s="91"/>
      <c r="C178" s="13" t="s">
        <v>154</v>
      </c>
      <c r="D178" s="91">
        <f>87.51*10.764</f>
        <v>941.95763999999997</v>
      </c>
      <c r="E178" s="91"/>
      <c r="F178" s="13">
        <v>0</v>
      </c>
      <c r="G178" s="13">
        <f>D178*1.5+F178</f>
        <v>1412.9364599999999</v>
      </c>
      <c r="H178" s="13" t="s">
        <v>155</v>
      </c>
      <c r="I178" s="216"/>
      <c r="J178" s="216"/>
    </row>
    <row r="179" spans="1:12" ht="15.75" x14ac:dyDescent="0.25">
      <c r="A179" s="91">
        <v>3</v>
      </c>
      <c r="B179" s="91"/>
      <c r="C179" s="13" t="s">
        <v>153</v>
      </c>
      <c r="D179" s="91">
        <f>62.27*10.764</f>
        <v>670.27427999999998</v>
      </c>
      <c r="E179" s="91"/>
      <c r="F179" s="13">
        <v>0</v>
      </c>
      <c r="G179" s="13">
        <f>D179*1.5+F179</f>
        <v>1005.4114199999999</v>
      </c>
      <c r="H179" s="13" t="s">
        <v>155</v>
      </c>
      <c r="I179" s="216"/>
      <c r="J179" s="216"/>
    </row>
    <row r="180" spans="1:12" ht="15.75" x14ac:dyDescent="0.25">
      <c r="A180" s="91">
        <v>4</v>
      </c>
      <c r="B180" s="91"/>
      <c r="C180" s="13" t="s">
        <v>153</v>
      </c>
      <c r="D180" s="91">
        <f>62.27*10.764</f>
        <v>670.27427999999998</v>
      </c>
      <c r="E180" s="91"/>
      <c r="F180" s="13">
        <v>0</v>
      </c>
      <c r="G180" s="13">
        <f>D180*1.5+F180</f>
        <v>1005.4114199999999</v>
      </c>
      <c r="H180" s="13" t="s">
        <v>155</v>
      </c>
      <c r="I180" s="216"/>
      <c r="J180" s="216"/>
    </row>
    <row r="181" spans="1:12" ht="15.75" x14ac:dyDescent="0.25">
      <c r="A181" s="90" t="s">
        <v>158</v>
      </c>
      <c r="B181" s="90"/>
      <c r="C181" s="90"/>
      <c r="D181" s="90"/>
      <c r="E181" s="90"/>
      <c r="F181" s="90"/>
      <c r="G181" s="90"/>
      <c r="H181" s="90"/>
      <c r="I181" s="90"/>
      <c r="J181" s="90"/>
    </row>
    <row r="182" spans="1:12" ht="15.75" x14ac:dyDescent="0.25">
      <c r="A182" s="91">
        <v>1</v>
      </c>
      <c r="B182" s="91"/>
      <c r="C182" s="13" t="s">
        <v>153</v>
      </c>
      <c r="D182" s="91">
        <f>65.29*10.764</f>
        <v>702.78156000000001</v>
      </c>
      <c r="E182" s="91"/>
      <c r="F182" s="13">
        <v>0</v>
      </c>
      <c r="G182" s="13">
        <f>D182*1.5+F182</f>
        <v>1054.1723400000001</v>
      </c>
      <c r="H182" s="13" t="s">
        <v>155</v>
      </c>
      <c r="I182" s="216" t="str">
        <f>A181</f>
        <v>7th Floor (Part Refuge Area)</v>
      </c>
      <c r="J182" s="216"/>
    </row>
    <row r="183" spans="1:12" ht="15.75" x14ac:dyDescent="0.25">
      <c r="A183" s="91">
        <v>2</v>
      </c>
      <c r="B183" s="91"/>
      <c r="C183" s="91" t="s">
        <v>157</v>
      </c>
      <c r="D183" s="91"/>
      <c r="E183" s="91"/>
      <c r="F183" s="91"/>
      <c r="G183" s="91"/>
      <c r="H183" s="91"/>
      <c r="I183" s="216"/>
      <c r="J183" s="216"/>
    </row>
    <row r="184" spans="1:12" ht="15.75" x14ac:dyDescent="0.25">
      <c r="A184" s="91">
        <v>3</v>
      </c>
      <c r="B184" s="91"/>
      <c r="C184" s="13" t="s">
        <v>153</v>
      </c>
      <c r="D184" s="91">
        <f>62.27*10.764</f>
        <v>670.27427999999998</v>
      </c>
      <c r="E184" s="91"/>
      <c r="F184" s="13">
        <v>0</v>
      </c>
      <c r="G184" s="13">
        <f>D184*1.5+F184</f>
        <v>1005.4114199999999</v>
      </c>
      <c r="H184" s="13" t="s">
        <v>155</v>
      </c>
      <c r="I184" s="216"/>
      <c r="J184" s="216"/>
    </row>
    <row r="185" spans="1:12" ht="15.75" x14ac:dyDescent="0.25">
      <c r="A185" s="91">
        <v>4</v>
      </c>
      <c r="B185" s="91"/>
      <c r="C185" s="13" t="s">
        <v>153</v>
      </c>
      <c r="D185" s="91">
        <f>62.27*10.764</f>
        <v>670.27427999999998</v>
      </c>
      <c r="E185" s="91"/>
      <c r="F185" s="13">
        <v>0</v>
      </c>
      <c r="G185" s="13">
        <f>D185*1.5+F185</f>
        <v>1005.4114199999999</v>
      </c>
      <c r="H185" s="13" t="s">
        <v>155</v>
      </c>
      <c r="I185" s="216"/>
      <c r="J185" s="216"/>
    </row>
    <row r="186" spans="1:12" ht="15.75" x14ac:dyDescent="0.25">
      <c r="A186" s="90" t="s">
        <v>159</v>
      </c>
      <c r="B186" s="90"/>
      <c r="C186" s="90"/>
      <c r="D186" s="90"/>
      <c r="E186" s="90"/>
      <c r="F186" s="90"/>
      <c r="G186" s="90"/>
      <c r="H186" s="90"/>
      <c r="I186" s="90"/>
      <c r="J186" s="90"/>
    </row>
    <row r="187" spans="1:12" ht="15.75" x14ac:dyDescent="0.25">
      <c r="A187" s="91">
        <v>1</v>
      </c>
      <c r="B187" s="91"/>
      <c r="C187" s="13" t="s">
        <v>153</v>
      </c>
      <c r="D187" s="91">
        <f>65.29*10.764</f>
        <v>702.78156000000001</v>
      </c>
      <c r="E187" s="91"/>
      <c r="F187" s="13">
        <v>0</v>
      </c>
      <c r="G187" s="13">
        <f>D187*1.5+F187</f>
        <v>1054.1723400000001</v>
      </c>
      <c r="H187" s="13" t="s">
        <v>155</v>
      </c>
      <c r="I187" s="216" t="str">
        <f>A186</f>
        <v>14th Floor (Part Refuge Area)</v>
      </c>
      <c r="J187" s="216"/>
      <c r="K187">
        <f>22500000/G187</f>
        <v>21343.758649558193</v>
      </c>
    </row>
    <row r="188" spans="1:12" ht="15.75" x14ac:dyDescent="0.25">
      <c r="A188" s="91">
        <v>2</v>
      </c>
      <c r="B188" s="91"/>
      <c r="C188" s="91" t="s">
        <v>157</v>
      </c>
      <c r="D188" s="91"/>
      <c r="E188" s="91"/>
      <c r="F188" s="91"/>
      <c r="G188" s="91"/>
      <c r="H188" s="91"/>
      <c r="I188" s="216"/>
      <c r="J188" s="216"/>
    </row>
    <row r="189" spans="1:12" ht="15.75" x14ac:dyDescent="0.25">
      <c r="A189" s="91">
        <v>3</v>
      </c>
      <c r="B189" s="91"/>
      <c r="C189" s="13" t="s">
        <v>153</v>
      </c>
      <c r="D189" s="91">
        <f>62.27*10.764</f>
        <v>670.27427999999998</v>
      </c>
      <c r="E189" s="91"/>
      <c r="F189" s="13">
        <v>0</v>
      </c>
      <c r="G189" s="13">
        <f>D189*1.5+F189</f>
        <v>1005.4114199999999</v>
      </c>
      <c r="H189" s="13" t="s">
        <v>155</v>
      </c>
      <c r="I189" s="216"/>
      <c r="J189" s="216"/>
    </row>
    <row r="190" spans="1:12" ht="15.75" x14ac:dyDescent="0.25">
      <c r="A190" s="91">
        <v>4</v>
      </c>
      <c r="B190" s="91"/>
      <c r="C190" s="13" t="s">
        <v>153</v>
      </c>
      <c r="D190" s="91">
        <f>62.27*10.764</f>
        <v>670.27427999999998</v>
      </c>
      <c r="E190" s="91"/>
      <c r="F190" s="13">
        <v>0</v>
      </c>
      <c r="G190" s="13">
        <f>D190*1.5+F190</f>
        <v>1005.4114199999999</v>
      </c>
      <c r="H190" s="13" t="s">
        <v>155</v>
      </c>
      <c r="I190" s="216"/>
      <c r="J190" s="216"/>
    </row>
    <row r="191" spans="1:12" ht="287.25" customHeight="1" x14ac:dyDescent="0.25">
      <c r="A191" s="202" t="s">
        <v>278</v>
      </c>
      <c r="B191" s="203"/>
      <c r="C191" s="203"/>
      <c r="D191" s="203"/>
      <c r="E191" s="203"/>
      <c r="F191" s="203"/>
      <c r="G191" s="203"/>
      <c r="H191" s="203"/>
      <c r="I191" s="203"/>
      <c r="J191" s="204"/>
      <c r="K191" s="71">
        <v>45402</v>
      </c>
      <c r="L191" t="s">
        <v>131</v>
      </c>
    </row>
    <row r="192" spans="1:12" x14ac:dyDescent="0.25">
      <c r="A192" s="162" t="s">
        <v>26</v>
      </c>
      <c r="B192" s="163"/>
      <c r="C192" s="163"/>
      <c r="D192" s="163"/>
      <c r="E192" s="163"/>
      <c r="F192" s="163"/>
      <c r="G192" s="163"/>
      <c r="H192" s="163"/>
      <c r="I192" s="163"/>
      <c r="J192" s="164"/>
    </row>
    <row r="193" spans="1:10" x14ac:dyDescent="0.25">
      <c r="A193" s="139" t="s">
        <v>33</v>
      </c>
      <c r="B193" s="140"/>
      <c r="C193" s="140"/>
      <c r="D193" s="140"/>
      <c r="E193" s="140"/>
      <c r="F193" s="140"/>
      <c r="G193" s="140"/>
      <c r="H193" s="140"/>
      <c r="I193" s="140"/>
      <c r="J193" s="141"/>
    </row>
    <row r="194" spans="1:10" x14ac:dyDescent="0.25">
      <c r="A194" s="201" t="s">
        <v>28</v>
      </c>
      <c r="B194" s="163"/>
      <c r="C194" s="163"/>
      <c r="D194" s="163"/>
      <c r="E194" s="163"/>
      <c r="F194" s="163"/>
      <c r="G194" s="163"/>
      <c r="H194" s="163"/>
      <c r="I194" s="163"/>
      <c r="J194" s="164"/>
    </row>
    <row r="195" spans="1:10" x14ac:dyDescent="0.25">
      <c r="A195" s="72" t="s">
        <v>38</v>
      </c>
      <c r="B195" s="73"/>
      <c r="C195" s="73"/>
      <c r="D195" s="73"/>
      <c r="E195" s="73"/>
      <c r="F195" s="73"/>
      <c r="G195" s="73"/>
      <c r="H195" s="73"/>
      <c r="I195" s="73"/>
      <c r="J195" s="74"/>
    </row>
    <row r="196" spans="1:10" ht="16.5" customHeight="1" x14ac:dyDescent="0.25">
      <c r="A196" s="87" t="s">
        <v>58</v>
      </c>
      <c r="B196" s="88"/>
      <c r="C196" s="88"/>
      <c r="D196" s="88"/>
      <c r="E196" s="88"/>
      <c r="F196" s="88"/>
      <c r="G196" s="88"/>
      <c r="H196" s="88"/>
      <c r="I196" s="88"/>
      <c r="J196" s="89"/>
    </row>
    <row r="197" spans="1:10" x14ac:dyDescent="0.25">
      <c r="A197" s="72" t="s">
        <v>39</v>
      </c>
      <c r="B197" s="73"/>
      <c r="C197" s="73"/>
      <c r="D197" s="73"/>
      <c r="E197" s="73"/>
      <c r="F197" s="73"/>
      <c r="G197" s="73"/>
      <c r="H197" s="73"/>
      <c r="I197" s="73"/>
      <c r="J197" s="74"/>
    </row>
    <row r="198" spans="1:10" x14ac:dyDescent="0.25">
      <c r="A198" s="72" t="s">
        <v>40</v>
      </c>
      <c r="B198" s="73"/>
      <c r="C198" s="73"/>
      <c r="D198" s="73"/>
      <c r="E198" s="73"/>
      <c r="F198" s="73"/>
      <c r="G198" s="73"/>
      <c r="H198" s="73"/>
      <c r="I198" s="73"/>
      <c r="J198" s="74"/>
    </row>
    <row r="199" spans="1:10" x14ac:dyDescent="0.25">
      <c r="A199" s="75" t="s">
        <v>41</v>
      </c>
      <c r="B199" s="145"/>
      <c r="C199" s="145"/>
      <c r="D199" s="145"/>
      <c r="E199" s="145"/>
      <c r="F199" s="145"/>
      <c r="G199" s="145"/>
      <c r="H199" s="145"/>
      <c r="I199" s="145"/>
      <c r="J199" s="76"/>
    </row>
    <row r="200" spans="1:10" ht="15" customHeight="1" x14ac:dyDescent="0.25">
      <c r="A200" s="197" t="s">
        <v>27</v>
      </c>
      <c r="B200" s="197"/>
      <c r="C200" s="197"/>
      <c r="D200" s="197"/>
      <c r="E200" s="197"/>
      <c r="F200" s="197"/>
      <c r="G200" s="197"/>
      <c r="H200" s="197"/>
      <c r="I200" s="197"/>
      <c r="J200" s="197"/>
    </row>
    <row r="201" spans="1:10" x14ac:dyDescent="0.25">
      <c r="A201" s="197"/>
      <c r="B201" s="197"/>
      <c r="C201" s="197"/>
      <c r="D201" s="197"/>
      <c r="E201" s="197"/>
      <c r="F201" s="197"/>
      <c r="G201" s="197"/>
      <c r="H201" s="197"/>
      <c r="I201" s="197"/>
      <c r="J201" s="197"/>
    </row>
    <row r="202" spans="1:10" x14ac:dyDescent="0.25">
      <c r="A202" s="197"/>
      <c r="B202" s="197"/>
      <c r="C202" s="197"/>
      <c r="D202" s="197"/>
      <c r="E202" s="197"/>
      <c r="F202" s="197"/>
      <c r="G202" s="197"/>
      <c r="H202" s="197"/>
      <c r="I202" s="197"/>
      <c r="J202" s="197"/>
    </row>
    <row r="203" spans="1:10" x14ac:dyDescent="0.25">
      <c r="A203" s="20" t="s">
        <v>176</v>
      </c>
      <c r="B203" s="19"/>
      <c r="C203" s="19"/>
      <c r="D203" s="19"/>
      <c r="E203" s="25" t="str">
        <f>F8</f>
        <v>Lake Riviera</v>
      </c>
      <c r="F203" s="19"/>
    </row>
    <row r="211" spans="1:10" ht="15" customHeight="1" x14ac:dyDescent="0.25">
      <c r="A211" s="20"/>
      <c r="B211" s="19"/>
      <c r="C211" s="19"/>
      <c r="D211" s="19"/>
      <c r="E211" s="19"/>
      <c r="F211" s="19"/>
      <c r="G211" s="19"/>
      <c r="H211" s="19"/>
      <c r="I211" s="19"/>
      <c r="J211" s="19"/>
    </row>
    <row r="212" spans="1:10" x14ac:dyDescent="0.25">
      <c r="G212" s="19"/>
      <c r="H212" s="19"/>
      <c r="I212" s="19"/>
      <c r="J212" s="19"/>
    </row>
    <row r="213" spans="1:10" x14ac:dyDescent="0.25">
      <c r="A213" s="19"/>
      <c r="B213" s="19"/>
      <c r="C213" s="19"/>
      <c r="D213" s="19"/>
      <c r="E213" s="19"/>
      <c r="F213" s="19"/>
      <c r="G213" s="19"/>
      <c r="H213" s="19"/>
      <c r="I213" s="19"/>
      <c r="J213" s="19"/>
    </row>
    <row r="214" spans="1:10" x14ac:dyDescent="0.25">
      <c r="A214" s="19"/>
      <c r="B214" s="19"/>
      <c r="C214" s="19"/>
      <c r="D214" s="19"/>
      <c r="E214" s="19"/>
      <c r="F214" s="19"/>
      <c r="G214" s="19"/>
      <c r="H214" s="19"/>
      <c r="I214" s="19"/>
      <c r="J214" s="19"/>
    </row>
    <row r="228" spans="1:10" x14ac:dyDescent="0.25">
      <c r="A228" s="20"/>
      <c r="B228" s="20"/>
      <c r="C228" s="20"/>
      <c r="D228" s="20"/>
      <c r="E228" s="20"/>
      <c r="F228" s="20"/>
      <c r="G228" s="20"/>
      <c r="H228" s="20"/>
      <c r="I228" s="20"/>
      <c r="J228" s="20"/>
    </row>
    <row r="244" spans="1:1" x14ac:dyDescent="0.25">
      <c r="A244" s="26" t="s">
        <v>274</v>
      </c>
    </row>
    <row r="283" spans="1:1" x14ac:dyDescent="0.25">
      <c r="A283" s="26"/>
    </row>
    <row r="322" spans="1:1" x14ac:dyDescent="0.25">
      <c r="A322" s="26" t="s">
        <v>168</v>
      </c>
    </row>
  </sheetData>
  <mergeCells count="388">
    <mergeCell ref="A52:J52"/>
    <mergeCell ref="A51:C51"/>
    <mergeCell ref="H51:J51"/>
    <mergeCell ref="A33:J33"/>
    <mergeCell ref="A28:B28"/>
    <mergeCell ref="C28:D28"/>
    <mergeCell ref="E27:F27"/>
    <mergeCell ref="C27:D27"/>
    <mergeCell ref="I27:J27"/>
    <mergeCell ref="A34:J35"/>
    <mergeCell ref="A39:E39"/>
    <mergeCell ref="A37:E37"/>
    <mergeCell ref="F37:G37"/>
    <mergeCell ref="F38:G38"/>
    <mergeCell ref="A31:B31"/>
    <mergeCell ref="G27:H27"/>
    <mergeCell ref="C32:J32"/>
    <mergeCell ref="C31:J31"/>
    <mergeCell ref="A41:E41"/>
    <mergeCell ref="F42:J42"/>
    <mergeCell ref="I38:J38"/>
    <mergeCell ref="F39:J39"/>
    <mergeCell ref="F41:J41"/>
    <mergeCell ref="I28:J28"/>
    <mergeCell ref="H62:J71"/>
    <mergeCell ref="A58:B58"/>
    <mergeCell ref="C58:J58"/>
    <mergeCell ref="E59:F59"/>
    <mergeCell ref="I59:J59"/>
    <mergeCell ref="A60:B60"/>
    <mergeCell ref="C60:J60"/>
    <mergeCell ref="A61:B61"/>
    <mergeCell ref="D61:E61"/>
    <mergeCell ref="F61:G61"/>
    <mergeCell ref="H61:J61"/>
    <mergeCell ref="A66:B66"/>
    <mergeCell ref="A149:J149"/>
    <mergeCell ref="A142:J142"/>
    <mergeCell ref="D138:E138"/>
    <mergeCell ref="A126:J126"/>
    <mergeCell ref="A122:B122"/>
    <mergeCell ref="A123:J123"/>
    <mergeCell ref="D122:E122"/>
    <mergeCell ref="A124:J124"/>
    <mergeCell ref="A129:B129"/>
    <mergeCell ref="A130:B130"/>
    <mergeCell ref="A131:B131"/>
    <mergeCell ref="A128:B128"/>
    <mergeCell ref="A139:B139"/>
    <mergeCell ref="A140:B140"/>
    <mergeCell ref="A145:B145"/>
    <mergeCell ref="A137:J137"/>
    <mergeCell ref="A141:B141"/>
    <mergeCell ref="A143:B143"/>
    <mergeCell ref="A144:B144"/>
    <mergeCell ref="A146:B146"/>
    <mergeCell ref="D190:E190"/>
    <mergeCell ref="C188:H188"/>
    <mergeCell ref="D182:E182"/>
    <mergeCell ref="D184:E184"/>
    <mergeCell ref="D162:E162"/>
    <mergeCell ref="C183:H183"/>
    <mergeCell ref="A154:B154"/>
    <mergeCell ref="D154:E154"/>
    <mergeCell ref="A173:J173"/>
    <mergeCell ref="A177:B177"/>
    <mergeCell ref="A178:B178"/>
    <mergeCell ref="A182:B182"/>
    <mergeCell ref="A183:B183"/>
    <mergeCell ref="I177:J180"/>
    <mergeCell ref="D185:E185"/>
    <mergeCell ref="A189:B189"/>
    <mergeCell ref="A190:B190"/>
    <mergeCell ref="A186:J186"/>
    <mergeCell ref="I187:J190"/>
    <mergeCell ref="I182:J185"/>
    <mergeCell ref="D189:E189"/>
    <mergeCell ref="A179:B179"/>
    <mergeCell ref="A165:B165"/>
    <mergeCell ref="C165:H165"/>
    <mergeCell ref="D166:E166"/>
    <mergeCell ref="A167:J167"/>
    <mergeCell ref="A168:B168"/>
    <mergeCell ref="A162:B162"/>
    <mergeCell ref="A163:B163"/>
    <mergeCell ref="A164:B164"/>
    <mergeCell ref="A166:B166"/>
    <mergeCell ref="D168:E168"/>
    <mergeCell ref="I168:J172"/>
    <mergeCell ref="A169:B169"/>
    <mergeCell ref="D169:E169"/>
    <mergeCell ref="A170:B170"/>
    <mergeCell ref="D170:E170"/>
    <mergeCell ref="A171:B171"/>
    <mergeCell ref="D171:E171"/>
    <mergeCell ref="A172:B172"/>
    <mergeCell ref="D172:E172"/>
    <mergeCell ref="D163:E163"/>
    <mergeCell ref="A157:B157"/>
    <mergeCell ref="A158:B158"/>
    <mergeCell ref="A160:B160"/>
    <mergeCell ref="D152:E152"/>
    <mergeCell ref="D153:E153"/>
    <mergeCell ref="I156:J160"/>
    <mergeCell ref="A155:J155"/>
    <mergeCell ref="D157:E157"/>
    <mergeCell ref="D156:E156"/>
    <mergeCell ref="A159:B159"/>
    <mergeCell ref="D160:E160"/>
    <mergeCell ref="C159:H159"/>
    <mergeCell ref="A152:B152"/>
    <mergeCell ref="I150:J154"/>
    <mergeCell ref="A153:B153"/>
    <mergeCell ref="A156:B156"/>
    <mergeCell ref="D150:E150"/>
    <mergeCell ref="A150:B150"/>
    <mergeCell ref="A151:B151"/>
    <mergeCell ref="D151:E151"/>
    <mergeCell ref="D187:E187"/>
    <mergeCell ref="A184:B184"/>
    <mergeCell ref="A185:B185"/>
    <mergeCell ref="A187:B187"/>
    <mergeCell ref="A174:J174"/>
    <mergeCell ref="A175:J175"/>
    <mergeCell ref="A176:J176"/>
    <mergeCell ref="A188:B188"/>
    <mergeCell ref="D177:E177"/>
    <mergeCell ref="D178:E178"/>
    <mergeCell ref="D179:E179"/>
    <mergeCell ref="D180:E180"/>
    <mergeCell ref="A181:J181"/>
    <mergeCell ref="A180:B180"/>
    <mergeCell ref="A1:J1"/>
    <mergeCell ref="A56:E56"/>
    <mergeCell ref="F56:J56"/>
    <mergeCell ref="A11:E11"/>
    <mergeCell ref="C45:F45"/>
    <mergeCell ref="C49:F49"/>
    <mergeCell ref="A45:B45"/>
    <mergeCell ref="E28:F28"/>
    <mergeCell ref="F36:J36"/>
    <mergeCell ref="A30:J30"/>
    <mergeCell ref="A36:E36"/>
    <mergeCell ref="A38:E38"/>
    <mergeCell ref="G28:H28"/>
    <mergeCell ref="A40:E40"/>
    <mergeCell ref="I37:J37"/>
    <mergeCell ref="A55:B55"/>
    <mergeCell ref="F40:J40"/>
    <mergeCell ref="D51:E51"/>
    <mergeCell ref="A43:J43"/>
    <mergeCell ref="C47:F47"/>
    <mergeCell ref="H47:J47"/>
    <mergeCell ref="F8:J8"/>
    <mergeCell ref="A27:B27"/>
    <mergeCell ref="A42:E42"/>
    <mergeCell ref="A200:J202"/>
    <mergeCell ref="A119:F119"/>
    <mergeCell ref="G119:J119"/>
    <mergeCell ref="A120:J120"/>
    <mergeCell ref="A121:J121"/>
    <mergeCell ref="A196:J196"/>
    <mergeCell ref="A197:J197"/>
    <mergeCell ref="A198:J198"/>
    <mergeCell ref="A199:J199"/>
    <mergeCell ref="I122:J122"/>
    <mergeCell ref="A193:J193"/>
    <mergeCell ref="A194:J194"/>
    <mergeCell ref="A191:J191"/>
    <mergeCell ref="I128:J131"/>
    <mergeCell ref="A147:J147"/>
    <mergeCell ref="A148:J148"/>
    <mergeCell ref="I162:J166"/>
    <mergeCell ref="A161:J161"/>
    <mergeCell ref="D164:E164"/>
    <mergeCell ref="A195:J195"/>
    <mergeCell ref="D158:E158"/>
    <mergeCell ref="A192:J192"/>
    <mergeCell ref="D128:E128"/>
    <mergeCell ref="A138:B138"/>
    <mergeCell ref="A100:J100"/>
    <mergeCell ref="A101:J101"/>
    <mergeCell ref="A102:J108"/>
    <mergeCell ref="A109:J109"/>
    <mergeCell ref="A116:F116"/>
    <mergeCell ref="G116:J116"/>
    <mergeCell ref="G111:J111"/>
    <mergeCell ref="G110:J110"/>
    <mergeCell ref="A113:F113"/>
    <mergeCell ref="A115:F115"/>
    <mergeCell ref="G114:J114"/>
    <mergeCell ref="G115:J115"/>
    <mergeCell ref="A111:F111"/>
    <mergeCell ref="A110:F110"/>
    <mergeCell ref="A117:F117"/>
    <mergeCell ref="A112:F112"/>
    <mergeCell ref="G112:J112"/>
    <mergeCell ref="A114:F114"/>
    <mergeCell ref="G117:J117"/>
    <mergeCell ref="G113:J113"/>
    <mergeCell ref="I143:J146"/>
    <mergeCell ref="D139:E139"/>
    <mergeCell ref="D140:E140"/>
    <mergeCell ref="D143:E143"/>
    <mergeCell ref="D144:E144"/>
    <mergeCell ref="D145:E145"/>
    <mergeCell ref="D129:E129"/>
    <mergeCell ref="D141:E141"/>
    <mergeCell ref="D146:E146"/>
    <mergeCell ref="D130:E130"/>
    <mergeCell ref="D131:E131"/>
    <mergeCell ref="A125:J125"/>
    <mergeCell ref="A127:J127"/>
    <mergeCell ref="A118:F118"/>
    <mergeCell ref="I138:J141"/>
    <mergeCell ref="G118:J118"/>
    <mergeCell ref="A29:J29"/>
    <mergeCell ref="A32:B32"/>
    <mergeCell ref="A8:E8"/>
    <mergeCell ref="F25:J25"/>
    <mergeCell ref="C26:D26"/>
    <mergeCell ref="E26:F26"/>
    <mergeCell ref="G26:H26"/>
    <mergeCell ref="F19:J20"/>
    <mergeCell ref="A26:B26"/>
    <mergeCell ref="A24:E24"/>
    <mergeCell ref="A25:E25"/>
    <mergeCell ref="F24:J24"/>
    <mergeCell ref="I26:J26"/>
    <mergeCell ref="F11:J11"/>
    <mergeCell ref="I15:J15"/>
    <mergeCell ref="F23:J23"/>
    <mergeCell ref="A9:E9"/>
    <mergeCell ref="F9:J9"/>
    <mergeCell ref="B15:E15"/>
    <mergeCell ref="A7:E7"/>
    <mergeCell ref="G16:J16"/>
    <mergeCell ref="H18:J18"/>
    <mergeCell ref="A23:E23"/>
    <mergeCell ref="B17:E17"/>
    <mergeCell ref="A18:B18"/>
    <mergeCell ref="F7:J7"/>
    <mergeCell ref="G17:J17"/>
    <mergeCell ref="F22:J22"/>
    <mergeCell ref="A12:E12"/>
    <mergeCell ref="F18:G18"/>
    <mergeCell ref="A19:E20"/>
    <mergeCell ref="A22:E22"/>
    <mergeCell ref="A14:B14"/>
    <mergeCell ref="C14:J14"/>
    <mergeCell ref="A13:E13"/>
    <mergeCell ref="F13:J13"/>
    <mergeCell ref="A10:E10"/>
    <mergeCell ref="F10:J10"/>
    <mergeCell ref="A21:E21"/>
    <mergeCell ref="F21:J21"/>
    <mergeCell ref="C18:E18"/>
    <mergeCell ref="F12:J12"/>
    <mergeCell ref="B16:E16"/>
    <mergeCell ref="A2:J2"/>
    <mergeCell ref="A3:E3"/>
    <mergeCell ref="F3:J3"/>
    <mergeCell ref="A4:E4"/>
    <mergeCell ref="F4:J4"/>
    <mergeCell ref="A6:E6"/>
    <mergeCell ref="A5:E5"/>
    <mergeCell ref="F5:J5"/>
    <mergeCell ref="F6:J6"/>
    <mergeCell ref="H44:J44"/>
    <mergeCell ref="H45:J45"/>
    <mergeCell ref="H49:J49"/>
    <mergeCell ref="C44:F44"/>
    <mergeCell ref="F51:G51"/>
    <mergeCell ref="D71:E71"/>
    <mergeCell ref="D95:E95"/>
    <mergeCell ref="D66:E66"/>
    <mergeCell ref="A57:J57"/>
    <mergeCell ref="F53:G53"/>
    <mergeCell ref="H53:J53"/>
    <mergeCell ref="A49:B49"/>
    <mergeCell ref="C55:J55"/>
    <mergeCell ref="A53:C53"/>
    <mergeCell ref="A44:B44"/>
    <mergeCell ref="A50:B50"/>
    <mergeCell ref="C50:F50"/>
    <mergeCell ref="H50:J50"/>
    <mergeCell ref="A48:B48"/>
    <mergeCell ref="C48:F48"/>
    <mergeCell ref="H48:J48"/>
    <mergeCell ref="A47:B47"/>
    <mergeCell ref="D53:E53"/>
    <mergeCell ref="A54:B54"/>
    <mergeCell ref="A72:B72"/>
    <mergeCell ref="C72:J72"/>
    <mergeCell ref="E73:F73"/>
    <mergeCell ref="I73:J73"/>
    <mergeCell ref="A74:B74"/>
    <mergeCell ref="C74:J74"/>
    <mergeCell ref="A62:B62"/>
    <mergeCell ref="D62:E62"/>
    <mergeCell ref="A63:B63"/>
    <mergeCell ref="D63:E63"/>
    <mergeCell ref="A64:B64"/>
    <mergeCell ref="D64:E64"/>
    <mergeCell ref="A65:B65"/>
    <mergeCell ref="D65:E65"/>
    <mergeCell ref="A67:B67"/>
    <mergeCell ref="D67:E67"/>
    <mergeCell ref="A68:B68"/>
    <mergeCell ref="D68:E68"/>
    <mergeCell ref="A69:B69"/>
    <mergeCell ref="D69:E69"/>
    <mergeCell ref="A70:B70"/>
    <mergeCell ref="D70:E70"/>
    <mergeCell ref="A71:B71"/>
    <mergeCell ref="F62:G71"/>
    <mergeCell ref="A75:B75"/>
    <mergeCell ref="D75:E75"/>
    <mergeCell ref="F75:G75"/>
    <mergeCell ref="H75:J75"/>
    <mergeCell ref="A76:B76"/>
    <mergeCell ref="D76:E76"/>
    <mergeCell ref="F76:G85"/>
    <mergeCell ref="H76:J85"/>
    <mergeCell ref="A77:B77"/>
    <mergeCell ref="D77:E77"/>
    <mergeCell ref="A78:B78"/>
    <mergeCell ref="D78:E78"/>
    <mergeCell ref="A79:B79"/>
    <mergeCell ref="D79:E79"/>
    <mergeCell ref="A80:B80"/>
    <mergeCell ref="D80:E80"/>
    <mergeCell ref="A81:B81"/>
    <mergeCell ref="D81:E81"/>
    <mergeCell ref="A82:B82"/>
    <mergeCell ref="D82:E82"/>
    <mergeCell ref="A83:B83"/>
    <mergeCell ref="D83:E83"/>
    <mergeCell ref="A84:B84"/>
    <mergeCell ref="D84:E84"/>
    <mergeCell ref="D92:E92"/>
    <mergeCell ref="A98:B98"/>
    <mergeCell ref="D98:E98"/>
    <mergeCell ref="A85:B85"/>
    <mergeCell ref="D85:E85"/>
    <mergeCell ref="A86:B86"/>
    <mergeCell ref="C86:J86"/>
    <mergeCell ref="E87:F87"/>
    <mergeCell ref="I87:J87"/>
    <mergeCell ref="A88:B88"/>
    <mergeCell ref="C88:J88"/>
    <mergeCell ref="A89:B89"/>
    <mergeCell ref="D89:E89"/>
    <mergeCell ref="F89:G89"/>
    <mergeCell ref="H89:J89"/>
    <mergeCell ref="A93:B93"/>
    <mergeCell ref="A96:B96"/>
    <mergeCell ref="D96:E96"/>
    <mergeCell ref="A97:B97"/>
    <mergeCell ref="D97:E97"/>
    <mergeCell ref="D93:E93"/>
    <mergeCell ref="A94:B94"/>
    <mergeCell ref="D94:E94"/>
    <mergeCell ref="A95:B95"/>
    <mergeCell ref="K10:O10"/>
    <mergeCell ref="A46:B46"/>
    <mergeCell ref="C46:F46"/>
    <mergeCell ref="H46:J46"/>
    <mergeCell ref="A99:B99"/>
    <mergeCell ref="D99:E99"/>
    <mergeCell ref="C54:J54"/>
    <mergeCell ref="A132:J132"/>
    <mergeCell ref="A133:B133"/>
    <mergeCell ref="D133:E133"/>
    <mergeCell ref="I133:J136"/>
    <mergeCell ref="A134:B134"/>
    <mergeCell ref="D134:E134"/>
    <mergeCell ref="A135:B135"/>
    <mergeCell ref="D135:E135"/>
    <mergeCell ref="A136:B136"/>
    <mergeCell ref="D136:E136"/>
    <mergeCell ref="A90:B90"/>
    <mergeCell ref="D90:E90"/>
    <mergeCell ref="F90:G99"/>
    <mergeCell ref="H90:J99"/>
    <mergeCell ref="A91:B91"/>
    <mergeCell ref="D91:E91"/>
    <mergeCell ref="A92:B92"/>
  </mergeCells>
  <phoneticPr fontId="0" type="noConversion"/>
  <hyperlinks>
    <hyperlink ref="C32" r:id="rId1"/>
  </hyperlinks>
  <pageMargins left="0.70866141732283505" right="0.70866141732283505" top="0.78740157480314998" bottom="0.78740157480314998" header="0.31496062992126" footer="0.31496062992126"/>
  <pageSetup scale="86" fitToHeight="0" orientation="portrait" r:id="rId2"/>
  <headerFooter>
    <oddHeader>&amp;C&amp;G</oddHeader>
    <oddFooter>&amp;L&amp;"Times New Roman,Bold"Ref No: &amp;F&amp;C&amp;G&amp;R&amp;P</oddFooter>
  </headerFooter>
  <rowBreaks count="5" manualBreakCount="5">
    <brk id="191" max="9" man="1"/>
    <brk id="202" max="16383" man="1"/>
    <brk id="243" max="9" man="1"/>
    <brk id="282" max="9" man="1"/>
    <brk id="32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E5" sqref="E5"/>
    </sheetView>
  </sheetViews>
  <sheetFormatPr defaultColWidth="8.7109375" defaultRowHeight="15" x14ac:dyDescent="0.25"/>
  <cols>
    <col min="1" max="1" width="8.7109375" style="45"/>
    <col min="2" max="2" width="22.28515625" style="45" customWidth="1"/>
    <col min="3" max="3" width="37" style="45" customWidth="1"/>
    <col min="4" max="5" width="11.42578125" style="45" customWidth="1"/>
    <col min="6" max="6" width="14" style="45" customWidth="1"/>
    <col min="7" max="7" width="20" style="45" customWidth="1"/>
    <col min="8" max="8" width="16.42578125" style="45" customWidth="1"/>
    <col min="9" max="16384" width="8.7109375" style="45"/>
  </cols>
  <sheetData>
    <row r="1" spans="1:9" ht="15" customHeight="1" x14ac:dyDescent="0.25"/>
    <row r="2" spans="1:9" ht="15" customHeight="1" x14ac:dyDescent="0.25">
      <c r="A2" s="46"/>
      <c r="B2" s="46"/>
      <c r="C2" s="46"/>
      <c r="D2" s="46"/>
      <c r="E2" s="46"/>
      <c r="F2" s="46"/>
      <c r="G2" s="46"/>
      <c r="H2" s="46"/>
    </row>
    <row r="3" spans="1:9" x14ac:dyDescent="0.25">
      <c r="A3" s="46"/>
      <c r="B3" s="234" t="s">
        <v>220</v>
      </c>
      <c r="C3" s="234"/>
      <c r="D3" s="234"/>
      <c r="E3" s="234"/>
      <c r="F3" s="234"/>
      <c r="G3" s="234"/>
      <c r="H3" s="234"/>
    </row>
    <row r="4" spans="1:9" x14ac:dyDescent="0.25">
      <c r="A4" s="46"/>
      <c r="B4" s="47" t="s">
        <v>221</v>
      </c>
      <c r="C4" s="47" t="s">
        <v>222</v>
      </c>
      <c r="D4" s="47" t="s">
        <v>100</v>
      </c>
      <c r="E4" s="47" t="s">
        <v>223</v>
      </c>
      <c r="F4" s="47" t="s">
        <v>224</v>
      </c>
      <c r="G4" s="47" t="s">
        <v>225</v>
      </c>
      <c r="H4" s="47" t="s">
        <v>226</v>
      </c>
    </row>
    <row r="5" spans="1:9" ht="15" customHeight="1" x14ac:dyDescent="0.25">
      <c r="A5" s="46"/>
      <c r="B5" s="48" t="s">
        <v>227</v>
      </c>
      <c r="C5" s="55" t="s">
        <v>175</v>
      </c>
      <c r="D5" s="56" t="s">
        <v>228</v>
      </c>
      <c r="E5" s="48">
        <v>1055</v>
      </c>
      <c r="F5" s="49">
        <f>E5*1.5</f>
        <v>1582.5</v>
      </c>
      <c r="G5" s="49">
        <f>H5/F5</f>
        <v>15797.788309636651</v>
      </c>
      <c r="H5" s="50">
        <v>25000000</v>
      </c>
    </row>
    <row r="6" spans="1:9" x14ac:dyDescent="0.25">
      <c r="A6" s="46"/>
      <c r="B6" s="48" t="s">
        <v>227</v>
      </c>
      <c r="C6" s="55" t="s">
        <v>175</v>
      </c>
      <c r="D6" s="56" t="s">
        <v>232</v>
      </c>
      <c r="E6" s="48">
        <v>805</v>
      </c>
      <c r="F6" s="49">
        <f t="shared" ref="F6:F10" si="0">E6*1.5</f>
        <v>1207.5</v>
      </c>
      <c r="G6" s="49">
        <f t="shared" ref="G6:G10" si="1">H6/F6</f>
        <v>15734.989648033126</v>
      </c>
      <c r="H6" s="50">
        <v>19000000</v>
      </c>
    </row>
    <row r="7" spans="1:9" ht="15" customHeight="1" x14ac:dyDescent="0.25">
      <c r="A7" s="46"/>
      <c r="B7" s="48" t="s">
        <v>227</v>
      </c>
      <c r="C7" s="55" t="s">
        <v>175</v>
      </c>
      <c r="D7" s="56" t="s">
        <v>232</v>
      </c>
      <c r="E7" s="48">
        <v>735</v>
      </c>
      <c r="F7" s="49">
        <f t="shared" si="0"/>
        <v>1102.5</v>
      </c>
      <c r="G7" s="49">
        <f t="shared" si="1"/>
        <v>17687.074829931971</v>
      </c>
      <c r="H7" s="50">
        <v>19500000</v>
      </c>
    </row>
    <row r="8" spans="1:9" x14ac:dyDescent="0.25">
      <c r="A8" s="46"/>
      <c r="B8" s="48" t="s">
        <v>227</v>
      </c>
      <c r="C8" s="55" t="s">
        <v>175</v>
      </c>
      <c r="D8" s="56" t="s">
        <v>232</v>
      </c>
      <c r="E8" s="48">
        <v>705</v>
      </c>
      <c r="F8" s="49">
        <f t="shared" si="0"/>
        <v>1057.5</v>
      </c>
      <c r="G8" s="49">
        <f t="shared" si="1"/>
        <v>15602.836879432623</v>
      </c>
      <c r="H8" s="50">
        <v>16500000</v>
      </c>
    </row>
    <row r="9" spans="1:9" ht="15" customHeight="1" x14ac:dyDescent="0.25">
      <c r="A9" s="46"/>
      <c r="B9" s="48" t="s">
        <v>227</v>
      </c>
      <c r="C9" s="55" t="s">
        <v>175</v>
      </c>
      <c r="D9" s="56" t="s">
        <v>228</v>
      </c>
      <c r="E9" s="48">
        <v>995</v>
      </c>
      <c r="F9" s="49">
        <f t="shared" si="0"/>
        <v>1492.5</v>
      </c>
      <c r="G9" s="49">
        <f t="shared" si="1"/>
        <v>17420.435510887772</v>
      </c>
      <c r="H9" s="50">
        <v>26000000</v>
      </c>
    </row>
    <row r="10" spans="1:9" ht="15" customHeight="1" x14ac:dyDescent="0.25">
      <c r="A10" s="46"/>
      <c r="B10" s="48" t="s">
        <v>229</v>
      </c>
      <c r="C10" s="55" t="s">
        <v>175</v>
      </c>
      <c r="D10" s="56" t="s">
        <v>228</v>
      </c>
      <c r="E10" s="48">
        <v>1090</v>
      </c>
      <c r="F10" s="49">
        <f t="shared" si="0"/>
        <v>1635</v>
      </c>
      <c r="G10" s="49">
        <f t="shared" si="1"/>
        <v>13455.65749235474</v>
      </c>
      <c r="H10" s="50">
        <v>22000000</v>
      </c>
    </row>
    <row r="11" spans="1:9" ht="15" customHeight="1" x14ac:dyDescent="0.25">
      <c r="A11" s="46"/>
      <c r="B11" s="51" t="s">
        <v>230</v>
      </c>
      <c r="C11" s="48"/>
      <c r="D11" s="48"/>
      <c r="E11" s="48"/>
      <c r="F11" s="48"/>
      <c r="G11" s="52">
        <f>AVERAGE(G5:G10)</f>
        <v>15949.797111712813</v>
      </c>
      <c r="H11" s="48"/>
    </row>
    <row r="12" spans="1:9" ht="15" customHeight="1" x14ac:dyDescent="0.25">
      <c r="B12" s="51" t="s">
        <v>231</v>
      </c>
      <c r="C12" s="48"/>
      <c r="D12" s="48"/>
      <c r="E12" s="48"/>
      <c r="F12" s="53"/>
      <c r="G12" s="51">
        <v>16000</v>
      </c>
      <c r="H12" s="51"/>
      <c r="I12" s="54"/>
    </row>
    <row r="13" spans="1:9" ht="15" customHeight="1" x14ac:dyDescent="0.25"/>
    <row r="14" spans="1:9" ht="15" customHeight="1" x14ac:dyDescent="0.25"/>
    <row r="15" spans="1:9" ht="15" customHeight="1" x14ac:dyDescent="0.2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4" workbookViewId="0">
      <selection activeCell="E16" sqref="E16"/>
    </sheetView>
  </sheetViews>
  <sheetFormatPr defaultRowHeight="15" x14ac:dyDescent="0.25"/>
  <cols>
    <col min="2" max="2" width="11.7109375" customWidth="1"/>
  </cols>
  <sheetData>
    <row r="2" spans="1:15" x14ac:dyDescent="0.25">
      <c r="A2" t="s">
        <v>113</v>
      </c>
      <c r="B2" s="15" t="s">
        <v>133</v>
      </c>
      <c r="C2" s="15">
        <v>19</v>
      </c>
    </row>
    <row r="3" spans="1:15" x14ac:dyDescent="0.25">
      <c r="B3" t="s">
        <v>114</v>
      </c>
      <c r="C3" t="s">
        <v>115</v>
      </c>
    </row>
    <row r="4" spans="1:15" x14ac:dyDescent="0.25">
      <c r="A4" t="s">
        <v>116</v>
      </c>
      <c r="B4" s="8">
        <v>10</v>
      </c>
      <c r="C4" s="8">
        <v>10</v>
      </c>
      <c r="E4" s="22">
        <f>(100/B4)*C4</f>
        <v>100</v>
      </c>
    </row>
    <row r="5" spans="1:15" x14ac:dyDescent="0.25">
      <c r="A5" t="s">
        <v>117</v>
      </c>
      <c r="B5" t="s">
        <v>118</v>
      </c>
      <c r="C5" t="s">
        <v>119</v>
      </c>
      <c r="E5" s="24">
        <f>(100/B6)*C6</f>
        <v>55</v>
      </c>
      <c r="I5" s="8" t="s">
        <v>120</v>
      </c>
      <c r="J5" s="8" t="s">
        <v>121</v>
      </c>
      <c r="K5" s="8" t="s">
        <v>122</v>
      </c>
      <c r="L5" s="8" t="s">
        <v>37</v>
      </c>
      <c r="M5" s="8" t="s">
        <v>43</v>
      </c>
      <c r="N5" s="8" t="s">
        <v>123</v>
      </c>
      <c r="O5" s="8" t="s">
        <v>44</v>
      </c>
    </row>
    <row r="6" spans="1:15" x14ac:dyDescent="0.25">
      <c r="B6" s="8">
        <v>20</v>
      </c>
      <c r="C6" s="8">
        <v>11</v>
      </c>
      <c r="E6" s="24">
        <f>(100/B8)*C8</f>
        <v>15.789473684210527</v>
      </c>
      <c r="F6" s="16" t="s">
        <v>124</v>
      </c>
      <c r="I6" s="16">
        <f>C4</f>
        <v>10</v>
      </c>
      <c r="J6" s="16">
        <f>40/B6*C6</f>
        <v>22</v>
      </c>
      <c r="K6" s="16">
        <f>15/B8*C8</f>
        <v>2.3684210526315788</v>
      </c>
      <c r="L6" s="16">
        <f>10/B10*C10</f>
        <v>0</v>
      </c>
      <c r="M6" s="16">
        <f>10/B12*C12</f>
        <v>0</v>
      </c>
      <c r="N6" s="16">
        <f>5/B14*C14</f>
        <v>0</v>
      </c>
      <c r="O6" s="16">
        <f>5/B16*C16</f>
        <v>0</v>
      </c>
    </row>
    <row r="7" spans="1:15" x14ac:dyDescent="0.25">
      <c r="A7" t="s">
        <v>125</v>
      </c>
      <c r="B7" t="s">
        <v>126</v>
      </c>
      <c r="C7" t="s">
        <v>127</v>
      </c>
      <c r="E7" s="24">
        <f>(100/B10)*C10</f>
        <v>0</v>
      </c>
      <c r="F7" s="8" t="s">
        <v>128</v>
      </c>
      <c r="G7" s="8"/>
      <c r="H7" s="8"/>
      <c r="I7" s="8">
        <f>I6+20</f>
        <v>30</v>
      </c>
      <c r="J7" s="8">
        <f>30/B6*C6</f>
        <v>16.5</v>
      </c>
      <c r="K7" s="8">
        <f>15/B8*C8</f>
        <v>2.3684210526315788</v>
      </c>
      <c r="L7" s="8">
        <f>10/B10*C10</f>
        <v>0</v>
      </c>
      <c r="M7" s="8">
        <f>5/B12*C12</f>
        <v>0</v>
      </c>
      <c r="N7" s="8">
        <f>5/B14*C14</f>
        <v>0</v>
      </c>
      <c r="O7" s="8">
        <f>5/B16*C16</f>
        <v>0</v>
      </c>
    </row>
    <row r="8" spans="1:15" x14ac:dyDescent="0.25">
      <c r="B8" s="8">
        <f>C2</f>
        <v>19</v>
      </c>
      <c r="C8" s="8">
        <v>3</v>
      </c>
      <c r="E8" s="24">
        <f>(100/B12)*C12</f>
        <v>0</v>
      </c>
    </row>
    <row r="9" spans="1:15" x14ac:dyDescent="0.25">
      <c r="A9" t="s">
        <v>129</v>
      </c>
      <c r="B9" t="s">
        <v>126</v>
      </c>
      <c r="C9" t="s">
        <v>127</v>
      </c>
      <c r="E9" s="24">
        <f>(100/B14)*C14</f>
        <v>0</v>
      </c>
    </row>
    <row r="10" spans="1:15" x14ac:dyDescent="0.25">
      <c r="B10" s="8">
        <f>C2</f>
        <v>19</v>
      </c>
      <c r="C10" s="8">
        <v>0</v>
      </c>
      <c r="E10" s="24">
        <f>(100/B16)*C16</f>
        <v>0</v>
      </c>
    </row>
    <row r="11" spans="1:15" x14ac:dyDescent="0.25">
      <c r="A11" t="s">
        <v>43</v>
      </c>
      <c r="B11" t="s">
        <v>126</v>
      </c>
      <c r="C11" t="s">
        <v>127</v>
      </c>
    </row>
    <row r="12" spans="1:15" x14ac:dyDescent="0.25">
      <c r="B12" s="8">
        <f>C2</f>
        <v>19</v>
      </c>
      <c r="C12" s="8">
        <v>0</v>
      </c>
      <c r="I12" s="8"/>
      <c r="J12" s="8" t="s">
        <v>124</v>
      </c>
      <c r="K12" s="8" t="s">
        <v>130</v>
      </c>
      <c r="L12" t="s">
        <v>131</v>
      </c>
    </row>
    <row r="13" spans="1:15" ht="30" x14ac:dyDescent="0.25">
      <c r="A13" s="17" t="s">
        <v>123</v>
      </c>
      <c r="B13" t="s">
        <v>126</v>
      </c>
      <c r="C13" t="s">
        <v>127</v>
      </c>
      <c r="I13" s="8" t="s">
        <v>35</v>
      </c>
      <c r="J13" s="8">
        <f>I6</f>
        <v>10</v>
      </c>
      <c r="K13" s="8">
        <f>I7</f>
        <v>30</v>
      </c>
      <c r="L13" t="s">
        <v>131</v>
      </c>
    </row>
    <row r="14" spans="1:15" x14ac:dyDescent="0.25">
      <c r="B14" s="8">
        <f>C2</f>
        <v>19</v>
      </c>
      <c r="C14" s="8">
        <v>0</v>
      </c>
      <c r="I14" s="8" t="s">
        <v>36</v>
      </c>
      <c r="J14" s="8">
        <f>J6</f>
        <v>22</v>
      </c>
      <c r="K14" s="8">
        <f>J7</f>
        <v>16.5</v>
      </c>
    </row>
    <row r="15" spans="1:15" x14ac:dyDescent="0.25">
      <c r="A15" t="s">
        <v>44</v>
      </c>
      <c r="B15" t="s">
        <v>126</v>
      </c>
      <c r="C15" t="s">
        <v>127</v>
      </c>
      <c r="I15" s="8" t="s">
        <v>122</v>
      </c>
      <c r="J15" s="8">
        <f>K6</f>
        <v>2.3684210526315788</v>
      </c>
      <c r="K15" s="8">
        <f>K7</f>
        <v>2.3684210526315788</v>
      </c>
    </row>
    <row r="16" spans="1:15" x14ac:dyDescent="0.25">
      <c r="B16" s="8">
        <f>C2</f>
        <v>19</v>
      </c>
      <c r="C16" s="8">
        <v>0</v>
      </c>
      <c r="I16" s="8" t="s">
        <v>37</v>
      </c>
      <c r="J16" s="8">
        <f>L6</f>
        <v>0</v>
      </c>
      <c r="K16" s="8">
        <f>L7</f>
        <v>0</v>
      </c>
    </row>
    <row r="17" spans="9:11" x14ac:dyDescent="0.25">
      <c r="I17" s="8" t="s">
        <v>43</v>
      </c>
      <c r="J17" s="8">
        <f>M6</f>
        <v>0</v>
      </c>
      <c r="K17" s="8">
        <f>M7</f>
        <v>0</v>
      </c>
    </row>
    <row r="18" spans="9:11" ht="30" x14ac:dyDescent="0.25">
      <c r="I18" s="18" t="s">
        <v>123</v>
      </c>
      <c r="J18" s="8">
        <f>N6</f>
        <v>0</v>
      </c>
      <c r="K18" s="8">
        <f>N7</f>
        <v>0</v>
      </c>
    </row>
    <row r="19" spans="9:11" x14ac:dyDescent="0.25">
      <c r="I19" s="8" t="s">
        <v>44</v>
      </c>
      <c r="J19" s="8">
        <f>O6</f>
        <v>0</v>
      </c>
      <c r="K19" s="8">
        <f>O7</f>
        <v>0</v>
      </c>
    </row>
    <row r="20" spans="9:11" x14ac:dyDescent="0.25">
      <c r="I20" s="8" t="s">
        <v>132</v>
      </c>
      <c r="J20" s="23">
        <f>J13+J14+J15+J16+J17+J18+J19</f>
        <v>34.368421052631575</v>
      </c>
      <c r="K20" s="23">
        <f>K13+K14+K15+K16+K17+K18+K19</f>
        <v>48.868421052631575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A13" sqref="A13:B14"/>
    </sheetView>
  </sheetViews>
  <sheetFormatPr defaultRowHeight="15" x14ac:dyDescent="0.25"/>
  <sheetData>
    <row r="2" spans="2:13" x14ac:dyDescent="0.25">
      <c r="C2" s="11" t="s">
        <v>99</v>
      </c>
      <c r="D2" s="235"/>
      <c r="E2" s="235"/>
    </row>
    <row r="3" spans="2:13" x14ac:dyDescent="0.25">
      <c r="E3" s="10"/>
      <c r="F3" s="10"/>
      <c r="G3" s="10"/>
      <c r="H3" s="10"/>
      <c r="I3" s="10"/>
      <c r="J3" s="10"/>
    </row>
    <row r="4" spans="2:13" x14ac:dyDescent="0.25">
      <c r="B4" s="11" t="s">
        <v>100</v>
      </c>
      <c r="C4" s="9" t="s">
        <v>80</v>
      </c>
      <c r="D4" s="236" t="s">
        <v>81</v>
      </c>
      <c r="E4" s="236"/>
      <c r="F4" s="236"/>
      <c r="G4" s="12"/>
      <c r="H4" s="236" t="s">
        <v>82</v>
      </c>
      <c r="I4" s="236"/>
      <c r="J4" s="236"/>
      <c r="K4" s="236" t="s">
        <v>83</v>
      </c>
      <c r="L4" s="236"/>
      <c r="M4" s="236"/>
    </row>
    <row r="5" spans="2:13" x14ac:dyDescent="0.25">
      <c r="B5" s="11">
        <v>1</v>
      </c>
      <c r="C5" s="9"/>
      <c r="D5" s="9" t="s">
        <v>84</v>
      </c>
      <c r="E5" s="9" t="s">
        <v>85</v>
      </c>
      <c r="F5" s="9" t="s">
        <v>86</v>
      </c>
      <c r="G5" s="9"/>
      <c r="H5" s="9" t="s">
        <v>84</v>
      </c>
      <c r="I5" s="9" t="s">
        <v>85</v>
      </c>
      <c r="J5" s="9" t="s">
        <v>86</v>
      </c>
      <c r="K5" s="9" t="s">
        <v>84</v>
      </c>
      <c r="L5" s="9" t="s">
        <v>85</v>
      </c>
      <c r="M5" s="9" t="s">
        <v>86</v>
      </c>
    </row>
    <row r="6" spans="2:13" x14ac:dyDescent="0.25">
      <c r="C6" s="8" t="s">
        <v>87</v>
      </c>
      <c r="D6" s="8"/>
      <c r="E6" s="8"/>
      <c r="F6" s="8">
        <f>D6*E6</f>
        <v>0</v>
      </c>
      <c r="G6" s="8" t="s">
        <v>102</v>
      </c>
      <c r="H6" s="8"/>
      <c r="I6" s="8"/>
      <c r="J6" s="8">
        <f>H6*I6</f>
        <v>0</v>
      </c>
      <c r="K6" s="8"/>
      <c r="L6" s="8"/>
      <c r="M6" s="8">
        <f>K6*L6</f>
        <v>0</v>
      </c>
    </row>
    <row r="7" spans="2:13" x14ac:dyDescent="0.25">
      <c r="C7" s="8"/>
      <c r="D7" s="8"/>
      <c r="E7" s="8"/>
      <c r="F7" s="8">
        <f t="shared" ref="F7:F33" si="0">D7*E7</f>
        <v>0</v>
      </c>
      <c r="G7" s="8" t="s">
        <v>103</v>
      </c>
      <c r="H7" s="8"/>
      <c r="I7" s="8"/>
      <c r="J7" s="8">
        <f t="shared" ref="J7:J29" si="1">H7*I7</f>
        <v>0</v>
      </c>
      <c r="K7" s="8"/>
      <c r="L7" s="8"/>
      <c r="M7" s="8">
        <f t="shared" ref="M7:M29" si="2">K7*L7</f>
        <v>0</v>
      </c>
    </row>
    <row r="8" spans="2:13" x14ac:dyDescent="0.25">
      <c r="C8" s="8"/>
      <c r="D8" s="8"/>
      <c r="E8" s="8"/>
      <c r="F8" s="8">
        <f t="shared" si="0"/>
        <v>0</v>
      </c>
      <c r="G8" s="8"/>
      <c r="H8" s="8"/>
      <c r="I8" s="8"/>
      <c r="J8" s="8">
        <f t="shared" si="1"/>
        <v>0</v>
      </c>
      <c r="K8" s="8"/>
      <c r="L8" s="8"/>
      <c r="M8" s="8">
        <f t="shared" si="2"/>
        <v>0</v>
      </c>
    </row>
    <row r="9" spans="2:13" x14ac:dyDescent="0.25">
      <c r="C9" s="8" t="s">
        <v>90</v>
      </c>
      <c r="D9" s="8"/>
      <c r="E9" s="8"/>
      <c r="F9" s="8">
        <f t="shared" si="0"/>
        <v>0</v>
      </c>
      <c r="G9" s="8" t="s">
        <v>102</v>
      </c>
      <c r="H9" s="8"/>
      <c r="I9" s="8"/>
      <c r="J9" s="8">
        <f t="shared" si="1"/>
        <v>0</v>
      </c>
      <c r="K9" s="8"/>
      <c r="L9" s="8"/>
      <c r="M9" s="8">
        <f t="shared" si="2"/>
        <v>0</v>
      </c>
    </row>
    <row r="10" spans="2:13" x14ac:dyDescent="0.25">
      <c r="C10" s="8"/>
      <c r="D10" s="8"/>
      <c r="E10" s="8"/>
      <c r="F10" s="8">
        <f t="shared" si="0"/>
        <v>0</v>
      </c>
      <c r="G10" s="8" t="s">
        <v>103</v>
      </c>
      <c r="H10" s="8"/>
      <c r="I10" s="8"/>
      <c r="J10" s="8">
        <f t="shared" si="1"/>
        <v>0</v>
      </c>
      <c r="K10" s="8"/>
      <c r="L10" s="8"/>
      <c r="M10" s="8">
        <f t="shared" si="2"/>
        <v>0</v>
      </c>
    </row>
    <row r="11" spans="2:13" x14ac:dyDescent="0.25">
      <c r="C11" s="8"/>
      <c r="D11" s="8"/>
      <c r="E11" s="8"/>
      <c r="F11" s="8">
        <f t="shared" si="0"/>
        <v>0</v>
      </c>
      <c r="G11" s="8"/>
      <c r="H11" s="8"/>
      <c r="I11" s="8"/>
      <c r="J11" s="8">
        <f t="shared" si="1"/>
        <v>0</v>
      </c>
      <c r="K11" s="8"/>
      <c r="L11" s="8"/>
      <c r="M11" s="8">
        <f t="shared" si="2"/>
        <v>0</v>
      </c>
    </row>
    <row r="12" spans="2:13" x14ac:dyDescent="0.25">
      <c r="C12" s="8"/>
      <c r="D12" s="8"/>
      <c r="E12" s="8"/>
      <c r="F12" s="8">
        <f t="shared" si="0"/>
        <v>0</v>
      </c>
      <c r="G12" s="8"/>
      <c r="H12" s="8"/>
      <c r="I12" s="8"/>
      <c r="J12" s="8">
        <f t="shared" si="1"/>
        <v>0</v>
      </c>
      <c r="K12" s="8"/>
      <c r="L12" s="8"/>
      <c r="M12" s="8">
        <f t="shared" si="2"/>
        <v>0</v>
      </c>
    </row>
    <row r="13" spans="2:13" x14ac:dyDescent="0.25">
      <c r="C13" s="8" t="s">
        <v>88</v>
      </c>
      <c r="D13" s="8"/>
      <c r="E13" s="8"/>
      <c r="F13" s="8">
        <f t="shared" si="0"/>
        <v>0</v>
      </c>
      <c r="G13" s="8" t="s">
        <v>102</v>
      </c>
      <c r="H13" s="8"/>
      <c r="I13" s="8"/>
      <c r="J13" s="8">
        <f t="shared" si="1"/>
        <v>0</v>
      </c>
      <c r="K13" s="8"/>
      <c r="L13" s="8"/>
      <c r="M13" s="8">
        <f t="shared" si="2"/>
        <v>0</v>
      </c>
    </row>
    <row r="14" spans="2:13" x14ac:dyDescent="0.25">
      <c r="C14" s="8"/>
      <c r="D14" s="8"/>
      <c r="E14" s="8"/>
      <c r="F14" s="8">
        <f t="shared" si="0"/>
        <v>0</v>
      </c>
      <c r="G14" s="8" t="s">
        <v>103</v>
      </c>
      <c r="H14" s="8"/>
      <c r="I14" s="8"/>
      <c r="J14" s="8">
        <f t="shared" si="1"/>
        <v>0</v>
      </c>
      <c r="K14" s="8"/>
      <c r="L14" s="8"/>
      <c r="M14" s="8">
        <f t="shared" si="2"/>
        <v>0</v>
      </c>
    </row>
    <row r="15" spans="2:13" x14ac:dyDescent="0.25">
      <c r="C15" s="8"/>
      <c r="D15" s="8"/>
      <c r="E15" s="8"/>
      <c r="F15" s="8">
        <f t="shared" si="0"/>
        <v>0</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89</v>
      </c>
      <c r="D17" s="8"/>
      <c r="E17" s="8"/>
      <c r="F17" s="8">
        <f t="shared" si="0"/>
        <v>0</v>
      </c>
      <c r="G17" s="8" t="s">
        <v>102</v>
      </c>
      <c r="H17" s="8"/>
      <c r="I17" s="8"/>
      <c r="J17" s="8">
        <f t="shared" si="1"/>
        <v>0</v>
      </c>
      <c r="K17" s="8"/>
      <c r="L17" s="8"/>
      <c r="M17" s="8">
        <f t="shared" si="2"/>
        <v>0</v>
      </c>
    </row>
    <row r="18" spans="3:13" x14ac:dyDescent="0.25">
      <c r="C18" s="8"/>
      <c r="D18" s="8"/>
      <c r="E18" s="8"/>
      <c r="F18" s="8">
        <f t="shared" si="0"/>
        <v>0</v>
      </c>
      <c r="G18" s="8" t="s">
        <v>103</v>
      </c>
      <c r="H18" s="8"/>
      <c r="I18" s="8"/>
      <c r="J18" s="8">
        <f t="shared" si="1"/>
        <v>0</v>
      </c>
      <c r="K18" s="8"/>
      <c r="L18" s="8"/>
      <c r="M18" s="8">
        <f t="shared" si="2"/>
        <v>0</v>
      </c>
    </row>
    <row r="19" spans="3:13" x14ac:dyDescent="0.25">
      <c r="C19" s="8"/>
      <c r="D19" s="8"/>
      <c r="E19" s="8"/>
      <c r="F19" s="8">
        <f t="shared" si="0"/>
        <v>0</v>
      </c>
      <c r="G19" s="8"/>
      <c r="H19" s="8"/>
      <c r="I19" s="8"/>
      <c r="J19" s="8">
        <f t="shared" si="1"/>
        <v>0</v>
      </c>
      <c r="K19" s="8"/>
      <c r="L19" s="8"/>
      <c r="M19" s="8">
        <f t="shared" si="2"/>
        <v>0</v>
      </c>
    </row>
    <row r="20" spans="3:13" x14ac:dyDescent="0.25">
      <c r="C20" s="8" t="s">
        <v>89</v>
      </c>
      <c r="D20" s="8"/>
      <c r="E20" s="8"/>
      <c r="F20" s="8">
        <f t="shared" si="0"/>
        <v>0</v>
      </c>
      <c r="G20" s="8" t="s">
        <v>102</v>
      </c>
      <c r="H20" s="8"/>
      <c r="I20" s="8"/>
      <c r="J20" s="8">
        <f t="shared" si="1"/>
        <v>0</v>
      </c>
      <c r="K20" s="8"/>
      <c r="L20" s="8"/>
      <c r="M20" s="8">
        <f t="shared" si="2"/>
        <v>0</v>
      </c>
    </row>
    <row r="21" spans="3:13" x14ac:dyDescent="0.25">
      <c r="C21" s="8"/>
      <c r="D21" s="8"/>
      <c r="E21" s="8"/>
      <c r="F21" s="8">
        <f t="shared" si="0"/>
        <v>0</v>
      </c>
      <c r="G21" s="8" t="s">
        <v>103</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95</v>
      </c>
      <c r="D23" s="8"/>
      <c r="E23" s="8"/>
      <c r="F23" s="8">
        <f t="shared" si="0"/>
        <v>0</v>
      </c>
      <c r="G23" s="8" t="s">
        <v>104</v>
      </c>
      <c r="H23" s="8"/>
      <c r="I23" s="8"/>
      <c r="J23" s="8">
        <f t="shared" si="1"/>
        <v>0</v>
      </c>
      <c r="K23" s="8"/>
      <c r="L23" s="8"/>
      <c r="M23" s="8">
        <f t="shared" si="2"/>
        <v>0</v>
      </c>
    </row>
    <row r="24" spans="3:13" x14ac:dyDescent="0.25">
      <c r="C24" s="8" t="s">
        <v>96</v>
      </c>
      <c r="D24" s="8"/>
      <c r="E24" s="8"/>
      <c r="F24" s="8">
        <f t="shared" si="0"/>
        <v>0</v>
      </c>
      <c r="G24" s="8" t="s">
        <v>104</v>
      </c>
      <c r="H24" s="8"/>
      <c r="I24" s="8"/>
      <c r="J24" s="8">
        <f t="shared" si="1"/>
        <v>0</v>
      </c>
      <c r="K24" s="8"/>
      <c r="L24" s="8"/>
      <c r="M24" s="8">
        <f t="shared" si="2"/>
        <v>0</v>
      </c>
    </row>
    <row r="25" spans="3:13" x14ac:dyDescent="0.25">
      <c r="C25" s="8" t="s">
        <v>97</v>
      </c>
      <c r="D25" s="8"/>
      <c r="E25" s="8"/>
      <c r="F25" s="8">
        <f t="shared" si="0"/>
        <v>0</v>
      </c>
      <c r="G25" s="8" t="s">
        <v>104</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91</v>
      </c>
      <c r="D27" s="8"/>
      <c r="E27" s="8"/>
      <c r="F27" s="8">
        <f t="shared" si="0"/>
        <v>0</v>
      </c>
      <c r="G27" s="8"/>
      <c r="H27" s="8"/>
      <c r="I27" s="8"/>
      <c r="J27" s="8">
        <f t="shared" si="1"/>
        <v>0</v>
      </c>
      <c r="K27" s="8"/>
      <c r="L27" s="8"/>
      <c r="M27" s="8">
        <f t="shared" si="2"/>
        <v>0</v>
      </c>
    </row>
    <row r="28" spans="3:13" x14ac:dyDescent="0.25">
      <c r="C28" s="8" t="s">
        <v>92</v>
      </c>
      <c r="D28" s="8"/>
      <c r="E28" s="8"/>
      <c r="F28" s="8">
        <f t="shared" si="0"/>
        <v>0</v>
      </c>
      <c r="G28" s="8"/>
      <c r="H28" s="8"/>
      <c r="I28" s="8"/>
      <c r="J28" s="8">
        <f t="shared" si="1"/>
        <v>0</v>
      </c>
      <c r="K28" s="8"/>
      <c r="L28" s="8"/>
      <c r="M28" s="8">
        <f t="shared" si="2"/>
        <v>0</v>
      </c>
    </row>
    <row r="29" spans="3:13" x14ac:dyDescent="0.25">
      <c r="C29" s="8" t="s">
        <v>93</v>
      </c>
      <c r="D29" s="8"/>
      <c r="E29" s="8"/>
      <c r="F29" s="8">
        <f t="shared" si="0"/>
        <v>0</v>
      </c>
      <c r="G29" s="8"/>
      <c r="H29" s="8"/>
      <c r="I29" s="8"/>
      <c r="J29" s="8">
        <f t="shared" si="1"/>
        <v>0</v>
      </c>
      <c r="K29" s="8"/>
      <c r="L29" s="8"/>
      <c r="M29" s="8">
        <f t="shared" si="2"/>
        <v>0</v>
      </c>
    </row>
    <row r="30" spans="3:13" x14ac:dyDescent="0.25">
      <c r="C30" s="8" t="s">
        <v>94</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98</v>
      </c>
      <c r="D34" s="8"/>
      <c r="E34" s="8">
        <f>F34*10.764</f>
        <v>0</v>
      </c>
      <c r="F34" s="8">
        <f>SUM(F6:F33)</f>
        <v>0</v>
      </c>
      <c r="G34" s="8"/>
      <c r="H34" s="8"/>
      <c r="I34" s="8">
        <f>J34*10.764</f>
        <v>0</v>
      </c>
      <c r="J34" s="8">
        <f>SUM(J6:J33)</f>
        <v>0</v>
      </c>
      <c r="K34" s="8"/>
      <c r="L34" s="8">
        <f>M34*10.764</f>
        <v>0</v>
      </c>
      <c r="M34" s="8">
        <f>SUM(M6:M33)</f>
        <v>0</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3" sqref="C3"/>
    </sheetView>
  </sheetViews>
  <sheetFormatPr defaultRowHeight="15" x14ac:dyDescent="0.25"/>
  <cols>
    <col min="2" max="2" width="11.7109375" customWidth="1"/>
  </cols>
  <sheetData>
    <row r="2" spans="1:15" x14ac:dyDescent="0.25">
      <c r="A2" t="s">
        <v>113</v>
      </c>
      <c r="B2" s="15" t="s">
        <v>133</v>
      </c>
      <c r="C2" s="15">
        <v>19</v>
      </c>
    </row>
    <row r="3" spans="1:15" x14ac:dyDescent="0.25">
      <c r="B3" t="s">
        <v>114</v>
      </c>
      <c r="C3" t="s">
        <v>115</v>
      </c>
    </row>
    <row r="4" spans="1:15" x14ac:dyDescent="0.25">
      <c r="A4" t="s">
        <v>116</v>
      </c>
      <c r="B4" s="8">
        <v>10</v>
      </c>
      <c r="C4" s="8">
        <v>10</v>
      </c>
      <c r="E4" s="22">
        <f>(100/B4)*C4</f>
        <v>100</v>
      </c>
    </row>
    <row r="5" spans="1:15" x14ac:dyDescent="0.25">
      <c r="A5" t="s">
        <v>117</v>
      </c>
      <c r="B5" t="s">
        <v>118</v>
      </c>
      <c r="C5" t="s">
        <v>119</v>
      </c>
      <c r="E5" s="24">
        <f>(100/B6)*C6</f>
        <v>28.571428571428573</v>
      </c>
      <c r="I5" s="8" t="s">
        <v>120</v>
      </c>
      <c r="J5" s="8" t="s">
        <v>121</v>
      </c>
      <c r="K5" s="8" t="s">
        <v>122</v>
      </c>
      <c r="L5" s="8" t="s">
        <v>37</v>
      </c>
      <c r="M5" s="8" t="s">
        <v>43</v>
      </c>
      <c r="N5" s="8" t="s">
        <v>123</v>
      </c>
      <c r="O5" s="8" t="s">
        <v>44</v>
      </c>
    </row>
    <row r="6" spans="1:15" x14ac:dyDescent="0.25">
      <c r="B6" s="8">
        <v>14</v>
      </c>
      <c r="C6" s="8">
        <v>4</v>
      </c>
      <c r="E6" s="24">
        <f>(100/B8)*C8</f>
        <v>0</v>
      </c>
      <c r="F6" s="16" t="s">
        <v>124</v>
      </c>
      <c r="I6" s="16">
        <f>C4</f>
        <v>10</v>
      </c>
      <c r="J6" s="16">
        <f>40/B6*C6</f>
        <v>11.428571428571429</v>
      </c>
      <c r="K6" s="16">
        <f>15/B8*C8</f>
        <v>0</v>
      </c>
      <c r="L6" s="16">
        <f>10/B10*C10</f>
        <v>0</v>
      </c>
      <c r="M6" s="16">
        <f>10/B12*C12</f>
        <v>0</v>
      </c>
      <c r="N6" s="16">
        <f>5/B14*C14</f>
        <v>0</v>
      </c>
      <c r="O6" s="16">
        <f>5/B16*C16</f>
        <v>0</v>
      </c>
    </row>
    <row r="7" spans="1:15" x14ac:dyDescent="0.25">
      <c r="A7" t="s">
        <v>125</v>
      </c>
      <c r="B7" t="s">
        <v>126</v>
      </c>
      <c r="C7" t="s">
        <v>127</v>
      </c>
      <c r="E7" s="24">
        <f>(100/B10)*C10</f>
        <v>0</v>
      </c>
      <c r="F7" s="8" t="s">
        <v>128</v>
      </c>
      <c r="G7" s="8"/>
      <c r="H7" s="8"/>
      <c r="I7" s="8">
        <f>I6+20</f>
        <v>30</v>
      </c>
      <c r="J7" s="8">
        <f>30/B6*C6</f>
        <v>8.5714285714285712</v>
      </c>
      <c r="K7" s="8">
        <f>15/B8*C8</f>
        <v>0</v>
      </c>
      <c r="L7" s="8">
        <f>10/B10*C10</f>
        <v>0</v>
      </c>
      <c r="M7" s="8">
        <f>5/B12*C12</f>
        <v>0</v>
      </c>
      <c r="N7" s="8">
        <f>5/B14*C14</f>
        <v>0</v>
      </c>
      <c r="O7" s="8">
        <f>5/B16*C16</f>
        <v>0</v>
      </c>
    </row>
    <row r="8" spans="1:15" x14ac:dyDescent="0.25">
      <c r="B8" s="8">
        <f>C2</f>
        <v>19</v>
      </c>
      <c r="C8" s="8">
        <v>0</v>
      </c>
      <c r="E8" s="24">
        <f>(100/B12)*C12</f>
        <v>0</v>
      </c>
    </row>
    <row r="9" spans="1:15" x14ac:dyDescent="0.25">
      <c r="A9" t="s">
        <v>129</v>
      </c>
      <c r="B9" t="s">
        <v>126</v>
      </c>
      <c r="C9" t="s">
        <v>127</v>
      </c>
      <c r="E9" s="24">
        <f>(100/B14)*C14</f>
        <v>0</v>
      </c>
    </row>
    <row r="10" spans="1:15" x14ac:dyDescent="0.25">
      <c r="B10" s="8">
        <f>C2</f>
        <v>19</v>
      </c>
      <c r="C10" s="8">
        <v>0</v>
      </c>
      <c r="E10" s="24">
        <f>(100/B16)*C16</f>
        <v>0</v>
      </c>
    </row>
    <row r="11" spans="1:15" x14ac:dyDescent="0.25">
      <c r="A11" t="s">
        <v>43</v>
      </c>
      <c r="B11" t="s">
        <v>126</v>
      </c>
      <c r="C11" t="s">
        <v>127</v>
      </c>
    </row>
    <row r="12" spans="1:15" x14ac:dyDescent="0.25">
      <c r="B12" s="8">
        <f>C2</f>
        <v>19</v>
      </c>
      <c r="C12" s="8">
        <v>0</v>
      </c>
      <c r="I12" s="8"/>
      <c r="J12" s="8" t="s">
        <v>124</v>
      </c>
      <c r="K12" s="8" t="s">
        <v>130</v>
      </c>
      <c r="L12" t="s">
        <v>131</v>
      </c>
    </row>
    <row r="13" spans="1:15" ht="30" x14ac:dyDescent="0.25">
      <c r="A13" s="17" t="s">
        <v>123</v>
      </c>
      <c r="B13" t="s">
        <v>126</v>
      </c>
      <c r="C13" t="s">
        <v>127</v>
      </c>
      <c r="I13" s="8" t="s">
        <v>35</v>
      </c>
      <c r="J13" s="8">
        <f>I6</f>
        <v>10</v>
      </c>
      <c r="K13" s="8">
        <f>I7</f>
        <v>30</v>
      </c>
      <c r="L13" t="s">
        <v>131</v>
      </c>
    </row>
    <row r="14" spans="1:15" x14ac:dyDescent="0.25">
      <c r="B14" s="8">
        <f>C2</f>
        <v>19</v>
      </c>
      <c r="C14" s="8">
        <v>0</v>
      </c>
      <c r="I14" s="8" t="s">
        <v>36</v>
      </c>
      <c r="J14" s="8">
        <f>J6</f>
        <v>11.428571428571429</v>
      </c>
      <c r="K14" s="8">
        <f>J7</f>
        <v>8.5714285714285712</v>
      </c>
    </row>
    <row r="15" spans="1:15" x14ac:dyDescent="0.25">
      <c r="A15" t="s">
        <v>44</v>
      </c>
      <c r="B15" t="s">
        <v>126</v>
      </c>
      <c r="C15" t="s">
        <v>127</v>
      </c>
      <c r="I15" s="8" t="s">
        <v>122</v>
      </c>
      <c r="J15" s="8">
        <f>K6</f>
        <v>0</v>
      </c>
      <c r="K15" s="8">
        <f>K7</f>
        <v>0</v>
      </c>
    </row>
    <row r="16" spans="1:15" x14ac:dyDescent="0.25">
      <c r="B16" s="8">
        <f>C2</f>
        <v>19</v>
      </c>
      <c r="C16" s="8">
        <v>0</v>
      </c>
      <c r="I16" s="8" t="s">
        <v>37</v>
      </c>
      <c r="J16" s="8">
        <f>L6</f>
        <v>0</v>
      </c>
      <c r="K16" s="8">
        <f>L7</f>
        <v>0</v>
      </c>
    </row>
    <row r="17" spans="9:11" x14ac:dyDescent="0.25">
      <c r="I17" s="8" t="s">
        <v>43</v>
      </c>
      <c r="J17" s="8">
        <f>M6</f>
        <v>0</v>
      </c>
      <c r="K17" s="8">
        <f>M7</f>
        <v>0</v>
      </c>
    </row>
    <row r="18" spans="9:11" ht="30" x14ac:dyDescent="0.25">
      <c r="I18" s="18" t="s">
        <v>123</v>
      </c>
      <c r="J18" s="8">
        <f>N6</f>
        <v>0</v>
      </c>
      <c r="K18" s="8">
        <f>N7</f>
        <v>0</v>
      </c>
    </row>
    <row r="19" spans="9:11" x14ac:dyDescent="0.25">
      <c r="I19" s="8" t="s">
        <v>44</v>
      </c>
      <c r="J19" s="8">
        <f>O6</f>
        <v>0</v>
      </c>
      <c r="K19" s="8">
        <f>O7</f>
        <v>0</v>
      </c>
    </row>
    <row r="20" spans="9:11" x14ac:dyDescent="0.25">
      <c r="I20" s="8" t="s">
        <v>132</v>
      </c>
      <c r="J20" s="23">
        <f>J13+J14+J15+J16+J17+J18+J19</f>
        <v>21.428571428571431</v>
      </c>
      <c r="K20" s="23">
        <f>K13+K14+K15+K16+K17+K18+K19</f>
        <v>38.571428571428569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4" sqref="C4"/>
    </sheetView>
  </sheetViews>
  <sheetFormatPr defaultRowHeight="15" x14ac:dyDescent="0.25"/>
  <cols>
    <col min="2" max="2" width="11.7109375" customWidth="1"/>
  </cols>
  <sheetData>
    <row r="2" spans="1:15" x14ac:dyDescent="0.25">
      <c r="A2" t="s">
        <v>113</v>
      </c>
      <c r="B2" s="15" t="s">
        <v>133</v>
      </c>
      <c r="C2" s="15">
        <v>19</v>
      </c>
    </row>
    <row r="3" spans="1:15" x14ac:dyDescent="0.25">
      <c r="B3" t="s">
        <v>114</v>
      </c>
      <c r="C3" t="s">
        <v>115</v>
      </c>
    </row>
    <row r="4" spans="1:15" x14ac:dyDescent="0.25">
      <c r="A4" t="s">
        <v>116</v>
      </c>
      <c r="B4" s="8">
        <v>10</v>
      </c>
      <c r="C4" s="8">
        <v>3</v>
      </c>
      <c r="E4" s="22">
        <f>(100/B4)*C4</f>
        <v>30</v>
      </c>
    </row>
    <row r="5" spans="1:15" x14ac:dyDescent="0.25">
      <c r="A5" t="s">
        <v>117</v>
      </c>
      <c r="B5" t="s">
        <v>118</v>
      </c>
      <c r="C5" t="s">
        <v>119</v>
      </c>
      <c r="E5" s="24">
        <f>(100/B6)*C6</f>
        <v>0</v>
      </c>
      <c r="I5" s="8" t="s">
        <v>120</v>
      </c>
      <c r="J5" s="8" t="s">
        <v>121</v>
      </c>
      <c r="K5" s="8" t="s">
        <v>122</v>
      </c>
      <c r="L5" s="8" t="s">
        <v>37</v>
      </c>
      <c r="M5" s="8" t="s">
        <v>43</v>
      </c>
      <c r="N5" s="8" t="s">
        <v>123</v>
      </c>
      <c r="O5" s="8" t="s">
        <v>44</v>
      </c>
    </row>
    <row r="6" spans="1:15" x14ac:dyDescent="0.25">
      <c r="B6" s="8">
        <v>20</v>
      </c>
      <c r="C6" s="8">
        <v>0</v>
      </c>
      <c r="E6" s="24">
        <f>(100/B8)*C8</f>
        <v>0</v>
      </c>
      <c r="F6" s="16" t="s">
        <v>124</v>
      </c>
      <c r="I6" s="16">
        <f>C4</f>
        <v>3</v>
      </c>
      <c r="J6" s="16">
        <f>40/B6*C6</f>
        <v>0</v>
      </c>
      <c r="K6" s="16">
        <f>15/B8*C8</f>
        <v>0</v>
      </c>
      <c r="L6" s="16">
        <f>10/B10*C10</f>
        <v>0</v>
      </c>
      <c r="M6" s="16">
        <f>10/B12*C12</f>
        <v>0</v>
      </c>
      <c r="N6" s="16">
        <f>5/B14*C14</f>
        <v>0</v>
      </c>
      <c r="O6" s="16">
        <f>5/B16*C16</f>
        <v>0</v>
      </c>
    </row>
    <row r="7" spans="1:15" x14ac:dyDescent="0.25">
      <c r="A7" t="s">
        <v>125</v>
      </c>
      <c r="B7" t="s">
        <v>126</v>
      </c>
      <c r="C7" t="s">
        <v>127</v>
      </c>
      <c r="E7" s="24">
        <f>(100/B10)*C10</f>
        <v>0</v>
      </c>
      <c r="F7" s="8" t="s">
        <v>128</v>
      </c>
      <c r="G7" s="8"/>
      <c r="H7" s="8"/>
      <c r="I7" s="8">
        <f>I6+20</f>
        <v>23</v>
      </c>
      <c r="J7" s="8">
        <f>30/B6*C6</f>
        <v>0</v>
      </c>
      <c r="K7" s="8">
        <f>15/B8*C8</f>
        <v>0</v>
      </c>
      <c r="L7" s="8">
        <f>10/B10*C10</f>
        <v>0</v>
      </c>
      <c r="M7" s="8">
        <f>5/B12*C12</f>
        <v>0</v>
      </c>
      <c r="N7" s="8">
        <f>5/B14*C14</f>
        <v>0</v>
      </c>
      <c r="O7" s="8">
        <f>5/B16*C16</f>
        <v>0</v>
      </c>
    </row>
    <row r="8" spans="1:15" x14ac:dyDescent="0.25">
      <c r="B8" s="8">
        <f>C2</f>
        <v>19</v>
      </c>
      <c r="C8" s="8">
        <v>0</v>
      </c>
      <c r="E8" s="24">
        <f>(100/B12)*C12</f>
        <v>0</v>
      </c>
    </row>
    <row r="9" spans="1:15" x14ac:dyDescent="0.25">
      <c r="A9" t="s">
        <v>129</v>
      </c>
      <c r="B9" t="s">
        <v>126</v>
      </c>
      <c r="C9" t="s">
        <v>127</v>
      </c>
      <c r="E9" s="24">
        <f>(100/B14)*C14</f>
        <v>0</v>
      </c>
    </row>
    <row r="10" spans="1:15" x14ac:dyDescent="0.25">
      <c r="B10" s="8">
        <f>C2</f>
        <v>19</v>
      </c>
      <c r="C10" s="8">
        <v>0</v>
      </c>
      <c r="E10" s="24">
        <f>(100/B16)*C16</f>
        <v>0</v>
      </c>
    </row>
    <row r="11" spans="1:15" x14ac:dyDescent="0.25">
      <c r="A11" t="s">
        <v>43</v>
      </c>
      <c r="B11" t="s">
        <v>126</v>
      </c>
      <c r="C11" t="s">
        <v>127</v>
      </c>
    </row>
    <row r="12" spans="1:15" x14ac:dyDescent="0.25">
      <c r="B12" s="8">
        <f>C2</f>
        <v>19</v>
      </c>
      <c r="C12" s="8">
        <v>0</v>
      </c>
      <c r="I12" s="8"/>
      <c r="J12" s="8" t="s">
        <v>124</v>
      </c>
      <c r="K12" s="8" t="s">
        <v>130</v>
      </c>
      <c r="L12" t="s">
        <v>131</v>
      </c>
    </row>
    <row r="13" spans="1:15" ht="30" x14ac:dyDescent="0.25">
      <c r="A13" s="17" t="s">
        <v>123</v>
      </c>
      <c r="B13" t="s">
        <v>126</v>
      </c>
      <c r="C13" t="s">
        <v>127</v>
      </c>
      <c r="I13" s="8" t="s">
        <v>35</v>
      </c>
      <c r="J13" s="8">
        <f>I6</f>
        <v>3</v>
      </c>
      <c r="K13" s="8">
        <f>I7</f>
        <v>23</v>
      </c>
      <c r="L13" t="s">
        <v>131</v>
      </c>
    </row>
    <row r="14" spans="1:15" x14ac:dyDescent="0.25">
      <c r="B14" s="8">
        <f>C2</f>
        <v>19</v>
      </c>
      <c r="C14" s="8">
        <v>0</v>
      </c>
      <c r="I14" s="8" t="s">
        <v>36</v>
      </c>
      <c r="J14" s="8">
        <f>J6</f>
        <v>0</v>
      </c>
      <c r="K14" s="8">
        <f>J7</f>
        <v>0</v>
      </c>
    </row>
    <row r="15" spans="1:15" x14ac:dyDescent="0.25">
      <c r="A15" t="s">
        <v>44</v>
      </c>
      <c r="B15" t="s">
        <v>126</v>
      </c>
      <c r="C15" t="s">
        <v>127</v>
      </c>
      <c r="I15" s="8" t="s">
        <v>122</v>
      </c>
      <c r="J15" s="8">
        <f>K6</f>
        <v>0</v>
      </c>
      <c r="K15" s="8">
        <f>K7</f>
        <v>0</v>
      </c>
    </row>
    <row r="16" spans="1:15" x14ac:dyDescent="0.25">
      <c r="B16" s="8">
        <f>C2</f>
        <v>19</v>
      </c>
      <c r="C16" s="8">
        <v>0</v>
      </c>
      <c r="I16" s="8" t="s">
        <v>37</v>
      </c>
      <c r="J16" s="8">
        <f>L6</f>
        <v>0</v>
      </c>
      <c r="K16" s="8">
        <f>L7</f>
        <v>0</v>
      </c>
    </row>
    <row r="17" spans="9:11" x14ac:dyDescent="0.25">
      <c r="I17" s="8" t="s">
        <v>43</v>
      </c>
      <c r="J17" s="8">
        <f>M6</f>
        <v>0</v>
      </c>
      <c r="K17" s="8">
        <f>M7</f>
        <v>0</v>
      </c>
    </row>
    <row r="18" spans="9:11" ht="30" x14ac:dyDescent="0.25">
      <c r="I18" s="18" t="s">
        <v>123</v>
      </c>
      <c r="J18" s="8">
        <f>N6</f>
        <v>0</v>
      </c>
      <c r="K18" s="8">
        <f>N7</f>
        <v>0</v>
      </c>
    </row>
    <row r="19" spans="9:11" x14ac:dyDescent="0.25">
      <c r="I19" s="8" t="s">
        <v>44</v>
      </c>
      <c r="J19" s="8">
        <f>O6</f>
        <v>0</v>
      </c>
      <c r="K19" s="8">
        <f>O7</f>
        <v>0</v>
      </c>
    </row>
    <row r="20" spans="9:11" x14ac:dyDescent="0.25">
      <c r="I20" s="8" t="s">
        <v>132</v>
      </c>
      <c r="J20" s="23">
        <f>J13+J14+J15+J16+J17+J18+J19</f>
        <v>3</v>
      </c>
      <c r="K20" s="23">
        <f>K13+K14+K15+K16+K17+K18+K19</f>
        <v>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
  <sheetViews>
    <sheetView showGridLines="0" workbookViewId="0"/>
  </sheetViews>
  <sheetFormatPr defaultRowHeight="15" x14ac:dyDescent="0.25"/>
  <cols>
    <col min="1" max="1" width="1.28515625" customWidth="1"/>
    <col min="2" max="2" width="64.42578125" customWidth="1"/>
    <col min="3" max="3" width="1.5703125" customWidth="1"/>
    <col min="4" max="4" width="5.5703125" customWidth="1"/>
    <col min="5" max="6" width="16" customWidth="1"/>
  </cols>
  <sheetData>
    <row r="1" spans="2:6" ht="30" x14ac:dyDescent="0.25">
      <c r="B1" s="27" t="s">
        <v>188</v>
      </c>
      <c r="C1" s="27"/>
      <c r="D1" s="33"/>
      <c r="E1" s="33"/>
      <c r="F1" s="33"/>
    </row>
    <row r="2" spans="2:6" x14ac:dyDescent="0.25">
      <c r="B2" s="27" t="s">
        <v>189</v>
      </c>
      <c r="C2" s="27"/>
      <c r="D2" s="33"/>
      <c r="E2" s="33"/>
      <c r="F2" s="33"/>
    </row>
    <row r="3" spans="2:6" x14ac:dyDescent="0.25">
      <c r="B3" s="28"/>
      <c r="C3" s="28"/>
      <c r="D3" s="34"/>
      <c r="E3" s="34"/>
      <c r="F3" s="34"/>
    </row>
    <row r="4" spans="2:6" ht="60" x14ac:dyDescent="0.25">
      <c r="B4" s="28" t="s">
        <v>190</v>
      </c>
      <c r="C4" s="28"/>
      <c r="D4" s="34"/>
      <c r="E4" s="34"/>
      <c r="F4" s="34"/>
    </row>
    <row r="5" spans="2:6" x14ac:dyDescent="0.25">
      <c r="B5" s="28"/>
      <c r="C5" s="28"/>
      <c r="D5" s="34"/>
      <c r="E5" s="34"/>
      <c r="F5" s="34"/>
    </row>
    <row r="6" spans="2:6" x14ac:dyDescent="0.25">
      <c r="B6" s="27" t="s">
        <v>191</v>
      </c>
      <c r="C6" s="27"/>
      <c r="D6" s="33"/>
      <c r="E6" s="33" t="s">
        <v>192</v>
      </c>
      <c r="F6" s="33" t="s">
        <v>193</v>
      </c>
    </row>
    <row r="7" spans="2:6" ht="15.75" thickBot="1" x14ac:dyDescent="0.3">
      <c r="B7" s="28"/>
      <c r="C7" s="28"/>
      <c r="D7" s="34"/>
      <c r="E7" s="34"/>
      <c r="F7" s="34"/>
    </row>
    <row r="8" spans="2:6" ht="60" x14ac:dyDescent="0.25">
      <c r="B8" s="29" t="s">
        <v>194</v>
      </c>
      <c r="C8" s="30"/>
      <c r="D8" s="35"/>
      <c r="E8" s="35">
        <v>6</v>
      </c>
      <c r="F8" s="36"/>
    </row>
    <row r="9" spans="2:6" ht="15.75" thickBot="1" x14ac:dyDescent="0.3">
      <c r="B9" s="31"/>
      <c r="C9" s="32"/>
      <c r="D9" s="37"/>
      <c r="E9" s="38" t="s">
        <v>195</v>
      </c>
      <c r="F9" s="39" t="s">
        <v>196</v>
      </c>
    </row>
    <row r="10" spans="2:6" x14ac:dyDescent="0.25">
      <c r="B10" s="28"/>
      <c r="C10" s="28"/>
      <c r="D10" s="34"/>
      <c r="E10" s="34"/>
      <c r="F10" s="34"/>
    </row>
    <row r="11" spans="2:6" x14ac:dyDescent="0.25">
      <c r="B11" s="28"/>
      <c r="C11" s="28"/>
      <c r="D11" s="34"/>
      <c r="E11" s="34"/>
      <c r="F11" s="34"/>
    </row>
  </sheetData>
  <hyperlinks>
    <hyperlink ref="E9" location="'Sheet1'!A1:J240" display="'Sheet1'!A1:J24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1</vt:i4>
      </vt:variant>
    </vt:vector>
  </HeadingPairs>
  <TitlesOfParts>
    <vt:vector size="9" baseType="lpstr">
      <vt:lpstr>Sheet1</vt:lpstr>
      <vt:lpstr>VALUTATION</vt:lpstr>
      <vt:lpstr>A</vt:lpstr>
      <vt:lpstr>Wing A</vt:lpstr>
      <vt:lpstr>B</vt:lpstr>
      <vt:lpstr>C</vt:lpstr>
      <vt:lpstr>Compatibility Report</vt:lpstr>
      <vt:lpstr>Chart1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VSJC-06</cp:lastModifiedBy>
  <cp:lastPrinted>2025-07-10T08:57:32Z</cp:lastPrinted>
  <dcterms:created xsi:type="dcterms:W3CDTF">2013-11-23T05:32:33Z</dcterms:created>
  <dcterms:modified xsi:type="dcterms:W3CDTF">2025-07-10T09:00:58Z</dcterms:modified>
</cp:coreProperties>
</file>