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10" i="1" l="1"/>
  <c r="I111" i="1"/>
  <c r="G89" i="1"/>
  <c r="D123" i="1"/>
  <c r="J123" i="1" s="1"/>
  <c r="D122" i="1"/>
  <c r="J122" i="1" s="1"/>
  <c r="D121" i="1"/>
  <c r="J121" i="1" s="1"/>
  <c r="D120" i="1"/>
  <c r="J120" i="1" s="1"/>
  <c r="D119" i="1"/>
  <c r="J119" i="1" s="1"/>
  <c r="D118" i="1"/>
  <c r="J118" i="1" s="1"/>
  <c r="D117" i="1"/>
  <c r="J117" i="1" s="1"/>
  <c r="D116" i="1"/>
  <c r="J116" i="1" s="1"/>
  <c r="D114" i="1"/>
  <c r="J114" i="1" s="1"/>
  <c r="D113" i="1"/>
  <c r="J113" i="1" s="1"/>
  <c r="D112" i="1"/>
  <c r="J112" i="1" s="1"/>
  <c r="D111" i="1"/>
  <c r="J111" i="1" s="1"/>
  <c r="D110" i="1"/>
  <c r="J110" i="1" s="1"/>
  <c r="D115" i="1"/>
  <c r="J115" i="1" s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I95" i="1" s="1"/>
  <c r="A96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G95" i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46" i="1"/>
  <c r="E89" i="1" l="1"/>
  <c r="C89" i="1"/>
  <c r="A126" i="1"/>
  <c r="A127" i="1" s="1"/>
  <c r="P110" i="1"/>
  <c r="O110" i="1"/>
  <c r="A128" i="1" l="1"/>
  <c r="A131" i="1" s="1"/>
  <c r="A132" i="1" s="1"/>
  <c r="N110" i="1"/>
  <c r="C59" i="1"/>
  <c r="H60" i="1"/>
  <c r="K62" i="1" l="1"/>
  <c r="D65" i="1"/>
  <c r="D72" i="1"/>
  <c r="D68" i="1"/>
  <c r="K64" i="1"/>
  <c r="C63" i="1" s="1"/>
  <c r="D71" i="1"/>
  <c r="D67" i="1"/>
  <c r="K63" i="1"/>
  <c r="D70" i="1"/>
  <c r="D66" i="1"/>
  <c r="K65" i="1"/>
  <c r="K66" i="1" s="1"/>
  <c r="D69" i="1"/>
  <c r="D63" i="1" l="1"/>
  <c r="K67" i="1"/>
  <c r="K68" i="1" s="1"/>
  <c r="K69" i="1" s="1"/>
  <c r="K70" i="1" s="1"/>
  <c r="K71" i="1" l="1"/>
  <c r="K72" i="1" l="1"/>
  <c r="G63" i="1" l="1"/>
  <c r="D58" i="1" l="1"/>
  <c r="F73" i="1"/>
  <c r="D64" i="1"/>
  <c r="I59" i="1"/>
  <c r="C61" i="1" s="1"/>
  <c r="E63" i="1" s="1"/>
  <c r="C13" i="1" l="1"/>
  <c r="E40" i="1" l="1"/>
  <c r="E41" i="1" s="1"/>
  <c r="D56" i="1" l="1"/>
  <c r="G110" i="1" l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O111" i="1" l="1"/>
  <c r="E24" i="1"/>
  <c r="E22" i="1"/>
  <c r="A110" i="1" l="1"/>
  <c r="P111" i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O112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11" i="1" l="1"/>
  <c r="A111" i="1" s="1"/>
  <c r="N112" i="1"/>
  <c r="A112" i="1" s="1"/>
  <c r="O113" i="1"/>
  <c r="N113" i="1" s="1"/>
  <c r="G12" i="5"/>
  <c r="A113" i="1" l="1"/>
  <c r="O114" i="1"/>
  <c r="N114" i="1" s="1"/>
  <c r="A114" i="1" l="1"/>
  <c r="O115" i="1"/>
  <c r="N115" i="1" l="1"/>
  <c r="A115" i="1" s="1"/>
  <c r="O116" i="1"/>
  <c r="E7" i="1"/>
  <c r="O117" i="1" l="1"/>
  <c r="N116" i="1"/>
  <c r="A116" i="1" s="1"/>
  <c r="D148" i="1"/>
  <c r="F86" i="1"/>
  <c r="C46" i="1"/>
  <c r="N117" i="1" l="1"/>
  <c r="A117" i="1" s="1"/>
  <c r="O118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N118" i="1" l="1"/>
  <c r="A118" i="1" s="1"/>
  <c r="O119" i="1"/>
  <c r="L34" i="3"/>
  <c r="K34" i="3" s="1"/>
  <c r="E34" i="3"/>
  <c r="I34" i="3"/>
  <c r="H34" i="3" s="1"/>
  <c r="O120" i="1" l="1"/>
  <c r="N119" i="1"/>
  <c r="A119" i="1" s="1"/>
  <c r="D34" i="3"/>
  <c r="D36" i="3" s="1"/>
  <c r="E36" i="3"/>
  <c r="N120" i="1" l="1"/>
  <c r="A120" i="1" s="1"/>
  <c r="O121" i="1"/>
  <c r="N121" i="1" l="1"/>
  <c r="A121" i="1" s="1"/>
  <c r="O122" i="1"/>
  <c r="N122" i="1" l="1"/>
  <c r="A122" i="1" s="1"/>
  <c r="O123" i="1"/>
  <c r="N123" i="1" s="1"/>
  <c r="A123" i="1" s="1"/>
</calcChain>
</file>

<file path=xl/sharedStrings.xml><?xml version="1.0" encoding="utf-8"?>
<sst xmlns="http://schemas.openxmlformats.org/spreadsheetml/2006/main" count="308" uniqueCount="232">
  <si>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</si>
  <si>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</si>
  <si>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</si>
  <si>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</si>
  <si>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</si>
  <si>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</si>
  <si>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</si>
  <si>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</si>
  <si>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</si>
  <si>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</si>
  <si>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</si>
  <si>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</si>
  <si>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</si>
  <si>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</si>
  <si>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</si>
  <si>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</si>
  <si>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</si>
  <si>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</si>
  <si>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</si>
  <si>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</si>
  <si>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</si>
  <si>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</si>
  <si>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</si>
  <si>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</si>
  <si>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</si>
  <si>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</si>
  <si>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</si>
  <si>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</si>
  <si>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</si>
  <si>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</si>
  <si>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</si>
  <si>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</si>
  <si>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</si>
  <si>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</si>
  <si>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</si>
  <si>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</si>
  <si>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</si>
  <si>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</si>
  <si>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</si>
  <si>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</si>
  <si>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</si>
  <si>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</si>
  <si>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</si>
  <si>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</si>
  <si>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</si>
  <si>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</si>
  <si>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</si>
  <si>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</si>
  <si>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</si>
  <si>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</si>
  <si>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</si>
  <si>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</si>
  <si>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</si>
  <si>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</si>
  <si>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</si>
  <si>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</si>
  <si>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</si>
  <si>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</si>
  <si>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</si>
  <si>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</si>
  <si>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</si>
  <si>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</si>
  <si>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</si>
  <si>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</si>
  <si>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</si>
  <si>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</si>
  <si>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</si>
  <si>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</si>
  <si>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</si>
  <si>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</si>
  <si>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</si>
  <si>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</si>
  <si>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</si>
  <si>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</si>
  <si>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</si>
  <si>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</si>
  <si>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</si>
  <si>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</si>
  <si>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</si>
  <si>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</si>
  <si>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</si>
  <si>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</si>
  <si>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</si>
  <si>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</si>
  <si>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</si>
  <si>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</si>
  <si>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</si>
  <si>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</si>
  <si>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</si>
  <si>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</si>
  <si>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</si>
  <si>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</si>
  <si>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</si>
  <si>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</si>
  <si>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</si>
  <si>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</si>
  <si>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</si>
  <si>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</si>
  <si>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</si>
  <si>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</si>
  <si>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</si>
  <si>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</si>
  <si>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</si>
  <si>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</si>
  <si>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</si>
  <si>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</si>
  <si>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</si>
  <si>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</si>
  <si>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</si>
  <si>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</si>
  <si>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</si>
  <si>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</si>
  <si>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</si>
  <si>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</si>
  <si>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</si>
  <si>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</si>
  <si>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</si>
  <si>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</si>
  <si>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</si>
  <si>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</si>
  <si>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</si>
  <si>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</si>
  <si>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</si>
  <si>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</si>
  <si>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</si>
  <si>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</si>
  <si>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</si>
  <si>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</si>
  <si>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</si>
  <si>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</si>
  <si>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</si>
  <si>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</si>
  <si>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</si>
  <si>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</si>
  <si>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</si>
  <si>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</si>
  <si>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</si>
  <si>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</si>
  <si>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</si>
  <si>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</si>
  <si>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</si>
  <si>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</si>
  <si>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</si>
  <si>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</si>
  <si>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</si>
  <si>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</si>
  <si>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</si>
  <si>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</si>
  <si>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</si>
  <si>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</si>
  <si>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</si>
  <si>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</si>
  <si>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</si>
  <si>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</si>
  <si>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</si>
  <si>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</si>
  <si>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</si>
  <si>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Ground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</si>
  <si>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</si>
  <si>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</si>
  <si>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</si>
  <si>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</si>
  <si>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</si>
  <si>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</si>
  <si>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</si>
  <si>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</si>
  <si>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</si>
  <si>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</si>
  <si>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</si>
  <si>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</si>
  <si>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</si>
  <si>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</si>
  <si>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</si>
  <si>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</si>
  <si>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</si>
  <si>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</si>
  <si>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</si>
  <si>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</si>
  <si>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</si>
  <si>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</si>
  <si>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</si>
  <si>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</si>
  <si>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</si>
  <si>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</si>
  <si>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1</t>
  </si>
  <si>
    <t>Basement 2</t>
  </si>
  <si>
    <t>Basement 3</t>
  </si>
  <si>
    <t>Basement 4</t>
  </si>
  <si>
    <t>Axis Goregaon</t>
  </si>
  <si>
    <t>Parivar D Wing</t>
  </si>
  <si>
    <t>M/s.THDC Parivar LLP</t>
  </si>
  <si>
    <t>7/2, 8/5, 15/2</t>
  </si>
  <si>
    <t>S No</t>
  </si>
  <si>
    <t>Boisar West</t>
  </si>
  <si>
    <t>Palghar</t>
  </si>
  <si>
    <t>Pasthal</t>
  </si>
  <si>
    <t>Rajput Mall</t>
  </si>
  <si>
    <t>Open Plot</t>
  </si>
  <si>
    <t>Internal Road</t>
  </si>
  <si>
    <t>3.8KM from Bosiar Railway Station</t>
  </si>
  <si>
    <t>On Site, we meet Mr.Ashish(8080550852).</t>
  </si>
  <si>
    <t>J.no.Pasthal/Gram.P/PDKRN/19</t>
  </si>
  <si>
    <t>SSNR/487
J.no.Pasthal/Gram.P/PDKRN/19</t>
  </si>
  <si>
    <t>18/03/2020.
15/01/2021.</t>
  </si>
  <si>
    <t>Valid Up to: Building No.4 (Type D) - Gr. + 1st to 4th Floor</t>
  </si>
  <si>
    <t>Building No.4 (Type D) - Gr. + 1st to 4th Floor</t>
  </si>
  <si>
    <t>Building No.4 (Type D)</t>
  </si>
  <si>
    <t>Flats - 70</t>
  </si>
  <si>
    <t>2BHK</t>
  </si>
  <si>
    <t>1RK</t>
  </si>
  <si>
    <t>1BHK</t>
  </si>
  <si>
    <t>As per Sale Plan, all 1RK are converted into 1BHK with same area.</t>
  </si>
  <si>
    <t>We considered  Saleable area as per Builder area sheet.</t>
  </si>
  <si>
    <t>Builder Saleable area</t>
  </si>
  <si>
    <t>1,00,000/-</t>
  </si>
  <si>
    <t>Flats</t>
  </si>
  <si>
    <t>1st to 4th Floor</t>
  </si>
  <si>
    <t>Residential</t>
  </si>
  <si>
    <t>Recommended rate should be considered as all inclusive rate if other charges are not mentioned. (Excluding GST &amp; other government Taxes).</t>
  </si>
  <si>
    <t>Latitude, Longitude</t>
  </si>
  <si>
    <t>Location Link</t>
  </si>
  <si>
    <t>19.815826, 72.729113</t>
  </si>
  <si>
    <t>https://goo.gl/maps/kHxxNEpB5HtXVLqj9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</si>
  <si>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</si>
  <si>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We have updated CC from RERA site on 16/01/2025.</t>
  </si>
  <si>
    <t xml:space="preserve">As per RERA, completion period of project Parivar D Wing is expired on Date 31/03/2025 but still project is under construction
</t>
  </si>
  <si>
    <t>P99000029251</t>
  </si>
  <si>
    <t>As per RERA - 30/06/2027</t>
  </si>
  <si>
    <t>Pranita Mhatre</t>
  </si>
  <si>
    <t>Yadnyesh Patil</t>
  </si>
  <si>
    <t xml:space="preserve">Construction work is in process at the time of visit. Labour Found (Slow Speed).
</t>
  </si>
  <si>
    <t xml:space="preserve">Since the project has received CC on 15/01/2021, But construction work is not yet Completed.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</si>
</sst>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/>
  </cellStyleXfs>
  <cellXfs count="16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7" fillId="0" borderId="0" xfId="0" applyNumberFormat="1" applyFont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12" fillId="0" borderId="5" xfId="1" applyFont="1" applyBorder="1" applyAlignment="1" applyProtection="1">
      <alignment horizontal="center" vertical="top"/>
      <protection locked="0"/>
    </xf>
    <xf numFmtId="0" fontId="17" fillId="0" borderId="14" xfId="0" applyFont="1" applyBorder="1" applyProtection="1">
      <protection hidden="1"/>
    </xf>
    <xf numFmtId="9" fontId="17" fillId="0" borderId="14" xfId="0" applyNumberFormat="1" applyFont="1" applyBorder="1" applyProtection="1">
      <protection hidden="1"/>
    </xf>
    <xf numFmtId="164" fontId="0" fillId="0" borderId="0" xfId="0" applyNumberFormat="1"/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0" fillId="0" borderId="13" xfId="0" applyBorder="1"/>
    <xf numFmtId="1" fontId="0" fillId="0" borderId="0" xfId="0" applyNumberFormat="1"/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23" fillId="0" borderId="9" xfId="0" applyNumberFormat="1" applyFont="1" applyBorder="1" applyAlignment="1" applyProtection="1">
      <alignment vertical="top" wrapText="1"/>
      <protection locked="0"/>
    </xf>
    <xf numFmtId="1" fontId="23" fillId="0" borderId="22" xfId="0" applyNumberFormat="1" applyFont="1" applyBorder="1" applyAlignment="1" applyProtection="1">
      <alignment vertical="top" wrapText="1"/>
      <protection locked="0"/>
    </xf>
    <xf numFmtId="1" fontId="23" fillId="0" borderId="10" xfId="0" applyNumberFormat="1" applyFont="1" applyBorder="1" applyAlignment="1" applyProtection="1">
      <alignment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center" vertical="top" wrapText="1"/>
      <protection locked="0"/>
    </xf>
    <xf numFmtId="0" fontId="8" fillId="0" borderId="18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22" fillId="0" borderId="9" xfId="8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56031</xdr:colOff>
      <xdr:row>186</xdr:row>
      <xdr:rowOff>168088</xdr:rowOff>
    </xdr:from>
    <xdr:to>
      <xdr:col>6</xdr:col>
      <xdr:colOff>192883</xdr:colOff>
      <xdr:row>201</xdr:row>
      <xdr:rowOff>22499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1296" y="38794764"/>
          <a:ext cx="4607999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44825</xdr:colOff>
      <xdr:row>202</xdr:row>
      <xdr:rowOff>55690</xdr:rowOff>
    </xdr:from>
    <xdr:to>
      <xdr:col>6</xdr:col>
      <xdr:colOff>246529</xdr:colOff>
      <xdr:row>216</xdr:row>
      <xdr:rowOff>111807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0090" y="41909661"/>
          <a:ext cx="4672851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390525</xdr:colOff>
      <xdr:row>41</xdr:row>
      <xdr:rowOff>169663</xdr:rowOff>
    </xdr:from>
    <xdr:to>
      <xdr:col>17</xdr:col>
      <xdr:colOff>581026</xdr:colOff>
      <xdr:row>49</xdr:row>
      <xdr:rowOff>37788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4675" y="9418438"/>
          <a:ext cx="4810126" cy="1925525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34</xdr:row>
      <xdr:rowOff>18783</xdr:rowOff>
    </xdr:from>
    <xdr:to>
      <xdr:col>18</xdr:col>
      <xdr:colOff>114301</xdr:colOff>
      <xdr:row>41</xdr:row>
      <xdr:rowOff>83778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96100" y="7867383"/>
          <a:ext cx="4981576" cy="1465170"/>
        </a:xfrm>
        <a:prstGeom prst="rect">
          <a:avLst/>
        </a:prstGeom>
      </xdr:spPr>
    </xdr:pic>
    <xdr:clientData/>
  </xdr:twoCellAnchor>
  <xdr:twoCellAnchor>
    <xdr:from>
      <xdr:col>8</xdr:col>
      <xdr:colOff>725533</xdr:colOff>
      <xdr:row>148</xdr:row>
      <xdr:rowOff>108857</xdr:rowOff>
    </xdr:from>
    <xdr:to>
      <xdr:col>20</xdr:col>
      <xdr:colOff>452846</xdr:colOff>
      <xdr:row>183</xdr:row>
      <xdr:rowOff>124097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4875B75-3D15-19F4-2608-666FCF3858B9}"/>
            </a:ext>
          </a:extLst>
        </xdr:cNvPr>
        <xdr:cNvGrpSpPr/>
      </xdr:nvGrpSpPr>
      <xdr:grpSpPr>
        <a:xfrm>
          <a:off x="7259683" y="30884132"/>
          <a:ext cx="6175738" cy="7006590"/>
          <a:chOff x="182880" y="332898"/>
          <a:chExt cx="6339840" cy="7264488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A3DEA1E-0143-2490-5B17-D64C1C5CE9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3440" y="3065142"/>
            <a:ext cx="185928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6A192DB6-0141-F2A4-50C5-83E86E05CE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4184" y="5797386"/>
            <a:ext cx="309853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D26D7F8A-C123-CBBB-8BF6-F1B80221FD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880" y="3065142"/>
            <a:ext cx="433795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BF6D921A-FA7E-AE0D-3DAA-04904DDCDA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880" y="332898"/>
            <a:ext cx="433795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E5629CA2-A379-9834-E8A9-3552D5D43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63440" y="332898"/>
            <a:ext cx="185928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AA9CD97A-2D09-BD25-AC2A-0A78CF25CC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032" y="5797386"/>
            <a:ext cx="3091542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0" name="TextBox 15">
            <a:extLst>
              <a:ext uri="{FF2B5EF4-FFF2-40B4-BE49-F238E27FC236}">
                <a16:creationId xmlns:a16="http://schemas.microsoft.com/office/drawing/2014/main" id="{82FA1BEF-28AA-3060-7D95-E2E084810A6C}"/>
              </a:ext>
            </a:extLst>
          </xdr:cNvPr>
          <xdr:cNvSpPr txBox="1"/>
        </xdr:nvSpPr>
        <xdr:spPr>
          <a:xfrm>
            <a:off x="2983197" y="3661958"/>
            <a:ext cx="1459316" cy="3803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D</a:t>
            </a:r>
            <a:endParaRPr lang="en-IN" b="1"/>
          </a:p>
        </xdr:txBody>
      </xdr:sp>
      <xdr:sp macro="" textlink="">
        <xdr:nvSpPr>
          <xdr:cNvPr id="31" name="TextBox 16">
            <a:extLst>
              <a:ext uri="{FF2B5EF4-FFF2-40B4-BE49-F238E27FC236}">
                <a16:creationId xmlns:a16="http://schemas.microsoft.com/office/drawing/2014/main" id="{B23DEDF9-6397-238F-B450-CB7DDB84D024}"/>
              </a:ext>
            </a:extLst>
          </xdr:cNvPr>
          <xdr:cNvSpPr txBox="1"/>
        </xdr:nvSpPr>
        <xdr:spPr>
          <a:xfrm>
            <a:off x="4973452" y="348138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D</a:t>
            </a:r>
            <a:endParaRPr lang="en-IN" b="1"/>
          </a:p>
        </xdr:txBody>
      </xdr:sp>
      <xdr:sp macro="" textlink="">
        <xdr:nvSpPr>
          <xdr:cNvPr id="32" name="TextBox 17">
            <a:extLst>
              <a:ext uri="{FF2B5EF4-FFF2-40B4-BE49-F238E27FC236}">
                <a16:creationId xmlns:a16="http://schemas.microsoft.com/office/drawing/2014/main" id="{801674FF-EDB9-6ED5-1D1F-B907BA30FC8B}"/>
              </a:ext>
            </a:extLst>
          </xdr:cNvPr>
          <xdr:cNvSpPr txBox="1"/>
        </xdr:nvSpPr>
        <xdr:spPr>
          <a:xfrm>
            <a:off x="2667000" y="348138"/>
            <a:ext cx="88197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Wing D</a:t>
            </a:r>
            <a:endParaRPr lang="en-IN" b="1"/>
          </a:p>
        </xdr:txBody>
      </xdr:sp>
    </xdr:grpSp>
    <xdr:clientData/>
  </xdr:twoCellAnchor>
  <xdr:twoCellAnchor>
    <xdr:from>
      <xdr:col>0</xdr:col>
      <xdr:colOff>149679</xdr:colOff>
      <xdr:row>148</xdr:row>
      <xdr:rowOff>40821</xdr:rowOff>
    </xdr:from>
    <xdr:to>
      <xdr:col>7</xdr:col>
      <xdr:colOff>639536</xdr:colOff>
      <xdr:row>183</xdr:row>
      <xdr:rowOff>13607</xdr:rowOff>
    </xdr:to>
    <xdr:grpSp>
      <xdr:nvGrpSpPr>
        <xdr:cNvPr id="33" name="Group 32"/>
        <xdr:cNvGrpSpPr/>
      </xdr:nvGrpSpPr>
      <xdr:grpSpPr>
        <a:xfrm>
          <a:off x="149679" y="30816096"/>
          <a:ext cx="6195332" cy="6964136"/>
          <a:chOff x="656225" y="1808307"/>
          <a:chExt cx="5965362" cy="6707140"/>
        </a:xfrm>
      </xdr:grpSpPr>
      <xdr:pic>
        <xdr:nvPicPr>
          <xdr:cNvPr id="34" name="Picture 33" descr="https://vsjcllp.vsjadon.com/upload/insp-23972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6506" y="7042723"/>
            <a:ext cx="1103393" cy="14727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9721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6225" y="1808308"/>
            <a:ext cx="3724930" cy="27959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9721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6719" y="474349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9721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235" y="7042723"/>
            <a:ext cx="1103393" cy="14727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9721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26806" y="1808307"/>
            <a:ext cx="2094781" cy="27959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9721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6506" y="474349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HxxNEpB5HtXVLqj9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86"/>
  <sheetViews>
    <sheetView tabSelected="1" view="pageBreakPreview" topLeftCell="A124" zoomScaleNormal="100" zoomScaleSheetLayoutView="100" zoomScalePageLayoutView="70" workbookViewId="0">
      <selection activeCell="I130" sqref="I130"/>
    </sheetView>
  </sheetViews>
  <sheetFormatPr defaultColWidth="9.140625" defaultRowHeight="15.75" x14ac:dyDescent="0.25"/>
  <cols>
    <col min="1" max="1" width="12.42578125" style="16" customWidth="1"/>
    <col min="2" max="2" width="12" style="16" customWidth="1"/>
    <col min="3" max="3" width="12.7109375" style="16" customWidth="1"/>
    <col min="4" max="4" width="14.140625" style="16" customWidth="1"/>
    <col min="5" max="6" width="11.7109375" style="16" customWidth="1"/>
    <col min="7" max="7" width="10.85546875" style="16" customWidth="1"/>
    <col min="8" max="8" width="12.42578125" style="16" customWidth="1"/>
    <col min="9" max="9" width="15.7109375" style="8" customWidth="1"/>
    <col min="10" max="10" width="11.42578125" style="8" customWidth="1"/>
    <col min="11" max="11" width="10.5703125" style="8" bestFit="1" customWidth="1"/>
    <col min="12" max="12" width="10.5703125" style="8" customWidth="1"/>
    <col min="13" max="13" width="11.85546875" style="8" customWidth="1"/>
    <col min="14" max="14" width="12.5703125" style="8" hidden="1" customWidth="1"/>
    <col min="15" max="15" width="9.85546875" style="8" hidden="1" customWidth="1"/>
    <col min="16" max="16" width="10.42578125" style="8" hidden="1" customWidth="1"/>
    <col min="17" max="247" width="9.140625" style="8"/>
    <col min="248" max="248" width="8.7109375" style="8" customWidth="1"/>
    <col min="249" max="249" width="9.855468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85546875" style="8" customWidth="1"/>
    <col min="256" max="256" width="11.140625" style="8" customWidth="1"/>
    <col min="257" max="257" width="2.85546875" style="8" customWidth="1"/>
    <col min="258" max="258" width="3.5703125" style="8" customWidth="1"/>
    <col min="259" max="503" width="9.140625" style="8"/>
    <col min="504" max="504" width="8.7109375" style="8" customWidth="1"/>
    <col min="505" max="505" width="9.855468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85546875" style="8" customWidth="1"/>
    <col min="512" max="512" width="11.140625" style="8" customWidth="1"/>
    <col min="513" max="513" width="2.85546875" style="8" customWidth="1"/>
    <col min="514" max="514" width="3.5703125" style="8" customWidth="1"/>
    <col min="515" max="759" width="9.140625" style="8"/>
    <col min="760" max="760" width="8.7109375" style="8" customWidth="1"/>
    <col min="761" max="761" width="9.855468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85546875" style="8" customWidth="1"/>
    <col min="768" max="768" width="11.140625" style="8" customWidth="1"/>
    <col min="769" max="769" width="2.85546875" style="8" customWidth="1"/>
    <col min="770" max="770" width="3.5703125" style="8" customWidth="1"/>
    <col min="771" max="1015" width="9.140625" style="8"/>
    <col min="1016" max="1016" width="8.7109375" style="8" customWidth="1"/>
    <col min="1017" max="1017" width="9.855468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85546875" style="8" customWidth="1"/>
    <col min="1024" max="1024" width="11.140625" style="8" customWidth="1"/>
    <col min="1025" max="1025" width="2.85546875" style="8" customWidth="1"/>
    <col min="1026" max="1026" width="3.5703125" style="8" customWidth="1"/>
    <col min="1027" max="1271" width="9.140625" style="8"/>
    <col min="1272" max="1272" width="8.7109375" style="8" customWidth="1"/>
    <col min="1273" max="1273" width="9.855468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85546875" style="8" customWidth="1"/>
    <col min="1280" max="1280" width="11.140625" style="8" customWidth="1"/>
    <col min="1281" max="1281" width="2.85546875" style="8" customWidth="1"/>
    <col min="1282" max="1282" width="3.5703125" style="8" customWidth="1"/>
    <col min="1283" max="1527" width="9.140625" style="8"/>
    <col min="1528" max="1528" width="8.7109375" style="8" customWidth="1"/>
    <col min="1529" max="1529" width="9.855468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85546875" style="8" customWidth="1"/>
    <col min="1536" max="1536" width="11.140625" style="8" customWidth="1"/>
    <col min="1537" max="1537" width="2.85546875" style="8" customWidth="1"/>
    <col min="1538" max="1538" width="3.5703125" style="8" customWidth="1"/>
    <col min="1539" max="1783" width="9.140625" style="8"/>
    <col min="1784" max="1784" width="8.7109375" style="8" customWidth="1"/>
    <col min="1785" max="1785" width="9.855468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85546875" style="8" customWidth="1"/>
    <col min="1792" max="1792" width="11.140625" style="8" customWidth="1"/>
    <col min="1793" max="1793" width="2.85546875" style="8" customWidth="1"/>
    <col min="1794" max="1794" width="3.5703125" style="8" customWidth="1"/>
    <col min="1795" max="2039" width="9.140625" style="8"/>
    <col min="2040" max="2040" width="8.7109375" style="8" customWidth="1"/>
    <col min="2041" max="2041" width="9.855468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85546875" style="8" customWidth="1"/>
    <col min="2048" max="2048" width="11.140625" style="8" customWidth="1"/>
    <col min="2049" max="2049" width="2.85546875" style="8" customWidth="1"/>
    <col min="2050" max="2050" width="3.5703125" style="8" customWidth="1"/>
    <col min="2051" max="2295" width="9.140625" style="8"/>
    <col min="2296" max="2296" width="8.7109375" style="8" customWidth="1"/>
    <col min="2297" max="2297" width="9.855468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85546875" style="8" customWidth="1"/>
    <col min="2304" max="2304" width="11.140625" style="8" customWidth="1"/>
    <col min="2305" max="2305" width="2.85546875" style="8" customWidth="1"/>
    <col min="2306" max="2306" width="3.5703125" style="8" customWidth="1"/>
    <col min="2307" max="2551" width="9.140625" style="8"/>
    <col min="2552" max="2552" width="8.7109375" style="8" customWidth="1"/>
    <col min="2553" max="2553" width="9.855468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85546875" style="8" customWidth="1"/>
    <col min="2560" max="2560" width="11.140625" style="8" customWidth="1"/>
    <col min="2561" max="2561" width="2.85546875" style="8" customWidth="1"/>
    <col min="2562" max="2562" width="3.5703125" style="8" customWidth="1"/>
    <col min="2563" max="2807" width="9.140625" style="8"/>
    <col min="2808" max="2808" width="8.7109375" style="8" customWidth="1"/>
    <col min="2809" max="2809" width="9.855468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85546875" style="8" customWidth="1"/>
    <col min="2816" max="2816" width="11.140625" style="8" customWidth="1"/>
    <col min="2817" max="2817" width="2.85546875" style="8" customWidth="1"/>
    <col min="2818" max="2818" width="3.5703125" style="8" customWidth="1"/>
    <col min="2819" max="3063" width="9.140625" style="8"/>
    <col min="3064" max="3064" width="8.7109375" style="8" customWidth="1"/>
    <col min="3065" max="3065" width="9.855468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85546875" style="8" customWidth="1"/>
    <col min="3072" max="3072" width="11.140625" style="8" customWidth="1"/>
    <col min="3073" max="3073" width="2.85546875" style="8" customWidth="1"/>
    <col min="3074" max="3074" width="3.5703125" style="8" customWidth="1"/>
    <col min="3075" max="3319" width="9.140625" style="8"/>
    <col min="3320" max="3320" width="8.7109375" style="8" customWidth="1"/>
    <col min="3321" max="3321" width="9.855468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85546875" style="8" customWidth="1"/>
    <col min="3328" max="3328" width="11.140625" style="8" customWidth="1"/>
    <col min="3329" max="3329" width="2.85546875" style="8" customWidth="1"/>
    <col min="3330" max="3330" width="3.5703125" style="8" customWidth="1"/>
    <col min="3331" max="3575" width="9.140625" style="8"/>
    <col min="3576" max="3576" width="8.7109375" style="8" customWidth="1"/>
    <col min="3577" max="3577" width="9.855468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85546875" style="8" customWidth="1"/>
    <col min="3584" max="3584" width="11.140625" style="8" customWidth="1"/>
    <col min="3585" max="3585" width="2.85546875" style="8" customWidth="1"/>
    <col min="3586" max="3586" width="3.5703125" style="8" customWidth="1"/>
    <col min="3587" max="3831" width="9.140625" style="8"/>
    <col min="3832" max="3832" width="8.7109375" style="8" customWidth="1"/>
    <col min="3833" max="3833" width="9.855468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85546875" style="8" customWidth="1"/>
    <col min="3840" max="3840" width="11.140625" style="8" customWidth="1"/>
    <col min="3841" max="3841" width="2.85546875" style="8" customWidth="1"/>
    <col min="3842" max="3842" width="3.5703125" style="8" customWidth="1"/>
    <col min="3843" max="4087" width="9.140625" style="8"/>
    <col min="4088" max="4088" width="8.7109375" style="8" customWidth="1"/>
    <col min="4089" max="4089" width="9.855468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85546875" style="8" customWidth="1"/>
    <col min="4096" max="4096" width="11.140625" style="8" customWidth="1"/>
    <col min="4097" max="4097" width="2.85546875" style="8" customWidth="1"/>
    <col min="4098" max="4098" width="3.5703125" style="8" customWidth="1"/>
    <col min="4099" max="4343" width="9.140625" style="8"/>
    <col min="4344" max="4344" width="8.7109375" style="8" customWidth="1"/>
    <col min="4345" max="4345" width="9.855468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85546875" style="8" customWidth="1"/>
    <col min="4352" max="4352" width="11.140625" style="8" customWidth="1"/>
    <col min="4353" max="4353" width="2.85546875" style="8" customWidth="1"/>
    <col min="4354" max="4354" width="3.5703125" style="8" customWidth="1"/>
    <col min="4355" max="4599" width="9.140625" style="8"/>
    <col min="4600" max="4600" width="8.7109375" style="8" customWidth="1"/>
    <col min="4601" max="4601" width="9.855468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85546875" style="8" customWidth="1"/>
    <col min="4608" max="4608" width="11.140625" style="8" customWidth="1"/>
    <col min="4609" max="4609" width="2.85546875" style="8" customWidth="1"/>
    <col min="4610" max="4610" width="3.5703125" style="8" customWidth="1"/>
    <col min="4611" max="4855" width="9.140625" style="8"/>
    <col min="4856" max="4856" width="8.7109375" style="8" customWidth="1"/>
    <col min="4857" max="4857" width="9.855468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85546875" style="8" customWidth="1"/>
    <col min="4864" max="4864" width="11.140625" style="8" customWidth="1"/>
    <col min="4865" max="4865" width="2.85546875" style="8" customWidth="1"/>
    <col min="4866" max="4866" width="3.5703125" style="8" customWidth="1"/>
    <col min="4867" max="5111" width="9.140625" style="8"/>
    <col min="5112" max="5112" width="8.7109375" style="8" customWidth="1"/>
    <col min="5113" max="5113" width="9.855468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85546875" style="8" customWidth="1"/>
    <col min="5120" max="5120" width="11.140625" style="8" customWidth="1"/>
    <col min="5121" max="5121" width="2.85546875" style="8" customWidth="1"/>
    <col min="5122" max="5122" width="3.5703125" style="8" customWidth="1"/>
    <col min="5123" max="5367" width="9.140625" style="8"/>
    <col min="5368" max="5368" width="8.7109375" style="8" customWidth="1"/>
    <col min="5369" max="5369" width="9.855468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85546875" style="8" customWidth="1"/>
    <col min="5376" max="5376" width="11.140625" style="8" customWidth="1"/>
    <col min="5377" max="5377" width="2.85546875" style="8" customWidth="1"/>
    <col min="5378" max="5378" width="3.5703125" style="8" customWidth="1"/>
    <col min="5379" max="5623" width="9.140625" style="8"/>
    <col min="5624" max="5624" width="8.7109375" style="8" customWidth="1"/>
    <col min="5625" max="5625" width="9.855468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85546875" style="8" customWidth="1"/>
    <col min="5632" max="5632" width="11.140625" style="8" customWidth="1"/>
    <col min="5633" max="5633" width="2.85546875" style="8" customWidth="1"/>
    <col min="5634" max="5634" width="3.5703125" style="8" customWidth="1"/>
    <col min="5635" max="5879" width="9.140625" style="8"/>
    <col min="5880" max="5880" width="8.7109375" style="8" customWidth="1"/>
    <col min="5881" max="5881" width="9.855468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85546875" style="8" customWidth="1"/>
    <col min="5888" max="5888" width="11.140625" style="8" customWidth="1"/>
    <col min="5889" max="5889" width="2.85546875" style="8" customWidth="1"/>
    <col min="5890" max="5890" width="3.5703125" style="8" customWidth="1"/>
    <col min="5891" max="6135" width="9.140625" style="8"/>
    <col min="6136" max="6136" width="8.7109375" style="8" customWidth="1"/>
    <col min="6137" max="6137" width="9.855468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85546875" style="8" customWidth="1"/>
    <col min="6144" max="6144" width="11.140625" style="8" customWidth="1"/>
    <col min="6145" max="6145" width="2.85546875" style="8" customWidth="1"/>
    <col min="6146" max="6146" width="3.5703125" style="8" customWidth="1"/>
    <col min="6147" max="6391" width="9.140625" style="8"/>
    <col min="6392" max="6392" width="8.7109375" style="8" customWidth="1"/>
    <col min="6393" max="6393" width="9.855468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85546875" style="8" customWidth="1"/>
    <col min="6400" max="6400" width="11.140625" style="8" customWidth="1"/>
    <col min="6401" max="6401" width="2.85546875" style="8" customWidth="1"/>
    <col min="6402" max="6402" width="3.5703125" style="8" customWidth="1"/>
    <col min="6403" max="6647" width="9.140625" style="8"/>
    <col min="6648" max="6648" width="8.7109375" style="8" customWidth="1"/>
    <col min="6649" max="6649" width="9.855468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85546875" style="8" customWidth="1"/>
    <col min="6656" max="6656" width="11.140625" style="8" customWidth="1"/>
    <col min="6657" max="6657" width="2.85546875" style="8" customWidth="1"/>
    <col min="6658" max="6658" width="3.5703125" style="8" customWidth="1"/>
    <col min="6659" max="6903" width="9.140625" style="8"/>
    <col min="6904" max="6904" width="8.7109375" style="8" customWidth="1"/>
    <col min="6905" max="6905" width="9.855468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85546875" style="8" customWidth="1"/>
    <col min="6912" max="6912" width="11.140625" style="8" customWidth="1"/>
    <col min="6913" max="6913" width="2.85546875" style="8" customWidth="1"/>
    <col min="6914" max="6914" width="3.5703125" style="8" customWidth="1"/>
    <col min="6915" max="7159" width="9.140625" style="8"/>
    <col min="7160" max="7160" width="8.7109375" style="8" customWidth="1"/>
    <col min="7161" max="7161" width="9.855468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85546875" style="8" customWidth="1"/>
    <col min="7168" max="7168" width="11.140625" style="8" customWidth="1"/>
    <col min="7169" max="7169" width="2.85546875" style="8" customWidth="1"/>
    <col min="7170" max="7170" width="3.5703125" style="8" customWidth="1"/>
    <col min="7171" max="7415" width="9.140625" style="8"/>
    <col min="7416" max="7416" width="8.7109375" style="8" customWidth="1"/>
    <col min="7417" max="7417" width="9.855468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85546875" style="8" customWidth="1"/>
    <col min="7424" max="7424" width="11.140625" style="8" customWidth="1"/>
    <col min="7425" max="7425" width="2.85546875" style="8" customWidth="1"/>
    <col min="7426" max="7426" width="3.5703125" style="8" customWidth="1"/>
    <col min="7427" max="7671" width="9.140625" style="8"/>
    <col min="7672" max="7672" width="8.7109375" style="8" customWidth="1"/>
    <col min="7673" max="7673" width="9.855468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85546875" style="8" customWidth="1"/>
    <col min="7680" max="7680" width="11.140625" style="8" customWidth="1"/>
    <col min="7681" max="7681" width="2.85546875" style="8" customWidth="1"/>
    <col min="7682" max="7682" width="3.5703125" style="8" customWidth="1"/>
    <col min="7683" max="7927" width="9.140625" style="8"/>
    <col min="7928" max="7928" width="8.7109375" style="8" customWidth="1"/>
    <col min="7929" max="7929" width="9.855468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85546875" style="8" customWidth="1"/>
    <col min="7936" max="7936" width="11.140625" style="8" customWidth="1"/>
    <col min="7937" max="7937" width="2.85546875" style="8" customWidth="1"/>
    <col min="7938" max="7938" width="3.5703125" style="8" customWidth="1"/>
    <col min="7939" max="8183" width="9.140625" style="8"/>
    <col min="8184" max="8184" width="8.7109375" style="8" customWidth="1"/>
    <col min="8185" max="8185" width="9.855468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85546875" style="8" customWidth="1"/>
    <col min="8192" max="8192" width="11.140625" style="8" customWidth="1"/>
    <col min="8193" max="8193" width="2.85546875" style="8" customWidth="1"/>
    <col min="8194" max="8194" width="3.5703125" style="8" customWidth="1"/>
    <col min="8195" max="8439" width="9.140625" style="8"/>
    <col min="8440" max="8440" width="8.7109375" style="8" customWidth="1"/>
    <col min="8441" max="8441" width="9.855468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85546875" style="8" customWidth="1"/>
    <col min="8448" max="8448" width="11.140625" style="8" customWidth="1"/>
    <col min="8449" max="8449" width="2.85546875" style="8" customWidth="1"/>
    <col min="8450" max="8450" width="3.5703125" style="8" customWidth="1"/>
    <col min="8451" max="8695" width="9.140625" style="8"/>
    <col min="8696" max="8696" width="8.7109375" style="8" customWidth="1"/>
    <col min="8697" max="8697" width="9.855468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85546875" style="8" customWidth="1"/>
    <col min="8704" max="8704" width="11.140625" style="8" customWidth="1"/>
    <col min="8705" max="8705" width="2.85546875" style="8" customWidth="1"/>
    <col min="8706" max="8706" width="3.5703125" style="8" customWidth="1"/>
    <col min="8707" max="8951" width="9.140625" style="8"/>
    <col min="8952" max="8952" width="8.7109375" style="8" customWidth="1"/>
    <col min="8953" max="8953" width="9.855468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85546875" style="8" customWidth="1"/>
    <col min="8960" max="8960" width="11.140625" style="8" customWidth="1"/>
    <col min="8961" max="8961" width="2.85546875" style="8" customWidth="1"/>
    <col min="8962" max="8962" width="3.5703125" style="8" customWidth="1"/>
    <col min="8963" max="9207" width="9.140625" style="8"/>
    <col min="9208" max="9208" width="8.7109375" style="8" customWidth="1"/>
    <col min="9209" max="9209" width="9.855468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85546875" style="8" customWidth="1"/>
    <col min="9216" max="9216" width="11.140625" style="8" customWidth="1"/>
    <col min="9217" max="9217" width="2.85546875" style="8" customWidth="1"/>
    <col min="9218" max="9218" width="3.5703125" style="8" customWidth="1"/>
    <col min="9219" max="9463" width="9.140625" style="8"/>
    <col min="9464" max="9464" width="8.7109375" style="8" customWidth="1"/>
    <col min="9465" max="9465" width="9.855468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85546875" style="8" customWidth="1"/>
    <col min="9472" max="9472" width="11.140625" style="8" customWidth="1"/>
    <col min="9473" max="9473" width="2.85546875" style="8" customWidth="1"/>
    <col min="9474" max="9474" width="3.5703125" style="8" customWidth="1"/>
    <col min="9475" max="9719" width="9.140625" style="8"/>
    <col min="9720" max="9720" width="8.7109375" style="8" customWidth="1"/>
    <col min="9721" max="9721" width="9.855468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85546875" style="8" customWidth="1"/>
    <col min="9728" max="9728" width="11.140625" style="8" customWidth="1"/>
    <col min="9729" max="9729" width="2.85546875" style="8" customWidth="1"/>
    <col min="9730" max="9730" width="3.5703125" style="8" customWidth="1"/>
    <col min="9731" max="9975" width="9.140625" style="8"/>
    <col min="9976" max="9976" width="8.7109375" style="8" customWidth="1"/>
    <col min="9977" max="9977" width="9.855468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85546875" style="8" customWidth="1"/>
    <col min="9984" max="9984" width="11.140625" style="8" customWidth="1"/>
    <col min="9985" max="9985" width="2.85546875" style="8" customWidth="1"/>
    <col min="9986" max="9986" width="3.5703125" style="8" customWidth="1"/>
    <col min="9987" max="10231" width="9.140625" style="8"/>
    <col min="10232" max="10232" width="8.7109375" style="8" customWidth="1"/>
    <col min="10233" max="10233" width="9.855468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85546875" style="8" customWidth="1"/>
    <col min="10240" max="10240" width="11.140625" style="8" customWidth="1"/>
    <col min="10241" max="10241" width="2.85546875" style="8" customWidth="1"/>
    <col min="10242" max="10242" width="3.5703125" style="8" customWidth="1"/>
    <col min="10243" max="10487" width="9.140625" style="8"/>
    <col min="10488" max="10488" width="8.7109375" style="8" customWidth="1"/>
    <col min="10489" max="10489" width="9.855468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85546875" style="8" customWidth="1"/>
    <col min="10496" max="10496" width="11.140625" style="8" customWidth="1"/>
    <col min="10497" max="10497" width="2.85546875" style="8" customWidth="1"/>
    <col min="10498" max="10498" width="3.5703125" style="8" customWidth="1"/>
    <col min="10499" max="10743" width="9.140625" style="8"/>
    <col min="10744" max="10744" width="8.7109375" style="8" customWidth="1"/>
    <col min="10745" max="10745" width="9.855468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85546875" style="8" customWidth="1"/>
    <col min="10752" max="10752" width="11.140625" style="8" customWidth="1"/>
    <col min="10753" max="10753" width="2.85546875" style="8" customWidth="1"/>
    <col min="10754" max="10754" width="3.5703125" style="8" customWidth="1"/>
    <col min="10755" max="10999" width="9.140625" style="8"/>
    <col min="11000" max="11000" width="8.7109375" style="8" customWidth="1"/>
    <col min="11001" max="11001" width="9.855468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85546875" style="8" customWidth="1"/>
    <col min="11008" max="11008" width="11.140625" style="8" customWidth="1"/>
    <col min="11009" max="11009" width="2.85546875" style="8" customWidth="1"/>
    <col min="11010" max="11010" width="3.5703125" style="8" customWidth="1"/>
    <col min="11011" max="11255" width="9.140625" style="8"/>
    <col min="11256" max="11256" width="8.7109375" style="8" customWidth="1"/>
    <col min="11257" max="11257" width="9.855468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85546875" style="8" customWidth="1"/>
    <col min="11264" max="11264" width="11.140625" style="8" customWidth="1"/>
    <col min="11265" max="11265" width="2.85546875" style="8" customWidth="1"/>
    <col min="11266" max="11266" width="3.5703125" style="8" customWidth="1"/>
    <col min="11267" max="11511" width="9.140625" style="8"/>
    <col min="11512" max="11512" width="8.7109375" style="8" customWidth="1"/>
    <col min="11513" max="11513" width="9.855468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85546875" style="8" customWidth="1"/>
    <col min="11520" max="11520" width="11.140625" style="8" customWidth="1"/>
    <col min="11521" max="11521" width="2.85546875" style="8" customWidth="1"/>
    <col min="11522" max="11522" width="3.5703125" style="8" customWidth="1"/>
    <col min="11523" max="11767" width="9.140625" style="8"/>
    <col min="11768" max="11768" width="8.7109375" style="8" customWidth="1"/>
    <col min="11769" max="11769" width="9.855468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85546875" style="8" customWidth="1"/>
    <col min="11776" max="11776" width="11.140625" style="8" customWidth="1"/>
    <col min="11777" max="11777" width="2.85546875" style="8" customWidth="1"/>
    <col min="11778" max="11778" width="3.5703125" style="8" customWidth="1"/>
    <col min="11779" max="12023" width="9.140625" style="8"/>
    <col min="12024" max="12024" width="8.7109375" style="8" customWidth="1"/>
    <col min="12025" max="12025" width="9.855468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85546875" style="8" customWidth="1"/>
    <col min="12032" max="12032" width="11.140625" style="8" customWidth="1"/>
    <col min="12033" max="12033" width="2.85546875" style="8" customWidth="1"/>
    <col min="12034" max="12034" width="3.5703125" style="8" customWidth="1"/>
    <col min="12035" max="12279" width="9.140625" style="8"/>
    <col min="12280" max="12280" width="8.7109375" style="8" customWidth="1"/>
    <col min="12281" max="12281" width="9.855468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85546875" style="8" customWidth="1"/>
    <col min="12288" max="12288" width="11.140625" style="8" customWidth="1"/>
    <col min="12289" max="12289" width="2.85546875" style="8" customWidth="1"/>
    <col min="12290" max="12290" width="3.5703125" style="8" customWidth="1"/>
    <col min="12291" max="12535" width="9.140625" style="8"/>
    <col min="12536" max="12536" width="8.7109375" style="8" customWidth="1"/>
    <col min="12537" max="12537" width="9.855468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85546875" style="8" customWidth="1"/>
    <col min="12544" max="12544" width="11.140625" style="8" customWidth="1"/>
    <col min="12545" max="12545" width="2.85546875" style="8" customWidth="1"/>
    <col min="12546" max="12546" width="3.5703125" style="8" customWidth="1"/>
    <col min="12547" max="12791" width="9.140625" style="8"/>
    <col min="12792" max="12792" width="8.7109375" style="8" customWidth="1"/>
    <col min="12793" max="12793" width="9.855468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85546875" style="8" customWidth="1"/>
    <col min="12800" max="12800" width="11.140625" style="8" customWidth="1"/>
    <col min="12801" max="12801" width="2.85546875" style="8" customWidth="1"/>
    <col min="12802" max="12802" width="3.5703125" style="8" customWidth="1"/>
    <col min="12803" max="13047" width="9.140625" style="8"/>
    <col min="13048" max="13048" width="8.7109375" style="8" customWidth="1"/>
    <col min="13049" max="13049" width="9.855468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85546875" style="8" customWidth="1"/>
    <col min="13056" max="13056" width="11.140625" style="8" customWidth="1"/>
    <col min="13057" max="13057" width="2.85546875" style="8" customWidth="1"/>
    <col min="13058" max="13058" width="3.5703125" style="8" customWidth="1"/>
    <col min="13059" max="13303" width="9.140625" style="8"/>
    <col min="13304" max="13304" width="8.7109375" style="8" customWidth="1"/>
    <col min="13305" max="13305" width="9.855468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85546875" style="8" customWidth="1"/>
    <col min="13312" max="13312" width="11.140625" style="8" customWidth="1"/>
    <col min="13313" max="13313" width="2.85546875" style="8" customWidth="1"/>
    <col min="13314" max="13314" width="3.5703125" style="8" customWidth="1"/>
    <col min="13315" max="13559" width="9.140625" style="8"/>
    <col min="13560" max="13560" width="8.7109375" style="8" customWidth="1"/>
    <col min="13561" max="13561" width="9.855468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85546875" style="8" customWidth="1"/>
    <col min="13568" max="13568" width="11.140625" style="8" customWidth="1"/>
    <col min="13569" max="13569" width="2.85546875" style="8" customWidth="1"/>
    <col min="13570" max="13570" width="3.5703125" style="8" customWidth="1"/>
    <col min="13571" max="13815" width="9.140625" style="8"/>
    <col min="13816" max="13816" width="8.7109375" style="8" customWidth="1"/>
    <col min="13817" max="13817" width="9.855468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85546875" style="8" customWidth="1"/>
    <col min="13824" max="13824" width="11.140625" style="8" customWidth="1"/>
    <col min="13825" max="13825" width="2.85546875" style="8" customWidth="1"/>
    <col min="13826" max="13826" width="3.5703125" style="8" customWidth="1"/>
    <col min="13827" max="14071" width="9.140625" style="8"/>
    <col min="14072" max="14072" width="8.7109375" style="8" customWidth="1"/>
    <col min="14073" max="14073" width="9.855468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85546875" style="8" customWidth="1"/>
    <col min="14080" max="14080" width="11.140625" style="8" customWidth="1"/>
    <col min="14081" max="14081" width="2.85546875" style="8" customWidth="1"/>
    <col min="14082" max="14082" width="3.5703125" style="8" customWidth="1"/>
    <col min="14083" max="14327" width="9.140625" style="8"/>
    <col min="14328" max="14328" width="8.7109375" style="8" customWidth="1"/>
    <col min="14329" max="14329" width="9.855468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85546875" style="8" customWidth="1"/>
    <col min="14336" max="14336" width="11.140625" style="8" customWidth="1"/>
    <col min="14337" max="14337" width="2.85546875" style="8" customWidth="1"/>
    <col min="14338" max="14338" width="3.5703125" style="8" customWidth="1"/>
    <col min="14339" max="14583" width="9.140625" style="8"/>
    <col min="14584" max="14584" width="8.7109375" style="8" customWidth="1"/>
    <col min="14585" max="14585" width="9.855468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85546875" style="8" customWidth="1"/>
    <col min="14592" max="14592" width="11.140625" style="8" customWidth="1"/>
    <col min="14593" max="14593" width="2.85546875" style="8" customWidth="1"/>
    <col min="14594" max="14594" width="3.5703125" style="8" customWidth="1"/>
    <col min="14595" max="14839" width="9.140625" style="8"/>
    <col min="14840" max="14840" width="8.7109375" style="8" customWidth="1"/>
    <col min="14841" max="14841" width="9.855468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85546875" style="8" customWidth="1"/>
    <col min="14848" max="14848" width="11.140625" style="8" customWidth="1"/>
    <col min="14849" max="14849" width="2.85546875" style="8" customWidth="1"/>
    <col min="14850" max="14850" width="3.5703125" style="8" customWidth="1"/>
    <col min="14851" max="15095" width="9.140625" style="8"/>
    <col min="15096" max="15096" width="8.7109375" style="8" customWidth="1"/>
    <col min="15097" max="15097" width="9.855468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85546875" style="8" customWidth="1"/>
    <col min="15104" max="15104" width="11.140625" style="8" customWidth="1"/>
    <col min="15105" max="15105" width="2.85546875" style="8" customWidth="1"/>
    <col min="15106" max="15106" width="3.5703125" style="8" customWidth="1"/>
    <col min="15107" max="15351" width="9.140625" style="8"/>
    <col min="15352" max="15352" width="8.7109375" style="8" customWidth="1"/>
    <col min="15353" max="15353" width="9.855468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85546875" style="8" customWidth="1"/>
    <col min="15360" max="15360" width="11.140625" style="8" customWidth="1"/>
    <col min="15361" max="15361" width="2.85546875" style="8" customWidth="1"/>
    <col min="15362" max="15362" width="3.5703125" style="8" customWidth="1"/>
    <col min="15363" max="15607" width="9.140625" style="8"/>
    <col min="15608" max="15608" width="8.7109375" style="8" customWidth="1"/>
    <col min="15609" max="15609" width="9.855468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85546875" style="8" customWidth="1"/>
    <col min="15616" max="15616" width="11.140625" style="8" customWidth="1"/>
    <col min="15617" max="15617" width="2.85546875" style="8" customWidth="1"/>
    <col min="15618" max="15618" width="3.5703125" style="8" customWidth="1"/>
    <col min="15619" max="15863" width="9.140625" style="8"/>
    <col min="15864" max="15864" width="8.7109375" style="8" customWidth="1"/>
    <col min="15865" max="15865" width="9.855468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85546875" style="8" customWidth="1"/>
    <col min="15872" max="15872" width="11.140625" style="8" customWidth="1"/>
    <col min="15873" max="15873" width="2.85546875" style="8" customWidth="1"/>
    <col min="15874" max="15874" width="3.5703125" style="8" customWidth="1"/>
    <col min="15875" max="16119" width="9.140625" style="8"/>
    <col min="16120" max="16120" width="8.7109375" style="8" customWidth="1"/>
    <col min="16121" max="16121" width="9.855468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85546875" style="8" customWidth="1"/>
    <col min="16128" max="16128" width="11.140625" style="8" customWidth="1"/>
    <col min="16129" max="16129" width="2.85546875" style="8" customWidth="1"/>
    <col min="16130" max="16130" width="3.5703125" style="8" customWidth="1"/>
    <col min="16131" max="16384" width="9.140625" style="8"/>
  </cols>
  <sheetData>
    <row r="1" spans="1:8" ht="46.5" customHeight="1" x14ac:dyDescent="0.25">
      <c r="A1" s="134" t="s">
        <v>223</v>
      </c>
      <c r="B1" s="134"/>
      <c r="C1" s="134"/>
      <c r="D1" s="134"/>
      <c r="E1" s="134"/>
      <c r="F1" s="134"/>
      <c r="G1" s="134"/>
      <c r="H1" s="134"/>
    </row>
    <row r="2" spans="1:8" ht="16.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</row>
    <row r="3" spans="1:8" x14ac:dyDescent="0.25">
      <c r="A3" s="72" t="s">
        <v>1</v>
      </c>
      <c r="B3" s="72"/>
      <c r="C3" s="72"/>
      <c r="D3" s="72"/>
      <c r="E3" s="136" t="str">
        <f ca="1">TEXT(TODAY(),"DD/MM/YYYY")</f>
        <v>10/07/2025</v>
      </c>
      <c r="F3" s="136"/>
      <c r="G3" s="136"/>
      <c r="H3" s="136"/>
    </row>
    <row r="4" spans="1:8" ht="15" customHeight="1" x14ac:dyDescent="0.25">
      <c r="A4" s="72" t="s">
        <v>2</v>
      </c>
      <c r="B4" s="72"/>
      <c r="C4" s="72"/>
      <c r="D4" s="72"/>
      <c r="E4" s="137" t="s">
        <v>188</v>
      </c>
      <c r="F4" s="137"/>
      <c r="G4" s="137"/>
      <c r="H4" s="137"/>
    </row>
    <row r="5" spans="1:8" x14ac:dyDescent="0.25">
      <c r="A5" s="72" t="s">
        <v>3</v>
      </c>
      <c r="B5" s="72"/>
      <c r="C5" s="72"/>
      <c r="D5" s="72"/>
      <c r="E5" s="136">
        <v>45846</v>
      </c>
      <c r="F5" s="136"/>
      <c r="G5" s="136"/>
      <c r="H5" s="136"/>
    </row>
    <row r="6" spans="1:8" ht="16.5" customHeight="1" x14ac:dyDescent="0.25">
      <c r="A6" s="72" t="s">
        <v>4</v>
      </c>
      <c r="B6" s="72"/>
      <c r="C6" s="72"/>
      <c r="D6" s="72"/>
      <c r="E6" s="96" t="s">
        <v>190</v>
      </c>
      <c r="F6" s="96"/>
      <c r="G6" s="96"/>
      <c r="H6" s="96"/>
    </row>
    <row r="7" spans="1:8" ht="15" customHeight="1" x14ac:dyDescent="0.25">
      <c r="A7" s="72" t="s">
        <v>5</v>
      </c>
      <c r="B7" s="72"/>
      <c r="C7" s="72"/>
      <c r="D7" s="72"/>
      <c r="E7" s="96" t="str">
        <f>E6</f>
        <v>M/s.THDC Parivar LLP</v>
      </c>
      <c r="F7" s="96"/>
      <c r="G7" s="96"/>
      <c r="H7" s="96"/>
    </row>
    <row r="8" spans="1:8" x14ac:dyDescent="0.25">
      <c r="A8" s="72" t="s">
        <v>6</v>
      </c>
      <c r="B8" s="72"/>
      <c r="C8" s="72"/>
      <c r="D8" s="72"/>
      <c r="E8" s="125" t="s">
        <v>189</v>
      </c>
      <c r="F8" s="125"/>
      <c r="G8" s="125"/>
      <c r="H8" s="125"/>
    </row>
    <row r="9" spans="1:8" x14ac:dyDescent="0.25">
      <c r="A9" s="72" t="s">
        <v>160</v>
      </c>
      <c r="B9" s="72"/>
      <c r="C9" s="72"/>
      <c r="D9" s="72"/>
      <c r="E9" s="72">
        <v>7507603080</v>
      </c>
      <c r="F9" s="72"/>
      <c r="G9" s="72"/>
      <c r="H9" s="72"/>
    </row>
    <row r="10" spans="1:8" x14ac:dyDescent="0.25">
      <c r="A10" s="100" t="s">
        <v>7</v>
      </c>
      <c r="B10" s="100"/>
      <c r="C10" s="100"/>
      <c r="D10" s="100"/>
      <c r="E10" s="100" t="s">
        <v>206</v>
      </c>
      <c r="F10" s="100"/>
      <c r="G10" s="100"/>
      <c r="H10" s="100"/>
    </row>
    <row r="11" spans="1:8" ht="32.25" customHeight="1" x14ac:dyDescent="0.25">
      <c r="A11" s="72" t="s">
        <v>8</v>
      </c>
      <c r="B11" s="72"/>
      <c r="C11" s="72"/>
      <c r="D11" s="72"/>
      <c r="E11" s="83" t="s">
        <v>140</v>
      </c>
      <c r="F11" s="83"/>
      <c r="G11" s="83"/>
      <c r="H11" s="83"/>
    </row>
    <row r="12" spans="1:8" x14ac:dyDescent="0.25">
      <c r="A12" s="72" t="s">
        <v>9</v>
      </c>
      <c r="B12" s="72"/>
      <c r="C12" s="72"/>
      <c r="D12" s="72"/>
      <c r="E12" s="83" t="s">
        <v>226</v>
      </c>
      <c r="F12" s="100"/>
      <c r="G12" s="100"/>
      <c r="H12" s="100"/>
    </row>
    <row r="13" spans="1:8" ht="34.5" customHeight="1" x14ac:dyDescent="0.25">
      <c r="A13" s="96" t="s">
        <v>10</v>
      </c>
      <c r="B13" s="96"/>
      <c r="C13" s="96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Parivar D Wing, S No.7/2, 8/5, 15/2, near Rajput Mall, Internal Road, Pasthal, Boisar West, Palghar, Palghar.</v>
      </c>
      <c r="D13" s="96"/>
      <c r="E13" s="96"/>
      <c r="F13" s="96"/>
      <c r="G13" s="96"/>
      <c r="H13" s="96"/>
    </row>
    <row r="14" spans="1:8" x14ac:dyDescent="0.25">
      <c r="A14" s="83" t="s">
        <v>192</v>
      </c>
      <c r="B14" s="83"/>
      <c r="C14" s="83" t="s">
        <v>191</v>
      </c>
      <c r="D14" s="83"/>
      <c r="E14" s="83"/>
      <c r="F14" s="83"/>
      <c r="G14" s="83"/>
      <c r="H14" s="83"/>
    </row>
    <row r="15" spans="1:8" ht="15.75" customHeight="1" x14ac:dyDescent="0.25">
      <c r="A15" s="96" t="s">
        <v>11</v>
      </c>
      <c r="B15" s="96"/>
      <c r="C15" s="100" t="s">
        <v>198</v>
      </c>
      <c r="D15" s="100"/>
      <c r="E15" s="96" t="s">
        <v>102</v>
      </c>
      <c r="F15" s="96"/>
      <c r="G15" s="83" t="s">
        <v>195</v>
      </c>
      <c r="H15" s="83"/>
    </row>
    <row r="16" spans="1:8" x14ac:dyDescent="0.25">
      <c r="A16" s="72" t="s">
        <v>13</v>
      </c>
      <c r="B16" s="72"/>
      <c r="C16" s="83" t="s">
        <v>193</v>
      </c>
      <c r="D16" s="83"/>
      <c r="E16" s="96" t="s">
        <v>12</v>
      </c>
      <c r="F16" s="96"/>
      <c r="G16" s="138" t="s">
        <v>194</v>
      </c>
      <c r="H16" s="138"/>
    </row>
    <row r="17" spans="1:8" x14ac:dyDescent="0.25">
      <c r="A17" s="72" t="s">
        <v>103</v>
      </c>
      <c r="B17" s="72"/>
      <c r="C17" s="83" t="s">
        <v>194</v>
      </c>
      <c r="D17" s="83"/>
      <c r="E17" s="96" t="s">
        <v>14</v>
      </c>
      <c r="F17" s="96"/>
      <c r="G17" s="83">
        <v>401501</v>
      </c>
      <c r="H17" s="83"/>
    </row>
    <row r="18" spans="1:8" ht="32.25" customHeight="1" x14ac:dyDescent="0.25">
      <c r="A18" s="72" t="s">
        <v>162</v>
      </c>
      <c r="B18" s="72"/>
      <c r="C18" s="139" t="s">
        <v>196</v>
      </c>
      <c r="D18" s="139"/>
      <c r="E18" s="96" t="s">
        <v>15</v>
      </c>
      <c r="F18" s="96"/>
      <c r="G18" s="83" t="s">
        <v>199</v>
      </c>
      <c r="H18" s="83"/>
    </row>
    <row r="19" spans="1:8" ht="15" customHeight="1" x14ac:dyDescent="0.25">
      <c r="A19" s="96" t="s">
        <v>107</v>
      </c>
      <c r="B19" s="96"/>
      <c r="C19" s="96"/>
      <c r="D19" s="96"/>
      <c r="E19" s="100" t="s">
        <v>16</v>
      </c>
      <c r="F19" s="100"/>
      <c r="G19" s="100"/>
      <c r="H19" s="100"/>
    </row>
    <row r="20" spans="1:8" ht="18.75" customHeight="1" x14ac:dyDescent="0.25">
      <c r="A20" s="96"/>
      <c r="B20" s="96"/>
      <c r="C20" s="96"/>
      <c r="D20" s="96"/>
      <c r="E20" s="100"/>
      <c r="F20" s="100"/>
      <c r="G20" s="100"/>
      <c r="H20" s="100"/>
    </row>
    <row r="21" spans="1:8" ht="15" customHeight="1" x14ac:dyDescent="0.25">
      <c r="A21" s="96" t="s">
        <v>17</v>
      </c>
      <c r="B21" s="96"/>
      <c r="C21" s="96"/>
      <c r="D21" s="96"/>
      <c r="E21" s="83" t="s">
        <v>18</v>
      </c>
      <c r="F21" s="83"/>
      <c r="G21" s="83"/>
      <c r="H21" s="83"/>
    </row>
    <row r="22" spans="1:8" ht="15" customHeight="1" x14ac:dyDescent="0.25">
      <c r="A22" s="72" t="s">
        <v>19</v>
      </c>
      <c r="B22" s="72"/>
      <c r="C22" s="72"/>
      <c r="D22" s="72"/>
      <c r="E22" s="83" t="str">
        <f>IF(AND(G16="Mumbai"),"Upper Class","Middle Class")</f>
        <v>Middle Class</v>
      </c>
      <c r="F22" s="83"/>
      <c r="G22" s="83"/>
      <c r="H22" s="83"/>
    </row>
    <row r="23" spans="1:8" x14ac:dyDescent="0.25">
      <c r="A23" s="72" t="s">
        <v>20</v>
      </c>
      <c r="B23" s="72"/>
      <c r="C23" s="72"/>
      <c r="D23" s="72"/>
      <c r="E23" s="83" t="s">
        <v>21</v>
      </c>
      <c r="F23" s="83"/>
      <c r="G23" s="83"/>
      <c r="H23" s="83"/>
    </row>
    <row r="24" spans="1:8" ht="15.75" customHeight="1" x14ac:dyDescent="0.25">
      <c r="A24" s="72" t="s">
        <v>22</v>
      </c>
      <c r="B24" s="72"/>
      <c r="C24" s="72"/>
      <c r="D24" s="72"/>
      <c r="E24" s="83" t="str">
        <f>IF(AND(G16="Mumbai"),"Developed","Developing")</f>
        <v>Developing</v>
      </c>
      <c r="F24" s="83"/>
      <c r="G24" s="83"/>
      <c r="H24" s="83"/>
    </row>
    <row r="25" spans="1:8" x14ac:dyDescent="0.25">
      <c r="A25" s="72" t="s">
        <v>23</v>
      </c>
      <c r="B25" s="72"/>
      <c r="C25" s="72"/>
      <c r="D25" s="72"/>
      <c r="E25" s="83" t="s">
        <v>24</v>
      </c>
      <c r="F25" s="83"/>
      <c r="G25" s="83"/>
      <c r="H25" s="83"/>
    </row>
    <row r="26" spans="1:8" x14ac:dyDescent="0.25">
      <c r="A26" s="72" t="s">
        <v>112</v>
      </c>
      <c r="B26" s="72"/>
      <c r="C26" s="72"/>
      <c r="D26" s="72"/>
      <c r="E26" s="83" t="s">
        <v>113</v>
      </c>
      <c r="F26" s="83"/>
      <c r="G26" s="83"/>
      <c r="H26" s="83"/>
    </row>
    <row r="27" spans="1:8" ht="15" customHeight="1" x14ac:dyDescent="0.25">
      <c r="A27" s="96" t="s">
        <v>33</v>
      </c>
      <c r="B27" s="96"/>
      <c r="C27" s="96"/>
      <c r="D27" s="96"/>
      <c r="E27" s="137" t="s">
        <v>217</v>
      </c>
      <c r="F27" s="137"/>
      <c r="G27" s="137"/>
      <c r="H27" s="137"/>
    </row>
    <row r="28" spans="1:8" x14ac:dyDescent="0.25">
      <c r="A28" s="96" t="s">
        <v>124</v>
      </c>
      <c r="B28" s="96"/>
      <c r="C28" s="96"/>
      <c r="D28" s="96"/>
      <c r="E28" s="96" t="s">
        <v>34</v>
      </c>
      <c r="F28" s="96"/>
      <c r="G28" s="96"/>
      <c r="H28" s="96"/>
    </row>
    <row r="29" spans="1:8" s="11" customFormat="1" x14ac:dyDescent="0.25">
      <c r="A29" s="143" t="s">
        <v>125</v>
      </c>
      <c r="B29" s="143"/>
      <c r="C29" s="142" t="s">
        <v>29</v>
      </c>
      <c r="D29" s="142"/>
      <c r="E29" s="142"/>
      <c r="F29" s="142" t="s">
        <v>31</v>
      </c>
      <c r="G29" s="142"/>
      <c r="H29" s="142"/>
    </row>
    <row r="30" spans="1:8" s="11" customFormat="1" x14ac:dyDescent="0.25">
      <c r="A30" s="140" t="s">
        <v>25</v>
      </c>
      <c r="B30" s="140" t="s">
        <v>30</v>
      </c>
      <c r="C30" s="80" t="s">
        <v>30</v>
      </c>
      <c r="D30" s="80"/>
      <c r="E30" s="80"/>
      <c r="F30" s="80" t="s">
        <v>11</v>
      </c>
      <c r="G30" s="80"/>
      <c r="H30" s="80"/>
    </row>
    <row r="31" spans="1:8" x14ac:dyDescent="0.25">
      <c r="A31" s="140" t="s">
        <v>26</v>
      </c>
      <c r="B31" s="140" t="s">
        <v>30</v>
      </c>
      <c r="C31" s="80" t="s">
        <v>30</v>
      </c>
      <c r="D31" s="80"/>
      <c r="E31" s="80"/>
      <c r="F31" s="80" t="s">
        <v>197</v>
      </c>
      <c r="G31" s="80"/>
      <c r="H31" s="80"/>
    </row>
    <row r="32" spans="1:8" s="11" customFormat="1" x14ac:dyDescent="0.25">
      <c r="A32" s="140" t="s">
        <v>28</v>
      </c>
      <c r="B32" s="140" t="s">
        <v>30</v>
      </c>
      <c r="C32" s="80" t="s">
        <v>30</v>
      </c>
      <c r="D32" s="80"/>
      <c r="E32" s="80"/>
      <c r="F32" s="80" t="s">
        <v>197</v>
      </c>
      <c r="G32" s="80"/>
      <c r="H32" s="80"/>
    </row>
    <row r="33" spans="1:8" x14ac:dyDescent="0.25">
      <c r="A33" s="140" t="s">
        <v>27</v>
      </c>
      <c r="B33" s="140" t="s">
        <v>30</v>
      </c>
      <c r="C33" s="80" t="s">
        <v>30</v>
      </c>
      <c r="D33" s="80"/>
      <c r="E33" s="80"/>
      <c r="F33" s="80" t="s">
        <v>197</v>
      </c>
      <c r="G33" s="80"/>
      <c r="H33" s="80"/>
    </row>
    <row r="34" spans="1:8" x14ac:dyDescent="0.25">
      <c r="A34" s="72" t="s">
        <v>32</v>
      </c>
      <c r="B34" s="72"/>
      <c r="C34" s="72"/>
      <c r="D34" s="72"/>
      <c r="E34" s="72"/>
      <c r="F34" s="72"/>
      <c r="G34" s="72"/>
      <c r="H34" s="72"/>
    </row>
    <row r="35" spans="1:8" ht="15.75" customHeight="1" x14ac:dyDescent="0.25">
      <c r="A35" s="135" t="s">
        <v>219</v>
      </c>
      <c r="B35" s="135"/>
      <c r="C35" s="144" t="s">
        <v>221</v>
      </c>
      <c r="D35" s="145"/>
      <c r="E35" s="145"/>
      <c r="F35" s="145"/>
      <c r="G35" s="145"/>
      <c r="H35" s="146"/>
    </row>
    <row r="36" spans="1:8" ht="15.75" customHeight="1" x14ac:dyDescent="0.25">
      <c r="A36" s="135" t="s">
        <v>220</v>
      </c>
      <c r="B36" s="135"/>
      <c r="C36" s="147" t="s">
        <v>222</v>
      </c>
      <c r="D36" s="145"/>
      <c r="E36" s="145"/>
      <c r="F36" s="145"/>
      <c r="G36" s="145"/>
      <c r="H36" s="146"/>
    </row>
    <row r="37" spans="1:8" x14ac:dyDescent="0.25">
      <c r="A37" s="125" t="s">
        <v>35</v>
      </c>
      <c r="B37" s="125"/>
      <c r="C37" s="125"/>
      <c r="D37" s="125"/>
      <c r="E37" s="125"/>
      <c r="F37" s="125"/>
      <c r="G37" s="125"/>
      <c r="H37" s="125"/>
    </row>
    <row r="38" spans="1:8" x14ac:dyDescent="0.25">
      <c r="A38" s="72" t="s">
        <v>36</v>
      </c>
      <c r="B38" s="72"/>
      <c r="C38" s="72"/>
      <c r="D38" s="72"/>
      <c r="E38" s="141">
        <v>6484.74</v>
      </c>
      <c r="F38" s="141"/>
      <c r="G38" s="141"/>
      <c r="H38" s="141"/>
    </row>
    <row r="39" spans="1:8" x14ac:dyDescent="0.25">
      <c r="A39" s="72" t="s">
        <v>37</v>
      </c>
      <c r="B39" s="72"/>
      <c r="C39" s="72"/>
      <c r="D39" s="72"/>
      <c r="E39" s="71">
        <v>0.9</v>
      </c>
      <c r="F39" s="71"/>
      <c r="G39" s="71"/>
      <c r="H39" s="71"/>
    </row>
    <row r="40" spans="1:8" x14ac:dyDescent="0.25">
      <c r="A40" s="72" t="s">
        <v>38</v>
      </c>
      <c r="B40" s="72"/>
      <c r="C40" s="72"/>
      <c r="D40" s="72"/>
      <c r="E40" s="71">
        <f>E42/E38-E39</f>
        <v>-9.2524912331803932E-7</v>
      </c>
      <c r="F40" s="71"/>
      <c r="G40" s="71"/>
      <c r="H40" s="71"/>
    </row>
    <row r="41" spans="1:8" x14ac:dyDescent="0.25">
      <c r="A41" s="72" t="s">
        <v>39</v>
      </c>
      <c r="B41" s="72"/>
      <c r="C41" s="72"/>
      <c r="D41" s="72"/>
      <c r="E41" s="71">
        <f>E39+E40</f>
        <v>0.8999990747508767</v>
      </c>
      <c r="F41" s="71"/>
      <c r="G41" s="71"/>
      <c r="H41" s="71"/>
    </row>
    <row r="42" spans="1:8" x14ac:dyDescent="0.25">
      <c r="A42" s="72" t="s">
        <v>123</v>
      </c>
      <c r="B42" s="72"/>
      <c r="C42" s="72"/>
      <c r="D42" s="72"/>
      <c r="E42" s="133">
        <v>5836.26</v>
      </c>
      <c r="F42" s="133"/>
      <c r="G42" s="133"/>
      <c r="H42" s="133"/>
    </row>
    <row r="43" spans="1:8" x14ac:dyDescent="0.25">
      <c r="A43" s="100" t="s">
        <v>40</v>
      </c>
      <c r="B43" s="100"/>
      <c r="C43" s="100"/>
      <c r="D43" s="100"/>
      <c r="E43" s="100" t="s">
        <v>161</v>
      </c>
      <c r="F43" s="100"/>
      <c r="G43" s="100"/>
      <c r="H43" s="100"/>
    </row>
    <row r="44" spans="1:8" x14ac:dyDescent="0.25">
      <c r="A44" s="125" t="s">
        <v>41</v>
      </c>
      <c r="B44" s="125"/>
      <c r="C44" s="125"/>
      <c r="D44" s="125"/>
      <c r="E44" s="125"/>
      <c r="F44" s="125"/>
      <c r="G44" s="125"/>
      <c r="H44" s="125"/>
    </row>
    <row r="45" spans="1:8" ht="33.75" customHeight="1" x14ac:dyDescent="0.25">
      <c r="A45" s="83" t="s">
        <v>42</v>
      </c>
      <c r="B45" s="83"/>
      <c r="C45" s="84" t="s">
        <v>202</v>
      </c>
      <c r="D45" s="84"/>
      <c r="E45" s="84"/>
      <c r="F45" s="55" t="s">
        <v>43</v>
      </c>
      <c r="G45" s="85" t="s">
        <v>203</v>
      </c>
      <c r="H45" s="85"/>
    </row>
    <row r="46" spans="1:8" ht="33.75" customHeight="1" x14ac:dyDescent="0.25">
      <c r="A46" s="100" t="s">
        <v>44</v>
      </c>
      <c r="B46" s="100"/>
      <c r="C46" s="84" t="str">
        <f>C45</f>
        <v>SSNR/487
J.no.Pasthal/Gram.P/PDKRN/19</v>
      </c>
      <c r="D46" s="84"/>
      <c r="E46" s="84"/>
      <c r="F46" s="55" t="s">
        <v>43</v>
      </c>
      <c r="G46" s="85" t="str">
        <f>G45</f>
        <v>18/03/2020.
15/01/2021.</v>
      </c>
      <c r="H46" s="85"/>
    </row>
    <row r="47" spans="1:8" s="10" customFormat="1" x14ac:dyDescent="0.25">
      <c r="A47" s="83" t="s">
        <v>45</v>
      </c>
      <c r="B47" s="83"/>
      <c r="C47" s="84" t="s">
        <v>201</v>
      </c>
      <c r="D47" s="81"/>
      <c r="E47" s="81"/>
      <c r="F47" s="13" t="s">
        <v>43</v>
      </c>
      <c r="G47" s="85">
        <v>44211</v>
      </c>
      <c r="H47" s="85"/>
    </row>
    <row r="48" spans="1:8" s="10" customFormat="1" x14ac:dyDescent="0.25">
      <c r="A48" s="83"/>
      <c r="B48" s="83"/>
      <c r="C48" s="105" t="s">
        <v>204</v>
      </c>
      <c r="D48" s="106"/>
      <c r="E48" s="106"/>
      <c r="F48" s="106"/>
      <c r="G48" s="106"/>
      <c r="H48" s="107"/>
    </row>
    <row r="49" spans="1:14" x14ac:dyDescent="0.25">
      <c r="A49" s="91" t="s">
        <v>46</v>
      </c>
      <c r="B49" s="91"/>
      <c r="C49" s="98" t="s">
        <v>141</v>
      </c>
      <c r="D49" s="99"/>
      <c r="E49" s="99" t="s">
        <v>47</v>
      </c>
      <c r="F49" s="58" t="s">
        <v>43</v>
      </c>
      <c r="G49" s="102" t="s">
        <v>30</v>
      </c>
      <c r="H49" s="102"/>
    </row>
    <row r="50" spans="1:14" x14ac:dyDescent="0.25">
      <c r="A50" s="101" t="s">
        <v>49</v>
      </c>
      <c r="B50" s="101"/>
      <c r="C50" s="101"/>
      <c r="D50" s="101"/>
      <c r="E50" s="101"/>
      <c r="F50" s="101"/>
      <c r="G50" s="101"/>
      <c r="H50" s="101"/>
    </row>
    <row r="51" spans="1:14" x14ac:dyDescent="0.25">
      <c r="A51" s="96" t="s">
        <v>122</v>
      </c>
      <c r="B51" s="96"/>
      <c r="C51" s="96"/>
      <c r="D51" s="72">
        <v>2230.39</v>
      </c>
      <c r="E51" s="72"/>
      <c r="F51" s="72"/>
      <c r="G51" s="72"/>
      <c r="H51" s="72"/>
    </row>
    <row r="52" spans="1:14" x14ac:dyDescent="0.25">
      <c r="A52" s="83" t="s">
        <v>50</v>
      </c>
      <c r="B52" s="100"/>
      <c r="C52" s="100"/>
      <c r="D52" s="100" t="s">
        <v>207</v>
      </c>
      <c r="E52" s="100"/>
      <c r="F52" s="100"/>
      <c r="G52" s="100"/>
      <c r="H52" s="100"/>
      <c r="I52" s="41"/>
    </row>
    <row r="53" spans="1:14" ht="15.75" customHeight="1" x14ac:dyDescent="0.25">
      <c r="A53" s="86" t="s">
        <v>51</v>
      </c>
      <c r="B53" s="87"/>
      <c r="C53" s="104"/>
      <c r="D53" s="103" t="s">
        <v>205</v>
      </c>
      <c r="E53" s="103"/>
      <c r="F53" s="103"/>
      <c r="G53" s="103"/>
      <c r="H53" s="103"/>
    </row>
    <row r="54" spans="1:14" ht="15.75" customHeight="1" x14ac:dyDescent="0.25">
      <c r="A54" s="86" t="s">
        <v>120</v>
      </c>
      <c r="B54" s="87"/>
      <c r="C54" s="87"/>
      <c r="D54" s="88" t="s">
        <v>205</v>
      </c>
      <c r="E54" s="89"/>
      <c r="F54" s="89"/>
      <c r="G54" s="89"/>
      <c r="H54" s="90"/>
    </row>
    <row r="55" spans="1:14" ht="15.75" customHeight="1" x14ac:dyDescent="0.25">
      <c r="A55" s="72" t="s">
        <v>48</v>
      </c>
      <c r="B55" s="72"/>
      <c r="C55" s="72"/>
      <c r="D55" s="108" t="s">
        <v>227</v>
      </c>
      <c r="E55" s="108"/>
      <c r="F55" s="108"/>
      <c r="G55" s="108"/>
      <c r="H55" s="108"/>
      <c r="J55" s="40"/>
      <c r="K55" s="41"/>
      <c r="N55" s="41"/>
    </row>
    <row r="56" spans="1:14" ht="15.75" customHeight="1" x14ac:dyDescent="0.25">
      <c r="A56" s="72" t="s">
        <v>118</v>
      </c>
      <c r="B56" s="72"/>
      <c r="C56" s="72"/>
      <c r="D56" s="95" t="str">
        <f>(IF(G49="NA","60 Years After Completion",IF(G49&lt;&gt;"NA",""&amp;ROUNDDOWN((E3-G49)/360,0)&amp;" Years"," ")))</f>
        <v>60 Years After Completion</v>
      </c>
      <c r="E56" s="95"/>
      <c r="F56" s="95"/>
      <c r="G56" s="95"/>
      <c r="H56" s="95"/>
      <c r="N56" s="41"/>
    </row>
    <row r="57" spans="1:14" ht="15.75" customHeight="1" x14ac:dyDescent="0.25">
      <c r="A57" s="72" t="s">
        <v>119</v>
      </c>
      <c r="B57" s="72"/>
      <c r="C57" s="72"/>
      <c r="D57" s="96" t="s">
        <v>24</v>
      </c>
      <c r="E57" s="96"/>
      <c r="F57" s="96"/>
      <c r="G57" s="96"/>
      <c r="H57" s="96"/>
      <c r="J57" s="18"/>
      <c r="K57" s="18"/>
    </row>
    <row r="58" spans="1:14" ht="15.75" customHeight="1" thickBot="1" x14ac:dyDescent="0.3">
      <c r="A58" s="109" t="s">
        <v>117</v>
      </c>
      <c r="B58" s="109"/>
      <c r="C58" s="109"/>
      <c r="D58" s="110" t="str">
        <f ca="1">(IF(G63&gt;95%,"Nothing",IF(G63&gt;0%,"Cement, Aggregate, Steel, etc",IF(G63=0%,"Work not yet Started"))))</f>
        <v>Cement, Aggregate, Steel, etc</v>
      </c>
      <c r="E58" s="110"/>
      <c r="F58" s="110"/>
      <c r="G58" s="110"/>
      <c r="H58" s="110"/>
      <c r="J58" s="18"/>
      <c r="K58" s="18"/>
    </row>
    <row r="59" spans="1:14" ht="15.75" customHeight="1" x14ac:dyDescent="0.25">
      <c r="A59" s="114" t="s">
        <v>181</v>
      </c>
      <c r="B59" s="115"/>
      <c r="C59" s="116" t="str">
        <f>D54</f>
        <v>Building No.4 (Type D) - Gr. + 1st to 4th Floor</v>
      </c>
      <c r="D59" s="117"/>
      <c r="E59" s="117"/>
      <c r="F59" s="117"/>
      <c r="G59" s="117"/>
      <c r="H59" s="118"/>
      <c r="I59" s="19" t="str">
        <f ca="1">(IF(C63=0,"Work not yet Started.",IF(D63=25%,"Piling work in process",IF(D63=50%,"Excavation work in process",IF(D63=100%,"Excavation work completed, ","0")))&amp;(IF(C64=0%,"",IF(C64=K65,"Footing work is process",IF(C64=K66,"Footing work Completed",IF(C64=K67,"1st Basement Completed",IF(C64=K68,"1st &amp; 2nd Basement Completed",IF(C64=K69,"1st to 3rd Basement Completed",IF(C64=K70,"1st to 4th Basement Completed",IF(C64=K71,"Plinth work is process",IF(C64=K72,"Plinth work completed","0")))))))))))&amp;(IF(C65&gt;0,",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 xml:space="preserve">Excavation work completed, Plinth work completed, RCC upto 5 Slab completed, Brickwork upto 4 Floor completed, Internal Plaster upto 2 Floor completed, External Plaster upto 2 Floor completed   </v>
      </c>
      <c r="J59" s="19"/>
      <c r="K59" s="20"/>
    </row>
    <row r="60" spans="1:14" x14ac:dyDescent="0.25">
      <c r="A60" s="51" t="s">
        <v>183</v>
      </c>
      <c r="B60" s="57">
        <v>0</v>
      </c>
      <c r="C60" s="57" t="s">
        <v>101</v>
      </c>
      <c r="D60" s="57">
        <v>1</v>
      </c>
      <c r="E60" s="57" t="s">
        <v>100</v>
      </c>
      <c r="F60" s="57">
        <v>0</v>
      </c>
      <c r="G60" s="57" t="s">
        <v>111</v>
      </c>
      <c r="H60" s="44">
        <f ca="1">--TRIM(RIGHT(SUBSTITUTE(LEFT(C59,_xlfn.AGGREGATE(16,6,FIND({0,1,2,3,4,5,6,7,8,9},C59,ROW(INDIRECT("1:"&amp;LEN(C59)))),1))," ",REPT(" ",LEN(C59))),LEN(C59)))</f>
        <v>4</v>
      </c>
      <c r="I60" s="18" t="s">
        <v>155</v>
      </c>
      <c r="J60" s="18"/>
      <c r="K60" s="21"/>
    </row>
    <row r="61" spans="1:14" ht="49.15" customHeight="1" x14ac:dyDescent="0.25">
      <c r="A61" s="113" t="s">
        <v>121</v>
      </c>
      <c r="B61" s="82"/>
      <c r="C61" s="91" t="str">
        <f ca="1">I59</f>
        <v xml:space="preserve">Excavation work completed, Plinth work completed, RCC upto 5 Slab completed, Brickwork upto 4 Floor completed, Internal Plaster upto 2 Floor completed, External Plaster upto 2 Floor completed   </v>
      </c>
      <c r="D61" s="91"/>
      <c r="E61" s="91"/>
      <c r="F61" s="91"/>
      <c r="G61" s="91"/>
      <c r="H61" s="97"/>
      <c r="I61" s="18" t="s">
        <v>139</v>
      </c>
      <c r="J61" s="18"/>
      <c r="K61" s="21"/>
    </row>
    <row r="62" spans="1:14" x14ac:dyDescent="0.25">
      <c r="A62" s="79" t="s">
        <v>52</v>
      </c>
      <c r="B62" s="80"/>
      <c r="C62" s="59" t="s">
        <v>180</v>
      </c>
      <c r="D62" s="59" t="s">
        <v>114</v>
      </c>
      <c r="E62" s="111" t="s">
        <v>116</v>
      </c>
      <c r="F62" s="111"/>
      <c r="G62" s="111" t="s">
        <v>115</v>
      </c>
      <c r="H62" s="112"/>
      <c r="I62" s="39" t="s">
        <v>182</v>
      </c>
      <c r="K62" s="22">
        <f ca="1">H60*25%</f>
        <v>1</v>
      </c>
    </row>
    <row r="63" spans="1:14" x14ac:dyDescent="0.25">
      <c r="A63" s="79" t="s">
        <v>169</v>
      </c>
      <c r="B63" s="80"/>
      <c r="C63" s="60">
        <f ca="1">K64</f>
        <v>4</v>
      </c>
      <c r="D63" s="61">
        <f ca="1">((100/H60)*C63)/100</f>
        <v>1</v>
      </c>
      <c r="E63" s="119">
        <f ca="1">(IF(C61=I60,"100%",IF(C61=I61,"100%",(((C64/H60*10)+(40/(D60+F60+H60)*C65)+(7.5/(H60)*C66)+(7.5/(H60)*C67)+(10/H60*C68)+(10/H60*C69)+(5/H60*C70)+(5/H60*C71)+(5/H60*C72))/100))))</f>
        <v>0.66249999999999998</v>
      </c>
      <c r="F63" s="119"/>
      <c r="G63" s="119">
        <f ca="1">((((C63/H60)*20)+((C64/H60)*25)+(30/(H60+F60+D60)*C65)+(5/H60*C66)+(5/H60*C67)+(5/H60*C68)+(5/H60*C69)+(0/H60*C70)+(0/H60*C71)+(5/H60*C72))/100)</f>
        <v>0.85</v>
      </c>
      <c r="H63" s="121"/>
      <c r="I63" s="39" t="s">
        <v>133</v>
      </c>
      <c r="J63" s="23"/>
      <c r="K63" s="43">
        <f ca="1">H60*50%</f>
        <v>2</v>
      </c>
    </row>
    <row r="64" spans="1:14" x14ac:dyDescent="0.25">
      <c r="A64" s="79" t="s">
        <v>53</v>
      </c>
      <c r="B64" s="80"/>
      <c r="C64" s="62">
        <v>4</v>
      </c>
      <c r="D64" s="61">
        <f ca="1">((100/H60)*C64)/100</f>
        <v>1</v>
      </c>
      <c r="E64" s="119"/>
      <c r="F64" s="119"/>
      <c r="G64" s="119"/>
      <c r="H64" s="121"/>
      <c r="I64" s="39" t="s">
        <v>134</v>
      </c>
      <c r="J64" s="23"/>
      <c r="K64" s="43">
        <f ca="1">H60</f>
        <v>4</v>
      </c>
    </row>
    <row r="65" spans="1:11" ht="15.75" customHeight="1" x14ac:dyDescent="0.25">
      <c r="A65" s="79" t="s">
        <v>170</v>
      </c>
      <c r="B65" s="80"/>
      <c r="C65" s="62">
        <v>5</v>
      </c>
      <c r="D65" s="61">
        <f ca="1">((100/(D60+F60+H60))*C65)/100</f>
        <v>1</v>
      </c>
      <c r="E65" s="119"/>
      <c r="F65" s="119"/>
      <c r="G65" s="119"/>
      <c r="H65" s="121"/>
      <c r="I65" s="39" t="s">
        <v>135</v>
      </c>
      <c r="J65" s="23"/>
      <c r="K65" s="48">
        <f ca="1">(IF(B60=0,H60/4,(H60/(B60+4))))</f>
        <v>1</v>
      </c>
    </row>
    <row r="66" spans="1:11" ht="15.75" customHeight="1" x14ac:dyDescent="0.25">
      <c r="A66" s="79" t="s">
        <v>177</v>
      </c>
      <c r="B66" s="80" t="s">
        <v>171</v>
      </c>
      <c r="C66" s="60">
        <v>4</v>
      </c>
      <c r="D66" s="61">
        <f ca="1">((100/H60)*C66)/100</f>
        <v>1</v>
      </c>
      <c r="E66" s="119"/>
      <c r="F66" s="119"/>
      <c r="G66" s="119"/>
      <c r="H66" s="121"/>
      <c r="I66" s="39" t="s">
        <v>136</v>
      </c>
      <c r="J66" s="23"/>
      <c r="K66" s="48">
        <f ca="1">(IF(B60=0,H60/4+K65,(H60/(B60+4)+K65)))</f>
        <v>2</v>
      </c>
    </row>
    <row r="67" spans="1:11" ht="15.75" customHeight="1" x14ac:dyDescent="0.25">
      <c r="A67" s="79" t="s">
        <v>178</v>
      </c>
      <c r="B67" s="80" t="s">
        <v>171</v>
      </c>
      <c r="C67" s="60">
        <v>2</v>
      </c>
      <c r="D67" s="61">
        <f ca="1">((100/H60)*C67)/100</f>
        <v>0.5</v>
      </c>
      <c r="E67" s="119"/>
      <c r="F67" s="119"/>
      <c r="G67" s="119"/>
      <c r="H67" s="121"/>
      <c r="I67" s="39" t="s">
        <v>184</v>
      </c>
      <c r="J67" s="53"/>
      <c r="K67" s="48">
        <f>(IF(B60=0,0,(H60/(B60+4)+K66)))</f>
        <v>0</v>
      </c>
    </row>
    <row r="68" spans="1:11" ht="15" customHeight="1" x14ac:dyDescent="0.25">
      <c r="A68" s="79" t="s">
        <v>176</v>
      </c>
      <c r="B68" s="80" t="s">
        <v>173</v>
      </c>
      <c r="C68" s="60">
        <v>2</v>
      </c>
      <c r="D68" s="61">
        <f ca="1">((100/(H60))*C68)/100</f>
        <v>0.5</v>
      </c>
      <c r="E68" s="119"/>
      <c r="F68" s="119"/>
      <c r="G68" s="119"/>
      <c r="H68" s="121"/>
      <c r="I68" s="39" t="s">
        <v>185</v>
      </c>
      <c r="J68" s="53"/>
      <c r="K68" s="48">
        <f>(IF(B60&gt;1,(H60/(B60+4)+K67),0))</f>
        <v>0</v>
      </c>
    </row>
    <row r="69" spans="1:11" ht="15.75" customHeight="1" x14ac:dyDescent="0.25">
      <c r="A69" s="79" t="s">
        <v>172</v>
      </c>
      <c r="B69" s="80" t="s">
        <v>172</v>
      </c>
      <c r="C69" s="60">
        <v>0</v>
      </c>
      <c r="D69" s="61">
        <f ca="1">((100/H60)*C69)/100</f>
        <v>0</v>
      </c>
      <c r="E69" s="119"/>
      <c r="F69" s="119"/>
      <c r="G69" s="119"/>
      <c r="H69" s="121"/>
      <c r="I69" s="39" t="s">
        <v>186</v>
      </c>
      <c r="J69" s="47"/>
      <c r="K69" s="49">
        <f>(IF(B60&gt;2,(H60/(B60+4)+K68),0))</f>
        <v>0</v>
      </c>
    </row>
    <row r="70" spans="1:11" ht="15.75" customHeight="1" x14ac:dyDescent="0.25">
      <c r="A70" s="79" t="s">
        <v>179</v>
      </c>
      <c r="B70" s="80"/>
      <c r="C70" s="60">
        <v>0</v>
      </c>
      <c r="D70" s="61">
        <f ca="1">((100/H60)*C70)/100</f>
        <v>0</v>
      </c>
      <c r="E70" s="119"/>
      <c r="F70" s="119"/>
      <c r="G70" s="119"/>
      <c r="H70" s="121"/>
      <c r="I70" s="39" t="s">
        <v>187</v>
      </c>
      <c r="J70"/>
      <c r="K70" s="52">
        <f>(IF(B60&gt;3,(H60/(B60+4)+K69),0))</f>
        <v>0</v>
      </c>
    </row>
    <row r="71" spans="1:11" ht="15.75" customHeight="1" x14ac:dyDescent="0.25">
      <c r="A71" s="79" t="s">
        <v>174</v>
      </c>
      <c r="B71" s="80" t="s">
        <v>174</v>
      </c>
      <c r="C71" s="60">
        <v>0</v>
      </c>
      <c r="D71" s="61">
        <f ca="1">((100/(H60))*C71)/100</f>
        <v>0</v>
      </c>
      <c r="E71" s="119"/>
      <c r="F71" s="119"/>
      <c r="G71" s="119"/>
      <c r="H71" s="121"/>
      <c r="I71" s="39" t="s">
        <v>137</v>
      </c>
      <c r="J71" s="23"/>
      <c r="K71" s="48">
        <f ca="1">(IF(B60=0,H60/4+K66,(H60/(B60+4)+K66+MAX(0,K67-K66)+MAX(0,K68-K67)+MAX(0,K69-K68)+MAX(0,K70-K69))))</f>
        <v>3</v>
      </c>
    </row>
    <row r="72" spans="1:11" ht="16.5" thickBot="1" x14ac:dyDescent="0.3">
      <c r="A72" s="155" t="s">
        <v>175</v>
      </c>
      <c r="B72" s="156"/>
      <c r="C72" s="63">
        <v>0</v>
      </c>
      <c r="D72" s="64">
        <f ca="1">((100/(H60))*C72)/100</f>
        <v>0</v>
      </c>
      <c r="E72" s="120"/>
      <c r="F72" s="120"/>
      <c r="G72" s="120"/>
      <c r="H72" s="122"/>
      <c r="I72" s="45" t="s">
        <v>138</v>
      </c>
      <c r="J72" s="46"/>
      <c r="K72" s="50">
        <f ca="1">(IF(B60=0,H60/4+K71,(H60/(B60+4)+K71)))</f>
        <v>4</v>
      </c>
    </row>
    <row r="73" spans="1:11" x14ac:dyDescent="0.25">
      <c r="A73" s="92" t="s">
        <v>156</v>
      </c>
      <c r="B73" s="93"/>
      <c r="C73" s="93"/>
      <c r="D73" s="93"/>
      <c r="E73" s="94"/>
      <c r="F73" s="92" t="str">
        <f ca="1">(IF(G63="100%","Yes",IF(G63&gt;0%,"Under Construction",IF(G63=0%,"Work not yet Started"))))</f>
        <v>Under Construction</v>
      </c>
      <c r="G73" s="93"/>
      <c r="H73" s="94"/>
    </row>
    <row r="74" spans="1:11" x14ac:dyDescent="0.25">
      <c r="A74" s="72" t="s">
        <v>54</v>
      </c>
      <c r="B74" s="72"/>
      <c r="C74" s="72"/>
      <c r="D74" s="72"/>
      <c r="E74" s="72"/>
      <c r="F74" s="72"/>
      <c r="G74" s="72"/>
      <c r="H74" s="72"/>
    </row>
    <row r="75" spans="1:11" ht="15" customHeight="1" x14ac:dyDescent="0.25">
      <c r="A75" s="82" t="s">
        <v>104</v>
      </c>
      <c r="B75" s="82"/>
      <c r="C75" s="91" t="s">
        <v>105</v>
      </c>
      <c r="D75" s="91"/>
      <c r="E75" s="91"/>
      <c r="F75" s="91"/>
      <c r="G75" s="91"/>
      <c r="H75" s="91"/>
    </row>
    <row r="76" spans="1:11" x14ac:dyDescent="0.25">
      <c r="A76" s="125" t="s">
        <v>55</v>
      </c>
      <c r="B76" s="125"/>
      <c r="C76" s="125"/>
      <c r="D76" s="125"/>
      <c r="E76" s="125"/>
      <c r="F76" s="125"/>
      <c r="G76" s="125"/>
      <c r="H76" s="125"/>
    </row>
    <row r="77" spans="1:11" x14ac:dyDescent="0.25">
      <c r="A77" s="72" t="s">
        <v>106</v>
      </c>
      <c r="B77" s="72"/>
      <c r="C77" s="72"/>
      <c r="D77" s="72"/>
      <c r="E77" s="72"/>
      <c r="F77" s="81">
        <v>4000</v>
      </c>
      <c r="G77" s="81"/>
      <c r="H77" s="81"/>
    </row>
    <row r="78" spans="1:11" s="12" customFormat="1" hidden="1" x14ac:dyDescent="0.25">
      <c r="A78" s="72" t="s">
        <v>126</v>
      </c>
      <c r="B78" s="72"/>
      <c r="C78" s="72"/>
      <c r="D78" s="72"/>
      <c r="E78" s="72"/>
      <c r="F78" s="81" t="s">
        <v>30</v>
      </c>
      <c r="G78" s="81"/>
      <c r="H78" s="81"/>
    </row>
    <row r="79" spans="1:11" s="12" customFormat="1" hidden="1" x14ac:dyDescent="0.25">
      <c r="A79" s="72" t="s">
        <v>127</v>
      </c>
      <c r="B79" s="72"/>
      <c r="C79" s="72"/>
      <c r="D79" s="72"/>
      <c r="E79" s="72"/>
      <c r="F79" s="81" t="s">
        <v>30</v>
      </c>
      <c r="G79" s="81"/>
      <c r="H79" s="81"/>
    </row>
    <row r="80" spans="1:11" s="12" customFormat="1" hidden="1" x14ac:dyDescent="0.25">
      <c r="A80" s="72" t="s">
        <v>128</v>
      </c>
      <c r="B80" s="72"/>
      <c r="C80" s="72"/>
      <c r="D80" s="72"/>
      <c r="E80" s="72"/>
      <c r="F80" s="81" t="s">
        <v>30</v>
      </c>
      <c r="G80" s="81"/>
      <c r="H80" s="81"/>
    </row>
    <row r="81" spans="1:14" s="12" customFormat="1" hidden="1" x14ac:dyDescent="0.25">
      <c r="A81" s="72" t="s">
        <v>129</v>
      </c>
      <c r="B81" s="72"/>
      <c r="C81" s="72"/>
      <c r="D81" s="72"/>
      <c r="E81" s="72"/>
      <c r="F81" s="81" t="s">
        <v>30</v>
      </c>
      <c r="G81" s="81"/>
      <c r="H81" s="81"/>
    </row>
    <row r="82" spans="1:14" s="12" customFormat="1" hidden="1" x14ac:dyDescent="0.25">
      <c r="A82" s="72" t="s">
        <v>130</v>
      </c>
      <c r="B82" s="72"/>
      <c r="C82" s="72"/>
      <c r="D82" s="72"/>
      <c r="E82" s="72"/>
      <c r="F82" s="81" t="s">
        <v>30</v>
      </c>
      <c r="G82" s="81"/>
      <c r="H82" s="81"/>
    </row>
    <row r="83" spans="1:14" s="12" customFormat="1" hidden="1" x14ac:dyDescent="0.25">
      <c r="A83" s="72" t="s">
        <v>131</v>
      </c>
      <c r="B83" s="72"/>
      <c r="C83" s="72"/>
      <c r="D83" s="72"/>
      <c r="E83" s="72"/>
      <c r="F83" s="81" t="s">
        <v>30</v>
      </c>
      <c r="G83" s="81"/>
      <c r="H83" s="81"/>
    </row>
    <row r="84" spans="1:14" s="12" customFormat="1" hidden="1" x14ac:dyDescent="0.25">
      <c r="A84" s="72" t="s">
        <v>132</v>
      </c>
      <c r="B84" s="72"/>
      <c r="C84" s="72"/>
      <c r="D84" s="72"/>
      <c r="E84" s="72"/>
      <c r="F84" s="81" t="s">
        <v>30</v>
      </c>
      <c r="G84" s="81"/>
      <c r="H84" s="81"/>
    </row>
    <row r="85" spans="1:14" x14ac:dyDescent="0.25">
      <c r="A85" s="72" t="s">
        <v>56</v>
      </c>
      <c r="B85" s="72"/>
      <c r="C85" s="72"/>
      <c r="D85" s="72"/>
      <c r="E85" s="72"/>
      <c r="F85" s="84" t="s">
        <v>214</v>
      </c>
      <c r="G85" s="84"/>
      <c r="H85" s="84"/>
    </row>
    <row r="86" spans="1:14" s="9" customFormat="1" x14ac:dyDescent="0.25">
      <c r="A86" s="125" t="s">
        <v>57</v>
      </c>
      <c r="B86" s="125"/>
      <c r="C86" s="125"/>
      <c r="D86" s="125"/>
      <c r="E86" s="125"/>
      <c r="F86" s="81">
        <f>F77*0.8</f>
        <v>3200</v>
      </c>
      <c r="G86" s="81"/>
      <c r="H86" s="81"/>
    </row>
    <row r="87" spans="1:14" s="1" customFormat="1" x14ac:dyDescent="0.25">
      <c r="A87" s="127" t="s">
        <v>99</v>
      </c>
      <c r="B87" s="127"/>
      <c r="C87" s="127"/>
      <c r="D87" s="127"/>
      <c r="E87" s="127"/>
      <c r="F87" s="127"/>
      <c r="G87" s="127"/>
      <c r="H87" s="127"/>
    </row>
    <row r="88" spans="1:14" s="1" customFormat="1" ht="15.75" customHeight="1" x14ac:dyDescent="0.25">
      <c r="A88" s="76" t="s">
        <v>58</v>
      </c>
      <c r="B88" s="76"/>
      <c r="C88" s="153" t="s">
        <v>109</v>
      </c>
      <c r="D88" s="153"/>
      <c r="E88" s="154" t="s">
        <v>59</v>
      </c>
      <c r="F88" s="154"/>
      <c r="G88" s="76" t="s">
        <v>60</v>
      </c>
      <c r="H88" s="76"/>
    </row>
    <row r="89" spans="1:14" s="1" customFormat="1" x14ac:dyDescent="0.25">
      <c r="A89" s="126" t="s">
        <v>215</v>
      </c>
      <c r="B89" s="126"/>
      <c r="C89" s="148">
        <f>COUNT(D95:D108)+COUNT(D110:D123)*4</f>
        <v>70</v>
      </c>
      <c r="D89" s="148"/>
      <c r="E89" s="149">
        <f>SUM(D95:D108)+SUM(D110:D123)*4</f>
        <v>21299.372639999998</v>
      </c>
      <c r="F89" s="149"/>
      <c r="G89" s="149">
        <f>SUM(F95:F108)+SUM(F110:F123)*4</f>
        <v>34765</v>
      </c>
      <c r="H89" s="149"/>
    </row>
    <row r="90" spans="1:14" s="9" customFormat="1" x14ac:dyDescent="0.25">
      <c r="A90" s="135" t="s">
        <v>63</v>
      </c>
      <c r="B90" s="135"/>
      <c r="C90" s="135"/>
      <c r="D90" s="135"/>
      <c r="E90" s="135"/>
      <c r="F90" s="135"/>
      <c r="G90" s="135"/>
      <c r="H90" s="135"/>
    </row>
    <row r="91" spans="1:14" x14ac:dyDescent="0.25">
      <c r="A91" s="135" t="s">
        <v>64</v>
      </c>
      <c r="B91" s="135"/>
      <c r="C91" s="135"/>
      <c r="D91" s="135"/>
      <c r="E91" s="135"/>
      <c r="F91" s="135"/>
      <c r="G91" s="135"/>
      <c r="H91" s="135"/>
    </row>
    <row r="92" spans="1:14" ht="47.25" customHeight="1" x14ac:dyDescent="0.25">
      <c r="A92" s="54" t="s">
        <v>158</v>
      </c>
      <c r="B92" s="54" t="s">
        <v>159</v>
      </c>
      <c r="C92" s="37" t="s">
        <v>65</v>
      </c>
      <c r="D92" s="37" t="s">
        <v>66</v>
      </c>
      <c r="E92" s="56" t="s">
        <v>67</v>
      </c>
      <c r="F92" s="37" t="s">
        <v>213</v>
      </c>
      <c r="G92" s="77" t="s">
        <v>68</v>
      </c>
      <c r="H92" s="78"/>
      <c r="I92" s="36"/>
    </row>
    <row r="93" spans="1:14" s="2" customFormat="1" x14ac:dyDescent="0.25">
      <c r="A93" s="150" t="s">
        <v>206</v>
      </c>
      <c r="B93" s="151"/>
      <c r="C93" s="151"/>
      <c r="D93" s="151"/>
      <c r="E93" s="151"/>
      <c r="F93" s="151"/>
      <c r="G93" s="151"/>
      <c r="H93" s="152"/>
    </row>
    <row r="94" spans="1:14" s="2" customFormat="1" x14ac:dyDescent="0.25">
      <c r="A94" s="150" t="s">
        <v>157</v>
      </c>
      <c r="B94" s="151"/>
      <c r="C94" s="151"/>
      <c r="D94" s="151"/>
      <c r="E94" s="151"/>
      <c r="F94" s="151"/>
      <c r="G94" s="151"/>
      <c r="H94" s="152"/>
    </row>
    <row r="95" spans="1:14" s="2" customFormat="1" x14ac:dyDescent="0.25">
      <c r="A95" s="74">
        <v>1</v>
      </c>
      <c r="B95" s="75"/>
      <c r="C95" s="38" t="s">
        <v>208</v>
      </c>
      <c r="D95" s="38">
        <f>44.75*10.764</f>
        <v>481.68899999999996</v>
      </c>
      <c r="E95" s="38">
        <v>0</v>
      </c>
      <c r="F95" s="38">
        <v>792</v>
      </c>
      <c r="G95" s="74" t="str">
        <f>A94</f>
        <v>Ground Floor</v>
      </c>
      <c r="H95" s="75"/>
      <c r="I95" s="66">
        <f>F95/D95</f>
        <v>1.6442144205078382</v>
      </c>
      <c r="L95" s="157"/>
      <c r="M95" s="157"/>
      <c r="N95" s="36"/>
    </row>
    <row r="96" spans="1:14" s="2" customFormat="1" x14ac:dyDescent="0.25">
      <c r="A96" s="74">
        <f>A95+1</f>
        <v>2</v>
      </c>
      <c r="B96" s="75"/>
      <c r="C96" s="38" t="s">
        <v>209</v>
      </c>
      <c r="D96" s="38">
        <f>28.07*10.764</f>
        <v>302.14547999999996</v>
      </c>
      <c r="E96" s="38">
        <v>0</v>
      </c>
      <c r="F96" s="38">
        <v>488</v>
      </c>
      <c r="G96" s="74" t="str">
        <f t="shared" ref="G96:G108" si="0">G95</f>
        <v>Ground Floor</v>
      </c>
      <c r="H96" s="75"/>
      <c r="I96" s="36"/>
      <c r="L96" s="157"/>
      <c r="M96" s="157"/>
      <c r="N96" s="36"/>
    </row>
    <row r="97" spans="1:16" s="2" customFormat="1" x14ac:dyDescent="0.25">
      <c r="A97" s="74">
        <f t="shared" ref="A97:A108" si="1">A96+1</f>
        <v>3</v>
      </c>
      <c r="B97" s="75"/>
      <c r="C97" s="38" t="s">
        <v>209</v>
      </c>
      <c r="D97" s="38">
        <f>28.06*10.764</f>
        <v>302.03783999999996</v>
      </c>
      <c r="E97" s="38">
        <v>0</v>
      </c>
      <c r="F97" s="38">
        <v>488</v>
      </c>
      <c r="G97" s="74" t="str">
        <f t="shared" si="0"/>
        <v>Ground Floor</v>
      </c>
      <c r="H97" s="75"/>
      <c r="I97" s="36"/>
      <c r="L97" s="157"/>
      <c r="M97" s="157"/>
      <c r="N97" s="36"/>
    </row>
    <row r="98" spans="1:16" s="2" customFormat="1" x14ac:dyDescent="0.25">
      <c r="A98" s="74">
        <f t="shared" si="1"/>
        <v>4</v>
      </c>
      <c r="B98" s="75"/>
      <c r="C98" s="38" t="s">
        <v>209</v>
      </c>
      <c r="D98" s="38">
        <f>25.33*10.764</f>
        <v>272.65211999999997</v>
      </c>
      <c r="E98" s="38">
        <v>0</v>
      </c>
      <c r="F98" s="38">
        <v>488</v>
      </c>
      <c r="G98" s="74" t="str">
        <f t="shared" si="0"/>
        <v>Ground Floor</v>
      </c>
      <c r="H98" s="75"/>
      <c r="I98" s="36"/>
      <c r="L98" s="157"/>
      <c r="M98" s="157"/>
      <c r="N98" s="36"/>
    </row>
    <row r="99" spans="1:16" s="2" customFormat="1" x14ac:dyDescent="0.25">
      <c r="A99" s="74">
        <f t="shared" si="1"/>
        <v>5</v>
      </c>
      <c r="B99" s="75"/>
      <c r="C99" s="38" t="s">
        <v>209</v>
      </c>
      <c r="D99" s="38">
        <f>20.2*10.764</f>
        <v>217.43279999999999</v>
      </c>
      <c r="E99" s="38">
        <v>0</v>
      </c>
      <c r="F99" s="38">
        <v>380</v>
      </c>
      <c r="G99" s="74" t="str">
        <f t="shared" si="0"/>
        <v>Ground Floor</v>
      </c>
      <c r="H99" s="75"/>
      <c r="I99" s="36"/>
      <c r="L99" s="157"/>
      <c r="M99" s="157"/>
      <c r="N99" s="36"/>
    </row>
    <row r="100" spans="1:16" s="2" customFormat="1" x14ac:dyDescent="0.25">
      <c r="A100" s="74">
        <f t="shared" si="1"/>
        <v>6</v>
      </c>
      <c r="B100" s="75"/>
      <c r="C100" s="38" t="s">
        <v>209</v>
      </c>
      <c r="D100" s="38">
        <f>21.73*10.764</f>
        <v>233.90171999999998</v>
      </c>
      <c r="E100" s="38">
        <v>0</v>
      </c>
      <c r="F100" s="38">
        <v>380</v>
      </c>
      <c r="G100" s="74" t="str">
        <f t="shared" si="0"/>
        <v>Ground Floor</v>
      </c>
      <c r="H100" s="75"/>
      <c r="I100" s="36"/>
      <c r="L100" s="157"/>
      <c r="M100" s="157"/>
      <c r="N100" s="36"/>
    </row>
    <row r="101" spans="1:16" s="2" customFormat="1" x14ac:dyDescent="0.25">
      <c r="A101" s="74">
        <f t="shared" si="1"/>
        <v>7</v>
      </c>
      <c r="B101" s="75"/>
      <c r="C101" s="38" t="s">
        <v>209</v>
      </c>
      <c r="D101" s="38">
        <f>25.17*10.764</f>
        <v>270.92988000000003</v>
      </c>
      <c r="E101" s="38">
        <v>0</v>
      </c>
      <c r="F101" s="38">
        <v>488</v>
      </c>
      <c r="G101" s="74" t="str">
        <f t="shared" si="0"/>
        <v>Ground Floor</v>
      </c>
      <c r="H101" s="75"/>
      <c r="I101" s="36"/>
      <c r="L101" s="157"/>
      <c r="M101" s="157"/>
      <c r="N101" s="36"/>
    </row>
    <row r="102" spans="1:16" s="2" customFormat="1" x14ac:dyDescent="0.25">
      <c r="A102" s="74">
        <f>A101+1</f>
        <v>8</v>
      </c>
      <c r="B102" s="75"/>
      <c r="C102" s="38" t="s">
        <v>209</v>
      </c>
      <c r="D102" s="38">
        <f>25.33*10.764</f>
        <v>272.65211999999997</v>
      </c>
      <c r="E102" s="38">
        <v>0</v>
      </c>
      <c r="F102" s="38">
        <v>488</v>
      </c>
      <c r="G102" s="74" t="str">
        <f t="shared" si="0"/>
        <v>Ground Floor</v>
      </c>
      <c r="H102" s="75"/>
      <c r="I102" s="36"/>
      <c r="L102" s="157"/>
      <c r="M102" s="157"/>
      <c r="N102" s="36"/>
    </row>
    <row r="103" spans="1:16" s="2" customFormat="1" x14ac:dyDescent="0.25">
      <c r="A103" s="74">
        <f t="shared" si="1"/>
        <v>9</v>
      </c>
      <c r="B103" s="75"/>
      <c r="C103" s="38" t="s">
        <v>209</v>
      </c>
      <c r="D103" s="38">
        <f>25.08*10.764</f>
        <v>269.96111999999994</v>
      </c>
      <c r="E103" s="38">
        <v>0</v>
      </c>
      <c r="F103" s="38">
        <v>488</v>
      </c>
      <c r="G103" s="74" t="str">
        <f t="shared" si="0"/>
        <v>Ground Floor</v>
      </c>
      <c r="H103" s="75"/>
      <c r="I103" s="36"/>
      <c r="L103" s="157"/>
      <c r="M103" s="157"/>
      <c r="N103" s="36"/>
    </row>
    <row r="104" spans="1:16" s="2" customFormat="1" x14ac:dyDescent="0.25">
      <c r="A104" s="74">
        <f t="shared" si="1"/>
        <v>10</v>
      </c>
      <c r="B104" s="75"/>
      <c r="C104" s="38" t="s">
        <v>209</v>
      </c>
      <c r="D104" s="38">
        <f>28.07*10.764</f>
        <v>302.14547999999996</v>
      </c>
      <c r="E104" s="38">
        <v>0</v>
      </c>
      <c r="F104" s="38">
        <v>488</v>
      </c>
      <c r="G104" s="74" t="str">
        <f t="shared" si="0"/>
        <v>Ground Floor</v>
      </c>
      <c r="H104" s="75"/>
      <c r="I104" s="36"/>
      <c r="L104" s="157"/>
      <c r="M104" s="157"/>
      <c r="N104" s="36"/>
    </row>
    <row r="105" spans="1:16" s="2" customFormat="1" x14ac:dyDescent="0.25">
      <c r="A105" s="74">
        <f t="shared" si="1"/>
        <v>11</v>
      </c>
      <c r="B105" s="75"/>
      <c r="C105" s="38" t="s">
        <v>209</v>
      </c>
      <c r="D105" s="38">
        <f>28.22*10.764</f>
        <v>303.76007999999996</v>
      </c>
      <c r="E105" s="38">
        <v>0</v>
      </c>
      <c r="F105" s="38">
        <v>488</v>
      </c>
      <c r="G105" s="74" t="str">
        <f t="shared" si="0"/>
        <v>Ground Floor</v>
      </c>
      <c r="H105" s="75"/>
      <c r="I105" s="36"/>
      <c r="L105" s="157"/>
      <c r="M105" s="157"/>
      <c r="N105" s="36"/>
    </row>
    <row r="106" spans="1:16" s="2" customFormat="1" x14ac:dyDescent="0.25">
      <c r="A106" s="74">
        <f t="shared" si="1"/>
        <v>12</v>
      </c>
      <c r="B106" s="75"/>
      <c r="C106" s="38" t="s">
        <v>209</v>
      </c>
      <c r="D106" s="38">
        <f>25.33*10.764</f>
        <v>272.65211999999997</v>
      </c>
      <c r="E106" s="38">
        <v>0</v>
      </c>
      <c r="F106" s="38">
        <v>488</v>
      </c>
      <c r="G106" s="74" t="str">
        <f t="shared" si="0"/>
        <v>Ground Floor</v>
      </c>
      <c r="H106" s="75"/>
      <c r="I106" s="36"/>
      <c r="L106" s="157"/>
      <c r="M106" s="157"/>
      <c r="N106" s="36"/>
    </row>
    <row r="107" spans="1:16" s="2" customFormat="1" x14ac:dyDescent="0.25">
      <c r="A107" s="74">
        <f t="shared" si="1"/>
        <v>13</v>
      </c>
      <c r="B107" s="75"/>
      <c r="C107" s="38" t="s">
        <v>209</v>
      </c>
      <c r="D107" s="38">
        <f>25.33*10.764</f>
        <v>272.65211999999997</v>
      </c>
      <c r="E107" s="38">
        <v>0</v>
      </c>
      <c r="F107" s="38">
        <v>488</v>
      </c>
      <c r="G107" s="74" t="str">
        <f t="shared" si="0"/>
        <v>Ground Floor</v>
      </c>
      <c r="H107" s="75"/>
      <c r="I107" s="36"/>
      <c r="L107" s="157"/>
      <c r="M107" s="157"/>
      <c r="N107" s="36"/>
    </row>
    <row r="108" spans="1:16" s="2" customFormat="1" x14ac:dyDescent="0.25">
      <c r="A108" s="74">
        <f t="shared" si="1"/>
        <v>14</v>
      </c>
      <c r="B108" s="75"/>
      <c r="C108" s="38" t="s">
        <v>210</v>
      </c>
      <c r="D108" s="38">
        <f>29.57*10.764</f>
        <v>318.29147999999998</v>
      </c>
      <c r="E108" s="38">
        <v>0</v>
      </c>
      <c r="F108" s="38">
        <v>521</v>
      </c>
      <c r="G108" s="74" t="str">
        <f t="shared" si="0"/>
        <v>Ground Floor</v>
      </c>
      <c r="H108" s="75"/>
      <c r="I108" s="36"/>
      <c r="L108" s="157"/>
      <c r="M108" s="157"/>
      <c r="N108" s="36"/>
    </row>
    <row r="109" spans="1:16" s="2" customFormat="1" x14ac:dyDescent="0.25">
      <c r="A109" s="150" t="s">
        <v>216</v>
      </c>
      <c r="B109" s="151"/>
      <c r="C109" s="151"/>
      <c r="D109" s="151"/>
      <c r="E109" s="151"/>
      <c r="F109" s="151"/>
      <c r="G109" s="151"/>
      <c r="H109" s="152"/>
      <c r="I109" s="36"/>
    </row>
    <row r="110" spans="1:16" s="2" customFormat="1" x14ac:dyDescent="0.25">
      <c r="A110" s="74" t="str">
        <f t="shared" ref="A110:A115" ca="1" si="2">N110</f>
        <v>101 to 401</v>
      </c>
      <c r="B110" s="75"/>
      <c r="C110" s="38" t="s">
        <v>208</v>
      </c>
      <c r="D110" s="38">
        <f>44.81*10.764</f>
        <v>482.33483999999999</v>
      </c>
      <c r="E110" s="38">
        <v>0</v>
      </c>
      <c r="F110" s="38">
        <v>792</v>
      </c>
      <c r="G110" s="74" t="str">
        <f>A109</f>
        <v>1st to 4th Floor</v>
      </c>
      <c r="H110" s="75"/>
      <c r="I110" s="36">
        <f>F110*4000</f>
        <v>3168000</v>
      </c>
      <c r="J110" s="65">
        <f>F110/D110</f>
        <v>1.6420128390476625</v>
      </c>
      <c r="N110" s="2" t="str">
        <f t="shared" ref="N110:N115" ca="1" si="3">O110&amp;""&amp;" to "&amp;""&amp;P110</f>
        <v>101 to 401</v>
      </c>
      <c r="O110" s="2">
        <f ca="1">(SUMPRODUCT(MID(0&amp;(LEFT(A109,SUM(LEN(A109)-LEN(SUBSTITUTE(A109,{"0","1","2"},""))))), LARGE(INDEX(ISNUMBER(--MID((LEFT(A109,SUM(LEN(A109)-LEN(SUBSTITUTE(A109,{"0","1","2"},""))))), ROW(INDIRECT("1:"&amp;LEN((LEFT(A109,SUM(LEN(A109)-LEN(SUBSTITUTE(A109,{"0","1","2"},"")))))))), 1)) * ROW(INDIRECT("1:"&amp;LEN((LEFT(A109,SUM(LEN(A109)-LEN(SUBSTITUTE(A109,{"0","1","2"},"")))))))), 0), ROW(INDIRECT("1:"&amp;LEN((LEFT(A109,SUM(LEN(A109)-LEN(SUBSTITUTE(A109,{"0","1","2"},"")))))))))+1, 1) * 10^ROW(INDIRECT("1:"&amp;LEN((LEFT(A109,SUM(LEN(A109)-LEN(SUBSTITUTE(A109,{"0","1","2"},""))))))))/10))*100+1</f>
        <v>101</v>
      </c>
      <c r="P110" s="2">
        <f ca="1">(SUMPRODUCT(MID(0&amp;(--TRIM(RIGHT(SUBSTITUTE(LEFT(A109,_xlfn.AGGREGATE(16,6,FIND({0,1,2,3,4,5,6,7,8,9},A109,ROW(INDIRECT("1:"&amp;LEN(A109)))),1))," ",REPT(" ",LEN(A109))),LEN(A109)))), LARGE(INDEX(ISNUMBER(--MID((--TRIM(RIGHT(SUBSTITUTE(LEFT(A109,_xlfn.AGGREGATE(16,6,FIND({0,1,2,3,4,5,6,7,8,9},A109,ROW(INDIRECT("1:"&amp;LEN(A109)))),1))," ",REPT(" ",LEN(A109))),LEN(A109)))), ROW(INDIRECT("1:"&amp;LEN((--TRIM(RIGHT(SUBSTITUTE(LEFT(A109,_xlfn.AGGREGATE(16,6,FIND({0,1,2,3,4,5,6,7,8,9},A109,ROW(INDIRECT("1:"&amp;LEN(A109)))),1))," ",REPT(" ",LEN(A109))),LEN(A109))))))), 1)) * ROW(INDIRECT("1:"&amp;LEN((--TRIM(RIGHT(SUBSTITUTE(LEFT(A109,_xlfn.AGGREGATE(16,6,FIND({0,1,2,3,4,5,6,7,8,9},A109,ROW(INDIRECT("1:"&amp;LEN(A109)))),1))," ",REPT(" ",LEN(A109))),LEN(A109))))))), 0), ROW(INDIRECT("1:"&amp;LEN((--TRIM(RIGHT(SUBSTITUTE(LEFT(A109,_xlfn.AGGREGATE(16,6,FIND({0,1,2,3,4,5,6,7,8,9},A109,ROW(INDIRECT("1:"&amp;LEN(A109)))),1))," ",REPT(" ",LEN(A109))),LEN(A109))))))))+1, 1) * 10^ROW(INDIRECT("1:"&amp;LEN((--TRIM(RIGHT(SUBSTITUTE(LEFT(A109,_xlfn.AGGREGATE(16,6,FIND({0,1,2,3,4,5,6,7,8,9},A109,ROW(INDIRECT("1:"&amp;LEN(A109)))),1))," ",REPT(" ",LEN(A109))),LEN(A109)))))))/10))*100+1</f>
        <v>401</v>
      </c>
    </row>
    <row r="111" spans="1:16" s="2" customFormat="1" x14ac:dyDescent="0.25">
      <c r="A111" s="74" t="str">
        <f t="shared" ca="1" si="2"/>
        <v>102 to 402</v>
      </c>
      <c r="B111" s="75"/>
      <c r="C111" s="38" t="s">
        <v>209</v>
      </c>
      <c r="D111" s="38">
        <f>28.14*10.764</f>
        <v>302.89895999999999</v>
      </c>
      <c r="E111" s="38">
        <v>0</v>
      </c>
      <c r="F111" s="38">
        <v>488</v>
      </c>
      <c r="G111" s="74" t="str">
        <f t="shared" ref="G111:G123" si="4">G110</f>
        <v>1st to 4th Floor</v>
      </c>
      <c r="H111" s="75"/>
      <c r="I111" s="36">
        <f>F111*4000</f>
        <v>1952000</v>
      </c>
      <c r="J111" s="65">
        <f t="shared" ref="J111:J123" si="5">F111/D111</f>
        <v>1.6110983015590414</v>
      </c>
      <c r="N111" s="2" t="str">
        <f t="shared" ca="1" si="3"/>
        <v>102 to 402</v>
      </c>
      <c r="O111" s="2">
        <f t="shared" ref="O111:P114" ca="1" si="6">O110+1</f>
        <v>102</v>
      </c>
      <c r="P111" s="2">
        <f t="shared" ca="1" si="6"/>
        <v>402</v>
      </c>
    </row>
    <row r="112" spans="1:16" s="2" customFormat="1" x14ac:dyDescent="0.25">
      <c r="A112" s="74" t="str">
        <f t="shared" ca="1" si="2"/>
        <v>103 to 403</v>
      </c>
      <c r="B112" s="75"/>
      <c r="C112" s="38" t="s">
        <v>209</v>
      </c>
      <c r="D112" s="38">
        <f>28.13*10.764</f>
        <v>302.79131999999998</v>
      </c>
      <c r="E112" s="38">
        <v>0</v>
      </c>
      <c r="F112" s="38">
        <v>488</v>
      </c>
      <c r="G112" s="74" t="str">
        <f t="shared" si="4"/>
        <v>1st to 4th Floor</v>
      </c>
      <c r="H112" s="75"/>
      <c r="I112" s="36"/>
      <c r="J112" s="65">
        <f t="shared" si="5"/>
        <v>1.6116710346914833</v>
      </c>
      <c r="N112" s="2" t="str">
        <f t="shared" ca="1" si="3"/>
        <v>103 to 403</v>
      </c>
      <c r="O112" s="2">
        <f t="shared" ca="1" si="6"/>
        <v>103</v>
      </c>
      <c r="P112" s="2">
        <f t="shared" ca="1" si="6"/>
        <v>403</v>
      </c>
    </row>
    <row r="113" spans="1:16" s="2" customFormat="1" x14ac:dyDescent="0.25">
      <c r="A113" s="74" t="str">
        <f t="shared" ca="1" si="2"/>
        <v>104 to 404</v>
      </c>
      <c r="B113" s="75"/>
      <c r="C113" s="38" t="s">
        <v>209</v>
      </c>
      <c r="D113" s="38">
        <f>28.29*10.764</f>
        <v>304.51355999999998</v>
      </c>
      <c r="E113" s="38">
        <v>0</v>
      </c>
      <c r="F113" s="38">
        <v>488</v>
      </c>
      <c r="G113" s="74" t="str">
        <f t="shared" si="4"/>
        <v>1st to 4th Floor</v>
      </c>
      <c r="H113" s="75"/>
      <c r="I113" s="36"/>
      <c r="J113" s="65">
        <f t="shared" si="5"/>
        <v>1.6025558927490784</v>
      </c>
      <c r="N113" s="2" t="str">
        <f t="shared" ca="1" si="3"/>
        <v>104 to 404</v>
      </c>
      <c r="O113" s="2">
        <f t="shared" ca="1" si="6"/>
        <v>104</v>
      </c>
      <c r="P113" s="2">
        <f t="shared" ca="1" si="6"/>
        <v>404</v>
      </c>
    </row>
    <row r="114" spans="1:16" s="2" customFormat="1" x14ac:dyDescent="0.25">
      <c r="A114" s="74" t="str">
        <f t="shared" ca="1" si="2"/>
        <v>105 to 405</v>
      </c>
      <c r="B114" s="75"/>
      <c r="C114" s="38" t="s">
        <v>209</v>
      </c>
      <c r="D114" s="38">
        <f>21.73*10.764</f>
        <v>233.90171999999998</v>
      </c>
      <c r="E114" s="38">
        <v>0</v>
      </c>
      <c r="F114" s="38">
        <v>380</v>
      </c>
      <c r="G114" s="74" t="str">
        <f t="shared" si="4"/>
        <v>1st to 4th Floor</v>
      </c>
      <c r="H114" s="75"/>
      <c r="I114" s="36"/>
      <c r="J114" s="65">
        <f t="shared" si="5"/>
        <v>1.6246139617955782</v>
      </c>
      <c r="N114" s="2" t="str">
        <f t="shared" ca="1" si="3"/>
        <v>105 to 405</v>
      </c>
      <c r="O114" s="2">
        <f t="shared" ca="1" si="6"/>
        <v>105</v>
      </c>
      <c r="P114" s="2">
        <f t="shared" ca="1" si="6"/>
        <v>405</v>
      </c>
    </row>
    <row r="115" spans="1:16" s="2" customFormat="1" x14ac:dyDescent="0.25">
      <c r="A115" s="74" t="str">
        <f t="shared" ca="1" si="2"/>
        <v>106 to 406</v>
      </c>
      <c r="B115" s="75"/>
      <c r="C115" s="38" t="s">
        <v>209</v>
      </c>
      <c r="D115" s="38">
        <f>21.73*10.764</f>
        <v>233.90171999999998</v>
      </c>
      <c r="E115" s="38">
        <v>0</v>
      </c>
      <c r="F115" s="38">
        <v>380</v>
      </c>
      <c r="G115" s="74" t="str">
        <f t="shared" si="4"/>
        <v>1st to 4th Floor</v>
      </c>
      <c r="H115" s="75"/>
      <c r="I115" s="36"/>
      <c r="J115" s="65">
        <f t="shared" si="5"/>
        <v>1.6246139617955782</v>
      </c>
      <c r="N115" s="2" t="str">
        <f t="shared" ca="1" si="3"/>
        <v>106 to 406</v>
      </c>
      <c r="O115" s="2">
        <f t="shared" ref="O115:P115" ca="1" si="7">O114+1</f>
        <v>106</v>
      </c>
      <c r="P115" s="2">
        <f t="shared" ca="1" si="7"/>
        <v>406</v>
      </c>
    </row>
    <row r="116" spans="1:16" s="2" customFormat="1" x14ac:dyDescent="0.25">
      <c r="A116" s="74" t="str">
        <f t="shared" ref="A116:A120" ca="1" si="8">N116</f>
        <v>107 to 407</v>
      </c>
      <c r="B116" s="75"/>
      <c r="C116" s="38" t="s">
        <v>209</v>
      </c>
      <c r="D116" s="38">
        <f>28.13*10.764</f>
        <v>302.79131999999998</v>
      </c>
      <c r="E116" s="38">
        <v>0</v>
      </c>
      <c r="F116" s="38">
        <v>488</v>
      </c>
      <c r="G116" s="74" t="str">
        <f t="shared" si="4"/>
        <v>1st to 4th Floor</v>
      </c>
      <c r="H116" s="75"/>
      <c r="I116" s="36"/>
      <c r="J116" s="65">
        <f t="shared" si="5"/>
        <v>1.6116710346914833</v>
      </c>
      <c r="N116" s="2" t="str">
        <f t="shared" ref="N116:N120" ca="1" si="9">O116&amp;""&amp;" to "&amp;""&amp;P116</f>
        <v>107 to 407</v>
      </c>
      <c r="O116" s="2">
        <f t="shared" ref="O116:P116" ca="1" si="10">O115+1</f>
        <v>107</v>
      </c>
      <c r="P116" s="2">
        <f t="shared" ca="1" si="10"/>
        <v>407</v>
      </c>
    </row>
    <row r="117" spans="1:16" s="2" customFormat="1" x14ac:dyDescent="0.25">
      <c r="A117" s="74" t="str">
        <f t="shared" ca="1" si="8"/>
        <v>108 to 408</v>
      </c>
      <c r="B117" s="75"/>
      <c r="C117" s="38" t="s">
        <v>209</v>
      </c>
      <c r="D117" s="38">
        <f>28.14*10.764</f>
        <v>302.89895999999999</v>
      </c>
      <c r="E117" s="38">
        <v>0</v>
      </c>
      <c r="F117" s="38">
        <v>488</v>
      </c>
      <c r="G117" s="74" t="str">
        <f t="shared" si="4"/>
        <v>1st to 4th Floor</v>
      </c>
      <c r="H117" s="75"/>
      <c r="I117" s="36"/>
      <c r="J117" s="65">
        <f t="shared" si="5"/>
        <v>1.6110983015590414</v>
      </c>
      <c r="N117" s="2" t="str">
        <f t="shared" ca="1" si="9"/>
        <v>108 to 408</v>
      </c>
      <c r="O117" s="2">
        <f t="shared" ref="O117:P117" ca="1" si="11">O116+1</f>
        <v>108</v>
      </c>
      <c r="P117" s="2">
        <f t="shared" ca="1" si="11"/>
        <v>408</v>
      </c>
    </row>
    <row r="118" spans="1:16" s="2" customFormat="1" x14ac:dyDescent="0.25">
      <c r="A118" s="74" t="str">
        <f t="shared" ca="1" si="8"/>
        <v>109 to 409</v>
      </c>
      <c r="B118" s="75"/>
      <c r="C118" s="38" t="s">
        <v>209</v>
      </c>
      <c r="D118" s="38">
        <f>28.04*10.764</f>
        <v>301.82255999999995</v>
      </c>
      <c r="E118" s="38">
        <v>0</v>
      </c>
      <c r="F118" s="38">
        <v>488</v>
      </c>
      <c r="G118" s="74" t="str">
        <f t="shared" si="4"/>
        <v>1st to 4th Floor</v>
      </c>
      <c r="H118" s="75"/>
      <c r="I118" s="36"/>
      <c r="J118" s="65">
        <f t="shared" si="5"/>
        <v>1.6168440159012636</v>
      </c>
      <c r="N118" s="2" t="str">
        <f t="shared" ca="1" si="9"/>
        <v>109 to 409</v>
      </c>
      <c r="O118" s="2">
        <f t="shared" ref="O118:P118" ca="1" si="12">O117+1</f>
        <v>109</v>
      </c>
      <c r="P118" s="2">
        <f t="shared" ca="1" si="12"/>
        <v>409</v>
      </c>
    </row>
    <row r="119" spans="1:16" s="2" customFormat="1" x14ac:dyDescent="0.25">
      <c r="A119" s="74" t="str">
        <f t="shared" ca="1" si="8"/>
        <v>110 to 410</v>
      </c>
      <c r="B119" s="75"/>
      <c r="C119" s="38" t="s">
        <v>209</v>
      </c>
      <c r="D119" s="38">
        <f>28.14*10.764</f>
        <v>302.89895999999999</v>
      </c>
      <c r="E119" s="38">
        <v>0</v>
      </c>
      <c r="F119" s="38">
        <v>488</v>
      </c>
      <c r="G119" s="74" t="str">
        <f t="shared" si="4"/>
        <v>1st to 4th Floor</v>
      </c>
      <c r="H119" s="75"/>
      <c r="I119" s="36"/>
      <c r="J119" s="65">
        <f t="shared" si="5"/>
        <v>1.6110983015590414</v>
      </c>
      <c r="N119" s="2" t="str">
        <f t="shared" ca="1" si="9"/>
        <v>110 to 410</v>
      </c>
      <c r="O119" s="2">
        <f t="shared" ref="O119:P119" ca="1" si="13">O118+1</f>
        <v>110</v>
      </c>
      <c r="P119" s="2">
        <f t="shared" ca="1" si="13"/>
        <v>410</v>
      </c>
    </row>
    <row r="120" spans="1:16" s="2" customFormat="1" x14ac:dyDescent="0.25">
      <c r="A120" s="74" t="str">
        <f t="shared" ca="1" si="8"/>
        <v>111 to 411</v>
      </c>
      <c r="B120" s="75"/>
      <c r="C120" s="38" t="s">
        <v>209</v>
      </c>
      <c r="D120" s="38">
        <f>28.29*10.764</f>
        <v>304.51355999999998</v>
      </c>
      <c r="E120" s="38">
        <v>0</v>
      </c>
      <c r="F120" s="38">
        <v>488</v>
      </c>
      <c r="G120" s="74" t="str">
        <f t="shared" si="4"/>
        <v>1st to 4th Floor</v>
      </c>
      <c r="H120" s="75"/>
      <c r="I120" s="36"/>
      <c r="J120" s="65">
        <f t="shared" si="5"/>
        <v>1.6025558927490784</v>
      </c>
      <c r="N120" s="2" t="str">
        <f t="shared" ca="1" si="9"/>
        <v>111 to 411</v>
      </c>
      <c r="O120" s="2">
        <f t="shared" ref="O120:P120" ca="1" si="14">O119+1</f>
        <v>111</v>
      </c>
      <c r="P120" s="2">
        <f t="shared" ca="1" si="14"/>
        <v>411</v>
      </c>
    </row>
    <row r="121" spans="1:16" s="2" customFormat="1" x14ac:dyDescent="0.25">
      <c r="A121" s="74" t="str">
        <f t="shared" ref="A121:A122" ca="1" si="15">N121</f>
        <v>112 to 412</v>
      </c>
      <c r="B121" s="75"/>
      <c r="C121" s="38" t="s">
        <v>209</v>
      </c>
      <c r="D121" s="38">
        <f>28.29*10.764</f>
        <v>304.51355999999998</v>
      </c>
      <c r="E121" s="38">
        <v>0</v>
      </c>
      <c r="F121" s="38">
        <v>488</v>
      </c>
      <c r="G121" s="74" t="str">
        <f t="shared" si="4"/>
        <v>1st to 4th Floor</v>
      </c>
      <c r="H121" s="75"/>
      <c r="I121" s="36"/>
      <c r="J121" s="65">
        <f t="shared" si="5"/>
        <v>1.6025558927490784</v>
      </c>
      <c r="N121" s="2" t="str">
        <f t="shared" ref="N121:N122" ca="1" si="16">O121&amp;""&amp;" to "&amp;""&amp;P121</f>
        <v>112 to 412</v>
      </c>
      <c r="O121" s="2">
        <f t="shared" ref="O121:P121" ca="1" si="17">O120+1</f>
        <v>112</v>
      </c>
      <c r="P121" s="2">
        <f t="shared" ca="1" si="17"/>
        <v>412</v>
      </c>
    </row>
    <row r="122" spans="1:16" s="2" customFormat="1" x14ac:dyDescent="0.25">
      <c r="A122" s="74" t="str">
        <f t="shared" ca="1" si="15"/>
        <v>113 to 413</v>
      </c>
      <c r="B122" s="75"/>
      <c r="C122" s="38" t="s">
        <v>209</v>
      </c>
      <c r="D122" s="38">
        <f>28.14*10.764</f>
        <v>302.89895999999999</v>
      </c>
      <c r="E122" s="38">
        <v>0</v>
      </c>
      <c r="F122" s="38">
        <v>488</v>
      </c>
      <c r="G122" s="74" t="str">
        <f t="shared" si="4"/>
        <v>1st to 4th Floor</v>
      </c>
      <c r="H122" s="75"/>
      <c r="I122" s="36"/>
      <c r="J122" s="65">
        <f t="shared" si="5"/>
        <v>1.6110983015590414</v>
      </c>
      <c r="N122" s="2" t="str">
        <f t="shared" ca="1" si="16"/>
        <v>113 to 413</v>
      </c>
      <c r="O122" s="2">
        <f t="shared" ref="O122:P123" ca="1" si="18">O121+1</f>
        <v>113</v>
      </c>
      <c r="P122" s="2">
        <f t="shared" ca="1" si="18"/>
        <v>413</v>
      </c>
    </row>
    <row r="123" spans="1:16" s="2" customFormat="1" x14ac:dyDescent="0.25">
      <c r="A123" s="74" t="str">
        <f t="shared" ref="A123" ca="1" si="19">N123</f>
        <v>114 to 414</v>
      </c>
      <c r="B123" s="75"/>
      <c r="C123" s="38" t="s">
        <v>210</v>
      </c>
      <c r="D123" s="38">
        <f>29.63*10.764</f>
        <v>318.93731999999994</v>
      </c>
      <c r="E123" s="38">
        <v>0</v>
      </c>
      <c r="F123" s="38">
        <v>521</v>
      </c>
      <c r="G123" s="74" t="str">
        <f t="shared" si="4"/>
        <v>1st to 4th Floor</v>
      </c>
      <c r="H123" s="75"/>
      <c r="I123" s="36"/>
      <c r="J123" s="65">
        <f t="shared" si="5"/>
        <v>1.6335498147410283</v>
      </c>
      <c r="N123" s="2" t="str">
        <f t="shared" ref="N123" ca="1" si="20">O123&amp;""&amp;" to "&amp;""&amp;P123</f>
        <v>114 to 414</v>
      </c>
      <c r="O123" s="2">
        <f t="shared" ca="1" si="18"/>
        <v>114</v>
      </c>
      <c r="P123" s="2">
        <f t="shared" ca="1" si="18"/>
        <v>414</v>
      </c>
    </row>
    <row r="124" spans="1:16" s="1" customFormat="1" x14ac:dyDescent="0.25">
      <c r="A124" s="128" t="s">
        <v>76</v>
      </c>
      <c r="B124" s="128"/>
      <c r="C124" s="128"/>
      <c r="D124" s="128"/>
      <c r="E124" s="128"/>
      <c r="F124" s="128"/>
      <c r="G124" s="128"/>
      <c r="H124" s="128"/>
    </row>
    <row r="125" spans="1:16" s="1" customFormat="1" x14ac:dyDescent="0.25">
      <c r="A125" s="42">
        <v>1</v>
      </c>
      <c r="B125" s="130" t="s">
        <v>230</v>
      </c>
      <c r="C125" s="131"/>
      <c r="D125" s="131"/>
      <c r="E125" s="131"/>
      <c r="F125" s="131"/>
      <c r="G125" s="131"/>
      <c r="H125" s="132"/>
    </row>
    <row r="126" spans="1:16" s="1" customFormat="1" x14ac:dyDescent="0.25">
      <c r="A126" s="42">
        <f>A125+1</f>
        <v>2</v>
      </c>
      <c r="B126" s="130" t="s">
        <v>212</v>
      </c>
      <c r="C126" s="131"/>
      <c r="D126" s="131"/>
      <c r="E126" s="131"/>
      <c r="F126" s="131"/>
      <c r="G126" s="131"/>
      <c r="H126" s="132"/>
    </row>
    <row r="127" spans="1:16" s="1" customFormat="1" x14ac:dyDescent="0.25">
      <c r="A127" s="42">
        <f t="shared" ref="A127:A132" si="21">A126+1</f>
        <v>3</v>
      </c>
      <c r="B127" s="130" t="s">
        <v>163</v>
      </c>
      <c r="C127" s="131"/>
      <c r="D127" s="131"/>
      <c r="E127" s="131"/>
      <c r="F127" s="131"/>
      <c r="G127" s="131"/>
      <c r="H127" s="132"/>
    </row>
    <row r="128" spans="1:16" s="1" customFormat="1" x14ac:dyDescent="0.25">
      <c r="A128" s="42">
        <f t="shared" si="21"/>
        <v>4</v>
      </c>
      <c r="B128" s="130" t="s">
        <v>164</v>
      </c>
      <c r="C128" s="131"/>
      <c r="D128" s="131"/>
      <c r="E128" s="131"/>
      <c r="F128" s="131"/>
      <c r="G128" s="131"/>
      <c r="H128" s="132"/>
    </row>
    <row r="129" spans="1:15" s="1" customFormat="1" ht="32.25" customHeight="1" x14ac:dyDescent="0.25">
      <c r="A129" s="42">
        <v>5</v>
      </c>
      <c r="B129" s="130" t="s">
        <v>218</v>
      </c>
      <c r="C129" s="131"/>
      <c r="D129" s="131"/>
      <c r="E129" s="131"/>
      <c r="F129" s="131"/>
      <c r="G129" s="131"/>
      <c r="H129" s="132"/>
    </row>
    <row r="130" spans="1:15" s="1" customFormat="1" x14ac:dyDescent="0.25">
      <c r="A130" s="42">
        <v>6</v>
      </c>
      <c r="B130" s="130" t="s">
        <v>165</v>
      </c>
      <c r="C130" s="131"/>
      <c r="D130" s="131"/>
      <c r="E130" s="131"/>
      <c r="F130" s="131"/>
      <c r="G130" s="131"/>
      <c r="H130" s="132"/>
    </row>
    <row r="131" spans="1:15" s="1" customFormat="1" x14ac:dyDescent="0.25">
      <c r="A131" s="42">
        <f t="shared" si="21"/>
        <v>7</v>
      </c>
      <c r="B131" s="130" t="s">
        <v>166</v>
      </c>
      <c r="C131" s="131"/>
      <c r="D131" s="131"/>
      <c r="E131" s="131"/>
      <c r="F131" s="131"/>
      <c r="G131" s="131"/>
      <c r="H131" s="132"/>
    </row>
    <row r="132" spans="1:15" s="1" customFormat="1" hidden="1" x14ac:dyDescent="0.25">
      <c r="A132" s="42">
        <f t="shared" si="21"/>
        <v>8</v>
      </c>
      <c r="B132" s="130" t="s">
        <v>200</v>
      </c>
      <c r="C132" s="131"/>
      <c r="D132" s="131"/>
      <c r="E132" s="131"/>
      <c r="F132" s="131"/>
      <c r="G132" s="131"/>
      <c r="H132" s="132"/>
    </row>
    <row r="133" spans="1:15" s="1" customFormat="1" x14ac:dyDescent="0.25">
      <c r="A133" s="42">
        <v>8</v>
      </c>
      <c r="B133" s="130" t="s">
        <v>211</v>
      </c>
      <c r="C133" s="131"/>
      <c r="D133" s="131"/>
      <c r="E133" s="131"/>
      <c r="F133" s="131"/>
      <c r="G133" s="131"/>
      <c r="H133" s="132"/>
    </row>
    <row r="134" spans="1:15" s="1" customFormat="1" x14ac:dyDescent="0.25">
      <c r="A134" s="42">
        <v>9</v>
      </c>
      <c r="B134" s="130" t="s">
        <v>224</v>
      </c>
      <c r="C134" s="131"/>
      <c r="D134" s="131"/>
      <c r="E134" s="131"/>
      <c r="F134" s="131"/>
      <c r="G134" s="131"/>
      <c r="H134" s="132"/>
    </row>
    <row r="135" spans="1:15" s="1" customFormat="1" x14ac:dyDescent="0.25">
      <c r="A135" s="67">
        <v>10</v>
      </c>
      <c r="B135" s="130" t="s">
        <v>231</v>
      </c>
      <c r="C135" s="131"/>
      <c r="D135" s="131"/>
      <c r="E135" s="131"/>
      <c r="F135" s="131"/>
      <c r="G135" s="131"/>
      <c r="H135" s="132"/>
    </row>
    <row r="136" spans="1:15" x14ac:dyDescent="0.25">
      <c r="A136" s="129" t="s">
        <v>69</v>
      </c>
      <c r="B136" s="129"/>
      <c r="C136" s="129"/>
      <c r="D136" s="129"/>
      <c r="E136" s="129"/>
      <c r="F136" s="129"/>
      <c r="G136" s="129"/>
      <c r="H136" s="129"/>
    </row>
    <row r="137" spans="1:15" x14ac:dyDescent="0.25">
      <c r="A137" s="72" t="s">
        <v>70</v>
      </c>
      <c r="B137" s="72"/>
      <c r="C137" s="72"/>
      <c r="D137" s="72"/>
      <c r="E137" s="72"/>
      <c r="F137" s="72"/>
      <c r="G137" s="72"/>
      <c r="H137" s="72"/>
      <c r="I137" s="68" t="s">
        <v>225</v>
      </c>
      <c r="J137" s="69"/>
      <c r="K137" s="69"/>
      <c r="L137" s="69"/>
      <c r="M137" s="69"/>
      <c r="N137" s="69"/>
      <c r="O137" s="70"/>
    </row>
    <row r="138" spans="1:15" ht="15.75" customHeight="1" x14ac:dyDescent="0.25">
      <c r="A138" s="73" t="s">
        <v>71</v>
      </c>
      <c r="B138" s="73"/>
      <c r="C138" s="73"/>
      <c r="D138" s="73"/>
      <c r="E138" s="73"/>
      <c r="F138" s="73"/>
      <c r="G138" s="73"/>
      <c r="H138" s="73"/>
    </row>
    <row r="139" spans="1:15" x14ac:dyDescent="0.25">
      <c r="A139" s="72" t="s">
        <v>72</v>
      </c>
      <c r="B139" s="72"/>
      <c r="C139" s="72"/>
      <c r="D139" s="72"/>
      <c r="E139" s="72"/>
      <c r="F139" s="72"/>
      <c r="G139" s="72"/>
      <c r="H139" s="72"/>
    </row>
    <row r="140" spans="1:15" x14ac:dyDescent="0.25">
      <c r="A140" s="72" t="s">
        <v>73</v>
      </c>
      <c r="B140" s="72"/>
      <c r="C140" s="72"/>
      <c r="D140" s="72"/>
      <c r="E140" s="72"/>
      <c r="F140" s="72"/>
      <c r="G140" s="72"/>
      <c r="H140" s="72"/>
    </row>
    <row r="141" spans="1:15" x14ac:dyDescent="0.25">
      <c r="A141" s="72" t="s">
        <v>167</v>
      </c>
      <c r="B141" s="72"/>
      <c r="C141" s="72"/>
      <c r="D141" s="72"/>
      <c r="E141" s="72"/>
      <c r="F141" s="72"/>
      <c r="G141" s="72"/>
      <c r="H141" s="72"/>
    </row>
    <row r="142" spans="1:15" ht="35.25" customHeight="1" x14ac:dyDescent="0.25">
      <c r="A142" s="96" t="s">
        <v>168</v>
      </c>
      <c r="B142" s="96"/>
      <c r="C142" s="96"/>
      <c r="D142" s="96"/>
      <c r="E142" s="96"/>
      <c r="F142" s="96"/>
      <c r="G142" s="96"/>
      <c r="H142" s="96"/>
    </row>
    <row r="143" spans="1:15" x14ac:dyDescent="0.25">
      <c r="A143" s="124" t="s">
        <v>108</v>
      </c>
      <c r="B143" s="124"/>
      <c r="C143" s="124" t="s">
        <v>229</v>
      </c>
      <c r="D143" s="124"/>
      <c r="E143" s="124" t="s">
        <v>142</v>
      </c>
      <c r="F143" s="124"/>
      <c r="G143" s="124" t="s">
        <v>228</v>
      </c>
      <c r="H143" s="124"/>
    </row>
    <row r="144" spans="1:15" x14ac:dyDescent="0.25">
      <c r="A144" s="123" t="s">
        <v>110</v>
      </c>
      <c r="B144" s="123"/>
      <c r="C144" s="123"/>
      <c r="D144" s="123"/>
      <c r="E144" s="123"/>
      <c r="F144" s="123"/>
      <c r="G144" s="123"/>
      <c r="H144" s="123"/>
    </row>
    <row r="145" spans="1:8" x14ac:dyDescent="0.25">
      <c r="A145" s="123"/>
      <c r="B145" s="123"/>
      <c r="C145" s="123"/>
      <c r="D145" s="123"/>
      <c r="E145" s="123"/>
      <c r="F145" s="123"/>
      <c r="G145" s="123"/>
      <c r="H145" s="123"/>
    </row>
    <row r="146" spans="1:8" x14ac:dyDescent="0.25">
      <c r="A146" s="123"/>
      <c r="B146" s="123"/>
      <c r="C146" s="123"/>
      <c r="D146" s="123"/>
      <c r="E146" s="123"/>
      <c r="F146" s="123"/>
      <c r="G146" s="123"/>
      <c r="H146" s="123"/>
    </row>
    <row r="147" spans="1:8" x14ac:dyDescent="0.25">
      <c r="A147" s="123"/>
      <c r="B147" s="123"/>
      <c r="C147" s="123"/>
      <c r="D147" s="123"/>
      <c r="E147" s="123"/>
      <c r="F147" s="123"/>
      <c r="G147" s="123"/>
      <c r="H147" s="123"/>
    </row>
    <row r="148" spans="1:8" x14ac:dyDescent="0.25">
      <c r="A148" s="14" t="s">
        <v>74</v>
      </c>
      <c r="B148" s="15"/>
      <c r="C148" s="15"/>
      <c r="D148" s="14" t="str">
        <f>E8</f>
        <v>Parivar D Wing</v>
      </c>
      <c r="F148" s="15"/>
      <c r="G148" s="15"/>
      <c r="H148" s="15"/>
    </row>
    <row r="149" spans="1:8" x14ac:dyDescent="0.25">
      <c r="A149" s="15"/>
      <c r="B149" s="15"/>
      <c r="C149" s="15"/>
      <c r="D149" s="15"/>
      <c r="E149" s="15"/>
      <c r="F149" s="15"/>
      <c r="G149" s="15"/>
      <c r="H149" s="15"/>
    </row>
    <row r="150" spans="1:8" x14ac:dyDescent="0.25">
      <c r="A150" s="15"/>
      <c r="B150" s="15"/>
      <c r="C150" s="15"/>
      <c r="D150" s="15"/>
      <c r="E150" s="15"/>
      <c r="F150" s="15"/>
      <c r="G150" s="15"/>
      <c r="H150" s="15"/>
    </row>
    <row r="151" spans="1:8" ht="15" customHeight="1" x14ac:dyDescent="0.25"/>
    <row r="186" spans="1:1" x14ac:dyDescent="0.25">
      <c r="A186" s="17" t="s">
        <v>75</v>
      </c>
    </row>
  </sheetData>
  <mergeCells count="279">
    <mergeCell ref="B135:H135"/>
    <mergeCell ref="B133:H133"/>
    <mergeCell ref="B134:H134"/>
    <mergeCell ref="A93:H93"/>
    <mergeCell ref="L105:M105"/>
    <mergeCell ref="A106:B106"/>
    <mergeCell ref="G106:H106"/>
    <mergeCell ref="L106:M106"/>
    <mergeCell ref="A107:B107"/>
    <mergeCell ref="G107:H107"/>
    <mergeCell ref="L107:M107"/>
    <mergeCell ref="A108:B108"/>
    <mergeCell ref="G108:H108"/>
    <mergeCell ref="L108:M108"/>
    <mergeCell ref="A119:B119"/>
    <mergeCell ref="G119:H119"/>
    <mergeCell ref="G118:H118"/>
    <mergeCell ref="A117:B117"/>
    <mergeCell ref="A118:B118"/>
    <mergeCell ref="A116:B116"/>
    <mergeCell ref="G116:H116"/>
    <mergeCell ref="G117:H117"/>
    <mergeCell ref="A98:B98"/>
    <mergeCell ref="G98:H98"/>
    <mergeCell ref="G120:H120"/>
    <mergeCell ref="A79:E79"/>
    <mergeCell ref="F79:H79"/>
    <mergeCell ref="A80:E80"/>
    <mergeCell ref="A82:E82"/>
    <mergeCell ref="A81:E81"/>
    <mergeCell ref="F81:H81"/>
    <mergeCell ref="A78:E78"/>
    <mergeCell ref="A123:B123"/>
    <mergeCell ref="G123:H123"/>
    <mergeCell ref="A99:B99"/>
    <mergeCell ref="G99:H99"/>
    <mergeCell ref="A100:B100"/>
    <mergeCell ref="G100:H100"/>
    <mergeCell ref="A101:B101"/>
    <mergeCell ref="G101:H101"/>
    <mergeCell ref="A102:B102"/>
    <mergeCell ref="G102:H102"/>
    <mergeCell ref="A103:B103"/>
    <mergeCell ref="G103:H103"/>
    <mergeCell ref="A111:B111"/>
    <mergeCell ref="A112:B112"/>
    <mergeCell ref="A122:B122"/>
    <mergeCell ref="G121:H121"/>
    <mergeCell ref="F78:H78"/>
    <mergeCell ref="B132:H132"/>
    <mergeCell ref="B125:H125"/>
    <mergeCell ref="B126:H126"/>
    <mergeCell ref="B127:H127"/>
    <mergeCell ref="B128:H128"/>
    <mergeCell ref="B130:H130"/>
    <mergeCell ref="A115:B115"/>
    <mergeCell ref="G115:H115"/>
    <mergeCell ref="B129:H129"/>
    <mergeCell ref="G122:H122"/>
    <mergeCell ref="L98:M98"/>
    <mergeCell ref="L99:M99"/>
    <mergeCell ref="L100:M100"/>
    <mergeCell ref="L101:M101"/>
    <mergeCell ref="L102:M102"/>
    <mergeCell ref="L103:M103"/>
    <mergeCell ref="G104:H104"/>
    <mergeCell ref="L104:M104"/>
    <mergeCell ref="F83:H83"/>
    <mergeCell ref="A94:H94"/>
    <mergeCell ref="A95:B95"/>
    <mergeCell ref="G95:H95"/>
    <mergeCell ref="L95:M95"/>
    <mergeCell ref="A96:B96"/>
    <mergeCell ref="G96:H96"/>
    <mergeCell ref="L96:M96"/>
    <mergeCell ref="A97:B97"/>
    <mergeCell ref="G97:H97"/>
    <mergeCell ref="L97:M97"/>
    <mergeCell ref="A105:B105"/>
    <mergeCell ref="G105:H105"/>
    <mergeCell ref="A70:B70"/>
    <mergeCell ref="C89:D89"/>
    <mergeCell ref="E89:F89"/>
    <mergeCell ref="G89:H89"/>
    <mergeCell ref="G112:H112"/>
    <mergeCell ref="A109:H109"/>
    <mergeCell ref="G111:H111"/>
    <mergeCell ref="F84:H84"/>
    <mergeCell ref="F82:H82"/>
    <mergeCell ref="F80:H80"/>
    <mergeCell ref="A77:E77"/>
    <mergeCell ref="A91:H91"/>
    <mergeCell ref="A83:E83"/>
    <mergeCell ref="C88:D88"/>
    <mergeCell ref="E88:F88"/>
    <mergeCell ref="G88:H88"/>
    <mergeCell ref="A84:E84"/>
    <mergeCell ref="A76:H76"/>
    <mergeCell ref="A90:H90"/>
    <mergeCell ref="A104:B104"/>
    <mergeCell ref="A110:B110"/>
    <mergeCell ref="A72:B72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144:H147"/>
    <mergeCell ref="A143:B143"/>
    <mergeCell ref="E143:F143"/>
    <mergeCell ref="C143:D143"/>
    <mergeCell ref="G143:H143"/>
    <mergeCell ref="A85:E85"/>
    <mergeCell ref="F85:H85"/>
    <mergeCell ref="A86:E86"/>
    <mergeCell ref="F86:H86"/>
    <mergeCell ref="A89:B89"/>
    <mergeCell ref="A139:H139"/>
    <mergeCell ref="A87:H87"/>
    <mergeCell ref="A142:H142"/>
    <mergeCell ref="A140:H140"/>
    <mergeCell ref="A124:H124"/>
    <mergeCell ref="A136:H136"/>
    <mergeCell ref="A137:H137"/>
    <mergeCell ref="G114:H114"/>
    <mergeCell ref="G110:H110"/>
    <mergeCell ref="A113:B113"/>
    <mergeCell ref="A114:B114"/>
    <mergeCell ref="A121:B121"/>
    <mergeCell ref="A120:B120"/>
    <mergeCell ref="B131:H131"/>
    <mergeCell ref="A63:B63"/>
    <mergeCell ref="G62:H62"/>
    <mergeCell ref="A61:B61"/>
    <mergeCell ref="A59:B59"/>
    <mergeCell ref="C59:H59"/>
    <mergeCell ref="A67:B67"/>
    <mergeCell ref="A65:B65"/>
    <mergeCell ref="A64:B64"/>
    <mergeCell ref="A66:B66"/>
    <mergeCell ref="E62:F62"/>
    <mergeCell ref="E63:F72"/>
    <mergeCell ref="G63:H72"/>
    <mergeCell ref="A71:B71"/>
    <mergeCell ref="A69:B69"/>
    <mergeCell ref="A57:C57"/>
    <mergeCell ref="D57:H57"/>
    <mergeCell ref="C61:H61"/>
    <mergeCell ref="A62:B62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A55:C55"/>
    <mergeCell ref="D53:H53"/>
    <mergeCell ref="A53:C53"/>
    <mergeCell ref="G46:H46"/>
    <mergeCell ref="A47:B48"/>
    <mergeCell ref="C48:H48"/>
    <mergeCell ref="A56:C56"/>
    <mergeCell ref="D55:H55"/>
    <mergeCell ref="A58:C58"/>
    <mergeCell ref="D58:H58"/>
    <mergeCell ref="I137:O137"/>
    <mergeCell ref="E39:H39"/>
    <mergeCell ref="A39:D39"/>
    <mergeCell ref="A141:H141"/>
    <mergeCell ref="A138:H138"/>
    <mergeCell ref="G113:H113"/>
    <mergeCell ref="A88:B88"/>
    <mergeCell ref="G92:H92"/>
    <mergeCell ref="A68:B68"/>
    <mergeCell ref="F77:H77"/>
    <mergeCell ref="A74:H74"/>
    <mergeCell ref="A75:B75"/>
    <mergeCell ref="A45:B45"/>
    <mergeCell ref="C45:E45"/>
    <mergeCell ref="G45:H45"/>
    <mergeCell ref="G47:H47"/>
    <mergeCell ref="D51:H51"/>
    <mergeCell ref="C47:E47"/>
    <mergeCell ref="A54:C54"/>
    <mergeCell ref="D54:H54"/>
    <mergeCell ref="C75:H75"/>
    <mergeCell ref="A73:E73"/>
    <mergeCell ref="F73:H73"/>
    <mergeCell ref="D56:H56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                                  &amp;P</oddFooter>
  </headerFooter>
  <rowBreaks count="3" manualBreakCount="3">
    <brk id="123" max="7" man="1"/>
    <brk id="147" max="16383" man="1"/>
    <brk id="18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7" workbookViewId="0">
      <selection activeCell="C21" sqref="C21:D25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77</v>
      </c>
      <c r="C2" s="158"/>
      <c r="D2" s="158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78</v>
      </c>
      <c r="B4" s="5" t="s">
        <v>79</v>
      </c>
      <c r="C4" s="159" t="s">
        <v>80</v>
      </c>
      <c r="D4" s="159"/>
      <c r="E4" s="159"/>
      <c r="F4" s="6"/>
      <c r="G4" s="159" t="s">
        <v>81</v>
      </c>
      <c r="H4" s="159"/>
      <c r="I4" s="159"/>
      <c r="J4" s="159" t="s">
        <v>82</v>
      </c>
      <c r="K4" s="159"/>
      <c r="L4" s="159"/>
    </row>
    <row r="5" spans="1:12" x14ac:dyDescent="0.25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25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109375" defaultRowHeight="15" x14ac:dyDescent="0.25"/>
  <cols>
    <col min="1" max="1" width="8.7109375" style="24"/>
    <col min="2" max="2" width="22.140625" style="24" customWidth="1"/>
    <col min="3" max="3" width="37" style="24" customWidth="1"/>
    <col min="4" max="5" width="11.42578125" style="24" customWidth="1"/>
    <col min="6" max="6" width="14" style="24" customWidth="1"/>
    <col min="7" max="7" width="20" style="24" customWidth="1"/>
    <col min="8" max="8" width="16.42578125" style="24" customWidth="1"/>
    <col min="9" max="16384" width="8.7109375" style="24"/>
  </cols>
  <sheetData>
    <row r="1" spans="1:9" ht="15" customHeight="1" x14ac:dyDescent="0.25"/>
    <row r="2" spans="1:9" ht="15" customHeight="1" x14ac:dyDescent="0.25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25">
      <c r="A3" s="25"/>
      <c r="B3" s="160" t="s">
        <v>143</v>
      </c>
      <c r="C3" s="160"/>
      <c r="D3" s="160"/>
      <c r="E3" s="160"/>
      <c r="F3" s="160"/>
      <c r="G3" s="160"/>
      <c r="H3" s="160"/>
    </row>
    <row r="4" spans="1:9" x14ac:dyDescent="0.25">
      <c r="A4" s="25"/>
      <c r="B4" s="26" t="s">
        <v>144</v>
      </c>
      <c r="C4" s="26" t="s">
        <v>145</v>
      </c>
      <c r="D4" s="26" t="s">
        <v>78</v>
      </c>
      <c r="E4" s="26" t="s">
        <v>146</v>
      </c>
      <c r="F4" s="26" t="s">
        <v>153</v>
      </c>
      <c r="G4" s="26" t="s">
        <v>154</v>
      </c>
      <c r="H4" s="26" t="s">
        <v>147</v>
      </c>
    </row>
    <row r="5" spans="1:9" ht="15" customHeight="1" x14ac:dyDescent="0.25">
      <c r="A5" s="25"/>
      <c r="B5" s="28" t="s">
        <v>148</v>
      </c>
      <c r="C5" s="29"/>
      <c r="D5" s="28" t="s">
        <v>149</v>
      </c>
      <c r="E5" s="28">
        <v>1106</v>
      </c>
      <c r="F5" s="30">
        <f>E5*1.6</f>
        <v>1769.6000000000001</v>
      </c>
      <c r="G5" s="30">
        <f>H5/F5</f>
        <v>31532.549728752259</v>
      </c>
      <c r="H5" s="31">
        <v>55800000</v>
      </c>
    </row>
    <row r="6" spans="1:9" x14ac:dyDescent="0.25">
      <c r="A6" s="25"/>
      <c r="B6" s="28" t="s">
        <v>148</v>
      </c>
      <c r="C6" s="32"/>
      <c r="D6" s="28"/>
      <c r="E6" s="28"/>
      <c r="F6" s="30">
        <f t="shared" ref="F6:F11" si="0">E6*1.6</f>
        <v>0</v>
      </c>
      <c r="G6" s="30" t="e">
        <f t="shared" ref="G6:G11" si="1">H6/F6</f>
        <v>#DIV/0!</v>
      </c>
      <c r="H6" s="31"/>
    </row>
    <row r="7" spans="1:9" ht="15" customHeight="1" x14ac:dyDescent="0.25">
      <c r="A7" s="25"/>
      <c r="B7" s="28" t="s">
        <v>148</v>
      </c>
      <c r="C7" s="29"/>
      <c r="D7" s="28"/>
      <c r="E7" s="28"/>
      <c r="F7" s="30">
        <f t="shared" si="0"/>
        <v>0</v>
      </c>
      <c r="G7" s="30" t="e">
        <f t="shared" si="1"/>
        <v>#DIV/0!</v>
      </c>
      <c r="H7" s="31"/>
    </row>
    <row r="8" spans="1:9" x14ac:dyDescent="0.25">
      <c r="A8" s="25"/>
      <c r="B8" s="28" t="s">
        <v>148</v>
      </c>
      <c r="C8" s="32"/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25">
      <c r="A9" s="25"/>
      <c r="B9" s="28" t="s">
        <v>148</v>
      </c>
      <c r="C9" s="32"/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25">
      <c r="A10" s="25"/>
      <c r="B10" s="28" t="s">
        <v>150</v>
      </c>
      <c r="C10" s="29"/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25">
      <c r="A11" s="25"/>
      <c r="B11" s="28" t="s">
        <v>150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25">
      <c r="A12" s="25"/>
      <c r="B12" s="33" t="s">
        <v>151</v>
      </c>
      <c r="C12" s="28"/>
      <c r="D12" s="28"/>
      <c r="E12" s="28"/>
      <c r="F12" s="28"/>
      <c r="G12" s="34" t="e">
        <f>AVERAGE(G5:G11)</f>
        <v>#DIV/0!</v>
      </c>
      <c r="H12" s="28"/>
    </row>
    <row r="13" spans="1:9" ht="15" customHeight="1" x14ac:dyDescent="0.25">
      <c r="B13" s="33" t="s">
        <v>152</v>
      </c>
      <c r="C13" s="28"/>
      <c r="D13" s="28"/>
      <c r="E13" s="28"/>
      <c r="F13" s="35"/>
      <c r="G13" s="33"/>
      <c r="H13" s="33"/>
      <c r="I13" s="27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2025-07-10T06:31:27Z</cp:lastPrinted>
  <dcterms:created xsi:type="dcterms:W3CDTF">2019-07-16T09:29:46Z</dcterms:created>
  <dcterms:modified xsi:type="dcterms:W3CDTF">2025-07-10T06:31:38Z</dcterms:modified>
</cp:coreProperties>
</file>