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1" l="1"/>
  <c r="A129" i="1" l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E7" i="1" l="1"/>
  <c r="E3" i="1"/>
  <c r="G92" i="1" l="1"/>
  <c r="D120" i="1"/>
  <c r="D119" i="1"/>
  <c r="D118" i="1"/>
  <c r="D117" i="1"/>
  <c r="D116" i="1"/>
  <c r="D110" i="1"/>
  <c r="I111" i="1" l="1"/>
  <c r="I120" i="1" l="1"/>
  <c r="D126" i="1"/>
  <c r="D125" i="1"/>
  <c r="D124" i="1"/>
  <c r="D123" i="1"/>
  <c r="G122" i="1"/>
  <c r="D111" i="1"/>
  <c r="G116" i="1"/>
  <c r="D114" i="1"/>
  <c r="D112" i="1"/>
  <c r="D113" i="1"/>
  <c r="G110" i="1"/>
  <c r="A112" i="1"/>
  <c r="A113" i="1" s="1"/>
  <c r="A114" i="1" s="1"/>
  <c r="D108" i="1"/>
  <c r="D107" i="1"/>
  <c r="G105" i="1"/>
  <c r="A106" i="1"/>
  <c r="A107" i="1" s="1"/>
  <c r="A108" i="1" s="1"/>
  <c r="D102" i="1"/>
  <c r="D103" i="1"/>
  <c r="D100" i="1"/>
  <c r="O122" i="1"/>
  <c r="P116" i="1"/>
  <c r="P122" i="1"/>
  <c r="O116" i="1"/>
  <c r="C92" i="1" l="1"/>
  <c r="E92" i="1"/>
  <c r="O123" i="1"/>
  <c r="N122" i="1"/>
  <c r="P123" i="1"/>
  <c r="P124" i="1" s="1"/>
  <c r="P125" i="1" s="1"/>
  <c r="P126" i="1" s="1"/>
  <c r="P117" i="1"/>
  <c r="P118" i="1" s="1"/>
  <c r="P119" i="1" s="1"/>
  <c r="P120" i="1" s="1"/>
  <c r="O117" i="1"/>
  <c r="N116" i="1"/>
  <c r="C13" i="1"/>
  <c r="O124" i="1" l="1"/>
  <c r="N123" i="1"/>
  <c r="O118" i="1"/>
  <c r="N117" i="1"/>
  <c r="D56" i="1"/>
  <c r="O125" i="1" l="1"/>
  <c r="N124" i="1"/>
  <c r="O119" i="1"/>
  <c r="N118" i="1"/>
  <c r="C59" i="1"/>
  <c r="J70" i="1"/>
  <c r="J69" i="1"/>
  <c r="H60" i="1"/>
  <c r="O126" i="1" l="1"/>
  <c r="N126" i="1" s="1"/>
  <c r="N125" i="1"/>
  <c r="N119" i="1"/>
  <c r="O120" i="1"/>
  <c r="N120" i="1" s="1"/>
  <c r="D65" i="1"/>
  <c r="D71" i="1"/>
  <c r="J63" i="1"/>
  <c r="D72" i="1"/>
  <c r="D68" i="1"/>
  <c r="J64" i="1"/>
  <c r="C63" i="1" s="1"/>
  <c r="D63" i="1" s="1"/>
  <c r="J62" i="1"/>
  <c r="D67" i="1"/>
  <c r="D70" i="1"/>
  <c r="D66" i="1"/>
  <c r="J65" i="1"/>
  <c r="J66" i="1" s="1"/>
  <c r="J71" i="1" s="1"/>
  <c r="D69" i="1"/>
  <c r="G46" i="1"/>
  <c r="J67" i="1" l="1"/>
  <c r="J68" i="1" s="1"/>
  <c r="J72" i="1" l="1"/>
  <c r="C64" i="1" s="1"/>
  <c r="A101" i="1"/>
  <c r="A102" i="1" s="1"/>
  <c r="A103" i="1" s="1"/>
  <c r="E63" i="1" l="1"/>
  <c r="I59" i="1" s="1"/>
  <c r="C61" i="1" s="1"/>
  <c r="D64" i="1"/>
  <c r="G63" i="1"/>
  <c r="D58" i="1" l="1"/>
  <c r="F73" i="1" s="1"/>
  <c r="E40" i="1" l="1"/>
  <c r="E41" i="1" s="1"/>
  <c r="G100" i="1" l="1"/>
  <c r="E24" i="1"/>
  <c r="E22" i="1"/>
  <c r="F6" i="5" l="1"/>
  <c r="G6" i="5" s="1"/>
  <c r="F7" i="5"/>
  <c r="G7" i="5" s="1"/>
  <c r="F8" i="5"/>
  <c r="G8" i="5" s="1"/>
  <c r="G9" i="5"/>
  <c r="G10" i="5"/>
  <c r="F11" i="5"/>
  <c r="G11" i="5" s="1"/>
  <c r="G5" i="5"/>
  <c r="G12" i="5" l="1"/>
  <c r="D155" i="1" l="1"/>
  <c r="F89" i="1"/>
  <c r="C46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<sst xmlns="http://schemas.openxmlformats.org/spreadsheetml/2006/main" count="317" uniqueCount="246">
  <si>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</si>
  <si>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</si>
  <si>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</si>
  <si>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</si>
  <si>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</si>
  <si>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</si>
  <si>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</si>
  <si>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</si>
  <si>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</si>
  <si>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</si>
  <si>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</si>
  <si>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</si>
  <si>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</si>
  <si>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</si>
  <si>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</si>
  <si>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</si>
  <si>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</si>
  <si>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</si>
  <si>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</si>
  <si>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</si>
  <si>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</si>
  <si>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</si>
  <si>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</si>
  <si>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</si>
  <si>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</si>
  <si>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</si>
  <si>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</si>
  <si>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</si>
  <si>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</si>
  <si>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</si>
  <si>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</si>
  <si>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</si>
  <si>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</si>
  <si>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</si>
  <si>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</si>
  <si>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</si>
  <si>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</si>
  <si>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</si>
  <si>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</si>
  <si>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</si>
  <si>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</si>
  <si>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</si>
  <si>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</si>
  <si>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</si>
  <si>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</si>
  <si>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</si>
  <si>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</si>
  <si>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</si>
  <si>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</si>
  <si>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</si>
  <si>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</si>
  <si>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</si>
  <si>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</si>
  <si>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</si>
  <si>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</si>
  <si>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</si>
  <si>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</si>
  <si>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</si>
  <si>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</si>
  <si>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</si>
  <si>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</si>
  <si>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</si>
  <si>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</si>
  <si>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</si>
  <si>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</si>
  <si>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</si>
  <si>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</si>
  <si>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</si>
  <si>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</si>
  <si>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</si>
  <si>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</si>
  <si>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</si>
  <si>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</si>
  <si>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</si>
  <si>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</si>
  <si>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</si>
  <si>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</si>
  <si>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</si>
  <si>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</si>
  <si>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</si>
  <si>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</si>
  <si>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</si>
  <si>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</si>
  <si>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</si>
  <si>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</si>
  <si>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</si>
  <si>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</si>
  <si>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</si>
  <si>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</si>
  <si>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</si>
  <si>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</si>
  <si>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</si>
  <si>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</si>
  <si>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</si>
  <si>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</si>
  <si>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</si>
  <si>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</si>
  <si>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</si>
  <si>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</si>
  <si>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</si>
  <si>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</si>
  <si>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</si>
  <si>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</si>
  <si>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</si>
  <si>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</si>
  <si>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</si>
  <si>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</si>
  <si>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</si>
  <si>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</si>
  <si>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</si>
  <si>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</si>
  <si>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</si>
  <si>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</si>
  <si>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</si>
  <si>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</si>
  <si>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</si>
  <si>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</si>
  <si>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</si>
  <si>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</si>
  <si>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</si>
  <si>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</si>
  <si>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</si>
  <si>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</si>
  <si>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</si>
  <si>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</si>
  <si>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</si>
  <si>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</si>
  <si>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</si>
  <si>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</si>
  <si>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</si>
  <si>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</si>
  <si>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</si>
  <si>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</si>
  <si>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</si>
  <si>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</si>
  <si>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</si>
  <si>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</si>
  <si>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</si>
  <si>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</si>
  <si>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</si>
  <si>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</si>
  <si>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</si>
  <si>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</si>
  <si>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</si>
  <si>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</si>
  <si>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</si>
  <si>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</si>
  <si>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</si>
  <si>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</si>
  <si>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</si>
  <si>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</si>
  <si>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</si>
  <si>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</si>
  <si>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</si>
  <si>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</si>
  <si>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</si>
  <si>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</si>
  <si>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</si>
  <si>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</si>
  <si>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</si>
  <si>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</si>
  <si>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</si>
  <si>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</si>
  <si>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</si>
  <si>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</si>
  <si>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</si>
  <si>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</si>
  <si>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</si>
  <si>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</si>
  <si>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</si>
  <si>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</si>
  <si>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</si>
  <si>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</si>
  <si>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</si>
  <si>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</si>
  <si>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</si>
  <si>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</si>
  <si>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</si>
  <si>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</si>
  <si>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</si>
  <si>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</si>
  <si>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</si>
  <si>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</si>
  <si>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</si>
  <si>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</si>
  <si>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</si>
  <si>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</si>
  <si>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1.9 KM from Parel Railway Station</t>
  </si>
  <si>
    <t>Parel East</t>
  </si>
  <si>
    <t>As per RERA - 30/12/2024</t>
  </si>
  <si>
    <t>Ruparel Nova</t>
  </si>
  <si>
    <t>Mumbai</t>
  </si>
  <si>
    <t>Ward Gnorth</t>
  </si>
  <si>
    <t xml:space="preserve">M/s.Shree Sukhakarta Developers Pvt.Ltd. </t>
  </si>
  <si>
    <t>Jerbai Wadia Road</t>
  </si>
  <si>
    <t>Bhoiwada Samshan Bhoomi Road</t>
  </si>
  <si>
    <t>Rupaarel Ariana</t>
  </si>
  <si>
    <t>Vitthal Temple</t>
  </si>
  <si>
    <t>Slum Area</t>
  </si>
  <si>
    <t>F-S/MCGM/0051/20060825/AP/S3</t>
  </si>
  <si>
    <t>177(pt), 180(pt), 183(pt),184(pt),185(pt), 186(pt), 187(pt), 188(pt), 189(pt), 190(pt), 191(pt), 192(pt), 193(pt), 195(pt), 196(pt), 197(pt), 198(pt), 202(pt), 215(pt), &amp; 221(pt) of Dadar Naigaon in Sewree Wadala Estste scheme No. 57 and 804(pt), 805(pt), 806(pt), 809(pt), 810(pt), 811(pt) &amp; 812(pt) in F/S ward of MCGM Mumbai for "Mamta Sahakri Gruihnirman Sanstha CHS (Ltd)" in F/S ward of MCGM Mumbai.</t>
  </si>
  <si>
    <t>Basement Floor For Amenities &amp; Car Parking Tower</t>
  </si>
  <si>
    <t>Ground Floor For Amenities &amp; Car Parking Tower</t>
  </si>
  <si>
    <t>1BHK</t>
  </si>
  <si>
    <t>Refuge Area</t>
  </si>
  <si>
    <t>Flats - 160</t>
  </si>
  <si>
    <t xml:space="preserve">Residential </t>
  </si>
  <si>
    <t>On Site, we meet Ms.Sunita(9022701230).</t>
  </si>
  <si>
    <t>Parel</t>
  </si>
  <si>
    <t>Approved Plans, CC, Cost Sheet, Builder Saleable area.</t>
  </si>
  <si>
    <t>We considered  Saleable area  as per Builder area sheet.</t>
  </si>
  <si>
    <t>We considered Gross carpet area = Net carpet.</t>
  </si>
  <si>
    <t>CTS No</t>
  </si>
  <si>
    <t>Sale Building No.3</t>
  </si>
  <si>
    <t>Builder Saleable area</t>
  </si>
  <si>
    <t>8,00,000/-</t>
  </si>
  <si>
    <t>SRA/ENG/F-S/ MCGM/0051/ 20060825/ AP/S3</t>
  </si>
  <si>
    <t>Sale Building No.3 = B + G + 1st to 42nd Floor</t>
  </si>
  <si>
    <t>1st to 7th, 9th to 14th, 16th to 20th Floor (Part Car Parking Tower Area)</t>
  </si>
  <si>
    <t>8th &amp; 15th Floor (Part Car Parking Tower &amp; Refuge Area)</t>
  </si>
  <si>
    <t xml:space="preserve">21st Floor </t>
  </si>
  <si>
    <t>23rd to 28th, 30th to 35th, 37th to 42nd Floor</t>
  </si>
  <si>
    <t>22nd, 29th &amp; 36th Floor (Part Refuge Area)</t>
  </si>
  <si>
    <t>Car Parking Tower 2</t>
  </si>
  <si>
    <t xml:space="preserve">We have updated revised approved floor plan (on 21/07/2022).
</t>
  </si>
  <si>
    <t>Valid Up to:  This c.c is further extended from 8th to 18th upper floors with R.C.C, brick and masonry work &amp; from 19th to 39th upper floors in form of R.C.C frame work, as per last approval amended plans dtd. 10/10/2019.</t>
  </si>
  <si>
    <t>Construction Percentage given as per Proposed Number of Floors. (i.e G + 1st to 42nd Floor)</t>
  </si>
  <si>
    <t>Rashmi Ruparel 9833440194</t>
  </si>
  <si>
    <t>Latitude,Longitude</t>
  </si>
  <si>
    <t>19.006614,72.850391</t>
  </si>
  <si>
    <t>Location Link</t>
  </si>
  <si>
    <t>https://goo.gl/maps/Xi1K4u6c69MtBhjG8</t>
  </si>
  <si>
    <t>Construction work has gone beyond approved valid C.C. So, please provide latest C.C.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</si>
  <si>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E mail : vsjcapf@gmail.com. Web site : www.vsjadon.com</t>
  </si>
  <si>
    <t>Notice :</t>
  </si>
  <si>
    <t>As per site visit dtd. 10/07/2024, Internal Visit was not allowed, gate was locked, and a notice hung on it. Notice Attached below.</t>
  </si>
  <si>
    <t>Construction Work is Stopped (dtd. 10/10/2024).
Finishing work is pending.</t>
  </si>
  <si>
    <t>Since internal visit were not permitted. So we were unable to determine building progress from an external visit; so, we are maintaining the same progress as in the previous report.</t>
  </si>
  <si>
    <t>Karan Misal</t>
  </si>
  <si>
    <t>As per RERA, completion period of project is expired on 30/12/2024 but still project is not yet completed.</t>
  </si>
  <si>
    <t>P51900019946</t>
  </si>
  <si>
    <t>As per our observation, the construction work of ruparel projects (Ruparel Jewel, Ruparel Regalia, Ruparel Millennia, etc.) seems to be on a slow speed since last year.</t>
  </si>
  <si>
    <t>Remark No.14:</t>
  </si>
  <si>
    <t>As checked on RERA portal on date 14/07/2025, we have observed that above project " Ruparel Nova" is kept under abeyance. 
Please check from your end.</t>
  </si>
  <si>
    <t>Pranita Mhatre</t>
  </si>
  <si>
    <t>As per the site visit dtd. 12/07/2025, we have observed that the HT line passing beside the project Ruparel Nova, Please check for power NOC for HT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</si>
</sst>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17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0" fontId="8" fillId="0" borderId="11" xfId="1" applyFont="1" applyBorder="1" applyProtection="1">
      <protection hidden="1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3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2" fillId="0" borderId="13" xfId="0" applyNumberFormat="1" applyFont="1" applyBorder="1"/>
    <xf numFmtId="1" fontId="22" fillId="0" borderId="13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  <protection locked="0"/>
    </xf>
    <xf numFmtId="0" fontId="17" fillId="0" borderId="14" xfId="0" applyFont="1" applyBorder="1" applyProtection="1">
      <protection hidden="1"/>
    </xf>
    <xf numFmtId="1" fontId="22" fillId="0" borderId="15" xfId="0" applyNumberFormat="1" applyFont="1" applyBorder="1"/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1" fontId="24" fillId="0" borderId="9" xfId="0" applyNumberFormat="1" applyFont="1" applyBorder="1" applyAlignment="1" applyProtection="1">
      <alignment vertical="top" wrapText="1"/>
      <protection locked="0"/>
    </xf>
    <xf numFmtId="1" fontId="24" fillId="0" borderId="21" xfId="0" applyNumberFormat="1" applyFont="1" applyBorder="1" applyAlignment="1" applyProtection="1">
      <alignment vertical="top" wrapText="1"/>
      <protection locked="0"/>
    </xf>
    <xf numFmtId="1" fontId="24" fillId="0" borderId="10" xfId="0" applyNumberFormat="1" applyFont="1" applyBorder="1" applyAlignment="1" applyProtection="1">
      <alignment vertical="top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1" fontId="11" fillId="0" borderId="21" xfId="0" applyNumberFormat="1" applyFont="1" applyBorder="1" applyAlignment="1" applyProtection="1">
      <alignment vertical="top" wrapText="1"/>
      <protection locked="0"/>
    </xf>
    <xf numFmtId="1" fontId="11" fillId="0" borderId="10" xfId="0" applyNumberFormat="1" applyFont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8" fillId="0" borderId="21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23" fillId="0" borderId="9" xfId="8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11" fillId="0" borderId="4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8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1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605115</xdr:colOff>
      <xdr:row>286</xdr:row>
      <xdr:rowOff>146700</xdr:rowOff>
    </xdr:from>
    <xdr:to>
      <xdr:col>7</xdr:col>
      <xdr:colOff>197352</xdr:colOff>
      <xdr:row>304</xdr:row>
      <xdr:rowOff>115996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5115" y="44117564"/>
          <a:ext cx="5281260" cy="35541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605115</xdr:colOff>
      <xdr:row>268</xdr:row>
      <xdr:rowOff>0</xdr:rowOff>
    </xdr:from>
    <xdr:to>
      <xdr:col>7</xdr:col>
      <xdr:colOff>197352</xdr:colOff>
      <xdr:row>285</xdr:row>
      <xdr:rowOff>170998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5115" y="43792588"/>
          <a:ext cx="572185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157101</xdr:colOff>
      <xdr:row>230</xdr:row>
      <xdr:rowOff>91538</xdr:rowOff>
    </xdr:from>
    <xdr:to>
      <xdr:col>7</xdr:col>
      <xdr:colOff>525221</xdr:colOff>
      <xdr:row>256</xdr:row>
      <xdr:rowOff>141972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01" y="41688574"/>
          <a:ext cx="6042299" cy="53572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876796</xdr:colOff>
      <xdr:row>154</xdr:row>
      <xdr:rowOff>133787</xdr:rowOff>
    </xdr:from>
    <xdr:to>
      <xdr:col>20</xdr:col>
      <xdr:colOff>194361</xdr:colOff>
      <xdr:row>191</xdr:row>
      <xdr:rowOff>11898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9925089-E277-EBEB-A8F2-34979DA90ABB}"/>
            </a:ext>
          </a:extLst>
        </xdr:cNvPr>
        <xdr:cNvGrpSpPr/>
      </xdr:nvGrpSpPr>
      <xdr:grpSpPr>
        <a:xfrm>
          <a:off x="7401421" y="34680962"/>
          <a:ext cx="5880290" cy="7269511"/>
          <a:chOff x="209588" y="157886"/>
          <a:chExt cx="5980142" cy="720822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E30CF6A4-1F2C-CADA-D549-29F1DD03D438}"/>
              </a:ext>
            </a:extLst>
          </xdr:cNvPr>
          <xdr:cNvGrpSpPr/>
        </xdr:nvGrpSpPr>
        <xdr:grpSpPr>
          <a:xfrm>
            <a:off x="209588" y="157886"/>
            <a:ext cx="5980142" cy="5220000"/>
            <a:chOff x="209588" y="157886"/>
            <a:chExt cx="5980142" cy="5220000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4B7F59B2-AA46-5A47-05A3-04429534B9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9588" y="157886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5E9F9822-15E4-6663-EBDD-EF1BD08BE9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1699" y="15788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2B1A783-5BE1-F6ED-0241-3A2A65D97D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1699" y="285788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D12B6C35-511E-22C0-0A15-3B2284F2B291}"/>
              </a:ext>
            </a:extLst>
          </xdr:cNvPr>
          <xdr:cNvGrpSpPr/>
        </xdr:nvGrpSpPr>
        <xdr:grpSpPr>
          <a:xfrm>
            <a:off x="995578" y="5566115"/>
            <a:ext cx="4408162" cy="1800000"/>
            <a:chOff x="2771915" y="5577841"/>
            <a:chExt cx="4408162" cy="180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541A00D3-045D-401A-A8EA-0A6D12D8D8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831483" y="557784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74F986F4-4E2C-6215-2094-4E92A2F506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71915" y="557784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DB5AE650-850A-C313-6616-A886BEA937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1699" y="557784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305613</xdr:colOff>
      <xdr:row>155</xdr:row>
      <xdr:rowOff>100854</xdr:rowOff>
    </xdr:from>
    <xdr:to>
      <xdr:col>7</xdr:col>
      <xdr:colOff>470646</xdr:colOff>
      <xdr:row>192</xdr:row>
      <xdr:rowOff>1</xdr:rowOff>
    </xdr:to>
    <xdr:grpSp>
      <xdr:nvGrpSpPr>
        <xdr:cNvPr id="25" name="Group 24"/>
        <xdr:cNvGrpSpPr/>
      </xdr:nvGrpSpPr>
      <xdr:grpSpPr>
        <a:xfrm>
          <a:off x="305613" y="34848054"/>
          <a:ext cx="5860983" cy="7290547"/>
          <a:chOff x="1186674" y="1163093"/>
          <a:chExt cx="5278457" cy="7556131"/>
        </a:xfrm>
      </xdr:grpSpPr>
      <xdr:pic>
        <xdr:nvPicPr>
          <xdr:cNvPr id="26" name="Picture 25" descr="https://vsjcllp.vsjadon.com/upload/insp-23972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4252" y="6995886"/>
            <a:ext cx="1291158" cy="17233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972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6674" y="1163094"/>
            <a:ext cx="2546514" cy="3398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972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2506" y="46989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9728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60673" y="6995886"/>
            <a:ext cx="1291158" cy="17233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9728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18617" y="1163093"/>
            <a:ext cx="2546514" cy="3398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9728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2369" y="471853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9728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02643" y="46989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9728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7948" y="6995886"/>
            <a:ext cx="1291158" cy="17233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204107</xdr:colOff>
      <xdr:row>197</xdr:row>
      <xdr:rowOff>40821</xdr:rowOff>
    </xdr:from>
    <xdr:ext cx="184731" cy="264560"/>
    <xdr:sp macro="" textlink="">
      <xdr:nvSpPr>
        <xdr:cNvPr id="62" name="TextBox 61"/>
        <xdr:cNvSpPr txBox="1"/>
      </xdr:nvSpPr>
      <xdr:spPr>
        <a:xfrm>
          <a:off x="5878286" y="4381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0</xdr:col>
      <xdr:colOff>291830</xdr:colOff>
      <xdr:row>194</xdr:row>
      <xdr:rowOff>59978</xdr:rowOff>
    </xdr:from>
    <xdr:to>
      <xdr:col>7</xdr:col>
      <xdr:colOff>733425</xdr:colOff>
      <xdr:row>214</xdr:row>
      <xdr:rowOff>7131</xdr:rowOff>
    </xdr:to>
    <xdr:grpSp>
      <xdr:nvGrpSpPr>
        <xdr:cNvPr id="24" name="Group 23"/>
        <xdr:cNvGrpSpPr/>
      </xdr:nvGrpSpPr>
      <xdr:grpSpPr>
        <a:xfrm>
          <a:off x="291830" y="42598628"/>
          <a:ext cx="6137545" cy="3947653"/>
          <a:chOff x="291830" y="42598628"/>
          <a:chExt cx="6137545" cy="3947653"/>
        </a:xfrm>
      </xdr:grpSpPr>
      <xdr:grpSp>
        <xdr:nvGrpSpPr>
          <xdr:cNvPr id="64" name="Group 63"/>
          <xdr:cNvGrpSpPr/>
        </xdr:nvGrpSpPr>
        <xdr:grpSpPr>
          <a:xfrm>
            <a:off x="291830" y="42604575"/>
            <a:ext cx="2995255" cy="3940705"/>
            <a:chOff x="755072" y="42630629"/>
            <a:chExt cx="5079423" cy="6767085"/>
          </a:xfrm>
        </xdr:grpSpPr>
        <xdr:grpSp>
          <xdr:nvGrpSpPr>
            <xdr:cNvPr id="61" name="Group 60"/>
            <xdr:cNvGrpSpPr/>
          </xdr:nvGrpSpPr>
          <xdr:grpSpPr>
            <a:xfrm>
              <a:off x="755072" y="42630629"/>
              <a:ext cx="5079423" cy="6767085"/>
              <a:chOff x="755072" y="42630629"/>
              <a:chExt cx="5079423" cy="6767085"/>
            </a:xfrm>
          </xdr:grpSpPr>
          <xdr:pic>
            <xdr:nvPicPr>
              <xdr:cNvPr id="23" name="Picture 22" descr="https://vsjcllp.vsjadon.com/upload/insp-239728-87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55072" y="42630629"/>
                <a:ext cx="5079423" cy="6767085"/>
              </a:xfrm>
              <a:prstGeom prst="rect">
                <a:avLst/>
              </a:prstGeom>
              <a:noFill/>
              <a:ln>
                <a:solidFill>
                  <a:sysClr val="windowText" lastClr="000000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35" name="Straight Connector 34"/>
              <xdr:cNvCxnSpPr/>
            </xdr:nvCxnSpPr>
            <xdr:spPr>
              <a:xfrm flipV="1">
                <a:off x="1990725" y="42691050"/>
                <a:ext cx="523875" cy="241935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" name="Straight Connector 37"/>
              <xdr:cNvCxnSpPr/>
            </xdr:nvCxnSpPr>
            <xdr:spPr>
              <a:xfrm flipV="1">
                <a:off x="2000250" y="42652950"/>
                <a:ext cx="828675" cy="245745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Straight Connector 40"/>
              <xdr:cNvCxnSpPr/>
            </xdr:nvCxnSpPr>
            <xdr:spPr>
              <a:xfrm flipV="1">
                <a:off x="1990725" y="42700575"/>
                <a:ext cx="1076325" cy="2847976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4" name="Straight Connector 43"/>
              <xdr:cNvCxnSpPr/>
            </xdr:nvCxnSpPr>
            <xdr:spPr>
              <a:xfrm flipV="1">
                <a:off x="2009775" y="42719626"/>
                <a:ext cx="1143000" cy="2905124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Straight Connector 46"/>
              <xdr:cNvCxnSpPr/>
            </xdr:nvCxnSpPr>
            <xdr:spPr>
              <a:xfrm flipH="1" flipV="1">
                <a:off x="1428750" y="42672000"/>
                <a:ext cx="180976" cy="2505075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" name="Straight Connector 50"/>
              <xdr:cNvCxnSpPr/>
            </xdr:nvCxnSpPr>
            <xdr:spPr>
              <a:xfrm flipH="1" flipV="1">
                <a:off x="1333500" y="42672001"/>
                <a:ext cx="266700" cy="2466974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Straight Connector 52"/>
              <xdr:cNvCxnSpPr/>
            </xdr:nvCxnSpPr>
            <xdr:spPr>
              <a:xfrm flipH="1" flipV="1">
                <a:off x="1228725" y="42652951"/>
                <a:ext cx="381000" cy="2419349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Straight Connector 54"/>
              <xdr:cNvCxnSpPr/>
            </xdr:nvCxnSpPr>
            <xdr:spPr>
              <a:xfrm flipH="1" flipV="1">
                <a:off x="1019175" y="42662475"/>
                <a:ext cx="514350" cy="304800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Straight Connector 56"/>
              <xdr:cNvCxnSpPr/>
            </xdr:nvCxnSpPr>
            <xdr:spPr>
              <a:xfrm flipH="1" flipV="1">
                <a:off x="895350" y="42672000"/>
                <a:ext cx="609600" cy="3028951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3" name="TextBox 3"/>
            <xdr:cNvSpPr txBox="1"/>
          </xdr:nvSpPr>
          <xdr:spPr>
            <a:xfrm rot="17167096">
              <a:off x="1558739" y="44202427"/>
              <a:ext cx="2227264" cy="6067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HT Lines</a:t>
              </a:r>
            </a:p>
          </xdr:txBody>
        </xdr:sp>
      </xdr:grpSp>
      <xdr:grpSp>
        <xdr:nvGrpSpPr>
          <xdr:cNvPr id="22" name="Group 21"/>
          <xdr:cNvGrpSpPr/>
        </xdr:nvGrpSpPr>
        <xdr:grpSpPr>
          <a:xfrm>
            <a:off x="3381375" y="42598628"/>
            <a:ext cx="3048000" cy="3947653"/>
            <a:chOff x="3381375" y="42598628"/>
            <a:chExt cx="3048000" cy="3947653"/>
          </a:xfrm>
        </xdr:grpSpPr>
        <xdr:pic>
          <xdr:nvPicPr>
            <xdr:cNvPr id="37" name="Picture 36" descr="https://vsjcllp.vsjadon.com/upload/insp-239728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12778" y="42598628"/>
              <a:ext cx="2959843" cy="394765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0" name="Straight Connector 39"/>
            <xdr:cNvCxnSpPr/>
          </xdr:nvCxnSpPr>
          <xdr:spPr>
            <a:xfrm flipV="1">
              <a:off x="3419475" y="43195875"/>
              <a:ext cx="3009900" cy="98107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41"/>
            <xdr:cNvCxnSpPr/>
          </xdr:nvCxnSpPr>
          <xdr:spPr>
            <a:xfrm flipV="1">
              <a:off x="3400425" y="43033950"/>
              <a:ext cx="3009900" cy="98107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/>
            <xdr:cNvCxnSpPr/>
          </xdr:nvCxnSpPr>
          <xdr:spPr>
            <a:xfrm flipV="1">
              <a:off x="3381375" y="43281600"/>
              <a:ext cx="2990850" cy="91440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Straight Connector 45"/>
            <xdr:cNvCxnSpPr/>
          </xdr:nvCxnSpPr>
          <xdr:spPr>
            <a:xfrm flipV="1">
              <a:off x="3390900" y="42938700"/>
              <a:ext cx="2971800" cy="106680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Straight Connector 48"/>
            <xdr:cNvCxnSpPr/>
          </xdr:nvCxnSpPr>
          <xdr:spPr>
            <a:xfrm flipV="1">
              <a:off x="3400425" y="42805351"/>
              <a:ext cx="2971800" cy="1104899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56" name="TextBox 3"/>
            <xdr:cNvSpPr txBox="1"/>
          </xdr:nvSpPr>
          <xdr:spPr>
            <a:xfrm rot="20423268">
              <a:off x="3560231" y="43297721"/>
              <a:ext cx="1124921" cy="30037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HT Lines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74547</xdr:colOff>
      <xdr:row>14</xdr:row>
      <xdr:rowOff>0</xdr:rowOff>
    </xdr:from>
    <xdr:to>
      <xdr:col>3</xdr:col>
      <xdr:colOff>615980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7" y="2675283"/>
          <a:ext cx="5063737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i1K4u6c69MtBhjG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67"/>
  <sheetViews>
    <sheetView tabSelected="1" view="pageBreakPreview" zoomScaleNormal="100" zoomScaleSheetLayoutView="100" zoomScalePageLayoutView="85" workbookViewId="0">
      <selection activeCell="K8" sqref="K8"/>
    </sheetView>
  </sheetViews>
  <sheetFormatPr defaultColWidth="9.140625" defaultRowHeight="15.75" x14ac:dyDescent="0.25"/>
  <cols>
    <col min="1" max="1" width="11.42578125" style="16" customWidth="1"/>
    <col min="2" max="2" width="12" style="16" customWidth="1"/>
    <col min="3" max="3" width="12.7109375" style="16" customWidth="1"/>
    <col min="4" max="4" width="14.140625" style="16" customWidth="1"/>
    <col min="5" max="7" width="11.7109375" style="16" customWidth="1"/>
    <col min="8" max="8" width="12.42578125" style="16" customWidth="1"/>
    <col min="9" max="9" width="17.4257812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20" t="s">
        <v>233</v>
      </c>
      <c r="B1" s="120"/>
      <c r="C1" s="120"/>
      <c r="D1" s="120"/>
      <c r="E1" s="120"/>
      <c r="F1" s="120"/>
      <c r="G1" s="120"/>
      <c r="H1" s="120"/>
    </row>
    <row r="2" spans="1:8" ht="16.5" customHeight="1" x14ac:dyDescent="0.25">
      <c r="A2" s="90" t="s">
        <v>0</v>
      </c>
      <c r="B2" s="90"/>
      <c r="C2" s="90"/>
      <c r="D2" s="90"/>
      <c r="E2" s="90"/>
      <c r="F2" s="90"/>
      <c r="G2" s="90"/>
      <c r="H2" s="90"/>
    </row>
    <row r="3" spans="1:8" x14ac:dyDescent="0.25">
      <c r="A3" s="87" t="s">
        <v>1</v>
      </c>
      <c r="B3" s="87"/>
      <c r="C3" s="87"/>
      <c r="D3" s="87"/>
      <c r="E3" s="121" t="str">
        <f ca="1">TEXT(TODAY(),"DD/MM/YYYY")</f>
        <v>14/07/2025</v>
      </c>
      <c r="F3" s="121"/>
      <c r="G3" s="121"/>
      <c r="H3" s="121"/>
    </row>
    <row r="4" spans="1:8" ht="15" customHeight="1" x14ac:dyDescent="0.25">
      <c r="A4" s="109" t="s">
        <v>2</v>
      </c>
      <c r="B4" s="109"/>
      <c r="C4" s="109"/>
      <c r="D4" s="109"/>
      <c r="E4" s="105" t="s">
        <v>186</v>
      </c>
      <c r="F4" s="105"/>
      <c r="G4" s="105"/>
      <c r="H4" s="105"/>
    </row>
    <row r="5" spans="1:8" x14ac:dyDescent="0.25">
      <c r="A5" s="87" t="s">
        <v>3</v>
      </c>
      <c r="B5" s="87"/>
      <c r="C5" s="87"/>
      <c r="D5" s="87"/>
      <c r="E5" s="121">
        <v>45850</v>
      </c>
      <c r="F5" s="121"/>
      <c r="G5" s="121"/>
      <c r="H5" s="121"/>
    </row>
    <row r="6" spans="1:8" ht="16.5" customHeight="1" x14ac:dyDescent="0.25">
      <c r="A6" s="87" t="s">
        <v>4</v>
      </c>
      <c r="B6" s="87"/>
      <c r="C6" s="87"/>
      <c r="D6" s="87"/>
      <c r="E6" s="106" t="s">
        <v>193</v>
      </c>
      <c r="F6" s="106"/>
      <c r="G6" s="106"/>
      <c r="H6" s="106"/>
    </row>
    <row r="7" spans="1:8" ht="15" customHeight="1" x14ac:dyDescent="0.25">
      <c r="A7" s="87" t="s">
        <v>5</v>
      </c>
      <c r="B7" s="87"/>
      <c r="C7" s="87"/>
      <c r="D7" s="87"/>
      <c r="E7" s="106" t="str">
        <f>E6</f>
        <v xml:space="preserve">M/s.Shree Sukhakarta Developers Pvt.Ltd. </v>
      </c>
      <c r="F7" s="106"/>
      <c r="G7" s="106"/>
      <c r="H7" s="106"/>
    </row>
    <row r="8" spans="1:8" x14ac:dyDescent="0.25">
      <c r="A8" s="87" t="s">
        <v>6</v>
      </c>
      <c r="B8" s="87"/>
      <c r="C8" s="87"/>
      <c r="D8" s="87"/>
      <c r="E8" s="98" t="s">
        <v>190</v>
      </c>
      <c r="F8" s="98"/>
      <c r="G8" s="98"/>
      <c r="H8" s="98"/>
    </row>
    <row r="9" spans="1:8" x14ac:dyDescent="0.25">
      <c r="A9" s="87" t="s">
        <v>158</v>
      </c>
      <c r="B9" s="87"/>
      <c r="C9" s="87"/>
      <c r="D9" s="87"/>
      <c r="E9" s="87" t="s">
        <v>227</v>
      </c>
      <c r="F9" s="87"/>
      <c r="G9" s="87"/>
      <c r="H9" s="87"/>
    </row>
    <row r="10" spans="1:8" x14ac:dyDescent="0.25">
      <c r="A10" s="107" t="s">
        <v>7</v>
      </c>
      <c r="B10" s="107"/>
      <c r="C10" s="107"/>
      <c r="D10" s="107"/>
      <c r="E10" s="107" t="s">
        <v>213</v>
      </c>
      <c r="F10" s="107"/>
      <c r="G10" s="107"/>
      <c r="H10" s="107"/>
    </row>
    <row r="11" spans="1:8" ht="30.75" customHeight="1" x14ac:dyDescent="0.25">
      <c r="A11" s="109" t="s">
        <v>8</v>
      </c>
      <c r="B11" s="109"/>
      <c r="C11" s="109"/>
      <c r="D11" s="109"/>
      <c r="E11" s="104" t="s">
        <v>209</v>
      </c>
      <c r="F11" s="109"/>
      <c r="G11" s="109"/>
      <c r="H11" s="109"/>
    </row>
    <row r="12" spans="1:8" x14ac:dyDescent="0.25">
      <c r="A12" s="109" t="s">
        <v>9</v>
      </c>
      <c r="B12" s="109"/>
      <c r="C12" s="109"/>
      <c r="D12" s="109"/>
      <c r="E12" s="104" t="s">
        <v>240</v>
      </c>
      <c r="F12" s="109"/>
      <c r="G12" s="109"/>
      <c r="H12" s="109"/>
    </row>
    <row r="13" spans="1:8" ht="115.5" customHeight="1" x14ac:dyDescent="0.25">
      <c r="A13" s="106" t="s">
        <v>10</v>
      </c>
      <c r="B13" s="106"/>
      <c r="C13" s="10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Ruparel Nova, CTS No.177(pt), 180(pt), 183(pt),184(pt),185(pt), 186(pt), 187(pt), 188(pt), 189(pt), 190(pt), 191(pt), 192(pt), 193(pt), 195(pt), 196(pt), 197(pt), 198(pt), 202(pt), 215(pt), &amp; 221(pt) of Dadar Naigaon in Sewree Wadala Estste scheme No. 57 and 804(pt), 805(pt), 806(pt), 809(pt), 810(pt), 811(pt) &amp; 812(pt) in F/S ward of MCGM Mumbai for "Mamta Sahakri Gruihnirman Sanstha CHS (Ltd)" in F/S ward of MCGM Mumbai., near Vitthal Temple, Jerbai Wadia Road, Parel, Parel East, Ward Gnorth, Mumbai.</v>
      </c>
      <c r="D13" s="106"/>
      <c r="E13" s="106"/>
      <c r="F13" s="106"/>
      <c r="G13" s="106"/>
      <c r="H13" s="106"/>
    </row>
    <row r="14" spans="1:8" ht="94.5" customHeight="1" x14ac:dyDescent="0.25">
      <c r="A14" s="104" t="s">
        <v>212</v>
      </c>
      <c r="B14" s="104"/>
      <c r="C14" s="104" t="s">
        <v>200</v>
      </c>
      <c r="D14" s="104"/>
      <c r="E14" s="104"/>
      <c r="F14" s="104"/>
      <c r="G14" s="104"/>
      <c r="H14" s="104"/>
    </row>
    <row r="15" spans="1:8" ht="15.75" customHeight="1" x14ac:dyDescent="0.25">
      <c r="A15" s="106" t="s">
        <v>11</v>
      </c>
      <c r="B15" s="106"/>
      <c r="C15" s="107" t="s">
        <v>194</v>
      </c>
      <c r="D15" s="107"/>
      <c r="E15" s="106" t="s">
        <v>102</v>
      </c>
      <c r="F15" s="106"/>
      <c r="G15" s="103" t="s">
        <v>208</v>
      </c>
      <c r="H15" s="103"/>
    </row>
    <row r="16" spans="1:8" x14ac:dyDescent="0.25">
      <c r="A16" s="87" t="s">
        <v>13</v>
      </c>
      <c r="B16" s="87"/>
      <c r="C16" s="103" t="s">
        <v>188</v>
      </c>
      <c r="D16" s="103"/>
      <c r="E16" s="106" t="s">
        <v>12</v>
      </c>
      <c r="F16" s="106"/>
      <c r="G16" s="108" t="s">
        <v>191</v>
      </c>
      <c r="H16" s="108"/>
    </row>
    <row r="17" spans="1:8" x14ac:dyDescent="0.25">
      <c r="A17" s="87" t="s">
        <v>103</v>
      </c>
      <c r="B17" s="87"/>
      <c r="C17" s="103" t="s">
        <v>192</v>
      </c>
      <c r="D17" s="103"/>
      <c r="E17" s="106" t="s">
        <v>14</v>
      </c>
      <c r="F17" s="106"/>
      <c r="G17" s="103">
        <v>400012</v>
      </c>
      <c r="H17" s="103"/>
    </row>
    <row r="18" spans="1:8" ht="32.25" customHeight="1" x14ac:dyDescent="0.25">
      <c r="A18" s="109" t="s">
        <v>160</v>
      </c>
      <c r="B18" s="109"/>
      <c r="C18" s="110" t="s">
        <v>197</v>
      </c>
      <c r="D18" s="110"/>
      <c r="E18" s="104" t="s">
        <v>15</v>
      </c>
      <c r="F18" s="104"/>
      <c r="G18" s="104" t="s">
        <v>187</v>
      </c>
      <c r="H18" s="104"/>
    </row>
    <row r="19" spans="1:8" ht="15" customHeight="1" x14ac:dyDescent="0.25">
      <c r="A19" s="106" t="s">
        <v>107</v>
      </c>
      <c r="B19" s="106"/>
      <c r="C19" s="106"/>
      <c r="D19" s="106"/>
      <c r="E19" s="107" t="s">
        <v>16</v>
      </c>
      <c r="F19" s="107"/>
      <c r="G19" s="107"/>
      <c r="H19" s="107"/>
    </row>
    <row r="20" spans="1:8" ht="18.75" customHeight="1" x14ac:dyDescent="0.25">
      <c r="A20" s="106"/>
      <c r="B20" s="106"/>
      <c r="C20" s="106"/>
      <c r="D20" s="106"/>
      <c r="E20" s="107"/>
      <c r="F20" s="107"/>
      <c r="G20" s="107"/>
      <c r="H20" s="107"/>
    </row>
    <row r="21" spans="1:8" ht="15" customHeight="1" x14ac:dyDescent="0.25">
      <c r="A21" s="106" t="s">
        <v>17</v>
      </c>
      <c r="B21" s="106"/>
      <c r="C21" s="106"/>
      <c r="D21" s="106"/>
      <c r="E21" s="103" t="s">
        <v>18</v>
      </c>
      <c r="F21" s="103"/>
      <c r="G21" s="103"/>
      <c r="H21" s="103"/>
    </row>
    <row r="22" spans="1:8" ht="15" customHeight="1" x14ac:dyDescent="0.25">
      <c r="A22" s="87" t="s">
        <v>19</v>
      </c>
      <c r="B22" s="87"/>
      <c r="C22" s="87"/>
      <c r="D22" s="87"/>
      <c r="E22" s="103" t="str">
        <f>IF(AND(G16="Mumbai"),"Upper Class","Middle Class")</f>
        <v>Upper Class</v>
      </c>
      <c r="F22" s="103"/>
      <c r="G22" s="103"/>
      <c r="H22" s="103"/>
    </row>
    <row r="23" spans="1:8" x14ac:dyDescent="0.25">
      <c r="A23" s="87" t="s">
        <v>20</v>
      </c>
      <c r="B23" s="87"/>
      <c r="C23" s="87"/>
      <c r="D23" s="87"/>
      <c r="E23" s="103" t="s">
        <v>21</v>
      </c>
      <c r="F23" s="103"/>
      <c r="G23" s="103"/>
      <c r="H23" s="103"/>
    </row>
    <row r="24" spans="1:8" ht="15.75" customHeight="1" x14ac:dyDescent="0.25">
      <c r="A24" s="87" t="s">
        <v>22</v>
      </c>
      <c r="B24" s="87"/>
      <c r="C24" s="87"/>
      <c r="D24" s="87"/>
      <c r="E24" s="103" t="str">
        <f>IF(AND(G16="Mumbai"),"Developed","Developing")</f>
        <v>Developed</v>
      </c>
      <c r="F24" s="103"/>
      <c r="G24" s="103"/>
      <c r="H24" s="103"/>
    </row>
    <row r="25" spans="1:8" x14ac:dyDescent="0.25">
      <c r="A25" s="87" t="s">
        <v>23</v>
      </c>
      <c r="B25" s="87"/>
      <c r="C25" s="87"/>
      <c r="D25" s="87"/>
      <c r="E25" s="103" t="s">
        <v>24</v>
      </c>
      <c r="F25" s="103"/>
      <c r="G25" s="103"/>
      <c r="H25" s="103"/>
    </row>
    <row r="26" spans="1:8" x14ac:dyDescent="0.25">
      <c r="A26" s="87" t="s">
        <v>114</v>
      </c>
      <c r="B26" s="87"/>
      <c r="C26" s="87"/>
      <c r="D26" s="87"/>
      <c r="E26" s="103" t="s">
        <v>115</v>
      </c>
      <c r="F26" s="103"/>
      <c r="G26" s="103"/>
      <c r="H26" s="103"/>
    </row>
    <row r="27" spans="1:8" ht="15" customHeight="1" x14ac:dyDescent="0.25">
      <c r="A27" s="104" t="s">
        <v>33</v>
      </c>
      <c r="B27" s="104"/>
      <c r="C27" s="104"/>
      <c r="D27" s="104"/>
      <c r="E27" s="105" t="s">
        <v>206</v>
      </c>
      <c r="F27" s="105"/>
      <c r="G27" s="105"/>
      <c r="H27" s="105"/>
    </row>
    <row r="28" spans="1:8" x14ac:dyDescent="0.25">
      <c r="A28" s="106" t="s">
        <v>126</v>
      </c>
      <c r="B28" s="106"/>
      <c r="C28" s="106"/>
      <c r="D28" s="106"/>
      <c r="E28" s="106" t="s">
        <v>34</v>
      </c>
      <c r="F28" s="106"/>
      <c r="G28" s="106"/>
      <c r="H28" s="106"/>
    </row>
    <row r="29" spans="1:8" s="11" customFormat="1" x14ac:dyDescent="0.25">
      <c r="A29" s="97" t="s">
        <v>127</v>
      </c>
      <c r="B29" s="97"/>
      <c r="C29" s="95" t="s">
        <v>29</v>
      </c>
      <c r="D29" s="95"/>
      <c r="E29" s="95"/>
      <c r="F29" s="95" t="s">
        <v>31</v>
      </c>
      <c r="G29" s="95"/>
      <c r="H29" s="95"/>
    </row>
    <row r="30" spans="1:8" s="11" customFormat="1" x14ac:dyDescent="0.25">
      <c r="A30" s="96" t="s">
        <v>25</v>
      </c>
      <c r="B30" s="96" t="s">
        <v>30</v>
      </c>
      <c r="C30" s="94" t="s">
        <v>30</v>
      </c>
      <c r="D30" s="94"/>
      <c r="E30" s="94"/>
      <c r="F30" s="94" t="s">
        <v>195</v>
      </c>
      <c r="G30" s="94"/>
      <c r="H30" s="94"/>
    </row>
    <row r="31" spans="1:8" x14ac:dyDescent="0.25">
      <c r="A31" s="96" t="s">
        <v>26</v>
      </c>
      <c r="B31" s="96" t="s">
        <v>30</v>
      </c>
      <c r="C31" s="94" t="s">
        <v>30</v>
      </c>
      <c r="D31" s="94"/>
      <c r="E31" s="94"/>
      <c r="F31" s="94" t="s">
        <v>198</v>
      </c>
      <c r="G31" s="94"/>
      <c r="H31" s="94"/>
    </row>
    <row r="32" spans="1:8" s="11" customFormat="1" x14ac:dyDescent="0.25">
      <c r="A32" s="96" t="s">
        <v>28</v>
      </c>
      <c r="B32" s="96" t="s">
        <v>30</v>
      </c>
      <c r="C32" s="94" t="s">
        <v>30</v>
      </c>
      <c r="D32" s="94"/>
      <c r="E32" s="94"/>
      <c r="F32" s="94" t="s">
        <v>198</v>
      </c>
      <c r="G32" s="94"/>
      <c r="H32" s="94"/>
    </row>
    <row r="33" spans="1:8" x14ac:dyDescent="0.25">
      <c r="A33" s="96" t="s">
        <v>27</v>
      </c>
      <c r="B33" s="96" t="s">
        <v>30</v>
      </c>
      <c r="C33" s="94" t="s">
        <v>30</v>
      </c>
      <c r="D33" s="94"/>
      <c r="E33" s="94"/>
      <c r="F33" s="94" t="s">
        <v>196</v>
      </c>
      <c r="G33" s="94"/>
      <c r="H33" s="94"/>
    </row>
    <row r="34" spans="1:8" x14ac:dyDescent="0.25">
      <c r="A34" s="87" t="s">
        <v>32</v>
      </c>
      <c r="B34" s="87"/>
      <c r="C34" s="87"/>
      <c r="D34" s="87"/>
      <c r="E34" s="87"/>
      <c r="F34" s="87"/>
      <c r="G34" s="87"/>
      <c r="H34" s="87"/>
    </row>
    <row r="35" spans="1:8" ht="15.75" customHeight="1" x14ac:dyDescent="0.25">
      <c r="A35" s="90" t="s">
        <v>228</v>
      </c>
      <c r="B35" s="90"/>
      <c r="C35" s="99" t="s">
        <v>229</v>
      </c>
      <c r="D35" s="100"/>
      <c r="E35" s="100"/>
      <c r="F35" s="100"/>
      <c r="G35" s="100"/>
      <c r="H35" s="101"/>
    </row>
    <row r="36" spans="1:8" ht="15.75" customHeight="1" x14ac:dyDescent="0.25">
      <c r="A36" s="90" t="s">
        <v>230</v>
      </c>
      <c r="B36" s="90"/>
      <c r="C36" s="102" t="s">
        <v>231</v>
      </c>
      <c r="D36" s="100"/>
      <c r="E36" s="100"/>
      <c r="F36" s="100"/>
      <c r="G36" s="100"/>
      <c r="H36" s="101"/>
    </row>
    <row r="37" spans="1:8" x14ac:dyDescent="0.25">
      <c r="A37" s="98" t="s">
        <v>35</v>
      </c>
      <c r="B37" s="98"/>
      <c r="C37" s="98"/>
      <c r="D37" s="98"/>
      <c r="E37" s="98"/>
      <c r="F37" s="98"/>
      <c r="G37" s="98"/>
      <c r="H37" s="98"/>
    </row>
    <row r="38" spans="1:8" x14ac:dyDescent="0.25">
      <c r="A38" s="87" t="s">
        <v>36</v>
      </c>
      <c r="B38" s="87"/>
      <c r="C38" s="87"/>
      <c r="D38" s="87"/>
      <c r="E38" s="93">
        <v>23659.32</v>
      </c>
      <c r="F38" s="93"/>
      <c r="G38" s="93"/>
      <c r="H38" s="93"/>
    </row>
    <row r="39" spans="1:8" x14ac:dyDescent="0.25">
      <c r="A39" s="87" t="s">
        <v>37</v>
      </c>
      <c r="B39" s="87"/>
      <c r="C39" s="87"/>
      <c r="D39" s="87"/>
      <c r="E39" s="122">
        <v>1.1000000000000001</v>
      </c>
      <c r="F39" s="122"/>
      <c r="G39" s="122"/>
      <c r="H39" s="122"/>
    </row>
    <row r="40" spans="1:8" x14ac:dyDescent="0.25">
      <c r="A40" s="87" t="s">
        <v>38</v>
      </c>
      <c r="B40" s="87"/>
      <c r="C40" s="87"/>
      <c r="D40" s="87"/>
      <c r="E40" s="122">
        <f>E42/E38-E39</f>
        <v>-8.4533283262189229E-8</v>
      </c>
      <c r="F40" s="122"/>
      <c r="G40" s="122"/>
      <c r="H40" s="122"/>
    </row>
    <row r="41" spans="1:8" x14ac:dyDescent="0.25">
      <c r="A41" s="87" t="s">
        <v>39</v>
      </c>
      <c r="B41" s="87"/>
      <c r="C41" s="87"/>
      <c r="D41" s="87"/>
      <c r="E41" s="122">
        <f>E39+E40</f>
        <v>1.0999999154667168</v>
      </c>
      <c r="F41" s="122"/>
      <c r="G41" s="122"/>
      <c r="H41" s="122"/>
    </row>
    <row r="42" spans="1:8" x14ac:dyDescent="0.25">
      <c r="A42" s="87" t="s">
        <v>125</v>
      </c>
      <c r="B42" s="87"/>
      <c r="C42" s="87"/>
      <c r="D42" s="87"/>
      <c r="E42" s="123">
        <v>26025.25</v>
      </c>
      <c r="F42" s="123"/>
      <c r="G42" s="123"/>
      <c r="H42" s="123"/>
    </row>
    <row r="43" spans="1:8" x14ac:dyDescent="0.25">
      <c r="A43" s="109" t="s">
        <v>40</v>
      </c>
      <c r="B43" s="109"/>
      <c r="C43" s="109"/>
      <c r="D43" s="109"/>
      <c r="E43" s="109" t="s">
        <v>159</v>
      </c>
      <c r="F43" s="109"/>
      <c r="G43" s="109"/>
      <c r="H43" s="109"/>
    </row>
    <row r="44" spans="1:8" x14ac:dyDescent="0.25">
      <c r="A44" s="98" t="s">
        <v>41</v>
      </c>
      <c r="B44" s="98"/>
      <c r="C44" s="98"/>
      <c r="D44" s="98"/>
      <c r="E44" s="98"/>
      <c r="F44" s="98"/>
      <c r="G44" s="98"/>
      <c r="H44" s="98"/>
    </row>
    <row r="45" spans="1:8" ht="29.25" customHeight="1" x14ac:dyDescent="0.25">
      <c r="A45" s="106" t="s">
        <v>42</v>
      </c>
      <c r="B45" s="106"/>
      <c r="C45" s="157" t="s">
        <v>216</v>
      </c>
      <c r="D45" s="157"/>
      <c r="E45" s="157"/>
      <c r="F45" s="45" t="s">
        <v>43</v>
      </c>
      <c r="G45" s="115">
        <v>44680</v>
      </c>
      <c r="H45" s="115"/>
    </row>
    <row r="46" spans="1:8" ht="32.25" customHeight="1" x14ac:dyDescent="0.25">
      <c r="A46" s="87" t="s">
        <v>44</v>
      </c>
      <c r="B46" s="87"/>
      <c r="C46" s="157" t="str">
        <f>C45</f>
        <v>SRA/ENG/F-S/ MCGM/0051/ 20060825/ AP/S3</v>
      </c>
      <c r="D46" s="157"/>
      <c r="E46" s="157"/>
      <c r="F46" s="45" t="s">
        <v>43</v>
      </c>
      <c r="G46" s="115">
        <f>G45</f>
        <v>44680</v>
      </c>
      <c r="H46" s="115"/>
    </row>
    <row r="47" spans="1:8" s="10" customFormat="1" x14ac:dyDescent="0.25">
      <c r="A47" s="103" t="s">
        <v>45</v>
      </c>
      <c r="B47" s="103"/>
      <c r="C47" s="157" t="s">
        <v>199</v>
      </c>
      <c r="D47" s="88"/>
      <c r="E47" s="88"/>
      <c r="F47" s="13" t="s">
        <v>43</v>
      </c>
      <c r="G47" s="115">
        <v>44137</v>
      </c>
      <c r="H47" s="115"/>
    </row>
    <row r="48" spans="1:8" s="10" customFormat="1" ht="51" customHeight="1" x14ac:dyDescent="0.25">
      <c r="A48" s="103"/>
      <c r="B48" s="103"/>
      <c r="C48" s="152" t="s">
        <v>225</v>
      </c>
      <c r="D48" s="153"/>
      <c r="E48" s="153"/>
      <c r="F48" s="153"/>
      <c r="G48" s="153"/>
      <c r="H48" s="154"/>
    </row>
    <row r="49" spans="1:14" x14ac:dyDescent="0.25">
      <c r="A49" s="124" t="s">
        <v>46</v>
      </c>
      <c r="B49" s="124"/>
      <c r="C49" s="149" t="s">
        <v>142</v>
      </c>
      <c r="D49" s="150"/>
      <c r="E49" s="150" t="s">
        <v>47</v>
      </c>
      <c r="F49" s="46" t="s">
        <v>43</v>
      </c>
      <c r="G49" s="151" t="s">
        <v>30</v>
      </c>
      <c r="H49" s="151"/>
    </row>
    <row r="50" spans="1:14" x14ac:dyDescent="0.25">
      <c r="A50" s="146" t="s">
        <v>49</v>
      </c>
      <c r="B50" s="146"/>
      <c r="C50" s="146"/>
      <c r="D50" s="146"/>
      <c r="E50" s="146"/>
      <c r="F50" s="146"/>
      <c r="G50" s="146"/>
      <c r="H50" s="146"/>
    </row>
    <row r="51" spans="1:14" x14ac:dyDescent="0.25">
      <c r="A51" s="106" t="s">
        <v>124</v>
      </c>
      <c r="B51" s="106"/>
      <c r="C51" s="106"/>
      <c r="D51" s="87">
        <v>2916.12</v>
      </c>
      <c r="E51" s="87"/>
      <c r="F51" s="87"/>
      <c r="G51" s="87"/>
      <c r="H51" s="87"/>
    </row>
    <row r="52" spans="1:14" x14ac:dyDescent="0.25">
      <c r="A52" s="103" t="s">
        <v>50</v>
      </c>
      <c r="B52" s="107"/>
      <c r="C52" s="107"/>
      <c r="D52" s="107" t="s">
        <v>205</v>
      </c>
      <c r="E52" s="107"/>
      <c r="F52" s="107"/>
      <c r="G52" s="107"/>
      <c r="H52" s="107"/>
      <c r="I52" s="38"/>
    </row>
    <row r="53" spans="1:14" ht="15.75" customHeight="1" x14ac:dyDescent="0.25">
      <c r="A53" s="112" t="s">
        <v>51</v>
      </c>
      <c r="B53" s="113"/>
      <c r="C53" s="114"/>
      <c r="D53" s="111" t="s">
        <v>217</v>
      </c>
      <c r="E53" s="111"/>
      <c r="F53" s="111"/>
      <c r="G53" s="111"/>
      <c r="H53" s="111"/>
    </row>
    <row r="54" spans="1:14" ht="15.75" customHeight="1" x14ac:dyDescent="0.25">
      <c r="A54" s="112" t="s">
        <v>122</v>
      </c>
      <c r="B54" s="113"/>
      <c r="C54" s="113"/>
      <c r="D54" s="165" t="s">
        <v>217</v>
      </c>
      <c r="E54" s="166"/>
      <c r="F54" s="166"/>
      <c r="G54" s="166"/>
      <c r="H54" s="167"/>
    </row>
    <row r="55" spans="1:14" ht="15.75" customHeight="1" x14ac:dyDescent="0.25">
      <c r="A55" s="87" t="s">
        <v>48</v>
      </c>
      <c r="B55" s="87"/>
      <c r="C55" s="87"/>
      <c r="D55" s="106" t="s">
        <v>189</v>
      </c>
      <c r="E55" s="106"/>
      <c r="F55" s="106"/>
      <c r="G55" s="106"/>
      <c r="H55" s="106"/>
      <c r="J55" s="37"/>
      <c r="K55" s="38"/>
      <c r="N55" s="38"/>
    </row>
    <row r="56" spans="1:14" ht="15.75" customHeight="1" x14ac:dyDescent="0.25">
      <c r="A56" s="87" t="s">
        <v>120</v>
      </c>
      <c r="B56" s="87"/>
      <c r="C56" s="87"/>
      <c r="D56" s="132" t="str">
        <f>(IF(G49="NA","60 Years After Completion",IF(G49&lt;&gt;"NA",""&amp;60-ROUNDDOWN((E3-G49)/360,0)&amp;" Years"," ")))</f>
        <v>60 Years After Completion</v>
      </c>
      <c r="E56" s="132"/>
      <c r="F56" s="132"/>
      <c r="G56" s="132"/>
      <c r="H56" s="132"/>
      <c r="N56" s="38"/>
    </row>
    <row r="57" spans="1:14" ht="15.75" customHeight="1" x14ac:dyDescent="0.25">
      <c r="A57" s="87" t="s">
        <v>121</v>
      </c>
      <c r="B57" s="87"/>
      <c r="C57" s="87"/>
      <c r="D57" s="106" t="s">
        <v>24</v>
      </c>
      <c r="E57" s="106"/>
      <c r="F57" s="106"/>
      <c r="G57" s="106"/>
      <c r="H57" s="106"/>
      <c r="J57" s="18"/>
      <c r="K57" s="18"/>
    </row>
    <row r="58" spans="1:14" ht="15.75" customHeight="1" thickBot="1" x14ac:dyDescent="0.3">
      <c r="A58" s="133" t="s">
        <v>119</v>
      </c>
      <c r="B58" s="133"/>
      <c r="C58" s="133"/>
      <c r="D58" s="134" t="str">
        <f ca="1">(IF(G63&gt;95%,"Nothing",IF(G63&gt;0%,"Cement, Aggregate, Steel, etc",IF(G63=0%,"Work not yet Started"))))</f>
        <v>Cement, Aggregate, Steel, etc</v>
      </c>
      <c r="E58" s="134"/>
      <c r="F58" s="134"/>
      <c r="G58" s="134"/>
      <c r="H58" s="134"/>
      <c r="J58" s="18"/>
    </row>
    <row r="59" spans="1:14" ht="15.75" customHeight="1" x14ac:dyDescent="0.25">
      <c r="A59" s="138" t="s">
        <v>178</v>
      </c>
      <c r="B59" s="139"/>
      <c r="C59" s="140" t="str">
        <f>D54</f>
        <v>Sale Building No.3 = B + G + 1st to 42nd Floor</v>
      </c>
      <c r="D59" s="141"/>
      <c r="E59" s="141"/>
      <c r="F59" s="141"/>
      <c r="G59" s="141"/>
      <c r="H59" s="142"/>
      <c r="I59" s="39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Plinth, RCC, Brick, Plaster, Flooring, Painting work Completed. Finishing work is in process.</v>
      </c>
      <c r="J59" s="20"/>
    </row>
    <row r="60" spans="1:14" x14ac:dyDescent="0.25">
      <c r="A60" s="47" t="s">
        <v>180</v>
      </c>
      <c r="B60" s="48">
        <v>1</v>
      </c>
      <c r="C60" s="48" t="s">
        <v>101</v>
      </c>
      <c r="D60" s="48">
        <v>1</v>
      </c>
      <c r="E60" s="48" t="s">
        <v>100</v>
      </c>
      <c r="F60" s="48">
        <v>0</v>
      </c>
      <c r="G60" s="48" t="s">
        <v>113</v>
      </c>
      <c r="H60" s="49">
        <f ca="1">--TRIM(RIGHT(SUBSTITUTE(LEFT(C59,_xlfn.AGGREGATE(16,6,FIND({0,1,2,3,4,5,6,7,8,9},C59,ROW(INDIRECT("1:"&amp;LEN(C59)))),1))," ",REPT(" ",LEN(C59))),LEN(C59)))</f>
        <v>42</v>
      </c>
      <c r="I60" s="18"/>
      <c r="J60" s="21"/>
    </row>
    <row r="61" spans="1:14" ht="35.25" customHeight="1" x14ac:dyDescent="0.25">
      <c r="A61" s="136" t="s">
        <v>123</v>
      </c>
      <c r="B61" s="137"/>
      <c r="C61" s="124" t="str">
        <f ca="1">I59</f>
        <v>Plinth, RCC, Brick, Plaster, Flooring, Painting work Completed. Finishing work is in process.</v>
      </c>
      <c r="D61" s="124"/>
      <c r="E61" s="124"/>
      <c r="F61" s="124"/>
      <c r="G61" s="124"/>
      <c r="H61" s="125"/>
      <c r="I61" s="18" t="s">
        <v>141</v>
      </c>
      <c r="J61" s="21"/>
    </row>
    <row r="62" spans="1:14" ht="15.75" customHeight="1" x14ac:dyDescent="0.25">
      <c r="A62" s="116" t="s">
        <v>52</v>
      </c>
      <c r="B62" s="117"/>
      <c r="C62" s="40" t="s">
        <v>177</v>
      </c>
      <c r="D62" s="40" t="s">
        <v>116</v>
      </c>
      <c r="E62" s="117" t="s">
        <v>118</v>
      </c>
      <c r="F62" s="117"/>
      <c r="G62" s="117" t="s">
        <v>117</v>
      </c>
      <c r="H62" s="135"/>
      <c r="I62" s="50" t="s">
        <v>179</v>
      </c>
      <c r="J62" s="22">
        <f ca="1">H60*25%</f>
        <v>10.5</v>
      </c>
    </row>
    <row r="63" spans="1:14" x14ac:dyDescent="0.25">
      <c r="A63" s="116" t="s">
        <v>166</v>
      </c>
      <c r="B63" s="117"/>
      <c r="C63" s="51">
        <f ca="1">J64</f>
        <v>42</v>
      </c>
      <c r="D63" s="41">
        <f ca="1">((100/H60)*C63)/100</f>
        <v>1</v>
      </c>
      <c r="E63" s="126">
        <f ca="1">(((C64/H60*10)+(40/(D60+F60+H60)*C65)+(7.5/(H60)*C66)+(7.5/(H60)*C67)+(10/H60*C68)+(10/H60*C69)+(5/H60*C70)+(5/H60*C71)+(5/H60*C72))/100)</f>
        <v>0.93928571428571428</v>
      </c>
      <c r="F63" s="126"/>
      <c r="G63" s="126">
        <f ca="1">((((C63/H60)*20)+((C64/H60)*25)+(30/(H60+F60+D60)*C65)+(5/H60*C66)+(5/H60*C67)+(5/H60*C68)+(5/H60*C69)+(0/H60*C70)+(0/H60*C71)+(5/H60*C72))/100)</f>
        <v>0.95</v>
      </c>
      <c r="H63" s="128"/>
      <c r="I63" s="50" t="s">
        <v>136</v>
      </c>
      <c r="J63" s="52">
        <f ca="1">H60*50%</f>
        <v>21</v>
      </c>
    </row>
    <row r="64" spans="1:14" x14ac:dyDescent="0.25">
      <c r="A64" s="116" t="s">
        <v>53</v>
      </c>
      <c r="B64" s="117"/>
      <c r="C64" s="53">
        <f ca="1">J72</f>
        <v>42</v>
      </c>
      <c r="D64" s="41">
        <f ca="1">((100/H60)*C64)/100</f>
        <v>1</v>
      </c>
      <c r="E64" s="126"/>
      <c r="F64" s="126"/>
      <c r="G64" s="126"/>
      <c r="H64" s="128"/>
      <c r="I64" s="50" t="s">
        <v>137</v>
      </c>
      <c r="J64" s="52">
        <f ca="1">H60</f>
        <v>42</v>
      </c>
    </row>
    <row r="65" spans="1:10" ht="15.75" customHeight="1" x14ac:dyDescent="0.25">
      <c r="A65" s="118" t="s">
        <v>167</v>
      </c>
      <c r="B65" s="119"/>
      <c r="C65" s="53">
        <v>43</v>
      </c>
      <c r="D65" s="41">
        <f ca="1">((100/(D60+F60+H60))*C65)/100</f>
        <v>1</v>
      </c>
      <c r="E65" s="126"/>
      <c r="F65" s="126"/>
      <c r="G65" s="126"/>
      <c r="H65" s="128"/>
      <c r="I65" s="50" t="s">
        <v>138</v>
      </c>
      <c r="J65" s="54">
        <f ca="1">(IF(B60&gt;1,(H60/(B60+2)),H60/4))</f>
        <v>10.5</v>
      </c>
    </row>
    <row r="66" spans="1:10" ht="15.75" customHeight="1" x14ac:dyDescent="0.25">
      <c r="A66" s="116" t="s">
        <v>174</v>
      </c>
      <c r="B66" s="117" t="s">
        <v>168</v>
      </c>
      <c r="C66" s="51">
        <v>42</v>
      </c>
      <c r="D66" s="41">
        <f ca="1">((100/H60)*C66)/100</f>
        <v>1</v>
      </c>
      <c r="E66" s="126"/>
      <c r="F66" s="126"/>
      <c r="G66" s="126"/>
      <c r="H66" s="128"/>
      <c r="I66" s="50" t="s">
        <v>139</v>
      </c>
      <c r="J66" s="54">
        <f ca="1">(IF(B60&gt;1,(H60/(B60+2)+J65),H60/4+J65))</f>
        <v>21</v>
      </c>
    </row>
    <row r="67" spans="1:10" ht="15.75" customHeight="1" x14ac:dyDescent="0.25">
      <c r="A67" s="116" t="s">
        <v>175</v>
      </c>
      <c r="B67" s="117" t="s">
        <v>168</v>
      </c>
      <c r="C67" s="51">
        <v>42</v>
      </c>
      <c r="D67" s="41">
        <f ca="1">((100/H60)*C67)/100</f>
        <v>1</v>
      </c>
      <c r="E67" s="126"/>
      <c r="F67" s="126"/>
      <c r="G67" s="126"/>
      <c r="H67" s="128"/>
      <c r="I67" s="50" t="s">
        <v>184</v>
      </c>
      <c r="J67" s="54">
        <f>(IF(B60&gt;1,(H60/(B60+2)+J66),0))</f>
        <v>0</v>
      </c>
    </row>
    <row r="68" spans="1:10" ht="15" customHeight="1" x14ac:dyDescent="0.25">
      <c r="A68" s="116" t="s">
        <v>173</v>
      </c>
      <c r="B68" s="117" t="s">
        <v>170</v>
      </c>
      <c r="C68" s="51">
        <v>42</v>
      </c>
      <c r="D68" s="41">
        <f ca="1">((100/(H60))*C68)/100</f>
        <v>1</v>
      </c>
      <c r="E68" s="126"/>
      <c r="F68" s="126"/>
      <c r="G68" s="126"/>
      <c r="H68" s="128"/>
      <c r="I68" s="50" t="s">
        <v>181</v>
      </c>
      <c r="J68" s="54">
        <f>(IF(B60&gt;2,(H60/(B60+2)+J67),0))</f>
        <v>0</v>
      </c>
    </row>
    <row r="69" spans="1:10" ht="15.75" customHeight="1" x14ac:dyDescent="0.25">
      <c r="A69" s="116" t="s">
        <v>169</v>
      </c>
      <c r="B69" s="117" t="s">
        <v>169</v>
      </c>
      <c r="C69" s="51">
        <v>42</v>
      </c>
      <c r="D69" s="41">
        <f ca="1">((100/H60)*C69)/100</f>
        <v>1</v>
      </c>
      <c r="E69" s="126"/>
      <c r="F69" s="126"/>
      <c r="G69" s="126"/>
      <c r="H69" s="128"/>
      <c r="I69" s="50" t="s">
        <v>182</v>
      </c>
      <c r="J69" s="55">
        <f>(IF(B60&gt;3,(H60/(B60+2)+J68),0))</f>
        <v>0</v>
      </c>
    </row>
    <row r="70" spans="1:10" ht="15.75" customHeight="1" x14ac:dyDescent="0.25">
      <c r="A70" s="116" t="s">
        <v>176</v>
      </c>
      <c r="B70" s="117"/>
      <c r="C70" s="51">
        <v>42</v>
      </c>
      <c r="D70" s="41">
        <f ca="1">((100/H60)*C70)/100</f>
        <v>1</v>
      </c>
      <c r="E70" s="126"/>
      <c r="F70" s="126"/>
      <c r="G70" s="126"/>
      <c r="H70" s="128"/>
      <c r="I70" s="50" t="s">
        <v>183</v>
      </c>
      <c r="J70" s="54">
        <f>(IF(B60&gt;4,(H60/(B60+2)+J69),0))</f>
        <v>0</v>
      </c>
    </row>
    <row r="71" spans="1:10" ht="15.75" customHeight="1" x14ac:dyDescent="0.25">
      <c r="A71" s="116" t="s">
        <v>171</v>
      </c>
      <c r="B71" s="117" t="s">
        <v>171</v>
      </c>
      <c r="C71" s="51">
        <v>33</v>
      </c>
      <c r="D71" s="41">
        <f ca="1">((100/(H60))*C71)/100</f>
        <v>0.7857142857142857</v>
      </c>
      <c r="E71" s="126"/>
      <c r="F71" s="126"/>
      <c r="G71" s="126"/>
      <c r="H71" s="128"/>
      <c r="I71" s="50" t="s">
        <v>185</v>
      </c>
      <c r="J71" s="54">
        <f ca="1">(IF(B60=1,(H60/(B60+3)+J66),IF(B60=0,(H60/4+J66),IF(B60&gt;1,0))))</f>
        <v>31.5</v>
      </c>
    </row>
    <row r="72" spans="1:10" ht="16.5" thickBot="1" x14ac:dyDescent="0.3">
      <c r="A72" s="130" t="s">
        <v>172</v>
      </c>
      <c r="B72" s="131"/>
      <c r="C72" s="56">
        <v>0</v>
      </c>
      <c r="D72" s="42">
        <f ca="1">((100/(H60))*C72)/100</f>
        <v>0</v>
      </c>
      <c r="E72" s="127"/>
      <c r="F72" s="127"/>
      <c r="G72" s="127"/>
      <c r="H72" s="129"/>
      <c r="I72" s="57" t="s">
        <v>140</v>
      </c>
      <c r="J72" s="58">
        <f ca="1">(IF(B60&gt;1.5,(H60/(B60+2)+J66+MAX(0,J67-J66)+MAX(0,J68-J67)+MAX(0,J69-J68)+MAX(0,J70-J69)+MAX(0,J71-J70)),IF(B60=1,(H60/(B60+3)+J71),IF(B60=0,H60/4+J71))))</f>
        <v>42</v>
      </c>
    </row>
    <row r="73" spans="1:10" x14ac:dyDescent="0.25">
      <c r="A73" s="143" t="s">
        <v>155</v>
      </c>
      <c r="B73" s="144"/>
      <c r="C73" s="144"/>
      <c r="D73" s="144"/>
      <c r="E73" s="145"/>
      <c r="F73" s="143" t="str">
        <f ca="1">(IF(D58="Nothing","Yes",IF(D58="Cement, Aggregate, Steel, etc","Under Construction",IF(D58="Work not yet Started","Work not yet Started"))))</f>
        <v>Under Construction</v>
      </c>
      <c r="G73" s="144"/>
      <c r="H73" s="145"/>
    </row>
    <row r="74" spans="1:10" x14ac:dyDescent="0.25">
      <c r="A74" s="87" t="s">
        <v>54</v>
      </c>
      <c r="B74" s="87"/>
      <c r="C74" s="87"/>
      <c r="D74" s="87"/>
      <c r="E74" s="87"/>
      <c r="F74" s="87"/>
      <c r="G74" s="87"/>
      <c r="H74" s="87"/>
    </row>
    <row r="75" spans="1:10" ht="15" customHeight="1" x14ac:dyDescent="0.25">
      <c r="A75" s="164" t="s">
        <v>104</v>
      </c>
      <c r="B75" s="164"/>
      <c r="C75" s="147" t="s">
        <v>105</v>
      </c>
      <c r="D75" s="147"/>
      <c r="E75" s="147"/>
      <c r="F75" s="147"/>
      <c r="G75" s="147"/>
      <c r="H75" s="147"/>
    </row>
    <row r="76" spans="1:10" x14ac:dyDescent="0.25">
      <c r="A76" s="98" t="s">
        <v>55</v>
      </c>
      <c r="B76" s="98"/>
      <c r="C76" s="98"/>
      <c r="D76" s="98"/>
      <c r="E76" s="98"/>
      <c r="F76" s="98"/>
      <c r="G76" s="98"/>
      <c r="H76" s="98"/>
    </row>
    <row r="77" spans="1:10" x14ac:dyDescent="0.25">
      <c r="A77" s="87" t="s">
        <v>106</v>
      </c>
      <c r="B77" s="87"/>
      <c r="C77" s="87"/>
      <c r="D77" s="87"/>
      <c r="E77" s="87"/>
      <c r="F77" s="88">
        <v>21400</v>
      </c>
      <c r="G77" s="88"/>
      <c r="H77" s="88"/>
    </row>
    <row r="78" spans="1:10" hidden="1" x14ac:dyDescent="0.25">
      <c r="A78" s="87" t="s">
        <v>111</v>
      </c>
      <c r="B78" s="87"/>
      <c r="C78" s="87"/>
      <c r="D78" s="87"/>
      <c r="E78" s="87"/>
      <c r="F78" s="88"/>
      <c r="G78" s="88"/>
      <c r="H78" s="88"/>
    </row>
    <row r="79" spans="1:10" hidden="1" x14ac:dyDescent="0.25">
      <c r="A79" s="87" t="s">
        <v>112</v>
      </c>
      <c r="B79" s="87"/>
      <c r="C79" s="87"/>
      <c r="D79" s="87"/>
      <c r="E79" s="87"/>
      <c r="F79" s="88"/>
      <c r="G79" s="88"/>
      <c r="H79" s="88"/>
    </row>
    <row r="80" spans="1:10" s="12" customFormat="1" hidden="1" x14ac:dyDescent="0.25">
      <c r="A80" s="87" t="s">
        <v>128</v>
      </c>
      <c r="B80" s="87"/>
      <c r="C80" s="87"/>
      <c r="D80" s="87"/>
      <c r="E80" s="87"/>
      <c r="F80" s="88" t="s">
        <v>30</v>
      </c>
      <c r="G80" s="88"/>
      <c r="H80" s="88"/>
    </row>
    <row r="81" spans="1:9" s="12" customFormat="1" hidden="1" x14ac:dyDescent="0.25">
      <c r="A81" s="87" t="s">
        <v>129</v>
      </c>
      <c r="B81" s="87"/>
      <c r="C81" s="87"/>
      <c r="D81" s="87"/>
      <c r="E81" s="87"/>
      <c r="F81" s="88" t="s">
        <v>30</v>
      </c>
      <c r="G81" s="88"/>
      <c r="H81" s="88"/>
    </row>
    <row r="82" spans="1:9" s="12" customFormat="1" hidden="1" x14ac:dyDescent="0.25">
      <c r="A82" s="87" t="s">
        <v>130</v>
      </c>
      <c r="B82" s="87"/>
      <c r="C82" s="87"/>
      <c r="D82" s="87"/>
      <c r="E82" s="87"/>
      <c r="F82" s="88" t="s">
        <v>30</v>
      </c>
      <c r="G82" s="88"/>
      <c r="H82" s="88"/>
    </row>
    <row r="83" spans="1:9" s="12" customFormat="1" hidden="1" x14ac:dyDescent="0.25">
      <c r="A83" s="87" t="s">
        <v>131</v>
      </c>
      <c r="B83" s="87"/>
      <c r="C83" s="87"/>
      <c r="D83" s="87"/>
      <c r="E83" s="87"/>
      <c r="F83" s="88" t="s">
        <v>30</v>
      </c>
      <c r="G83" s="88"/>
      <c r="H83" s="88"/>
    </row>
    <row r="84" spans="1:9" s="12" customFormat="1" hidden="1" x14ac:dyDescent="0.25">
      <c r="A84" s="87" t="s">
        <v>132</v>
      </c>
      <c r="B84" s="87"/>
      <c r="C84" s="87"/>
      <c r="D84" s="87"/>
      <c r="E84" s="87"/>
      <c r="F84" s="88" t="s">
        <v>30</v>
      </c>
      <c r="G84" s="88"/>
      <c r="H84" s="88"/>
    </row>
    <row r="85" spans="1:9" s="12" customFormat="1" hidden="1" x14ac:dyDescent="0.25">
      <c r="A85" s="87" t="s">
        <v>133</v>
      </c>
      <c r="B85" s="87"/>
      <c r="C85" s="87"/>
      <c r="D85" s="87"/>
      <c r="E85" s="87"/>
      <c r="F85" s="88" t="s">
        <v>30</v>
      </c>
      <c r="G85" s="88"/>
      <c r="H85" s="88"/>
    </row>
    <row r="86" spans="1:9" s="12" customFormat="1" hidden="1" x14ac:dyDescent="0.25">
      <c r="A86" s="87" t="s">
        <v>134</v>
      </c>
      <c r="B86" s="87"/>
      <c r="C86" s="87"/>
      <c r="D86" s="87"/>
      <c r="E86" s="87"/>
      <c r="F86" s="88" t="s">
        <v>30</v>
      </c>
      <c r="G86" s="88"/>
      <c r="H86" s="88"/>
    </row>
    <row r="87" spans="1:9" s="12" customFormat="1" hidden="1" x14ac:dyDescent="0.25">
      <c r="A87" s="87" t="s">
        <v>135</v>
      </c>
      <c r="B87" s="87"/>
      <c r="C87" s="87"/>
      <c r="D87" s="87"/>
      <c r="E87" s="87"/>
      <c r="F87" s="88" t="s">
        <v>30</v>
      </c>
      <c r="G87" s="88"/>
      <c r="H87" s="88"/>
    </row>
    <row r="88" spans="1:9" x14ac:dyDescent="0.25">
      <c r="A88" s="87" t="s">
        <v>56</v>
      </c>
      <c r="B88" s="87"/>
      <c r="C88" s="87"/>
      <c r="D88" s="87"/>
      <c r="E88" s="87"/>
      <c r="F88" s="157" t="s">
        <v>215</v>
      </c>
      <c r="G88" s="157"/>
      <c r="H88" s="157"/>
    </row>
    <row r="89" spans="1:9" s="9" customFormat="1" x14ac:dyDescent="0.25">
      <c r="A89" s="98" t="s">
        <v>57</v>
      </c>
      <c r="B89" s="98"/>
      <c r="C89" s="98"/>
      <c r="D89" s="98"/>
      <c r="E89" s="98"/>
      <c r="F89" s="88">
        <f>F77*0.8</f>
        <v>17120</v>
      </c>
      <c r="G89" s="88"/>
      <c r="H89" s="88"/>
    </row>
    <row r="90" spans="1:9" s="1" customFormat="1" x14ac:dyDescent="0.25">
      <c r="A90" s="159" t="s">
        <v>99</v>
      </c>
      <c r="B90" s="159"/>
      <c r="C90" s="159"/>
      <c r="D90" s="159"/>
      <c r="E90" s="159"/>
      <c r="F90" s="159"/>
      <c r="G90" s="159"/>
      <c r="H90" s="159"/>
    </row>
    <row r="91" spans="1:9" s="1" customFormat="1" ht="15.75" customHeight="1" x14ac:dyDescent="0.25">
      <c r="A91" s="86" t="s">
        <v>58</v>
      </c>
      <c r="B91" s="86"/>
      <c r="C91" s="148" t="s">
        <v>109</v>
      </c>
      <c r="D91" s="148"/>
      <c r="E91" s="89" t="s">
        <v>59</v>
      </c>
      <c r="F91" s="89"/>
      <c r="G91" s="86" t="s">
        <v>60</v>
      </c>
      <c r="H91" s="86"/>
    </row>
    <row r="92" spans="1:9" s="1" customFormat="1" x14ac:dyDescent="0.25">
      <c r="A92" s="158" t="s">
        <v>213</v>
      </c>
      <c r="B92" s="158"/>
      <c r="C92" s="91">
        <f>COUNT(D100)*18+COUNT(D102:D103)*18+COUNT(D107:D108)*2+COUNT(D110:D114)+COUNT(D116:D120)*18+COUNT(D123:D126)*3</f>
        <v>165</v>
      </c>
      <c r="D92" s="91"/>
      <c r="E92" s="92">
        <f t="shared" ref="E92" si="0">SUM(D100)*18+SUM(D102:D103)*18+SUM(D107:D108)*2+SUM(D110:D114)+SUM(D116:D120)*18+SUM(D123:D126)*3</f>
        <v>61068.047040000005</v>
      </c>
      <c r="F92" s="92"/>
      <c r="G92" s="92">
        <f>SUM(F100)*18+SUM(F102:F103)*18+SUM(F107:F108)*2+SUM(F110:F114)+SUM(F116:F120)*18+SUM(F123:F126)*3</f>
        <v>104445</v>
      </c>
      <c r="H92" s="92"/>
    </row>
    <row r="93" spans="1:9" s="9" customFormat="1" x14ac:dyDescent="0.25">
      <c r="A93" s="90" t="s">
        <v>63</v>
      </c>
      <c r="B93" s="90"/>
      <c r="C93" s="90"/>
      <c r="D93" s="90"/>
      <c r="E93" s="90"/>
      <c r="F93" s="90"/>
      <c r="G93" s="90"/>
      <c r="H93" s="90"/>
    </row>
    <row r="94" spans="1:9" x14ac:dyDescent="0.25">
      <c r="A94" s="90" t="s">
        <v>64</v>
      </c>
      <c r="B94" s="90"/>
      <c r="C94" s="90"/>
      <c r="D94" s="90"/>
      <c r="E94" s="90"/>
      <c r="F94" s="90"/>
      <c r="G94" s="90"/>
      <c r="H94" s="90"/>
    </row>
    <row r="95" spans="1:9" ht="47.25" customHeight="1" x14ac:dyDescent="0.25">
      <c r="A95" s="44" t="s">
        <v>156</v>
      </c>
      <c r="B95" s="44" t="s">
        <v>157</v>
      </c>
      <c r="C95" s="36" t="s">
        <v>65</v>
      </c>
      <c r="D95" s="36" t="s">
        <v>66</v>
      </c>
      <c r="E95" s="43" t="s">
        <v>67</v>
      </c>
      <c r="F95" s="36" t="s">
        <v>214</v>
      </c>
      <c r="G95" s="162" t="s">
        <v>68</v>
      </c>
      <c r="H95" s="163"/>
      <c r="I95" s="35"/>
    </row>
    <row r="96" spans="1:9" s="2" customFormat="1" x14ac:dyDescent="0.25">
      <c r="A96" s="75" t="s">
        <v>213</v>
      </c>
      <c r="B96" s="76"/>
      <c r="C96" s="76"/>
      <c r="D96" s="76"/>
      <c r="E96" s="76"/>
      <c r="F96" s="76"/>
      <c r="G96" s="76"/>
      <c r="H96" s="77"/>
    </row>
    <row r="97" spans="1:14" s="2" customFormat="1" x14ac:dyDescent="0.25">
      <c r="A97" s="75" t="s">
        <v>201</v>
      </c>
      <c r="B97" s="76"/>
      <c r="C97" s="76"/>
      <c r="D97" s="76"/>
      <c r="E97" s="76"/>
      <c r="F97" s="76"/>
      <c r="G97" s="76"/>
      <c r="H97" s="77"/>
    </row>
    <row r="98" spans="1:14" s="2" customFormat="1" x14ac:dyDescent="0.25">
      <c r="A98" s="75" t="s">
        <v>202</v>
      </c>
      <c r="B98" s="76"/>
      <c r="C98" s="76"/>
      <c r="D98" s="76"/>
      <c r="E98" s="76"/>
      <c r="F98" s="76"/>
      <c r="G98" s="76"/>
      <c r="H98" s="77"/>
    </row>
    <row r="99" spans="1:14" s="2" customFormat="1" x14ac:dyDescent="0.25">
      <c r="A99" s="84" t="s">
        <v>218</v>
      </c>
      <c r="B99" s="84"/>
      <c r="C99" s="84"/>
      <c r="D99" s="84"/>
      <c r="E99" s="84"/>
      <c r="F99" s="84"/>
      <c r="G99" s="84"/>
      <c r="H99" s="84"/>
      <c r="I99" s="35"/>
      <c r="L99" s="73"/>
      <c r="M99" s="73"/>
    </row>
    <row r="100" spans="1:14" s="2" customFormat="1" ht="15.75" customHeight="1" x14ac:dyDescent="0.25">
      <c r="A100" s="74">
        <v>1</v>
      </c>
      <c r="B100" s="74"/>
      <c r="C100" s="19" t="s">
        <v>203</v>
      </c>
      <c r="D100" s="19">
        <f>34.24*10.764</f>
        <v>368.55936000000003</v>
      </c>
      <c r="E100" s="19">
        <v>0</v>
      </c>
      <c r="F100" s="19">
        <v>633</v>
      </c>
      <c r="G100" s="78" t="str">
        <f>A99</f>
        <v>1st to 7th, 9th to 14th, 16th to 20th Floor (Part Car Parking Tower Area)</v>
      </c>
      <c r="H100" s="79"/>
      <c r="I100" s="35"/>
      <c r="N100" s="35"/>
    </row>
    <row r="101" spans="1:14" s="2" customFormat="1" ht="15.75" customHeight="1" x14ac:dyDescent="0.25">
      <c r="A101" s="74">
        <f>A100+1</f>
        <v>2</v>
      </c>
      <c r="B101" s="74"/>
      <c r="C101" s="65" t="s">
        <v>223</v>
      </c>
      <c r="D101" s="85"/>
      <c r="E101" s="85"/>
      <c r="F101" s="66"/>
      <c r="G101" s="80"/>
      <c r="H101" s="81"/>
      <c r="I101" s="35"/>
      <c r="N101" s="35"/>
    </row>
    <row r="102" spans="1:14" s="2" customFormat="1" ht="15.75" customHeight="1" x14ac:dyDescent="0.25">
      <c r="A102" s="74">
        <f>A101+1</f>
        <v>3</v>
      </c>
      <c r="B102" s="74"/>
      <c r="C102" s="19" t="s">
        <v>203</v>
      </c>
      <c r="D102" s="19">
        <f>34.24*10.764</f>
        <v>368.55936000000003</v>
      </c>
      <c r="E102" s="19">
        <v>0</v>
      </c>
      <c r="F102" s="19">
        <v>633</v>
      </c>
      <c r="G102" s="80"/>
      <c r="H102" s="81"/>
      <c r="I102" s="35"/>
      <c r="N102" s="35"/>
    </row>
    <row r="103" spans="1:14" s="2" customFormat="1" ht="15.75" customHeight="1" x14ac:dyDescent="0.25">
      <c r="A103" s="74">
        <f t="shared" ref="A103" si="1">A102+1</f>
        <v>4</v>
      </c>
      <c r="B103" s="74"/>
      <c r="C103" s="19" t="s">
        <v>203</v>
      </c>
      <c r="D103" s="19">
        <f>34.24*10.764</f>
        <v>368.55936000000003</v>
      </c>
      <c r="E103" s="19">
        <v>0</v>
      </c>
      <c r="F103" s="19">
        <v>633</v>
      </c>
      <c r="G103" s="82"/>
      <c r="H103" s="83"/>
      <c r="I103" s="35"/>
      <c r="N103" s="35"/>
    </row>
    <row r="104" spans="1:14" s="2" customFormat="1" x14ac:dyDescent="0.25">
      <c r="A104" s="84" t="s">
        <v>219</v>
      </c>
      <c r="B104" s="84"/>
      <c r="C104" s="84"/>
      <c r="D104" s="84"/>
      <c r="E104" s="84"/>
      <c r="F104" s="84"/>
      <c r="G104" s="84"/>
      <c r="H104" s="84"/>
      <c r="I104" s="35"/>
      <c r="L104" s="73"/>
      <c r="M104" s="73"/>
    </row>
    <row r="105" spans="1:14" s="2" customFormat="1" ht="15.75" customHeight="1" x14ac:dyDescent="0.25">
      <c r="A105" s="74">
        <v>1</v>
      </c>
      <c r="B105" s="74"/>
      <c r="C105" s="65" t="s">
        <v>204</v>
      </c>
      <c r="D105" s="85"/>
      <c r="E105" s="85"/>
      <c r="F105" s="66"/>
      <c r="G105" s="78" t="str">
        <f>A104</f>
        <v>8th &amp; 15th Floor (Part Car Parking Tower &amp; Refuge Area)</v>
      </c>
      <c r="H105" s="79"/>
      <c r="I105" s="35"/>
      <c r="N105" s="35"/>
    </row>
    <row r="106" spans="1:14" s="2" customFormat="1" ht="15.75" customHeight="1" x14ac:dyDescent="0.25">
      <c r="A106" s="74">
        <f>A105+1</f>
        <v>2</v>
      </c>
      <c r="B106" s="74"/>
      <c r="C106" s="65" t="s">
        <v>223</v>
      </c>
      <c r="D106" s="85"/>
      <c r="E106" s="85"/>
      <c r="F106" s="66"/>
      <c r="G106" s="80"/>
      <c r="H106" s="81"/>
      <c r="I106" s="35"/>
      <c r="N106" s="35"/>
    </row>
    <row r="107" spans="1:14" s="2" customFormat="1" ht="15.75" customHeight="1" x14ac:dyDescent="0.25">
      <c r="A107" s="74">
        <f>A106+1</f>
        <v>3</v>
      </c>
      <c r="B107" s="74"/>
      <c r="C107" s="19" t="s">
        <v>203</v>
      </c>
      <c r="D107" s="19">
        <f>34.24*10.764</f>
        <v>368.55936000000003</v>
      </c>
      <c r="E107" s="19">
        <v>0</v>
      </c>
      <c r="F107" s="19">
        <v>633</v>
      </c>
      <c r="G107" s="80"/>
      <c r="H107" s="81"/>
      <c r="I107" s="35"/>
      <c r="N107" s="35"/>
    </row>
    <row r="108" spans="1:14" s="2" customFormat="1" ht="15.75" customHeight="1" x14ac:dyDescent="0.25">
      <c r="A108" s="74">
        <f t="shared" ref="A108" si="2">A107+1</f>
        <v>4</v>
      </c>
      <c r="B108" s="74"/>
      <c r="C108" s="19" t="s">
        <v>203</v>
      </c>
      <c r="D108" s="19">
        <f>34.24*10.764</f>
        <v>368.55936000000003</v>
      </c>
      <c r="E108" s="19">
        <v>0</v>
      </c>
      <c r="F108" s="19">
        <v>633</v>
      </c>
      <c r="G108" s="82"/>
      <c r="H108" s="83"/>
      <c r="I108" s="35"/>
      <c r="N108" s="35"/>
    </row>
    <row r="109" spans="1:14" s="2" customFormat="1" x14ac:dyDescent="0.25">
      <c r="A109" s="84" t="s">
        <v>220</v>
      </c>
      <c r="B109" s="84"/>
      <c r="C109" s="84"/>
      <c r="D109" s="84"/>
      <c r="E109" s="84"/>
      <c r="F109" s="84"/>
      <c r="G109" s="84"/>
      <c r="H109" s="84"/>
      <c r="I109" s="35"/>
      <c r="L109" s="73"/>
      <c r="M109" s="73"/>
    </row>
    <row r="110" spans="1:14" s="2" customFormat="1" x14ac:dyDescent="0.25">
      <c r="A110" s="74">
        <v>1</v>
      </c>
      <c r="B110" s="74"/>
      <c r="C110" s="19" t="s">
        <v>203</v>
      </c>
      <c r="D110" s="19">
        <f t="shared" ref="D110:D112" si="3">34.24*10.764</f>
        <v>368.55936000000003</v>
      </c>
      <c r="E110" s="19">
        <v>0</v>
      </c>
      <c r="F110" s="19">
        <v>633</v>
      </c>
      <c r="G110" s="78" t="str">
        <f>A109</f>
        <v xml:space="preserve">21st Floor </v>
      </c>
      <c r="H110" s="79"/>
      <c r="I110" s="35"/>
      <c r="N110" s="35"/>
    </row>
    <row r="111" spans="1:14" s="2" customFormat="1" ht="15.75" customHeight="1" x14ac:dyDescent="0.25">
      <c r="A111" s="74">
        <v>2</v>
      </c>
      <c r="B111" s="74"/>
      <c r="C111" s="19" t="s">
        <v>203</v>
      </c>
      <c r="D111" s="19">
        <f>34.78*10.764</f>
        <v>374.37191999999999</v>
      </c>
      <c r="E111" s="19">
        <v>0</v>
      </c>
      <c r="F111" s="19">
        <v>633</v>
      </c>
      <c r="G111" s="80"/>
      <c r="H111" s="81"/>
      <c r="I111" s="35">
        <f>13500000/F111</f>
        <v>21327.014218009477</v>
      </c>
      <c r="N111" s="35"/>
    </row>
    <row r="112" spans="1:14" s="2" customFormat="1" x14ac:dyDescent="0.25">
      <c r="A112" s="74">
        <f>A111+1</f>
        <v>3</v>
      </c>
      <c r="B112" s="74"/>
      <c r="C112" s="19" t="s">
        <v>203</v>
      </c>
      <c r="D112" s="19">
        <f t="shared" si="3"/>
        <v>368.55936000000003</v>
      </c>
      <c r="E112" s="19">
        <v>0</v>
      </c>
      <c r="F112" s="19">
        <v>633</v>
      </c>
      <c r="G112" s="80"/>
      <c r="H112" s="81"/>
      <c r="I112" s="35"/>
      <c r="N112" s="35"/>
    </row>
    <row r="113" spans="1:16" s="2" customFormat="1" x14ac:dyDescent="0.25">
      <c r="A113" s="74">
        <f t="shared" ref="A113" si="4">A112+1</f>
        <v>4</v>
      </c>
      <c r="B113" s="74"/>
      <c r="C113" s="19" t="s">
        <v>203</v>
      </c>
      <c r="D113" s="19">
        <f>34.24*10.764</f>
        <v>368.55936000000003</v>
      </c>
      <c r="E113" s="19">
        <v>0</v>
      </c>
      <c r="F113" s="19">
        <v>633</v>
      </c>
      <c r="G113" s="80"/>
      <c r="H113" s="81"/>
      <c r="I113" s="35"/>
      <c r="N113" s="35"/>
    </row>
    <row r="114" spans="1:16" s="2" customFormat="1" ht="15.75" customHeight="1" x14ac:dyDescent="0.25">
      <c r="A114" s="74">
        <f>A113+1</f>
        <v>5</v>
      </c>
      <c r="B114" s="74"/>
      <c r="C114" s="19" t="s">
        <v>203</v>
      </c>
      <c r="D114" s="19">
        <f>34.78*10.764</f>
        <v>374.37191999999999</v>
      </c>
      <c r="E114" s="19">
        <v>0</v>
      </c>
      <c r="F114" s="19">
        <v>633</v>
      </c>
      <c r="G114" s="82"/>
      <c r="H114" s="83"/>
      <c r="I114" s="35"/>
      <c r="N114" s="35"/>
    </row>
    <row r="115" spans="1:16" s="2" customFormat="1" ht="15.75" customHeight="1" x14ac:dyDescent="0.25">
      <c r="A115" s="75" t="s">
        <v>221</v>
      </c>
      <c r="B115" s="76"/>
      <c r="C115" s="76"/>
      <c r="D115" s="76"/>
      <c r="E115" s="76"/>
      <c r="F115" s="76"/>
      <c r="G115" s="76"/>
      <c r="H115" s="77"/>
      <c r="I115" s="35"/>
    </row>
    <row r="116" spans="1:16" s="2" customFormat="1" ht="15.75" customHeight="1" x14ac:dyDescent="0.25">
      <c r="A116" s="65">
        <v>1</v>
      </c>
      <c r="B116" s="66"/>
      <c r="C116" s="19" t="s">
        <v>203</v>
      </c>
      <c r="D116" s="19">
        <f t="shared" ref="D116:D118" si="5">34.24*10.764</f>
        <v>368.55936000000003</v>
      </c>
      <c r="E116" s="19">
        <v>0</v>
      </c>
      <c r="F116" s="19">
        <v>633</v>
      </c>
      <c r="G116" s="78" t="str">
        <f>A115</f>
        <v>23rd to 28th, 30th to 35th, 37th to 42nd Floor</v>
      </c>
      <c r="H116" s="79"/>
      <c r="I116" s="35"/>
      <c r="N116" s="2" t="str">
        <f t="shared" ref="N116:N119" ca="1" si="6">O116&amp;""&amp;",..,"&amp;""&amp;P116</f>
        <v>2301,..,4201</v>
      </c>
      <c r="O116" s="2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10^ROW(INDIRECT("1:"&amp;LEN((LEFT(A115,SUM(LEN(A115)-LEN(SUBSTITUTE(A115,{"0","1","2"},""))))))))/10))*100+1</f>
        <v>2301</v>
      </c>
      <c r="P116" s="2">
        <f ca="1">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",LEN(A115))),LEN(A115)))))))/10))*100+1</f>
        <v>4201</v>
      </c>
    </row>
    <row r="117" spans="1:16" s="2" customFormat="1" ht="15.75" customHeight="1" x14ac:dyDescent="0.25">
      <c r="A117" s="65">
        <v>2</v>
      </c>
      <c r="B117" s="66"/>
      <c r="C117" s="19" t="s">
        <v>203</v>
      </c>
      <c r="D117" s="19">
        <f>34.78*10.764</f>
        <v>374.37191999999999</v>
      </c>
      <c r="E117" s="19">
        <v>0</v>
      </c>
      <c r="F117" s="19">
        <v>633</v>
      </c>
      <c r="G117" s="80"/>
      <c r="H117" s="81"/>
      <c r="I117" s="35"/>
      <c r="N117" s="2" t="str">
        <f t="shared" ca="1" si="6"/>
        <v>2302,..,4202</v>
      </c>
      <c r="O117" s="2">
        <f t="shared" ref="O117:P117" ca="1" si="7">O116+1</f>
        <v>2302</v>
      </c>
      <c r="P117" s="2">
        <f t="shared" ca="1" si="7"/>
        <v>4202</v>
      </c>
    </row>
    <row r="118" spans="1:16" s="2" customFormat="1" ht="15.75" customHeight="1" x14ac:dyDescent="0.25">
      <c r="A118" s="65">
        <v>3</v>
      </c>
      <c r="B118" s="66"/>
      <c r="C118" s="19" t="s">
        <v>203</v>
      </c>
      <c r="D118" s="19">
        <f t="shared" si="5"/>
        <v>368.55936000000003</v>
      </c>
      <c r="E118" s="19">
        <v>0</v>
      </c>
      <c r="F118" s="19">
        <v>633</v>
      </c>
      <c r="G118" s="80"/>
      <c r="H118" s="81"/>
      <c r="I118" s="35"/>
      <c r="N118" s="2" t="str">
        <f t="shared" ca="1" si="6"/>
        <v>2303,..,4203</v>
      </c>
      <c r="O118" s="2">
        <f t="shared" ref="O118:P118" ca="1" si="8">O117+1</f>
        <v>2303</v>
      </c>
      <c r="P118" s="2">
        <f t="shared" ca="1" si="8"/>
        <v>4203</v>
      </c>
    </row>
    <row r="119" spans="1:16" s="2" customFormat="1" ht="15.75" customHeight="1" x14ac:dyDescent="0.25">
      <c r="A119" s="65">
        <v>4</v>
      </c>
      <c r="B119" s="66"/>
      <c r="C119" s="19" t="s">
        <v>203</v>
      </c>
      <c r="D119" s="19">
        <f>34.24*10.764</f>
        <v>368.55936000000003</v>
      </c>
      <c r="E119" s="19">
        <v>0</v>
      </c>
      <c r="F119" s="19">
        <v>633</v>
      </c>
      <c r="G119" s="80"/>
      <c r="H119" s="81"/>
      <c r="I119" s="35"/>
      <c r="N119" s="2" t="str">
        <f t="shared" ca="1" si="6"/>
        <v>2304,..,4204</v>
      </c>
      <c r="O119" s="2">
        <f t="shared" ref="O119:P120" ca="1" si="9">O118+1</f>
        <v>2304</v>
      </c>
      <c r="P119" s="2">
        <f t="shared" ca="1" si="9"/>
        <v>4204</v>
      </c>
    </row>
    <row r="120" spans="1:16" s="2" customFormat="1" ht="15.75" customHeight="1" x14ac:dyDescent="0.25">
      <c r="A120" s="65">
        <v>5</v>
      </c>
      <c r="B120" s="66"/>
      <c r="C120" s="19" t="s">
        <v>203</v>
      </c>
      <c r="D120" s="19">
        <f>34.78*10.764</f>
        <v>374.37191999999999</v>
      </c>
      <c r="E120" s="19">
        <v>0</v>
      </c>
      <c r="F120" s="19">
        <v>633</v>
      </c>
      <c r="G120" s="82"/>
      <c r="H120" s="83"/>
      <c r="I120" s="35">
        <f>12800000/F120</f>
        <v>20221.169036334912</v>
      </c>
      <c r="N120" s="2" t="str">
        <f t="shared" ref="N120" ca="1" si="10">O120&amp;""&amp;",..,"&amp;""&amp;P120</f>
        <v>2305,..,4205</v>
      </c>
      <c r="O120" s="2">
        <f t="shared" ca="1" si="9"/>
        <v>2305</v>
      </c>
      <c r="P120" s="2">
        <f t="shared" ca="1" si="9"/>
        <v>4205</v>
      </c>
    </row>
    <row r="121" spans="1:16" s="2" customFormat="1" x14ac:dyDescent="0.25">
      <c r="A121" s="75" t="s">
        <v>222</v>
      </c>
      <c r="B121" s="76"/>
      <c r="C121" s="76"/>
      <c r="D121" s="76"/>
      <c r="E121" s="76"/>
      <c r="F121" s="76"/>
      <c r="G121" s="76"/>
      <c r="H121" s="77"/>
      <c r="I121" s="35"/>
    </row>
    <row r="122" spans="1:16" s="2" customFormat="1" ht="15.75" customHeight="1" x14ac:dyDescent="0.25">
      <c r="A122" s="65">
        <v>1</v>
      </c>
      <c r="B122" s="66"/>
      <c r="C122" s="65" t="s">
        <v>204</v>
      </c>
      <c r="D122" s="85"/>
      <c r="E122" s="85"/>
      <c r="F122" s="66"/>
      <c r="G122" s="78" t="str">
        <f>A121</f>
        <v>22nd, 29th &amp; 36th Floor (Part Refuge Area)</v>
      </c>
      <c r="H122" s="79"/>
      <c r="I122" s="35"/>
      <c r="N122" s="2" t="str">
        <f t="shared" ref="N122:N126" ca="1" si="11">O122&amp;""&amp;" &amp; "&amp;""&amp;P122</f>
        <v>2201 &amp; 3601</v>
      </c>
      <c r="O122" s="2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10^ROW(INDIRECT("1:"&amp;LEN((LEFT(A121,SUM(LEN(A121)-LEN(SUBSTITUTE(A121,{"0","1","2"},""))))))))/10))*100+1</f>
        <v>2201</v>
      </c>
      <c r="P122" s="2">
        <f ca="1">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",LEN(A121))),LEN(A121)))))))/10))*100+1</f>
        <v>3601</v>
      </c>
    </row>
    <row r="123" spans="1:16" s="2" customFormat="1" ht="15.75" customHeight="1" x14ac:dyDescent="0.25">
      <c r="A123" s="65">
        <v>2</v>
      </c>
      <c r="B123" s="66"/>
      <c r="C123" s="19" t="s">
        <v>203</v>
      </c>
      <c r="D123" s="19">
        <f>34.78*10.764</f>
        <v>374.37191999999999</v>
      </c>
      <c r="E123" s="19">
        <v>0</v>
      </c>
      <c r="F123" s="19">
        <v>633</v>
      </c>
      <c r="G123" s="80"/>
      <c r="H123" s="81"/>
      <c r="I123" s="35"/>
      <c r="N123" s="2" t="str">
        <f t="shared" ca="1" si="11"/>
        <v>2202 &amp; 3602</v>
      </c>
      <c r="O123" s="2">
        <f t="shared" ref="O123:P123" ca="1" si="12">O122+1</f>
        <v>2202</v>
      </c>
      <c r="P123" s="2">
        <f t="shared" ca="1" si="12"/>
        <v>3602</v>
      </c>
    </row>
    <row r="124" spans="1:16" s="2" customFormat="1" ht="15.75" customHeight="1" x14ac:dyDescent="0.25">
      <c r="A124" s="65">
        <v>3</v>
      </c>
      <c r="B124" s="66"/>
      <c r="C124" s="19" t="s">
        <v>203</v>
      </c>
      <c r="D124" s="19">
        <f>34.24*10.764</f>
        <v>368.55936000000003</v>
      </c>
      <c r="E124" s="19">
        <v>0</v>
      </c>
      <c r="F124" s="19">
        <v>633</v>
      </c>
      <c r="G124" s="80"/>
      <c r="H124" s="81"/>
      <c r="I124" s="35"/>
      <c r="N124" s="2" t="str">
        <f t="shared" ca="1" si="11"/>
        <v>2203 &amp; 3603</v>
      </c>
      <c r="O124" s="2">
        <f t="shared" ref="O124:P124" ca="1" si="13">O123+1</f>
        <v>2203</v>
      </c>
      <c r="P124" s="2">
        <f t="shared" ca="1" si="13"/>
        <v>3603</v>
      </c>
    </row>
    <row r="125" spans="1:16" s="2" customFormat="1" ht="15.75" customHeight="1" x14ac:dyDescent="0.25">
      <c r="A125" s="65">
        <v>4</v>
      </c>
      <c r="B125" s="66"/>
      <c r="C125" s="19" t="s">
        <v>203</v>
      </c>
      <c r="D125" s="19">
        <f>34.24*10.764</f>
        <v>368.55936000000003</v>
      </c>
      <c r="E125" s="19">
        <v>0</v>
      </c>
      <c r="F125" s="19">
        <v>633</v>
      </c>
      <c r="G125" s="80"/>
      <c r="H125" s="81"/>
      <c r="I125" s="35"/>
      <c r="N125" s="2" t="str">
        <f t="shared" ca="1" si="11"/>
        <v>2204 &amp; 3604</v>
      </c>
      <c r="O125" s="2">
        <f t="shared" ref="O125:P125" ca="1" si="14">O124+1</f>
        <v>2204</v>
      </c>
      <c r="P125" s="2">
        <f t="shared" ca="1" si="14"/>
        <v>3604</v>
      </c>
    </row>
    <row r="126" spans="1:16" s="2" customFormat="1" ht="15.75" customHeight="1" x14ac:dyDescent="0.25">
      <c r="A126" s="65">
        <v>5</v>
      </c>
      <c r="B126" s="66"/>
      <c r="C126" s="19" t="s">
        <v>203</v>
      </c>
      <c r="D126" s="19">
        <f>34.78*10.764</f>
        <v>374.37191999999999</v>
      </c>
      <c r="E126" s="19">
        <v>0</v>
      </c>
      <c r="F126" s="19">
        <v>633</v>
      </c>
      <c r="G126" s="82"/>
      <c r="H126" s="83"/>
      <c r="I126" s="35"/>
      <c r="N126" s="2" t="str">
        <f t="shared" ca="1" si="11"/>
        <v>2205 &amp; 3605</v>
      </c>
      <c r="O126" s="2">
        <f t="shared" ref="O126:P126" ca="1" si="15">O125+1</f>
        <v>2205</v>
      </c>
      <c r="P126" s="2">
        <f t="shared" ca="1" si="15"/>
        <v>3605</v>
      </c>
    </row>
    <row r="127" spans="1:16" s="1" customFormat="1" x14ac:dyDescent="0.25">
      <c r="A127" s="160" t="s">
        <v>76</v>
      </c>
      <c r="B127" s="160"/>
      <c r="C127" s="160"/>
      <c r="D127" s="160"/>
      <c r="E127" s="160"/>
      <c r="F127" s="160"/>
      <c r="G127" s="160"/>
      <c r="H127" s="160"/>
    </row>
    <row r="128" spans="1:16" s="1" customFormat="1" ht="33" customHeight="1" x14ac:dyDescent="0.25">
      <c r="A128" s="59">
        <v>1</v>
      </c>
      <c r="B128" s="67" t="s">
        <v>237</v>
      </c>
      <c r="C128" s="68"/>
      <c r="D128" s="68"/>
      <c r="E128" s="68"/>
      <c r="F128" s="68"/>
      <c r="G128" s="68"/>
      <c r="H128" s="69"/>
    </row>
    <row r="129" spans="1:16" s="1" customFormat="1" ht="30" hidden="1" customHeight="1" x14ac:dyDescent="0.25">
      <c r="A129" s="59">
        <f>A128+1</f>
        <v>2</v>
      </c>
      <c r="B129" s="67" t="s">
        <v>235</v>
      </c>
      <c r="C129" s="68"/>
      <c r="D129" s="68"/>
      <c r="E129" s="68"/>
      <c r="F129" s="68"/>
      <c r="G129" s="68"/>
      <c r="H129" s="69"/>
    </row>
    <row r="130" spans="1:16" s="1" customFormat="1" x14ac:dyDescent="0.25">
      <c r="A130" s="59">
        <f t="shared" ref="A130:A142" si="16">A129+1</f>
        <v>3</v>
      </c>
      <c r="B130" s="67" t="s">
        <v>236</v>
      </c>
      <c r="C130" s="68"/>
      <c r="D130" s="68"/>
      <c r="E130" s="68"/>
      <c r="F130" s="68"/>
      <c r="G130" s="68"/>
      <c r="H130" s="69"/>
    </row>
    <row r="131" spans="1:16" s="1" customFormat="1" x14ac:dyDescent="0.25">
      <c r="A131" s="59">
        <f t="shared" si="16"/>
        <v>4</v>
      </c>
      <c r="B131" s="67" t="s">
        <v>210</v>
      </c>
      <c r="C131" s="68"/>
      <c r="D131" s="68"/>
      <c r="E131" s="68"/>
      <c r="F131" s="68"/>
      <c r="G131" s="68"/>
      <c r="H131" s="69"/>
    </row>
    <row r="132" spans="1:16" s="1" customFormat="1" x14ac:dyDescent="0.25">
      <c r="A132" s="59">
        <f t="shared" si="16"/>
        <v>5</v>
      </c>
      <c r="B132" s="67" t="s">
        <v>161</v>
      </c>
      <c r="C132" s="68"/>
      <c r="D132" s="68"/>
      <c r="E132" s="68"/>
      <c r="F132" s="68"/>
      <c r="G132" s="68"/>
      <c r="H132" s="69"/>
    </row>
    <row r="133" spans="1:16" s="1" customFormat="1" x14ac:dyDescent="0.25">
      <c r="A133" s="59">
        <f t="shared" si="16"/>
        <v>6</v>
      </c>
      <c r="B133" s="70" t="s">
        <v>211</v>
      </c>
      <c r="C133" s="71"/>
      <c r="D133" s="71"/>
      <c r="E133" s="71"/>
      <c r="F133" s="71"/>
      <c r="G133" s="71"/>
      <c r="H133" s="72"/>
    </row>
    <row r="134" spans="1:16" s="1" customFormat="1" x14ac:dyDescent="0.25">
      <c r="A134" s="59">
        <f t="shared" si="16"/>
        <v>7</v>
      </c>
      <c r="B134" s="70" t="s">
        <v>163</v>
      </c>
      <c r="C134" s="71"/>
      <c r="D134" s="71"/>
      <c r="E134" s="71"/>
      <c r="F134" s="71"/>
      <c r="G134" s="71"/>
      <c r="H134" s="72"/>
    </row>
    <row r="135" spans="1:16" s="1" customFormat="1" x14ac:dyDescent="0.25">
      <c r="A135" s="59">
        <f t="shared" si="16"/>
        <v>8</v>
      </c>
      <c r="B135" s="70" t="s">
        <v>162</v>
      </c>
      <c r="C135" s="71"/>
      <c r="D135" s="71"/>
      <c r="E135" s="71"/>
      <c r="F135" s="71"/>
      <c r="G135" s="71"/>
      <c r="H135" s="72"/>
    </row>
    <row r="136" spans="1:16" s="1" customFormat="1" x14ac:dyDescent="0.25">
      <c r="A136" s="59">
        <f t="shared" si="16"/>
        <v>9</v>
      </c>
      <c r="B136" s="70" t="s">
        <v>224</v>
      </c>
      <c r="C136" s="71"/>
      <c r="D136" s="71"/>
      <c r="E136" s="71"/>
      <c r="F136" s="71"/>
      <c r="G136" s="71"/>
      <c r="H136" s="72"/>
      <c r="I136" s="59">
        <f t="shared" ref="I136" si="17">I135+1</f>
        <v>1</v>
      </c>
      <c r="J136" s="70" t="s">
        <v>207</v>
      </c>
      <c r="K136" s="71"/>
      <c r="L136" s="71"/>
      <c r="M136" s="71"/>
      <c r="N136" s="71"/>
      <c r="O136" s="71"/>
      <c r="P136" s="72"/>
    </row>
    <row r="137" spans="1:16" s="1" customFormat="1" x14ac:dyDescent="0.25">
      <c r="A137" s="59">
        <f t="shared" si="16"/>
        <v>10</v>
      </c>
      <c r="B137" s="70" t="s">
        <v>232</v>
      </c>
      <c r="C137" s="71"/>
      <c r="D137" s="71"/>
      <c r="E137" s="71"/>
      <c r="F137" s="71"/>
      <c r="G137" s="71"/>
      <c r="H137" s="72"/>
    </row>
    <row r="138" spans="1:16" s="1" customFormat="1" x14ac:dyDescent="0.25">
      <c r="A138" s="59">
        <v>11</v>
      </c>
      <c r="B138" s="70" t="s">
        <v>226</v>
      </c>
      <c r="C138" s="71"/>
      <c r="D138" s="71"/>
      <c r="E138" s="71"/>
      <c r="F138" s="71"/>
      <c r="G138" s="71"/>
      <c r="H138" s="72"/>
    </row>
    <row r="139" spans="1:16" s="1" customFormat="1" ht="39" customHeight="1" x14ac:dyDescent="0.25">
      <c r="A139" s="59">
        <f t="shared" si="16"/>
        <v>12</v>
      </c>
      <c r="B139" s="62" t="s">
        <v>241</v>
      </c>
      <c r="C139" s="63"/>
      <c r="D139" s="63"/>
      <c r="E139" s="63"/>
      <c r="F139" s="63"/>
      <c r="G139" s="63"/>
      <c r="H139" s="64"/>
    </row>
    <row r="140" spans="1:16" s="1" customFormat="1" ht="33" customHeight="1" x14ac:dyDescent="0.25">
      <c r="A140" s="59">
        <f t="shared" si="16"/>
        <v>13</v>
      </c>
      <c r="B140" s="62" t="s">
        <v>239</v>
      </c>
      <c r="C140" s="63"/>
      <c r="D140" s="63"/>
      <c r="E140" s="63"/>
      <c r="F140" s="63"/>
      <c r="G140" s="63"/>
      <c r="H140" s="64"/>
    </row>
    <row r="141" spans="1:16" ht="33.75" customHeight="1" x14ac:dyDescent="0.25">
      <c r="A141" s="61">
        <f t="shared" si="16"/>
        <v>14</v>
      </c>
      <c r="B141" s="67" t="s">
        <v>245</v>
      </c>
      <c r="C141" s="68"/>
      <c r="D141" s="68"/>
      <c r="E141" s="68"/>
      <c r="F141" s="68"/>
      <c r="G141" s="68"/>
      <c r="H141" s="69"/>
    </row>
    <row r="142" spans="1:16" ht="51.75" customHeight="1" x14ac:dyDescent="0.25">
      <c r="A142" s="59">
        <f t="shared" si="16"/>
        <v>15</v>
      </c>
      <c r="B142" s="67" t="s">
        <v>243</v>
      </c>
      <c r="C142" s="68"/>
      <c r="D142" s="68"/>
      <c r="E142" s="68"/>
      <c r="F142" s="68"/>
      <c r="G142" s="68"/>
      <c r="H142" s="69"/>
    </row>
    <row r="143" spans="1:16" x14ac:dyDescent="0.25">
      <c r="A143" s="146" t="s">
        <v>69</v>
      </c>
      <c r="B143" s="146"/>
      <c r="C143" s="146"/>
      <c r="D143" s="146"/>
      <c r="E143" s="146"/>
      <c r="F143" s="146"/>
      <c r="G143" s="146"/>
      <c r="H143" s="146"/>
    </row>
    <row r="144" spans="1:16" ht="15.75" customHeight="1" x14ac:dyDescent="0.25">
      <c r="A144" s="87" t="s">
        <v>70</v>
      </c>
      <c r="B144" s="87"/>
      <c r="C144" s="87"/>
      <c r="D144" s="87"/>
      <c r="E144" s="87"/>
      <c r="F144" s="87"/>
      <c r="G144" s="87"/>
      <c r="H144" s="87"/>
    </row>
    <row r="145" spans="1:8" x14ac:dyDescent="0.25">
      <c r="A145" s="161" t="s">
        <v>71</v>
      </c>
      <c r="B145" s="161"/>
      <c r="C145" s="161"/>
      <c r="D145" s="161"/>
      <c r="E145" s="161"/>
      <c r="F145" s="161"/>
      <c r="G145" s="161"/>
      <c r="H145" s="161"/>
    </row>
    <row r="146" spans="1:8" x14ac:dyDescent="0.25">
      <c r="A146" s="87" t="s">
        <v>72</v>
      </c>
      <c r="B146" s="87"/>
      <c r="C146" s="87"/>
      <c r="D146" s="87"/>
      <c r="E146" s="87"/>
      <c r="F146" s="87"/>
      <c r="G146" s="87"/>
      <c r="H146" s="87"/>
    </row>
    <row r="147" spans="1:8" x14ac:dyDescent="0.25">
      <c r="A147" s="87" t="s">
        <v>73</v>
      </c>
      <c r="B147" s="87"/>
      <c r="C147" s="87"/>
      <c r="D147" s="87"/>
      <c r="E147" s="87"/>
      <c r="F147" s="87"/>
      <c r="G147" s="87"/>
      <c r="H147" s="87"/>
    </row>
    <row r="148" spans="1:8" x14ac:dyDescent="0.25">
      <c r="A148" s="87" t="s">
        <v>164</v>
      </c>
      <c r="B148" s="87"/>
      <c r="C148" s="87"/>
      <c r="D148" s="87"/>
      <c r="E148" s="87"/>
      <c r="F148" s="87"/>
      <c r="G148" s="87"/>
      <c r="H148" s="87"/>
    </row>
    <row r="149" spans="1:8" x14ac:dyDescent="0.25">
      <c r="A149" s="106" t="s">
        <v>165</v>
      </c>
      <c r="B149" s="106"/>
      <c r="C149" s="106"/>
      <c r="D149" s="106"/>
      <c r="E149" s="106"/>
      <c r="F149" s="106"/>
      <c r="G149" s="106"/>
      <c r="H149" s="106"/>
    </row>
    <row r="150" spans="1:8" x14ac:dyDescent="0.25">
      <c r="A150" s="156" t="s">
        <v>108</v>
      </c>
      <c r="B150" s="156"/>
      <c r="C150" s="156" t="s">
        <v>238</v>
      </c>
      <c r="D150" s="156"/>
      <c r="E150" s="156" t="s">
        <v>143</v>
      </c>
      <c r="F150" s="156"/>
      <c r="G150" s="156" t="s">
        <v>244</v>
      </c>
      <c r="H150" s="156"/>
    </row>
    <row r="151" spans="1:8" x14ac:dyDescent="0.25">
      <c r="A151" s="155" t="s">
        <v>110</v>
      </c>
      <c r="B151" s="155"/>
      <c r="C151" s="155"/>
      <c r="D151" s="155"/>
      <c r="E151" s="155"/>
      <c r="F151" s="155"/>
      <c r="G151" s="155"/>
      <c r="H151" s="155"/>
    </row>
    <row r="152" spans="1:8" x14ac:dyDescent="0.25">
      <c r="A152" s="155"/>
      <c r="B152" s="155"/>
      <c r="C152" s="155"/>
      <c r="D152" s="155"/>
      <c r="E152" s="155"/>
      <c r="F152" s="155"/>
      <c r="G152" s="155"/>
      <c r="H152" s="155"/>
    </row>
    <row r="153" spans="1:8" x14ac:dyDescent="0.25">
      <c r="A153" s="155"/>
      <c r="B153" s="155"/>
      <c r="C153" s="155"/>
      <c r="D153" s="155"/>
      <c r="E153" s="155"/>
      <c r="F153" s="155"/>
      <c r="G153" s="155"/>
      <c r="H153" s="155"/>
    </row>
    <row r="154" spans="1:8" x14ac:dyDescent="0.25">
      <c r="A154" s="155"/>
      <c r="B154" s="155"/>
      <c r="C154" s="155"/>
      <c r="D154" s="155"/>
      <c r="E154" s="155"/>
      <c r="F154" s="155"/>
      <c r="G154" s="155"/>
      <c r="H154" s="155"/>
    </row>
    <row r="155" spans="1:8" x14ac:dyDescent="0.25">
      <c r="A155" s="14" t="s">
        <v>74</v>
      </c>
      <c r="B155" s="15"/>
      <c r="C155" s="15"/>
      <c r="D155" s="14" t="str">
        <f>E8</f>
        <v>Ruparel Nova</v>
      </c>
      <c r="F155" s="15"/>
      <c r="G155" s="15"/>
      <c r="H155" s="15"/>
    </row>
    <row r="156" spans="1:8" x14ac:dyDescent="0.25">
      <c r="A156" s="15"/>
      <c r="B156" s="15"/>
      <c r="C156" s="15"/>
      <c r="D156" s="15"/>
      <c r="E156" s="15"/>
      <c r="F156" s="15"/>
      <c r="G156" s="15"/>
      <c r="H156" s="15"/>
    </row>
    <row r="157" spans="1:8" ht="15" customHeight="1" x14ac:dyDescent="0.25">
      <c r="A157" s="15"/>
      <c r="B157" s="15"/>
      <c r="C157" s="15"/>
      <c r="D157" s="15"/>
      <c r="E157" s="15"/>
      <c r="F157" s="15"/>
      <c r="G157" s="15"/>
      <c r="H157" s="15"/>
    </row>
    <row r="161" spans="4:4" x14ac:dyDescent="0.25">
      <c r="D161"/>
    </row>
    <row r="194" spans="1:1" x14ac:dyDescent="0.25">
      <c r="A194" s="17" t="s">
        <v>242</v>
      </c>
    </row>
    <row r="211" spans="9:9" x14ac:dyDescent="0.25">
      <c r="I211"/>
    </row>
    <row r="230" spans="1:1" x14ac:dyDescent="0.25">
      <c r="A230" s="17" t="s">
        <v>234</v>
      </c>
    </row>
    <row r="267" spans="1:1" x14ac:dyDescent="0.25">
      <c r="A267" s="17" t="s">
        <v>75</v>
      </c>
    </row>
  </sheetData>
  <mergeCells count="259">
    <mergeCell ref="E39:H39"/>
    <mergeCell ref="A39:D39"/>
    <mergeCell ref="A148:H148"/>
    <mergeCell ref="A145:H145"/>
    <mergeCell ref="A100:B100"/>
    <mergeCell ref="A91:B91"/>
    <mergeCell ref="G95:H95"/>
    <mergeCell ref="A68:B68"/>
    <mergeCell ref="F77:H77"/>
    <mergeCell ref="A74:H74"/>
    <mergeCell ref="A75:B75"/>
    <mergeCell ref="A76:H76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B141:H141"/>
    <mergeCell ref="B142:H142"/>
    <mergeCell ref="C49:E49"/>
    <mergeCell ref="A46:B46"/>
    <mergeCell ref="A50:H50"/>
    <mergeCell ref="A51:C51"/>
    <mergeCell ref="A52:C52"/>
    <mergeCell ref="D52:H52"/>
    <mergeCell ref="G49:H49"/>
    <mergeCell ref="C48:H48"/>
    <mergeCell ref="A151:H154"/>
    <mergeCell ref="A150:B150"/>
    <mergeCell ref="E150:F150"/>
    <mergeCell ref="C150:D150"/>
    <mergeCell ref="G150:H150"/>
    <mergeCell ref="A88:E88"/>
    <mergeCell ref="F88:H88"/>
    <mergeCell ref="A89:E89"/>
    <mergeCell ref="F89:H89"/>
    <mergeCell ref="A99:H99"/>
    <mergeCell ref="A92:B92"/>
    <mergeCell ref="A146:H146"/>
    <mergeCell ref="A90:H90"/>
    <mergeCell ref="A149:H149"/>
    <mergeCell ref="A147:H147"/>
    <mergeCell ref="A127:H127"/>
    <mergeCell ref="A143:H143"/>
    <mergeCell ref="A144:H144"/>
    <mergeCell ref="A77:E77"/>
    <mergeCell ref="C75:H75"/>
    <mergeCell ref="F78:H78"/>
    <mergeCell ref="A78:E78"/>
    <mergeCell ref="A87:E87"/>
    <mergeCell ref="A79:E79"/>
    <mergeCell ref="C91:D91"/>
    <mergeCell ref="B130:H130"/>
    <mergeCell ref="B135:H135"/>
    <mergeCell ref="A124:B124"/>
    <mergeCell ref="A125:B125"/>
    <mergeCell ref="A126:B126"/>
    <mergeCell ref="B136:H136"/>
    <mergeCell ref="B137:H137"/>
    <mergeCell ref="A121:H121"/>
    <mergeCell ref="A122:B122"/>
    <mergeCell ref="C122:F122"/>
    <mergeCell ref="A123:B123"/>
    <mergeCell ref="G122:H126"/>
    <mergeCell ref="B134:H134"/>
    <mergeCell ref="A118:B118"/>
    <mergeCell ref="A73:E73"/>
    <mergeCell ref="F73:H73"/>
    <mergeCell ref="F84:H84"/>
    <mergeCell ref="F80:H80"/>
    <mergeCell ref="F87:H87"/>
    <mergeCell ref="F85:H85"/>
    <mergeCell ref="A80:E80"/>
    <mergeCell ref="A82:E82"/>
    <mergeCell ref="F82:H82"/>
    <mergeCell ref="A83:E83"/>
    <mergeCell ref="A85:E85"/>
    <mergeCell ref="F79:H79"/>
    <mergeCell ref="A84:E84"/>
    <mergeCell ref="F83:H83"/>
    <mergeCell ref="A57:C57"/>
    <mergeCell ref="D57:H57"/>
    <mergeCell ref="C61:H61"/>
    <mergeCell ref="A64:B64"/>
    <mergeCell ref="A66:B66"/>
    <mergeCell ref="E62:F62"/>
    <mergeCell ref="A55:C55"/>
    <mergeCell ref="A56:C56"/>
    <mergeCell ref="D55:H55"/>
    <mergeCell ref="E63:F72"/>
    <mergeCell ref="G63:H72"/>
    <mergeCell ref="A71:B71"/>
    <mergeCell ref="A72:B72"/>
    <mergeCell ref="D56:H56"/>
    <mergeCell ref="A70:B70"/>
    <mergeCell ref="A58:C58"/>
    <mergeCell ref="D58:H58"/>
    <mergeCell ref="A63:B63"/>
    <mergeCell ref="G62:H62"/>
    <mergeCell ref="A61:B61"/>
    <mergeCell ref="A59:B59"/>
    <mergeCell ref="C59:H59"/>
    <mergeCell ref="A67:B6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69:B69"/>
    <mergeCell ref="A62:B62"/>
    <mergeCell ref="A65:B6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L104:M104"/>
    <mergeCell ref="G91:H91"/>
    <mergeCell ref="A81:E81"/>
    <mergeCell ref="F81:H81"/>
    <mergeCell ref="L99:M99"/>
    <mergeCell ref="A101:B101"/>
    <mergeCell ref="A102:B102"/>
    <mergeCell ref="A103:B103"/>
    <mergeCell ref="F86:H86"/>
    <mergeCell ref="A104:H104"/>
    <mergeCell ref="G100:H103"/>
    <mergeCell ref="E91:F91"/>
    <mergeCell ref="A93:H93"/>
    <mergeCell ref="C92:D92"/>
    <mergeCell ref="E92:F92"/>
    <mergeCell ref="G92:H92"/>
    <mergeCell ref="A96:H96"/>
    <mergeCell ref="A94:H94"/>
    <mergeCell ref="A86:E86"/>
    <mergeCell ref="A97:H97"/>
    <mergeCell ref="A105:B105"/>
    <mergeCell ref="A98:H98"/>
    <mergeCell ref="C101:F101"/>
    <mergeCell ref="A110:B110"/>
    <mergeCell ref="A111:B111"/>
    <mergeCell ref="A106:B106"/>
    <mergeCell ref="C106:F106"/>
    <mergeCell ref="A107:B107"/>
    <mergeCell ref="A108:B108"/>
    <mergeCell ref="C105:F105"/>
    <mergeCell ref="G105:H108"/>
    <mergeCell ref="B140:H140"/>
    <mergeCell ref="A119:B119"/>
    <mergeCell ref="A120:B120"/>
    <mergeCell ref="B131:H131"/>
    <mergeCell ref="B132:H132"/>
    <mergeCell ref="B133:H133"/>
    <mergeCell ref="B128:H128"/>
    <mergeCell ref="B129:H129"/>
    <mergeCell ref="L109:M109"/>
    <mergeCell ref="A113:B113"/>
    <mergeCell ref="A114:B114"/>
    <mergeCell ref="A115:H115"/>
    <mergeCell ref="A116:B116"/>
    <mergeCell ref="G116:H120"/>
    <mergeCell ref="G110:H114"/>
    <mergeCell ref="A109:H109"/>
    <mergeCell ref="A117:B117"/>
    <mergeCell ref="A112:B112"/>
    <mergeCell ref="B139:H139"/>
    <mergeCell ref="B138:H138"/>
    <mergeCell ref="J136:P136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&amp;P</oddFooter>
  </headerFooter>
  <rowBreaks count="6" manualBreakCount="6">
    <brk id="58" max="16383" man="1"/>
    <brk id="142" max="7" man="1"/>
    <brk id="154" max="7" man="1"/>
    <brk id="193" max="7" man="1"/>
    <brk id="229" max="7" man="1"/>
    <brk id="266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68"/>
      <c r="D2" s="168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69" t="s">
        <v>80</v>
      </c>
      <c r="D4" s="169"/>
      <c r="E4" s="169"/>
      <c r="F4" s="6"/>
      <c r="G4" s="169" t="s">
        <v>81</v>
      </c>
      <c r="H4" s="169"/>
      <c r="I4" s="169"/>
      <c r="J4" s="169" t="s">
        <v>82</v>
      </c>
      <c r="K4" s="169"/>
      <c r="L4" s="169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7" zoomScale="115" zoomScaleNormal="115" workbookViewId="0">
      <selection activeCell="A15" sqref="A15"/>
    </sheetView>
  </sheetViews>
  <sheetFormatPr defaultColWidth="8.7109375" defaultRowHeight="15" x14ac:dyDescent="0.25"/>
  <cols>
    <col min="1" max="1" width="8.7109375" style="23"/>
    <col min="2" max="2" width="22.140625" style="23" customWidth="1"/>
    <col min="3" max="3" width="37" style="23" customWidth="1"/>
    <col min="4" max="5" width="11.42578125" style="23" customWidth="1"/>
    <col min="6" max="6" width="14" style="23" customWidth="1"/>
    <col min="7" max="7" width="20" style="23" customWidth="1"/>
    <col min="8" max="8" width="16.42578125" style="23" customWidth="1"/>
    <col min="9" max="16384" width="8.7109375" style="23"/>
  </cols>
  <sheetData>
    <row r="1" spans="1:9" ht="15" customHeight="1" x14ac:dyDescent="0.25"/>
    <row r="2" spans="1:9" ht="15" customHeight="1" x14ac:dyDescent="0.2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25">
      <c r="A3" s="24"/>
      <c r="B3" s="170" t="s">
        <v>144</v>
      </c>
      <c r="C3" s="170"/>
      <c r="D3" s="170"/>
      <c r="E3" s="170"/>
      <c r="F3" s="170"/>
      <c r="G3" s="170"/>
      <c r="H3" s="170"/>
    </row>
    <row r="4" spans="1:9" x14ac:dyDescent="0.25">
      <c r="A4" s="24"/>
      <c r="B4" s="25" t="s">
        <v>145</v>
      </c>
      <c r="C4" s="25" t="s">
        <v>146</v>
      </c>
      <c r="D4" s="25" t="s">
        <v>78</v>
      </c>
      <c r="E4" s="25" t="s">
        <v>147</v>
      </c>
      <c r="F4" s="25" t="s">
        <v>153</v>
      </c>
      <c r="G4" s="25" t="s">
        <v>154</v>
      </c>
      <c r="H4" s="25" t="s">
        <v>148</v>
      </c>
    </row>
    <row r="5" spans="1:9" ht="15" customHeight="1" x14ac:dyDescent="0.25">
      <c r="A5" s="24"/>
      <c r="B5" s="27" t="s">
        <v>149</v>
      </c>
      <c r="C5" s="28"/>
      <c r="D5" s="27"/>
      <c r="E5" s="27"/>
      <c r="F5" s="29"/>
      <c r="G5" s="29" t="e">
        <f>H5/F5</f>
        <v>#DIV/0!</v>
      </c>
      <c r="H5" s="30"/>
    </row>
    <row r="6" spans="1:9" x14ac:dyDescent="0.25">
      <c r="A6" s="24"/>
      <c r="B6" s="27" t="s">
        <v>149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25">
      <c r="A7" s="24"/>
      <c r="B7" s="27" t="s">
        <v>149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25">
      <c r="A8" s="24"/>
      <c r="B8" s="27" t="s">
        <v>149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25">
      <c r="A9" s="24"/>
      <c r="B9" s="27" t="s">
        <v>149</v>
      </c>
      <c r="C9" s="31"/>
      <c r="D9" s="27"/>
      <c r="E9" s="27"/>
      <c r="F9" s="29"/>
      <c r="G9" s="29" t="e">
        <f t="shared" si="1"/>
        <v>#DIV/0!</v>
      </c>
      <c r="H9" s="30"/>
    </row>
    <row r="10" spans="1:9" ht="15" customHeight="1" x14ac:dyDescent="0.25">
      <c r="A10" s="24"/>
      <c r="B10" s="27" t="s">
        <v>150</v>
      </c>
      <c r="C10" s="28"/>
      <c r="D10" s="60" t="s">
        <v>203</v>
      </c>
      <c r="E10" s="27">
        <v>374</v>
      </c>
      <c r="F10" s="29">
        <v>633</v>
      </c>
      <c r="G10" s="29">
        <f t="shared" si="1"/>
        <v>20221.169036334912</v>
      </c>
      <c r="H10" s="30">
        <v>12800000</v>
      </c>
    </row>
    <row r="11" spans="1:9" ht="15" customHeight="1" x14ac:dyDescent="0.25">
      <c r="A11" s="24"/>
      <c r="B11" s="27" t="s">
        <v>150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25">
      <c r="A12" s="24"/>
      <c r="B12" s="32" t="s">
        <v>151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25">
      <c r="B13" s="32" t="s">
        <v>152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2025-07-14T13:01:00Z</cp:lastPrinted>
  <dcterms:created xsi:type="dcterms:W3CDTF">2019-07-16T09:29:46Z</dcterms:created>
  <dcterms:modified xsi:type="dcterms:W3CDTF">2025-07-14T13:04:25Z</dcterms:modified>
</cp:coreProperties>
</file>