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Report!$A$1:$H$279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F133" i="1"/>
  <c r="J117" i="1"/>
  <c r="J116" i="1"/>
  <c r="J115" i="1"/>
  <c r="H107" i="1"/>
  <c r="E110" i="1" l="1"/>
  <c r="I106" i="1" s="1"/>
  <c r="C108" i="1" s="1"/>
  <c r="J111" i="1"/>
  <c r="D119" i="1"/>
  <c r="D117" i="1"/>
  <c r="D115" i="1"/>
  <c r="D113" i="1"/>
  <c r="D111" i="1"/>
  <c r="D110" i="1"/>
  <c r="J112" i="1"/>
  <c r="J113" i="1" s="1"/>
  <c r="J118" i="1" s="1"/>
  <c r="J110" i="1"/>
  <c r="D118" i="1"/>
  <c r="D114" i="1"/>
  <c r="D112" i="1"/>
  <c r="J109" i="1"/>
  <c r="D116" i="1"/>
  <c r="G110" i="1"/>
  <c r="E3" i="1"/>
  <c r="J114" i="1" l="1"/>
  <c r="J119" i="1" s="1"/>
  <c r="A185" i="1"/>
  <c r="A186" i="1" l="1"/>
  <c r="A189" i="1" s="1"/>
  <c r="A190" i="1" s="1"/>
  <c r="A156" i="1"/>
  <c r="Q170" i="1"/>
  <c r="R163" i="1"/>
  <c r="R170" i="1"/>
  <c r="Q163" i="1"/>
  <c r="P170" i="1" l="1"/>
  <c r="D58" i="1" l="1"/>
  <c r="J103" i="1" l="1"/>
  <c r="J102" i="1"/>
  <c r="J89" i="1"/>
  <c r="J88" i="1"/>
  <c r="J75" i="1"/>
  <c r="J74" i="1"/>
  <c r="H79" i="1"/>
  <c r="H93" i="1"/>
  <c r="H65" i="1"/>
  <c r="D74" i="1" l="1"/>
  <c r="D84" i="1"/>
  <c r="D96" i="1"/>
  <c r="D97" i="1"/>
  <c r="D98" i="1"/>
  <c r="E96" i="1"/>
  <c r="D71" i="1"/>
  <c r="D105" i="1"/>
  <c r="D101" i="1"/>
  <c r="J97" i="1"/>
  <c r="J95" i="1"/>
  <c r="D100" i="1"/>
  <c r="D104" i="1"/>
  <c r="J98" i="1"/>
  <c r="J99" i="1" s="1"/>
  <c r="J104" i="1" s="1"/>
  <c r="J96" i="1"/>
  <c r="D99" i="1"/>
  <c r="D103" i="1"/>
  <c r="D102" i="1"/>
  <c r="J82" i="1"/>
  <c r="J84" i="1"/>
  <c r="J85" i="1" s="1"/>
  <c r="J90" i="1" s="1"/>
  <c r="D91" i="1"/>
  <c r="D87" i="1"/>
  <c r="J83" i="1"/>
  <c r="C82" i="1" s="1"/>
  <c r="D82" i="1" s="1"/>
  <c r="J81" i="1"/>
  <c r="D89" i="1"/>
  <c r="D85" i="1"/>
  <c r="D88" i="1"/>
  <c r="D90" i="1"/>
  <c r="D86" i="1"/>
  <c r="C70" i="1"/>
  <c r="D70" i="1" s="1"/>
  <c r="D76" i="1"/>
  <c r="J68" i="1"/>
  <c r="D77" i="1"/>
  <c r="D73" i="1"/>
  <c r="J69" i="1"/>
  <c r="C68" i="1" s="1"/>
  <c r="D68" i="1" s="1"/>
  <c r="J67" i="1"/>
  <c r="D72" i="1"/>
  <c r="D75" i="1"/>
  <c r="J70" i="1"/>
  <c r="J71" i="1" s="1"/>
  <c r="J76" i="1" s="1"/>
  <c r="Q177" i="1"/>
  <c r="J100" i="1" l="1"/>
  <c r="J101" i="1" s="1"/>
  <c r="J86" i="1"/>
  <c r="J87" i="1" s="1"/>
  <c r="J72" i="1"/>
  <c r="J73" i="1" s="1"/>
  <c r="J105" i="1" l="1"/>
  <c r="J91" i="1"/>
  <c r="C83" i="1" s="1"/>
  <c r="J77" i="1"/>
  <c r="C69" i="1" s="1"/>
  <c r="A157" i="1"/>
  <c r="A158" i="1" s="1"/>
  <c r="A159" i="1" s="1"/>
  <c r="A160" i="1" s="1"/>
  <c r="A161" i="1" s="1"/>
  <c r="R177" i="1"/>
  <c r="I92" i="1" l="1"/>
  <c r="C94" i="1" s="1"/>
  <c r="G96" i="1"/>
  <c r="E82" i="1"/>
  <c r="I78" i="1" s="1"/>
  <c r="C80" i="1" s="1"/>
  <c r="D83" i="1"/>
  <c r="G82" i="1"/>
  <c r="E68" i="1"/>
  <c r="D69" i="1"/>
  <c r="G68" i="1"/>
  <c r="P163" i="1"/>
  <c r="P177" i="1"/>
  <c r="D62" i="1" l="1"/>
  <c r="I64" i="1"/>
  <c r="C66" i="1" s="1"/>
  <c r="D63" i="1" l="1"/>
  <c r="C13" i="1" l="1"/>
  <c r="F173" i="1" l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F177" i="1"/>
  <c r="F175" i="1"/>
  <c r="F168" i="1"/>
  <c r="F167" i="1"/>
  <c r="F166" i="1"/>
  <c r="F165" i="1"/>
  <c r="F164" i="1"/>
  <c r="F163" i="1"/>
  <c r="F174" i="1"/>
  <c r="F172" i="1"/>
  <c r="F171" i="1"/>
  <c r="F170" i="1"/>
  <c r="F157" i="1"/>
  <c r="F158" i="1"/>
  <c r="F159" i="1"/>
  <c r="F160" i="1"/>
  <c r="F161" i="1"/>
  <c r="F156" i="1"/>
  <c r="F145" i="1"/>
  <c r="G145" i="1"/>
  <c r="G146" i="1" s="1"/>
  <c r="G147" i="1" s="1"/>
  <c r="G148" i="1" s="1"/>
  <c r="G149" i="1" s="1"/>
  <c r="G150" i="1" s="1"/>
  <c r="G151" i="1" s="1"/>
  <c r="A146" i="1"/>
  <c r="A147" i="1" s="1"/>
  <c r="A148" i="1" s="1"/>
  <c r="A149" i="1" s="1"/>
  <c r="A150" i="1" s="1"/>
  <c r="A151" i="1" s="1"/>
  <c r="F146" i="1"/>
  <c r="F147" i="1"/>
  <c r="F148" i="1"/>
  <c r="F149" i="1"/>
  <c r="F150" i="1"/>
  <c r="F151" i="1"/>
  <c r="Q178" i="1" l="1"/>
  <c r="Q164" i="1"/>
  <c r="G170" i="1"/>
  <c r="G171" i="1" s="1"/>
  <c r="G172" i="1" s="1"/>
  <c r="G173" i="1" s="1"/>
  <c r="G174" i="1" s="1"/>
  <c r="G175" i="1" s="1"/>
  <c r="A177" i="1" l="1"/>
  <c r="A163" i="1"/>
  <c r="R164" i="1"/>
  <c r="R165" i="1" s="1"/>
  <c r="R166" i="1" s="1"/>
  <c r="R167" i="1" s="1"/>
  <c r="R168" i="1" s="1"/>
  <c r="R178" i="1"/>
  <c r="R179" i="1" s="1"/>
  <c r="R180" i="1" s="1"/>
  <c r="R181" i="1" s="1"/>
  <c r="R182" i="1" s="1"/>
  <c r="Q179" i="1"/>
  <c r="Q165" i="1"/>
  <c r="Q171" i="1"/>
  <c r="G163" i="1"/>
  <c r="G164" i="1" s="1"/>
  <c r="G165" i="1" s="1"/>
  <c r="G166" i="1" s="1"/>
  <c r="G167" i="1" s="1"/>
  <c r="G168" i="1" s="1"/>
  <c r="G156" i="1"/>
  <c r="G157" i="1" s="1"/>
  <c r="G158" i="1" s="1"/>
  <c r="G159" i="1" s="1"/>
  <c r="G160" i="1" s="1"/>
  <c r="G161" i="1" s="1"/>
  <c r="E24" i="1"/>
  <c r="E22" i="1"/>
  <c r="P179" i="1" l="1"/>
  <c r="A179" i="1" s="1"/>
  <c r="P178" i="1"/>
  <c r="A178" i="1" s="1"/>
  <c r="P164" i="1"/>
  <c r="A164" i="1" s="1"/>
  <c r="P165" i="1"/>
  <c r="A165" i="1" s="1"/>
  <c r="A170" i="1"/>
  <c r="Q180" i="1"/>
  <c r="P180" i="1" s="1"/>
  <c r="Q166" i="1"/>
  <c r="P166" i="1" s="1"/>
  <c r="R171" i="1"/>
  <c r="R172" i="1" s="1"/>
  <c r="R173" i="1" s="1"/>
  <c r="R174" i="1" s="1"/>
  <c r="R175" i="1" s="1"/>
  <c r="Q172" i="1"/>
  <c r="P172" i="1" l="1"/>
  <c r="P171" i="1"/>
  <c r="A171" i="1" s="1"/>
  <c r="A166" i="1"/>
  <c r="Q181" i="1"/>
  <c r="P181" i="1" s="1"/>
  <c r="A180" i="1"/>
  <c r="Q167" i="1"/>
  <c r="P167" i="1" s="1"/>
  <c r="Q173" i="1"/>
  <c r="P173" i="1" s="1"/>
  <c r="A172" i="1" l="1"/>
  <c r="Q182" i="1"/>
  <c r="P182" i="1" s="1"/>
  <c r="A181" i="1"/>
  <c r="A167" i="1"/>
  <c r="Q168" i="1"/>
  <c r="P168" i="1" s="1"/>
  <c r="Q174" i="1"/>
  <c r="P174" i="1" s="1"/>
  <c r="A173" i="1" l="1"/>
  <c r="A182" i="1"/>
  <c r="Q175" i="1"/>
  <c r="P175" i="1" s="1"/>
  <c r="A168" i="1"/>
  <c r="A174" i="1" l="1"/>
  <c r="A175" i="1" l="1"/>
  <c r="D201" i="1"/>
  <c r="D51" i="1"/>
</calcChain>
</file>

<file path=xl/sharedStrings.xml><?xml version="1.0" encoding="utf-8"?>
<sst xmlns="http://schemas.openxmlformats.org/spreadsheetml/2006/main" count="358" uniqueCount="199">
  <si>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</si>
  <si>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</si>
  <si>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</si>
  <si>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</si>
  <si>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</si>
  <si>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</si>
  <si>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</si>
  <si>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</si>
  <si>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</si>
  <si>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</si>
  <si>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</si>
  <si>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</si>
  <si>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</si>
  <si>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</si>
  <si>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</si>
  <si>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</si>
  <si>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</si>
  <si>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</si>
  <si>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</si>
  <si>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</si>
  <si>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</si>
  <si>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</si>
  <si>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</si>
  <si>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</si>
  <si>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</si>
  <si>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</si>
  <si>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</si>
  <si>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</si>
  <si>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</si>
  <si>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</si>
  <si>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</si>
  <si>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</si>
  <si>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</si>
  <si>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</si>
  <si>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</si>
  <si>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</si>
  <si>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</si>
  <si>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</si>
  <si>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</si>
  <si>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</si>
  <si>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</si>
  <si>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</si>
  <si>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</si>
  <si>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</si>
  <si>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</si>
  <si>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</si>
  <si>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</si>
  <si>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</si>
  <si>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</si>
  <si>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</si>
  <si>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</si>
  <si>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</si>
  <si>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</si>
  <si>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</si>
  <si>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</si>
  <si>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</si>
  <si>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</si>
  <si>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</si>
  <si>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</si>
  <si>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</si>
  <si>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</si>
  <si>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</si>
  <si>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</si>
  <si>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</si>
  <si>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</si>
  <si>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</si>
  <si>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</si>
  <si>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</si>
  <si>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</si>
  <si>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</si>
  <si>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</si>
  <si>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</si>
  <si>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</si>
  <si>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</si>
  <si>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</si>
  <si>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</si>
  <si>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</si>
  <si>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</si>
  <si>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</si>
  <si>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</si>
  <si>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</si>
  <si>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</si>
  <si>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</si>
  <si>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</si>
  <si>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</si>
  <si>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</si>
  <si>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</si>
  <si>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</si>
  <si>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</si>
  <si>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</si>
  <si>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</si>
  <si>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</si>
  <si>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</si>
  <si>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</si>
  <si>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</si>
  <si>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</si>
  <si>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</si>
  <si>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</si>
  <si>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</si>
  <si>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</si>
  <si>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</si>
  <si>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</si>
  <si>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</si>
  <si>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</si>
  <si>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</si>
  <si>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</si>
  <si>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</si>
  <si>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</si>
  <si>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</si>
  <si>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</si>
  <si>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</si>
  <si>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</si>
  <si>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</si>
  <si>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</si>
  <si>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</si>
  <si>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</si>
  <si>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</si>
  <si>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</si>
  <si>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</si>
  <si>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</si>
  <si>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</si>
  <si>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</si>
  <si>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</si>
  <si>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</si>
  <si>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</si>
  <si>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</si>
  <si>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</si>
  <si>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</si>
  <si>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</si>
  <si>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</si>
  <si>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</si>
  <si>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</si>
  <si>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</si>
  <si>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</si>
  <si>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</si>
  <si>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</si>
  <si>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</si>
  <si>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</si>
  <si>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</si>
  <si>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</si>
  <si>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</si>
  <si>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</si>
  <si>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</si>
  <si>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</si>
  <si>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</si>
  <si>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2nd, 3rd, 4th, 6th, 8th, 7th, 9th Floor</t>
  </si>
  <si>
    <t>Basement 1</t>
  </si>
  <si>
    <t>Plinth in process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</si>
  <si>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</si>
  <si>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</si>
  <si>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</si>
  <si>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 xml:space="preserve">Violations Observed if any : </t>
  </si>
  <si>
    <t xml:space="preserve">Material laying at Site : </t>
  </si>
  <si>
    <t>Saleable area Loading :</t>
  </si>
  <si>
    <t>Refer Data</t>
  </si>
  <si>
    <t>1) We have personally visited the property.</t>
  </si>
  <si>
    <r>
      <t>Vitrified tiles flooring, Kitchen Platform, Decorative Enternace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</si>
  <si>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</si>
  <si>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M/s.Vardhman Developers.</t>
  </si>
  <si>
    <t>Vardhaman Residency Part II</t>
  </si>
  <si>
    <t>Building no.1 (Wing A &amp; B)
Building no.2, 3, 4 &amp; 5</t>
  </si>
  <si>
    <t>Internal Road</t>
  </si>
  <si>
    <t>Building</t>
  </si>
  <si>
    <t>168/1A/2A/3A</t>
  </si>
  <si>
    <t>Vangani</t>
  </si>
  <si>
    <t>Thane</t>
  </si>
  <si>
    <t>Karjat</t>
  </si>
  <si>
    <t>SSNR/R.A./BSP/BP/Mouje.Pasane/Tal.Karjat/S.No.168/1/A/3/A2502</t>
  </si>
  <si>
    <t>11/06/2013.</t>
  </si>
  <si>
    <t>(Build No. 5) = Stilt + 1st Floor</t>
  </si>
  <si>
    <t>As per RERA - 30/06/2024.</t>
  </si>
  <si>
    <t>(Build No.5) = Ground + 1st Floor</t>
  </si>
  <si>
    <t>Valid Up to: (Build No. 1 Wing A &amp; B) = Ground + 1st to 2nd Floor
(Build No. 2, 3 &amp; 4) = Ground + 1st to 2nd Floor
(Build No. 5) = Stilt + 1st Floor</t>
  </si>
  <si>
    <t>Residential</t>
  </si>
  <si>
    <t>1.5Km from Vangani Railway Station</t>
  </si>
  <si>
    <t>S No</t>
  </si>
  <si>
    <t>Himalaya Complex</t>
  </si>
  <si>
    <t>(Build No. 1 - Wing A &amp; B) = Ground + 1st to 2nd Floor
(Build No. 2, 3 &amp; 4) = Ground + 1st to 2nd Floor
(Build No. 5) = Stilt + 1st Floor</t>
  </si>
  <si>
    <t>(Build No. 1 Wing A &amp; B) = Ground + 1st to 2nd Floor</t>
  </si>
  <si>
    <t>(Build No. 2, 3 &amp; 4) = Ground + 1st to 2nd Floor</t>
  </si>
  <si>
    <t>(Build No. 2) = Ground + 1st to 2nd Floor</t>
  </si>
  <si>
    <t>(Build No.3 &amp; 4) = Ground + 1st to 2nd Floor</t>
  </si>
  <si>
    <t>1,00,000/-</t>
  </si>
  <si>
    <t>Ms.Geetadevi Bimleshkumar Jain</t>
  </si>
  <si>
    <t>As per site visit on 03/01/2022, we observed that 4 tenents have occupied by the flats in Buildng No. 1.</t>
  </si>
  <si>
    <t xml:space="preserve">Recommended rate should be considered as all inclusive rate if other charges are not mentioned. (Excluding GST &amp; other government Taxes).
</t>
  </si>
  <si>
    <t>Mr.Deshmukh - 9552583731</t>
  </si>
  <si>
    <t>6 Building</t>
  </si>
  <si>
    <t>Latitude &amp; Longitude</t>
  </si>
  <si>
    <t xml:space="preserve">Location Link </t>
  </si>
  <si>
    <t>https://goo.gl/maps/PcJPY6FcVJKUek8P9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</si>
  <si>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</si>
  <si>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19.1064563,73.3138876</t>
  </si>
  <si>
    <t>Building No. 1 = All work completed. Please provide OC.
Building No. 2 = Construction work was stopped from COVID - 19 Lockdown.
Building No. 3, 4 &amp; 5 =  Work not yet Started.</t>
  </si>
  <si>
    <t>As per RERA, completion period of project is expired on 30/06/2024 but still project is under construction.</t>
  </si>
  <si>
    <t>Project Vardhaman Residency Part II has received 1st CC on 11/06/2013, but Building No. 2 Work not yet completed and Building No. 3, 4 &amp; 5 Work not yet started.</t>
  </si>
  <si>
    <t>Naynesh Sunil Lovanshi</t>
  </si>
  <si>
    <t>P52000011680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</si>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</sst>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indexed="8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58">
    <xf numFmtId="0" fontId="0" fillId="0" borderId="0" xfId="0"/>
    <xf numFmtId="0" fontId="5" fillId="0" borderId="0" xfId="4"/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19" fillId="0" borderId="10" xfId="1" applyFont="1" applyBorder="1" applyProtection="1">
      <protection hidden="1"/>
    </xf>
    <xf numFmtId="0" fontId="19" fillId="0" borderId="0" xfId="1" applyFont="1" applyProtection="1">
      <protection hidden="1"/>
    </xf>
    <xf numFmtId="0" fontId="22" fillId="0" borderId="0" xfId="0" applyFont="1" applyProtection="1">
      <protection hidden="1"/>
    </xf>
    <xf numFmtId="0" fontId="22" fillId="0" borderId="13" xfId="0" applyFont="1" applyBorder="1" applyProtection="1">
      <protection hidden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9" fillId="0" borderId="0" xfId="1" applyFont="1"/>
    <xf numFmtId="0" fontId="7" fillId="0" borderId="0" xfId="1" applyFont="1"/>
    <xf numFmtId="0" fontId="20" fillId="0" borderId="0" xfId="1" applyFont="1"/>
    <xf numFmtId="0" fontId="14" fillId="0" borderId="0" xfId="1" applyFont="1"/>
    <xf numFmtId="0" fontId="11" fillId="0" borderId="1" xfId="1" applyFont="1" applyBorder="1" applyAlignment="1" applyProtection="1">
      <alignment vertical="top"/>
      <protection locked="0"/>
    </xf>
    <xf numFmtId="0" fontId="21" fillId="0" borderId="0" xfId="1" applyFont="1"/>
    <xf numFmtId="0" fontId="11" fillId="0" borderId="0" xfId="1" applyFont="1"/>
    <xf numFmtId="1" fontId="19" fillId="0" borderId="0" xfId="1" applyNumberFormat="1" applyFont="1"/>
    <xf numFmtId="14" fontId="19" fillId="0" borderId="0" xfId="1" applyNumberFormat="1" applyFont="1"/>
    <xf numFmtId="0" fontId="19" fillId="0" borderId="11" xfId="1" applyFont="1" applyBorder="1" applyProtection="1">
      <protection hidden="1"/>
    </xf>
    <xf numFmtId="0" fontId="19" fillId="0" borderId="12" xfId="1" applyFont="1" applyBorder="1" applyProtection="1">
      <protection hidden="1"/>
    </xf>
    <xf numFmtId="0" fontId="19" fillId="0" borderId="12" xfId="1" applyFont="1" applyBorder="1"/>
    <xf numFmtId="0" fontId="11" fillId="0" borderId="1" xfId="1" applyFont="1" applyBorder="1" applyAlignment="1" applyProtection="1">
      <alignment horizontal="center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Protection="1"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1" fontId="23" fillId="0" borderId="12" xfId="0" applyNumberFormat="1" applyFont="1" applyBorder="1"/>
    <xf numFmtId="1" fontId="23" fillId="0" borderId="12" xfId="0" applyNumberFormat="1" applyFont="1" applyBorder="1" applyAlignment="1">
      <alignment horizontal="right"/>
    </xf>
    <xf numFmtId="0" fontId="11" fillId="0" borderId="6" xfId="1" applyFont="1" applyBorder="1" applyAlignment="1" applyProtection="1">
      <alignment horizontal="center" wrapText="1"/>
      <protection locked="0"/>
    </xf>
    <xf numFmtId="9" fontId="11" fillId="0" borderId="6" xfId="1" applyNumberFormat="1" applyFont="1" applyBorder="1" applyAlignment="1" applyProtection="1">
      <alignment horizontal="center" vertical="center" wrapText="1"/>
      <protection hidden="1"/>
    </xf>
    <xf numFmtId="1" fontId="23" fillId="0" borderId="14" xfId="0" applyNumberFormat="1" applyFont="1" applyBorder="1"/>
    <xf numFmtId="0" fontId="15" fillId="0" borderId="0" xfId="1" applyFont="1"/>
    <xf numFmtId="0" fontId="24" fillId="0" borderId="0" xfId="2" applyFont="1"/>
    <xf numFmtId="0" fontId="6" fillId="0" borderId="0" xfId="2" applyFont="1"/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26" fillId="0" borderId="8" xfId="0" applyNumberFormat="1" applyFont="1" applyBorder="1" applyAlignment="1" applyProtection="1">
      <alignment vertical="top" wrapText="1"/>
      <protection locked="0"/>
    </xf>
    <xf numFmtId="1" fontId="26" fillId="0" borderId="23" xfId="0" applyNumberFormat="1" applyFont="1" applyBorder="1" applyAlignment="1" applyProtection="1">
      <alignment vertical="top" wrapText="1"/>
      <protection locked="0"/>
    </xf>
    <xf numFmtId="1" fontId="26" fillId="0" borderId="9" xfId="0" applyNumberFormat="1" applyFont="1" applyBorder="1" applyAlignment="1" applyProtection="1">
      <alignment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9" fontId="11" fillId="0" borderId="6" xfId="1" applyNumberFormat="1" applyFont="1" applyBorder="1" applyAlignment="1" applyProtection="1">
      <alignment horizontal="center" vertical="center" wrapText="1"/>
      <protection hidden="1"/>
    </xf>
    <xf numFmtId="9" fontId="11" fillId="0" borderId="4" xfId="1" applyNumberFormat="1" applyFont="1" applyBorder="1" applyAlignment="1" applyProtection="1">
      <alignment horizontal="center" vertical="center" wrapText="1"/>
      <protection hidden="1"/>
    </xf>
    <xf numFmtId="9" fontId="11" fillId="0" borderId="7" xfId="1" applyNumberFormat="1" applyFont="1" applyBorder="1" applyAlignment="1" applyProtection="1">
      <alignment horizontal="center" vertical="center" wrapText="1"/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4" fontId="6" fillId="0" borderId="8" xfId="1" applyNumberFormat="1" applyFont="1" applyBorder="1" applyAlignment="1" applyProtection="1">
      <alignment horizontal="left" vertical="top"/>
      <protection locked="0"/>
    </xf>
    <xf numFmtId="164" fontId="6" fillId="0" borderId="23" xfId="1" applyNumberFormat="1" applyFont="1" applyBorder="1" applyAlignment="1" applyProtection="1">
      <alignment horizontal="left" vertical="top"/>
      <protection locked="0"/>
    </xf>
    <xf numFmtId="164" fontId="6" fillId="0" borderId="9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66" fontId="11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6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0" xfId="1" applyFont="1" applyAlignment="1" applyProtection="1">
      <alignment horizontal="left" vertical="top"/>
      <protection locked="0"/>
    </xf>
    <xf numFmtId="0" fontId="11" fillId="0" borderId="22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3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19" xfId="0" applyNumberFormat="1" applyFont="1" applyBorder="1" applyAlignment="1" applyProtection="1">
      <alignment vertical="top" wrapText="1"/>
      <protection locked="0"/>
    </xf>
    <xf numFmtId="1" fontId="12" fillId="0" borderId="26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9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9" fillId="0" borderId="8" xfId="1" applyFont="1" applyBorder="1" applyAlignment="1" applyProtection="1">
      <alignment horizontal="left"/>
      <protection locked="0"/>
    </xf>
    <xf numFmtId="0" fontId="9" fillId="0" borderId="23" xfId="1" applyFont="1" applyBorder="1" applyAlignment="1" applyProtection="1">
      <alignment horizontal="left"/>
      <protection locked="0"/>
    </xf>
    <xf numFmtId="0" fontId="9" fillId="0" borderId="9" xfId="1" applyFont="1" applyBorder="1" applyAlignment="1" applyProtection="1">
      <alignment horizontal="left"/>
      <protection locked="0"/>
    </xf>
    <xf numFmtId="0" fontId="25" fillId="0" borderId="8" xfId="9" applyFill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649947</xdr:colOff>
      <xdr:row>245</xdr:row>
      <xdr:rowOff>0</xdr:rowOff>
    </xdr:from>
    <xdr:to>
      <xdr:col>7</xdr:col>
      <xdr:colOff>186391</xdr:colOff>
      <xdr:row>261</xdr:row>
      <xdr:rowOff>12706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9947" y="40778206"/>
          <a:ext cx="5576415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641288</xdr:colOff>
      <xdr:row>261</xdr:row>
      <xdr:rowOff>142057</xdr:rowOff>
    </xdr:from>
    <xdr:to>
      <xdr:col>7</xdr:col>
      <xdr:colOff>177732</xdr:colOff>
      <xdr:row>277</xdr:row>
      <xdr:rowOff>154761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1288" y="43619352"/>
          <a:ext cx="5147535" cy="3199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362733</xdr:colOff>
      <xdr:row>197</xdr:row>
      <xdr:rowOff>9638</xdr:rowOff>
    </xdr:from>
    <xdr:to>
      <xdr:col>21</xdr:col>
      <xdr:colOff>443637</xdr:colOff>
      <xdr:row>236</xdr:row>
      <xdr:rowOff>2018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76816FBD-87AF-0E7D-613F-0701EE78C2FE}"/>
            </a:ext>
          </a:extLst>
        </xdr:cNvPr>
        <xdr:cNvGrpSpPr/>
      </xdr:nvGrpSpPr>
      <xdr:grpSpPr>
        <a:xfrm>
          <a:off x="9159351" y="31296462"/>
          <a:ext cx="5616610" cy="7847703"/>
          <a:chOff x="475736" y="130775"/>
          <a:chExt cx="5991033" cy="8493477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B761DCEF-7173-1C73-243C-B24BA5FF66EE}"/>
              </a:ext>
            </a:extLst>
          </xdr:cNvPr>
          <xdr:cNvGrpSpPr/>
        </xdr:nvGrpSpPr>
        <xdr:grpSpPr>
          <a:xfrm>
            <a:off x="475736" y="130775"/>
            <a:ext cx="5951672" cy="3844006"/>
            <a:chOff x="475736" y="130775"/>
            <a:chExt cx="5951672" cy="3844006"/>
          </a:xfrm>
        </xdr:grpSpPr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21DF72BE-4329-B169-DE04-E95F68AE37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5736" y="130775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66C42E83-974B-5AFF-9BDF-E156F7E200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7408" y="13077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8C4B8237-8977-BFBC-422C-61D75DBF7251}"/>
              </a:ext>
            </a:extLst>
          </xdr:cNvPr>
          <xdr:cNvGrpSpPr/>
        </xdr:nvGrpSpPr>
        <xdr:grpSpPr>
          <a:xfrm>
            <a:off x="733276" y="4139516"/>
            <a:ext cx="5436592" cy="2532745"/>
            <a:chOff x="689231" y="4139516"/>
            <a:chExt cx="5436592" cy="2532745"/>
          </a:xfrm>
        </xdr:grpSpPr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12BAA8FE-9ACC-6C68-0350-9504A5C864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89231" y="413951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8CD01D9F-B9CB-0A74-EF97-DCC2BFC2A5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68934" y="4152261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DD319384-7F73-FBD2-365F-EE8B6028DA89}"/>
              </a:ext>
            </a:extLst>
          </xdr:cNvPr>
          <xdr:cNvGrpSpPr/>
        </xdr:nvGrpSpPr>
        <xdr:grpSpPr>
          <a:xfrm>
            <a:off x="2000853" y="6824252"/>
            <a:ext cx="2901439" cy="1800000"/>
            <a:chOff x="1228668" y="6824252"/>
            <a:chExt cx="2901439" cy="180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FDAF5CC0-878C-53FF-52B3-25D83AE5992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28668" y="682425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55EB4354-750A-4540-675A-0CEABE1C40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81513" y="682425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5" name="TextBox 19">
            <a:extLst>
              <a:ext uri="{FF2B5EF4-FFF2-40B4-BE49-F238E27FC236}">
                <a16:creationId xmlns:a16="http://schemas.microsoft.com/office/drawing/2014/main" id="{D8E0FFA8-E9FA-80A2-2A5E-1E56ABA306C9}"/>
              </a:ext>
            </a:extLst>
          </xdr:cNvPr>
          <xdr:cNvSpPr txBox="1"/>
        </xdr:nvSpPr>
        <xdr:spPr>
          <a:xfrm>
            <a:off x="852617" y="383060"/>
            <a:ext cx="1362960" cy="72247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/>
              <a:t>Building 1A</a:t>
            </a:r>
            <a:endParaRPr lang="en-IN" sz="1800" b="1"/>
          </a:p>
          <a:p>
            <a:endParaRPr lang="en-IN"/>
          </a:p>
        </xdr:txBody>
      </xdr:sp>
      <xdr:sp macro="" textlink="">
        <xdr:nvSpPr>
          <xdr:cNvPr id="26" name="TextBox 20">
            <a:extLst>
              <a:ext uri="{FF2B5EF4-FFF2-40B4-BE49-F238E27FC236}">
                <a16:creationId xmlns:a16="http://schemas.microsoft.com/office/drawing/2014/main" id="{C05CD29A-7931-8EC0-B979-09DE6597E6C7}"/>
              </a:ext>
            </a:extLst>
          </xdr:cNvPr>
          <xdr:cNvSpPr txBox="1"/>
        </xdr:nvSpPr>
        <xdr:spPr>
          <a:xfrm>
            <a:off x="5155905" y="383060"/>
            <a:ext cx="1310864" cy="72247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/>
              <a:t>Building 1B</a:t>
            </a:r>
            <a:endParaRPr lang="en-IN" sz="1800" b="1"/>
          </a:p>
          <a:p>
            <a:endParaRPr lang="en-IN"/>
          </a:p>
        </xdr:txBody>
      </xdr:sp>
    </xdr:grpSp>
    <xdr:clientData/>
  </xdr:twoCellAnchor>
  <xdr:twoCellAnchor>
    <xdr:from>
      <xdr:col>0</xdr:col>
      <xdr:colOff>298357</xdr:colOff>
      <xdr:row>201</xdr:row>
      <xdr:rowOff>123265</xdr:rowOff>
    </xdr:from>
    <xdr:to>
      <xdr:col>7</xdr:col>
      <xdr:colOff>459441</xdr:colOff>
      <xdr:row>235</xdr:row>
      <xdr:rowOff>89647</xdr:rowOff>
    </xdr:to>
    <xdr:grpSp>
      <xdr:nvGrpSpPr>
        <xdr:cNvPr id="33" name="Group 32"/>
        <xdr:cNvGrpSpPr/>
      </xdr:nvGrpSpPr>
      <xdr:grpSpPr>
        <a:xfrm>
          <a:off x="298357" y="32216912"/>
          <a:ext cx="5786437" cy="6813176"/>
          <a:chOff x="455281" y="540481"/>
          <a:chExt cx="6402719" cy="7249503"/>
        </a:xfrm>
      </xdr:grpSpPr>
      <xdr:pic>
        <xdr:nvPicPr>
          <xdr:cNvPr id="34" name="Picture 33" descr="https://vsjcllp.vsjadon.com/upload/insp-23973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34419" y="4854574"/>
            <a:ext cx="2199265" cy="293541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9736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39981" y="540481"/>
            <a:ext cx="3118019" cy="41616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9736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281" y="540481"/>
            <a:ext cx="3118019" cy="41616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9736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72219" y="4854574"/>
            <a:ext cx="2199265" cy="293541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cJPY6FcVJKUek8P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244"/>
  <sheetViews>
    <sheetView tabSelected="1" view="pageBreakPreview" zoomScale="85" zoomScaleNormal="100" zoomScaleSheetLayoutView="85" workbookViewId="0">
      <selection activeCell="J10" sqref="J10"/>
    </sheetView>
  </sheetViews>
  <sheetFormatPr defaultColWidth="9.140625" defaultRowHeight="15.75" x14ac:dyDescent="0.25"/>
  <cols>
    <col min="1" max="1" width="11.42578125" style="51" customWidth="1"/>
    <col min="2" max="2" width="12" style="51" customWidth="1"/>
    <col min="3" max="3" width="12.7109375" style="51" customWidth="1"/>
    <col min="4" max="4" width="14.140625" style="51" customWidth="1"/>
    <col min="5" max="6" width="11.7109375" style="51" customWidth="1"/>
    <col min="7" max="7" width="10.5703125" style="51" customWidth="1"/>
    <col min="8" max="8" width="10" style="51" customWidth="1"/>
    <col min="9" max="9" width="17.42578125" style="18" customWidth="1"/>
    <col min="10" max="10" width="11.140625" style="18" customWidth="1"/>
    <col min="11" max="12" width="8.85546875" style="18" customWidth="1"/>
    <col min="13" max="15" width="5.42578125" style="18" customWidth="1"/>
    <col min="16" max="16" width="10.42578125" style="18" customWidth="1"/>
    <col min="17" max="17" width="9.85546875" style="18" customWidth="1"/>
    <col min="18" max="18" width="10.42578125" style="18" customWidth="1"/>
    <col min="19" max="249" width="9.140625" style="19"/>
    <col min="250" max="250" width="8.7109375" style="19" customWidth="1"/>
    <col min="251" max="251" width="9.85546875" style="19" customWidth="1"/>
    <col min="252" max="252" width="14.42578125" style="19" customWidth="1"/>
    <col min="253" max="253" width="7.28515625" style="19" customWidth="1"/>
    <col min="254" max="254" width="5.5703125" style="19" customWidth="1"/>
    <col min="255" max="255" width="9" style="19" customWidth="1"/>
    <col min="256" max="257" width="9.85546875" style="19" customWidth="1"/>
    <col min="258" max="258" width="11.140625" style="19" customWidth="1"/>
    <col min="259" max="259" width="2.85546875" style="19" customWidth="1"/>
    <col min="260" max="260" width="3.5703125" style="19" customWidth="1"/>
    <col min="261" max="505" width="9.140625" style="19"/>
    <col min="506" max="506" width="8.7109375" style="19" customWidth="1"/>
    <col min="507" max="507" width="9.85546875" style="19" customWidth="1"/>
    <col min="508" max="508" width="14.42578125" style="19" customWidth="1"/>
    <col min="509" max="509" width="7.28515625" style="19" customWidth="1"/>
    <col min="510" max="510" width="5.5703125" style="19" customWidth="1"/>
    <col min="511" max="511" width="9" style="19" customWidth="1"/>
    <col min="512" max="513" width="9.85546875" style="19" customWidth="1"/>
    <col min="514" max="514" width="11.140625" style="19" customWidth="1"/>
    <col min="515" max="515" width="2.85546875" style="19" customWidth="1"/>
    <col min="516" max="516" width="3.5703125" style="19" customWidth="1"/>
    <col min="517" max="761" width="9.140625" style="19"/>
    <col min="762" max="762" width="8.7109375" style="19" customWidth="1"/>
    <col min="763" max="763" width="9.85546875" style="19" customWidth="1"/>
    <col min="764" max="764" width="14.42578125" style="19" customWidth="1"/>
    <col min="765" max="765" width="7.28515625" style="19" customWidth="1"/>
    <col min="766" max="766" width="5.5703125" style="19" customWidth="1"/>
    <col min="767" max="767" width="9" style="19" customWidth="1"/>
    <col min="768" max="769" width="9.85546875" style="19" customWidth="1"/>
    <col min="770" max="770" width="11.140625" style="19" customWidth="1"/>
    <col min="771" max="771" width="2.85546875" style="19" customWidth="1"/>
    <col min="772" max="772" width="3.5703125" style="19" customWidth="1"/>
    <col min="773" max="1017" width="9.140625" style="19"/>
    <col min="1018" max="1018" width="8.7109375" style="19" customWidth="1"/>
    <col min="1019" max="1019" width="9.85546875" style="19" customWidth="1"/>
    <col min="1020" max="1020" width="14.42578125" style="19" customWidth="1"/>
    <col min="1021" max="1021" width="7.28515625" style="19" customWidth="1"/>
    <col min="1022" max="1022" width="5.5703125" style="19" customWidth="1"/>
    <col min="1023" max="1023" width="9" style="19" customWidth="1"/>
    <col min="1024" max="1025" width="9.85546875" style="19" customWidth="1"/>
    <col min="1026" max="1026" width="11.140625" style="19" customWidth="1"/>
    <col min="1027" max="1027" width="2.85546875" style="19" customWidth="1"/>
    <col min="1028" max="1028" width="3.5703125" style="19" customWidth="1"/>
    <col min="1029" max="1273" width="9.140625" style="19"/>
    <col min="1274" max="1274" width="8.7109375" style="19" customWidth="1"/>
    <col min="1275" max="1275" width="9.85546875" style="19" customWidth="1"/>
    <col min="1276" max="1276" width="14.42578125" style="19" customWidth="1"/>
    <col min="1277" max="1277" width="7.28515625" style="19" customWidth="1"/>
    <col min="1278" max="1278" width="5.5703125" style="19" customWidth="1"/>
    <col min="1279" max="1279" width="9" style="19" customWidth="1"/>
    <col min="1280" max="1281" width="9.85546875" style="19" customWidth="1"/>
    <col min="1282" max="1282" width="11.140625" style="19" customWidth="1"/>
    <col min="1283" max="1283" width="2.85546875" style="19" customWidth="1"/>
    <col min="1284" max="1284" width="3.5703125" style="19" customWidth="1"/>
    <col min="1285" max="1529" width="9.140625" style="19"/>
    <col min="1530" max="1530" width="8.7109375" style="19" customWidth="1"/>
    <col min="1531" max="1531" width="9.85546875" style="19" customWidth="1"/>
    <col min="1532" max="1532" width="14.42578125" style="19" customWidth="1"/>
    <col min="1533" max="1533" width="7.28515625" style="19" customWidth="1"/>
    <col min="1534" max="1534" width="5.5703125" style="19" customWidth="1"/>
    <col min="1535" max="1535" width="9" style="19" customWidth="1"/>
    <col min="1536" max="1537" width="9.85546875" style="19" customWidth="1"/>
    <col min="1538" max="1538" width="11.140625" style="19" customWidth="1"/>
    <col min="1539" max="1539" width="2.85546875" style="19" customWidth="1"/>
    <col min="1540" max="1540" width="3.5703125" style="19" customWidth="1"/>
    <col min="1541" max="1785" width="9.140625" style="19"/>
    <col min="1786" max="1786" width="8.7109375" style="19" customWidth="1"/>
    <col min="1787" max="1787" width="9.85546875" style="19" customWidth="1"/>
    <col min="1788" max="1788" width="14.42578125" style="19" customWidth="1"/>
    <col min="1789" max="1789" width="7.28515625" style="19" customWidth="1"/>
    <col min="1790" max="1790" width="5.5703125" style="19" customWidth="1"/>
    <col min="1791" max="1791" width="9" style="19" customWidth="1"/>
    <col min="1792" max="1793" width="9.85546875" style="19" customWidth="1"/>
    <col min="1794" max="1794" width="11.140625" style="19" customWidth="1"/>
    <col min="1795" max="1795" width="2.85546875" style="19" customWidth="1"/>
    <col min="1796" max="1796" width="3.5703125" style="19" customWidth="1"/>
    <col min="1797" max="2041" width="9.140625" style="19"/>
    <col min="2042" max="2042" width="8.7109375" style="19" customWidth="1"/>
    <col min="2043" max="2043" width="9.85546875" style="19" customWidth="1"/>
    <col min="2044" max="2044" width="14.42578125" style="19" customWidth="1"/>
    <col min="2045" max="2045" width="7.28515625" style="19" customWidth="1"/>
    <col min="2046" max="2046" width="5.5703125" style="19" customWidth="1"/>
    <col min="2047" max="2047" width="9" style="19" customWidth="1"/>
    <col min="2048" max="2049" width="9.85546875" style="19" customWidth="1"/>
    <col min="2050" max="2050" width="11.140625" style="19" customWidth="1"/>
    <col min="2051" max="2051" width="2.85546875" style="19" customWidth="1"/>
    <col min="2052" max="2052" width="3.5703125" style="19" customWidth="1"/>
    <col min="2053" max="2297" width="9.140625" style="19"/>
    <col min="2298" max="2298" width="8.7109375" style="19" customWidth="1"/>
    <col min="2299" max="2299" width="9.85546875" style="19" customWidth="1"/>
    <col min="2300" max="2300" width="14.42578125" style="19" customWidth="1"/>
    <col min="2301" max="2301" width="7.28515625" style="19" customWidth="1"/>
    <col min="2302" max="2302" width="5.5703125" style="19" customWidth="1"/>
    <col min="2303" max="2303" width="9" style="19" customWidth="1"/>
    <col min="2304" max="2305" width="9.85546875" style="19" customWidth="1"/>
    <col min="2306" max="2306" width="11.140625" style="19" customWidth="1"/>
    <col min="2307" max="2307" width="2.85546875" style="19" customWidth="1"/>
    <col min="2308" max="2308" width="3.5703125" style="19" customWidth="1"/>
    <col min="2309" max="2553" width="9.140625" style="19"/>
    <col min="2554" max="2554" width="8.7109375" style="19" customWidth="1"/>
    <col min="2555" max="2555" width="9.85546875" style="19" customWidth="1"/>
    <col min="2556" max="2556" width="14.42578125" style="19" customWidth="1"/>
    <col min="2557" max="2557" width="7.28515625" style="19" customWidth="1"/>
    <col min="2558" max="2558" width="5.5703125" style="19" customWidth="1"/>
    <col min="2559" max="2559" width="9" style="19" customWidth="1"/>
    <col min="2560" max="2561" width="9.85546875" style="19" customWidth="1"/>
    <col min="2562" max="2562" width="11.140625" style="19" customWidth="1"/>
    <col min="2563" max="2563" width="2.85546875" style="19" customWidth="1"/>
    <col min="2564" max="2564" width="3.5703125" style="19" customWidth="1"/>
    <col min="2565" max="2809" width="9.140625" style="19"/>
    <col min="2810" max="2810" width="8.7109375" style="19" customWidth="1"/>
    <col min="2811" max="2811" width="9.85546875" style="19" customWidth="1"/>
    <col min="2812" max="2812" width="14.42578125" style="19" customWidth="1"/>
    <col min="2813" max="2813" width="7.28515625" style="19" customWidth="1"/>
    <col min="2814" max="2814" width="5.5703125" style="19" customWidth="1"/>
    <col min="2815" max="2815" width="9" style="19" customWidth="1"/>
    <col min="2816" max="2817" width="9.85546875" style="19" customWidth="1"/>
    <col min="2818" max="2818" width="11.140625" style="19" customWidth="1"/>
    <col min="2819" max="2819" width="2.85546875" style="19" customWidth="1"/>
    <col min="2820" max="2820" width="3.5703125" style="19" customWidth="1"/>
    <col min="2821" max="3065" width="9.140625" style="19"/>
    <col min="3066" max="3066" width="8.7109375" style="19" customWidth="1"/>
    <col min="3067" max="3067" width="9.85546875" style="19" customWidth="1"/>
    <col min="3068" max="3068" width="14.42578125" style="19" customWidth="1"/>
    <col min="3069" max="3069" width="7.28515625" style="19" customWidth="1"/>
    <col min="3070" max="3070" width="5.5703125" style="19" customWidth="1"/>
    <col min="3071" max="3071" width="9" style="19" customWidth="1"/>
    <col min="3072" max="3073" width="9.85546875" style="19" customWidth="1"/>
    <col min="3074" max="3074" width="11.140625" style="19" customWidth="1"/>
    <col min="3075" max="3075" width="2.85546875" style="19" customWidth="1"/>
    <col min="3076" max="3076" width="3.5703125" style="19" customWidth="1"/>
    <col min="3077" max="3321" width="9.140625" style="19"/>
    <col min="3322" max="3322" width="8.7109375" style="19" customWidth="1"/>
    <col min="3323" max="3323" width="9.85546875" style="19" customWidth="1"/>
    <col min="3324" max="3324" width="14.42578125" style="19" customWidth="1"/>
    <col min="3325" max="3325" width="7.28515625" style="19" customWidth="1"/>
    <col min="3326" max="3326" width="5.5703125" style="19" customWidth="1"/>
    <col min="3327" max="3327" width="9" style="19" customWidth="1"/>
    <col min="3328" max="3329" width="9.85546875" style="19" customWidth="1"/>
    <col min="3330" max="3330" width="11.140625" style="19" customWidth="1"/>
    <col min="3331" max="3331" width="2.85546875" style="19" customWidth="1"/>
    <col min="3332" max="3332" width="3.5703125" style="19" customWidth="1"/>
    <col min="3333" max="3577" width="9.140625" style="19"/>
    <col min="3578" max="3578" width="8.7109375" style="19" customWidth="1"/>
    <col min="3579" max="3579" width="9.85546875" style="19" customWidth="1"/>
    <col min="3580" max="3580" width="14.42578125" style="19" customWidth="1"/>
    <col min="3581" max="3581" width="7.28515625" style="19" customWidth="1"/>
    <col min="3582" max="3582" width="5.5703125" style="19" customWidth="1"/>
    <col min="3583" max="3583" width="9" style="19" customWidth="1"/>
    <col min="3584" max="3585" width="9.85546875" style="19" customWidth="1"/>
    <col min="3586" max="3586" width="11.140625" style="19" customWidth="1"/>
    <col min="3587" max="3587" width="2.85546875" style="19" customWidth="1"/>
    <col min="3588" max="3588" width="3.5703125" style="19" customWidth="1"/>
    <col min="3589" max="3833" width="9.140625" style="19"/>
    <col min="3834" max="3834" width="8.7109375" style="19" customWidth="1"/>
    <col min="3835" max="3835" width="9.85546875" style="19" customWidth="1"/>
    <col min="3836" max="3836" width="14.42578125" style="19" customWidth="1"/>
    <col min="3837" max="3837" width="7.28515625" style="19" customWidth="1"/>
    <col min="3838" max="3838" width="5.5703125" style="19" customWidth="1"/>
    <col min="3839" max="3839" width="9" style="19" customWidth="1"/>
    <col min="3840" max="3841" width="9.85546875" style="19" customWidth="1"/>
    <col min="3842" max="3842" width="11.140625" style="19" customWidth="1"/>
    <col min="3843" max="3843" width="2.85546875" style="19" customWidth="1"/>
    <col min="3844" max="3844" width="3.5703125" style="19" customWidth="1"/>
    <col min="3845" max="4089" width="9.140625" style="19"/>
    <col min="4090" max="4090" width="8.7109375" style="19" customWidth="1"/>
    <col min="4091" max="4091" width="9.85546875" style="19" customWidth="1"/>
    <col min="4092" max="4092" width="14.42578125" style="19" customWidth="1"/>
    <col min="4093" max="4093" width="7.28515625" style="19" customWidth="1"/>
    <col min="4094" max="4094" width="5.5703125" style="19" customWidth="1"/>
    <col min="4095" max="4095" width="9" style="19" customWidth="1"/>
    <col min="4096" max="4097" width="9.85546875" style="19" customWidth="1"/>
    <col min="4098" max="4098" width="11.140625" style="19" customWidth="1"/>
    <col min="4099" max="4099" width="2.85546875" style="19" customWidth="1"/>
    <col min="4100" max="4100" width="3.5703125" style="19" customWidth="1"/>
    <col min="4101" max="4345" width="9.140625" style="19"/>
    <col min="4346" max="4346" width="8.7109375" style="19" customWidth="1"/>
    <col min="4347" max="4347" width="9.85546875" style="19" customWidth="1"/>
    <col min="4348" max="4348" width="14.42578125" style="19" customWidth="1"/>
    <col min="4349" max="4349" width="7.28515625" style="19" customWidth="1"/>
    <col min="4350" max="4350" width="5.5703125" style="19" customWidth="1"/>
    <col min="4351" max="4351" width="9" style="19" customWidth="1"/>
    <col min="4352" max="4353" width="9.85546875" style="19" customWidth="1"/>
    <col min="4354" max="4354" width="11.140625" style="19" customWidth="1"/>
    <col min="4355" max="4355" width="2.85546875" style="19" customWidth="1"/>
    <col min="4356" max="4356" width="3.5703125" style="19" customWidth="1"/>
    <col min="4357" max="4601" width="9.140625" style="19"/>
    <col min="4602" max="4602" width="8.7109375" style="19" customWidth="1"/>
    <col min="4603" max="4603" width="9.85546875" style="19" customWidth="1"/>
    <col min="4604" max="4604" width="14.42578125" style="19" customWidth="1"/>
    <col min="4605" max="4605" width="7.28515625" style="19" customWidth="1"/>
    <col min="4606" max="4606" width="5.5703125" style="19" customWidth="1"/>
    <col min="4607" max="4607" width="9" style="19" customWidth="1"/>
    <col min="4608" max="4609" width="9.85546875" style="19" customWidth="1"/>
    <col min="4610" max="4610" width="11.140625" style="19" customWidth="1"/>
    <col min="4611" max="4611" width="2.85546875" style="19" customWidth="1"/>
    <col min="4612" max="4612" width="3.5703125" style="19" customWidth="1"/>
    <col min="4613" max="4857" width="9.140625" style="19"/>
    <col min="4858" max="4858" width="8.7109375" style="19" customWidth="1"/>
    <col min="4859" max="4859" width="9.85546875" style="19" customWidth="1"/>
    <col min="4860" max="4860" width="14.42578125" style="19" customWidth="1"/>
    <col min="4861" max="4861" width="7.28515625" style="19" customWidth="1"/>
    <col min="4862" max="4862" width="5.5703125" style="19" customWidth="1"/>
    <col min="4863" max="4863" width="9" style="19" customWidth="1"/>
    <col min="4864" max="4865" width="9.85546875" style="19" customWidth="1"/>
    <col min="4866" max="4866" width="11.140625" style="19" customWidth="1"/>
    <col min="4867" max="4867" width="2.85546875" style="19" customWidth="1"/>
    <col min="4868" max="4868" width="3.5703125" style="19" customWidth="1"/>
    <col min="4869" max="5113" width="9.140625" style="19"/>
    <col min="5114" max="5114" width="8.7109375" style="19" customWidth="1"/>
    <col min="5115" max="5115" width="9.85546875" style="19" customWidth="1"/>
    <col min="5116" max="5116" width="14.42578125" style="19" customWidth="1"/>
    <col min="5117" max="5117" width="7.28515625" style="19" customWidth="1"/>
    <col min="5118" max="5118" width="5.5703125" style="19" customWidth="1"/>
    <col min="5119" max="5119" width="9" style="19" customWidth="1"/>
    <col min="5120" max="5121" width="9.85546875" style="19" customWidth="1"/>
    <col min="5122" max="5122" width="11.140625" style="19" customWidth="1"/>
    <col min="5123" max="5123" width="2.85546875" style="19" customWidth="1"/>
    <col min="5124" max="5124" width="3.5703125" style="19" customWidth="1"/>
    <col min="5125" max="5369" width="9.140625" style="19"/>
    <col min="5370" max="5370" width="8.7109375" style="19" customWidth="1"/>
    <col min="5371" max="5371" width="9.85546875" style="19" customWidth="1"/>
    <col min="5372" max="5372" width="14.42578125" style="19" customWidth="1"/>
    <col min="5373" max="5373" width="7.28515625" style="19" customWidth="1"/>
    <col min="5374" max="5374" width="5.5703125" style="19" customWidth="1"/>
    <col min="5375" max="5375" width="9" style="19" customWidth="1"/>
    <col min="5376" max="5377" width="9.85546875" style="19" customWidth="1"/>
    <col min="5378" max="5378" width="11.140625" style="19" customWidth="1"/>
    <col min="5379" max="5379" width="2.85546875" style="19" customWidth="1"/>
    <col min="5380" max="5380" width="3.5703125" style="19" customWidth="1"/>
    <col min="5381" max="5625" width="9.140625" style="19"/>
    <col min="5626" max="5626" width="8.7109375" style="19" customWidth="1"/>
    <col min="5627" max="5627" width="9.85546875" style="19" customWidth="1"/>
    <col min="5628" max="5628" width="14.42578125" style="19" customWidth="1"/>
    <col min="5629" max="5629" width="7.28515625" style="19" customWidth="1"/>
    <col min="5630" max="5630" width="5.5703125" style="19" customWidth="1"/>
    <col min="5631" max="5631" width="9" style="19" customWidth="1"/>
    <col min="5632" max="5633" width="9.85546875" style="19" customWidth="1"/>
    <col min="5634" max="5634" width="11.140625" style="19" customWidth="1"/>
    <col min="5635" max="5635" width="2.85546875" style="19" customWidth="1"/>
    <col min="5636" max="5636" width="3.5703125" style="19" customWidth="1"/>
    <col min="5637" max="5881" width="9.140625" style="19"/>
    <col min="5882" max="5882" width="8.7109375" style="19" customWidth="1"/>
    <col min="5883" max="5883" width="9.85546875" style="19" customWidth="1"/>
    <col min="5884" max="5884" width="14.42578125" style="19" customWidth="1"/>
    <col min="5885" max="5885" width="7.28515625" style="19" customWidth="1"/>
    <col min="5886" max="5886" width="5.5703125" style="19" customWidth="1"/>
    <col min="5887" max="5887" width="9" style="19" customWidth="1"/>
    <col min="5888" max="5889" width="9.85546875" style="19" customWidth="1"/>
    <col min="5890" max="5890" width="11.140625" style="19" customWidth="1"/>
    <col min="5891" max="5891" width="2.85546875" style="19" customWidth="1"/>
    <col min="5892" max="5892" width="3.5703125" style="19" customWidth="1"/>
    <col min="5893" max="6137" width="9.140625" style="19"/>
    <col min="6138" max="6138" width="8.7109375" style="19" customWidth="1"/>
    <col min="6139" max="6139" width="9.85546875" style="19" customWidth="1"/>
    <col min="6140" max="6140" width="14.42578125" style="19" customWidth="1"/>
    <col min="6141" max="6141" width="7.28515625" style="19" customWidth="1"/>
    <col min="6142" max="6142" width="5.5703125" style="19" customWidth="1"/>
    <col min="6143" max="6143" width="9" style="19" customWidth="1"/>
    <col min="6144" max="6145" width="9.85546875" style="19" customWidth="1"/>
    <col min="6146" max="6146" width="11.140625" style="19" customWidth="1"/>
    <col min="6147" max="6147" width="2.85546875" style="19" customWidth="1"/>
    <col min="6148" max="6148" width="3.5703125" style="19" customWidth="1"/>
    <col min="6149" max="6393" width="9.140625" style="19"/>
    <col min="6394" max="6394" width="8.7109375" style="19" customWidth="1"/>
    <col min="6395" max="6395" width="9.85546875" style="19" customWidth="1"/>
    <col min="6396" max="6396" width="14.42578125" style="19" customWidth="1"/>
    <col min="6397" max="6397" width="7.28515625" style="19" customWidth="1"/>
    <col min="6398" max="6398" width="5.5703125" style="19" customWidth="1"/>
    <col min="6399" max="6399" width="9" style="19" customWidth="1"/>
    <col min="6400" max="6401" width="9.85546875" style="19" customWidth="1"/>
    <col min="6402" max="6402" width="11.140625" style="19" customWidth="1"/>
    <col min="6403" max="6403" width="2.85546875" style="19" customWidth="1"/>
    <col min="6404" max="6404" width="3.5703125" style="19" customWidth="1"/>
    <col min="6405" max="6649" width="9.140625" style="19"/>
    <col min="6650" max="6650" width="8.7109375" style="19" customWidth="1"/>
    <col min="6651" max="6651" width="9.85546875" style="19" customWidth="1"/>
    <col min="6652" max="6652" width="14.42578125" style="19" customWidth="1"/>
    <col min="6653" max="6653" width="7.28515625" style="19" customWidth="1"/>
    <col min="6654" max="6654" width="5.5703125" style="19" customWidth="1"/>
    <col min="6655" max="6655" width="9" style="19" customWidth="1"/>
    <col min="6656" max="6657" width="9.85546875" style="19" customWidth="1"/>
    <col min="6658" max="6658" width="11.140625" style="19" customWidth="1"/>
    <col min="6659" max="6659" width="2.85546875" style="19" customWidth="1"/>
    <col min="6660" max="6660" width="3.5703125" style="19" customWidth="1"/>
    <col min="6661" max="6905" width="9.140625" style="19"/>
    <col min="6906" max="6906" width="8.7109375" style="19" customWidth="1"/>
    <col min="6907" max="6907" width="9.85546875" style="19" customWidth="1"/>
    <col min="6908" max="6908" width="14.42578125" style="19" customWidth="1"/>
    <col min="6909" max="6909" width="7.28515625" style="19" customWidth="1"/>
    <col min="6910" max="6910" width="5.5703125" style="19" customWidth="1"/>
    <col min="6911" max="6911" width="9" style="19" customWidth="1"/>
    <col min="6912" max="6913" width="9.85546875" style="19" customWidth="1"/>
    <col min="6914" max="6914" width="11.140625" style="19" customWidth="1"/>
    <col min="6915" max="6915" width="2.85546875" style="19" customWidth="1"/>
    <col min="6916" max="6916" width="3.5703125" style="19" customWidth="1"/>
    <col min="6917" max="7161" width="9.140625" style="19"/>
    <col min="7162" max="7162" width="8.7109375" style="19" customWidth="1"/>
    <col min="7163" max="7163" width="9.85546875" style="19" customWidth="1"/>
    <col min="7164" max="7164" width="14.42578125" style="19" customWidth="1"/>
    <col min="7165" max="7165" width="7.28515625" style="19" customWidth="1"/>
    <col min="7166" max="7166" width="5.5703125" style="19" customWidth="1"/>
    <col min="7167" max="7167" width="9" style="19" customWidth="1"/>
    <col min="7168" max="7169" width="9.85546875" style="19" customWidth="1"/>
    <col min="7170" max="7170" width="11.140625" style="19" customWidth="1"/>
    <col min="7171" max="7171" width="2.85546875" style="19" customWidth="1"/>
    <col min="7172" max="7172" width="3.5703125" style="19" customWidth="1"/>
    <col min="7173" max="7417" width="9.140625" style="19"/>
    <col min="7418" max="7418" width="8.7109375" style="19" customWidth="1"/>
    <col min="7419" max="7419" width="9.85546875" style="19" customWidth="1"/>
    <col min="7420" max="7420" width="14.42578125" style="19" customWidth="1"/>
    <col min="7421" max="7421" width="7.28515625" style="19" customWidth="1"/>
    <col min="7422" max="7422" width="5.5703125" style="19" customWidth="1"/>
    <col min="7423" max="7423" width="9" style="19" customWidth="1"/>
    <col min="7424" max="7425" width="9.85546875" style="19" customWidth="1"/>
    <col min="7426" max="7426" width="11.140625" style="19" customWidth="1"/>
    <col min="7427" max="7427" width="2.85546875" style="19" customWidth="1"/>
    <col min="7428" max="7428" width="3.5703125" style="19" customWidth="1"/>
    <col min="7429" max="7673" width="9.140625" style="19"/>
    <col min="7674" max="7674" width="8.7109375" style="19" customWidth="1"/>
    <col min="7675" max="7675" width="9.85546875" style="19" customWidth="1"/>
    <col min="7676" max="7676" width="14.42578125" style="19" customWidth="1"/>
    <col min="7677" max="7677" width="7.28515625" style="19" customWidth="1"/>
    <col min="7678" max="7678" width="5.5703125" style="19" customWidth="1"/>
    <col min="7679" max="7679" width="9" style="19" customWidth="1"/>
    <col min="7680" max="7681" width="9.85546875" style="19" customWidth="1"/>
    <col min="7682" max="7682" width="11.140625" style="19" customWidth="1"/>
    <col min="7683" max="7683" width="2.85546875" style="19" customWidth="1"/>
    <col min="7684" max="7684" width="3.5703125" style="19" customWidth="1"/>
    <col min="7685" max="7929" width="9.140625" style="19"/>
    <col min="7930" max="7930" width="8.7109375" style="19" customWidth="1"/>
    <col min="7931" max="7931" width="9.85546875" style="19" customWidth="1"/>
    <col min="7932" max="7932" width="14.42578125" style="19" customWidth="1"/>
    <col min="7933" max="7933" width="7.28515625" style="19" customWidth="1"/>
    <col min="7934" max="7934" width="5.5703125" style="19" customWidth="1"/>
    <col min="7935" max="7935" width="9" style="19" customWidth="1"/>
    <col min="7936" max="7937" width="9.85546875" style="19" customWidth="1"/>
    <col min="7938" max="7938" width="11.140625" style="19" customWidth="1"/>
    <col min="7939" max="7939" width="2.85546875" style="19" customWidth="1"/>
    <col min="7940" max="7940" width="3.5703125" style="19" customWidth="1"/>
    <col min="7941" max="8185" width="9.140625" style="19"/>
    <col min="8186" max="8186" width="8.7109375" style="19" customWidth="1"/>
    <col min="8187" max="8187" width="9.85546875" style="19" customWidth="1"/>
    <col min="8188" max="8188" width="14.42578125" style="19" customWidth="1"/>
    <col min="8189" max="8189" width="7.28515625" style="19" customWidth="1"/>
    <col min="8190" max="8190" width="5.5703125" style="19" customWidth="1"/>
    <col min="8191" max="8191" width="9" style="19" customWidth="1"/>
    <col min="8192" max="8193" width="9.85546875" style="19" customWidth="1"/>
    <col min="8194" max="8194" width="11.140625" style="19" customWidth="1"/>
    <col min="8195" max="8195" width="2.85546875" style="19" customWidth="1"/>
    <col min="8196" max="8196" width="3.5703125" style="19" customWidth="1"/>
    <col min="8197" max="8441" width="9.140625" style="19"/>
    <col min="8442" max="8442" width="8.7109375" style="19" customWidth="1"/>
    <col min="8443" max="8443" width="9.85546875" style="19" customWidth="1"/>
    <col min="8444" max="8444" width="14.42578125" style="19" customWidth="1"/>
    <col min="8445" max="8445" width="7.28515625" style="19" customWidth="1"/>
    <col min="8446" max="8446" width="5.5703125" style="19" customWidth="1"/>
    <col min="8447" max="8447" width="9" style="19" customWidth="1"/>
    <col min="8448" max="8449" width="9.85546875" style="19" customWidth="1"/>
    <col min="8450" max="8450" width="11.140625" style="19" customWidth="1"/>
    <col min="8451" max="8451" width="2.85546875" style="19" customWidth="1"/>
    <col min="8452" max="8452" width="3.5703125" style="19" customWidth="1"/>
    <col min="8453" max="8697" width="9.140625" style="19"/>
    <col min="8698" max="8698" width="8.7109375" style="19" customWidth="1"/>
    <col min="8699" max="8699" width="9.85546875" style="19" customWidth="1"/>
    <col min="8700" max="8700" width="14.42578125" style="19" customWidth="1"/>
    <col min="8701" max="8701" width="7.28515625" style="19" customWidth="1"/>
    <col min="8702" max="8702" width="5.5703125" style="19" customWidth="1"/>
    <col min="8703" max="8703" width="9" style="19" customWidth="1"/>
    <col min="8704" max="8705" width="9.85546875" style="19" customWidth="1"/>
    <col min="8706" max="8706" width="11.140625" style="19" customWidth="1"/>
    <col min="8707" max="8707" width="2.85546875" style="19" customWidth="1"/>
    <col min="8708" max="8708" width="3.5703125" style="19" customWidth="1"/>
    <col min="8709" max="8953" width="9.140625" style="19"/>
    <col min="8954" max="8954" width="8.7109375" style="19" customWidth="1"/>
    <col min="8955" max="8955" width="9.85546875" style="19" customWidth="1"/>
    <col min="8956" max="8956" width="14.42578125" style="19" customWidth="1"/>
    <col min="8957" max="8957" width="7.28515625" style="19" customWidth="1"/>
    <col min="8958" max="8958" width="5.5703125" style="19" customWidth="1"/>
    <col min="8959" max="8959" width="9" style="19" customWidth="1"/>
    <col min="8960" max="8961" width="9.85546875" style="19" customWidth="1"/>
    <col min="8962" max="8962" width="11.140625" style="19" customWidth="1"/>
    <col min="8963" max="8963" width="2.85546875" style="19" customWidth="1"/>
    <col min="8964" max="8964" width="3.5703125" style="19" customWidth="1"/>
    <col min="8965" max="9209" width="9.140625" style="19"/>
    <col min="9210" max="9210" width="8.7109375" style="19" customWidth="1"/>
    <col min="9211" max="9211" width="9.85546875" style="19" customWidth="1"/>
    <col min="9212" max="9212" width="14.42578125" style="19" customWidth="1"/>
    <col min="9213" max="9213" width="7.28515625" style="19" customWidth="1"/>
    <col min="9214" max="9214" width="5.5703125" style="19" customWidth="1"/>
    <col min="9215" max="9215" width="9" style="19" customWidth="1"/>
    <col min="9216" max="9217" width="9.85546875" style="19" customWidth="1"/>
    <col min="9218" max="9218" width="11.140625" style="19" customWidth="1"/>
    <col min="9219" max="9219" width="2.85546875" style="19" customWidth="1"/>
    <col min="9220" max="9220" width="3.5703125" style="19" customWidth="1"/>
    <col min="9221" max="9465" width="9.140625" style="19"/>
    <col min="9466" max="9466" width="8.7109375" style="19" customWidth="1"/>
    <col min="9467" max="9467" width="9.85546875" style="19" customWidth="1"/>
    <col min="9468" max="9468" width="14.42578125" style="19" customWidth="1"/>
    <col min="9469" max="9469" width="7.28515625" style="19" customWidth="1"/>
    <col min="9470" max="9470" width="5.5703125" style="19" customWidth="1"/>
    <col min="9471" max="9471" width="9" style="19" customWidth="1"/>
    <col min="9472" max="9473" width="9.85546875" style="19" customWidth="1"/>
    <col min="9474" max="9474" width="11.140625" style="19" customWidth="1"/>
    <col min="9475" max="9475" width="2.85546875" style="19" customWidth="1"/>
    <col min="9476" max="9476" width="3.5703125" style="19" customWidth="1"/>
    <col min="9477" max="9721" width="9.140625" style="19"/>
    <col min="9722" max="9722" width="8.7109375" style="19" customWidth="1"/>
    <col min="9723" max="9723" width="9.85546875" style="19" customWidth="1"/>
    <col min="9724" max="9724" width="14.42578125" style="19" customWidth="1"/>
    <col min="9725" max="9725" width="7.28515625" style="19" customWidth="1"/>
    <col min="9726" max="9726" width="5.5703125" style="19" customWidth="1"/>
    <col min="9727" max="9727" width="9" style="19" customWidth="1"/>
    <col min="9728" max="9729" width="9.85546875" style="19" customWidth="1"/>
    <col min="9730" max="9730" width="11.140625" style="19" customWidth="1"/>
    <col min="9731" max="9731" width="2.85546875" style="19" customWidth="1"/>
    <col min="9732" max="9732" width="3.5703125" style="19" customWidth="1"/>
    <col min="9733" max="9977" width="9.140625" style="19"/>
    <col min="9978" max="9978" width="8.7109375" style="19" customWidth="1"/>
    <col min="9979" max="9979" width="9.85546875" style="19" customWidth="1"/>
    <col min="9980" max="9980" width="14.42578125" style="19" customWidth="1"/>
    <col min="9981" max="9981" width="7.28515625" style="19" customWidth="1"/>
    <col min="9982" max="9982" width="5.5703125" style="19" customWidth="1"/>
    <col min="9983" max="9983" width="9" style="19" customWidth="1"/>
    <col min="9984" max="9985" width="9.85546875" style="19" customWidth="1"/>
    <col min="9986" max="9986" width="11.140625" style="19" customWidth="1"/>
    <col min="9987" max="9987" width="2.85546875" style="19" customWidth="1"/>
    <col min="9988" max="9988" width="3.5703125" style="19" customWidth="1"/>
    <col min="9989" max="10233" width="9.140625" style="19"/>
    <col min="10234" max="10234" width="8.7109375" style="19" customWidth="1"/>
    <col min="10235" max="10235" width="9.85546875" style="19" customWidth="1"/>
    <col min="10236" max="10236" width="14.42578125" style="19" customWidth="1"/>
    <col min="10237" max="10237" width="7.28515625" style="19" customWidth="1"/>
    <col min="10238" max="10238" width="5.5703125" style="19" customWidth="1"/>
    <col min="10239" max="10239" width="9" style="19" customWidth="1"/>
    <col min="10240" max="10241" width="9.85546875" style="19" customWidth="1"/>
    <col min="10242" max="10242" width="11.140625" style="19" customWidth="1"/>
    <col min="10243" max="10243" width="2.85546875" style="19" customWidth="1"/>
    <col min="10244" max="10244" width="3.5703125" style="19" customWidth="1"/>
    <col min="10245" max="10489" width="9.140625" style="19"/>
    <col min="10490" max="10490" width="8.7109375" style="19" customWidth="1"/>
    <col min="10491" max="10491" width="9.85546875" style="19" customWidth="1"/>
    <col min="10492" max="10492" width="14.42578125" style="19" customWidth="1"/>
    <col min="10493" max="10493" width="7.28515625" style="19" customWidth="1"/>
    <col min="10494" max="10494" width="5.5703125" style="19" customWidth="1"/>
    <col min="10495" max="10495" width="9" style="19" customWidth="1"/>
    <col min="10496" max="10497" width="9.85546875" style="19" customWidth="1"/>
    <col min="10498" max="10498" width="11.140625" style="19" customWidth="1"/>
    <col min="10499" max="10499" width="2.85546875" style="19" customWidth="1"/>
    <col min="10500" max="10500" width="3.5703125" style="19" customWidth="1"/>
    <col min="10501" max="10745" width="9.140625" style="19"/>
    <col min="10746" max="10746" width="8.7109375" style="19" customWidth="1"/>
    <col min="10747" max="10747" width="9.85546875" style="19" customWidth="1"/>
    <col min="10748" max="10748" width="14.42578125" style="19" customWidth="1"/>
    <col min="10749" max="10749" width="7.28515625" style="19" customWidth="1"/>
    <col min="10750" max="10750" width="5.5703125" style="19" customWidth="1"/>
    <col min="10751" max="10751" width="9" style="19" customWidth="1"/>
    <col min="10752" max="10753" width="9.85546875" style="19" customWidth="1"/>
    <col min="10754" max="10754" width="11.140625" style="19" customWidth="1"/>
    <col min="10755" max="10755" width="2.85546875" style="19" customWidth="1"/>
    <col min="10756" max="10756" width="3.5703125" style="19" customWidth="1"/>
    <col min="10757" max="11001" width="9.140625" style="19"/>
    <col min="11002" max="11002" width="8.7109375" style="19" customWidth="1"/>
    <col min="11003" max="11003" width="9.85546875" style="19" customWidth="1"/>
    <col min="11004" max="11004" width="14.42578125" style="19" customWidth="1"/>
    <col min="11005" max="11005" width="7.28515625" style="19" customWidth="1"/>
    <col min="11006" max="11006" width="5.5703125" style="19" customWidth="1"/>
    <col min="11007" max="11007" width="9" style="19" customWidth="1"/>
    <col min="11008" max="11009" width="9.85546875" style="19" customWidth="1"/>
    <col min="11010" max="11010" width="11.140625" style="19" customWidth="1"/>
    <col min="11011" max="11011" width="2.85546875" style="19" customWidth="1"/>
    <col min="11012" max="11012" width="3.5703125" style="19" customWidth="1"/>
    <col min="11013" max="11257" width="9.140625" style="19"/>
    <col min="11258" max="11258" width="8.7109375" style="19" customWidth="1"/>
    <col min="11259" max="11259" width="9.85546875" style="19" customWidth="1"/>
    <col min="11260" max="11260" width="14.42578125" style="19" customWidth="1"/>
    <col min="11261" max="11261" width="7.28515625" style="19" customWidth="1"/>
    <col min="11262" max="11262" width="5.5703125" style="19" customWidth="1"/>
    <col min="11263" max="11263" width="9" style="19" customWidth="1"/>
    <col min="11264" max="11265" width="9.85546875" style="19" customWidth="1"/>
    <col min="11266" max="11266" width="11.140625" style="19" customWidth="1"/>
    <col min="11267" max="11267" width="2.85546875" style="19" customWidth="1"/>
    <col min="11268" max="11268" width="3.5703125" style="19" customWidth="1"/>
    <col min="11269" max="11513" width="9.140625" style="19"/>
    <col min="11514" max="11514" width="8.7109375" style="19" customWidth="1"/>
    <col min="11515" max="11515" width="9.85546875" style="19" customWidth="1"/>
    <col min="11516" max="11516" width="14.42578125" style="19" customWidth="1"/>
    <col min="11517" max="11517" width="7.28515625" style="19" customWidth="1"/>
    <col min="11518" max="11518" width="5.5703125" style="19" customWidth="1"/>
    <col min="11519" max="11519" width="9" style="19" customWidth="1"/>
    <col min="11520" max="11521" width="9.85546875" style="19" customWidth="1"/>
    <col min="11522" max="11522" width="11.140625" style="19" customWidth="1"/>
    <col min="11523" max="11523" width="2.85546875" style="19" customWidth="1"/>
    <col min="11524" max="11524" width="3.5703125" style="19" customWidth="1"/>
    <col min="11525" max="11769" width="9.140625" style="19"/>
    <col min="11770" max="11770" width="8.7109375" style="19" customWidth="1"/>
    <col min="11771" max="11771" width="9.85546875" style="19" customWidth="1"/>
    <col min="11772" max="11772" width="14.42578125" style="19" customWidth="1"/>
    <col min="11773" max="11773" width="7.28515625" style="19" customWidth="1"/>
    <col min="11774" max="11774" width="5.5703125" style="19" customWidth="1"/>
    <col min="11775" max="11775" width="9" style="19" customWidth="1"/>
    <col min="11776" max="11777" width="9.85546875" style="19" customWidth="1"/>
    <col min="11778" max="11778" width="11.140625" style="19" customWidth="1"/>
    <col min="11779" max="11779" width="2.85546875" style="19" customWidth="1"/>
    <col min="11780" max="11780" width="3.5703125" style="19" customWidth="1"/>
    <col min="11781" max="12025" width="9.140625" style="19"/>
    <col min="12026" max="12026" width="8.7109375" style="19" customWidth="1"/>
    <col min="12027" max="12027" width="9.85546875" style="19" customWidth="1"/>
    <col min="12028" max="12028" width="14.42578125" style="19" customWidth="1"/>
    <col min="12029" max="12029" width="7.28515625" style="19" customWidth="1"/>
    <col min="12030" max="12030" width="5.5703125" style="19" customWidth="1"/>
    <col min="12031" max="12031" width="9" style="19" customWidth="1"/>
    <col min="12032" max="12033" width="9.85546875" style="19" customWidth="1"/>
    <col min="12034" max="12034" width="11.140625" style="19" customWidth="1"/>
    <col min="12035" max="12035" width="2.85546875" style="19" customWidth="1"/>
    <col min="12036" max="12036" width="3.5703125" style="19" customWidth="1"/>
    <col min="12037" max="12281" width="9.140625" style="19"/>
    <col min="12282" max="12282" width="8.7109375" style="19" customWidth="1"/>
    <col min="12283" max="12283" width="9.85546875" style="19" customWidth="1"/>
    <col min="12284" max="12284" width="14.42578125" style="19" customWidth="1"/>
    <col min="12285" max="12285" width="7.28515625" style="19" customWidth="1"/>
    <col min="12286" max="12286" width="5.5703125" style="19" customWidth="1"/>
    <col min="12287" max="12287" width="9" style="19" customWidth="1"/>
    <col min="12288" max="12289" width="9.85546875" style="19" customWidth="1"/>
    <col min="12290" max="12290" width="11.140625" style="19" customWidth="1"/>
    <col min="12291" max="12291" width="2.85546875" style="19" customWidth="1"/>
    <col min="12292" max="12292" width="3.5703125" style="19" customWidth="1"/>
    <col min="12293" max="12537" width="9.140625" style="19"/>
    <col min="12538" max="12538" width="8.7109375" style="19" customWidth="1"/>
    <col min="12539" max="12539" width="9.85546875" style="19" customWidth="1"/>
    <col min="12540" max="12540" width="14.42578125" style="19" customWidth="1"/>
    <col min="12541" max="12541" width="7.28515625" style="19" customWidth="1"/>
    <col min="12542" max="12542" width="5.5703125" style="19" customWidth="1"/>
    <col min="12543" max="12543" width="9" style="19" customWidth="1"/>
    <col min="12544" max="12545" width="9.85546875" style="19" customWidth="1"/>
    <col min="12546" max="12546" width="11.140625" style="19" customWidth="1"/>
    <col min="12547" max="12547" width="2.85546875" style="19" customWidth="1"/>
    <col min="12548" max="12548" width="3.5703125" style="19" customWidth="1"/>
    <col min="12549" max="12793" width="9.140625" style="19"/>
    <col min="12794" max="12794" width="8.7109375" style="19" customWidth="1"/>
    <col min="12795" max="12795" width="9.85546875" style="19" customWidth="1"/>
    <col min="12796" max="12796" width="14.42578125" style="19" customWidth="1"/>
    <col min="12797" max="12797" width="7.28515625" style="19" customWidth="1"/>
    <col min="12798" max="12798" width="5.5703125" style="19" customWidth="1"/>
    <col min="12799" max="12799" width="9" style="19" customWidth="1"/>
    <col min="12800" max="12801" width="9.85546875" style="19" customWidth="1"/>
    <col min="12802" max="12802" width="11.140625" style="19" customWidth="1"/>
    <col min="12803" max="12803" width="2.85546875" style="19" customWidth="1"/>
    <col min="12804" max="12804" width="3.5703125" style="19" customWidth="1"/>
    <col min="12805" max="13049" width="9.140625" style="19"/>
    <col min="13050" max="13050" width="8.7109375" style="19" customWidth="1"/>
    <col min="13051" max="13051" width="9.85546875" style="19" customWidth="1"/>
    <col min="13052" max="13052" width="14.42578125" style="19" customWidth="1"/>
    <col min="13053" max="13053" width="7.28515625" style="19" customWidth="1"/>
    <col min="13054" max="13054" width="5.5703125" style="19" customWidth="1"/>
    <col min="13055" max="13055" width="9" style="19" customWidth="1"/>
    <col min="13056" max="13057" width="9.85546875" style="19" customWidth="1"/>
    <col min="13058" max="13058" width="11.140625" style="19" customWidth="1"/>
    <col min="13059" max="13059" width="2.85546875" style="19" customWidth="1"/>
    <col min="13060" max="13060" width="3.5703125" style="19" customWidth="1"/>
    <col min="13061" max="13305" width="9.140625" style="19"/>
    <col min="13306" max="13306" width="8.7109375" style="19" customWidth="1"/>
    <col min="13307" max="13307" width="9.85546875" style="19" customWidth="1"/>
    <col min="13308" max="13308" width="14.42578125" style="19" customWidth="1"/>
    <col min="13309" max="13309" width="7.28515625" style="19" customWidth="1"/>
    <col min="13310" max="13310" width="5.5703125" style="19" customWidth="1"/>
    <col min="13311" max="13311" width="9" style="19" customWidth="1"/>
    <col min="13312" max="13313" width="9.85546875" style="19" customWidth="1"/>
    <col min="13314" max="13314" width="11.140625" style="19" customWidth="1"/>
    <col min="13315" max="13315" width="2.85546875" style="19" customWidth="1"/>
    <col min="13316" max="13316" width="3.5703125" style="19" customWidth="1"/>
    <col min="13317" max="13561" width="9.140625" style="19"/>
    <col min="13562" max="13562" width="8.7109375" style="19" customWidth="1"/>
    <col min="13563" max="13563" width="9.85546875" style="19" customWidth="1"/>
    <col min="13564" max="13564" width="14.42578125" style="19" customWidth="1"/>
    <col min="13565" max="13565" width="7.28515625" style="19" customWidth="1"/>
    <col min="13566" max="13566" width="5.5703125" style="19" customWidth="1"/>
    <col min="13567" max="13567" width="9" style="19" customWidth="1"/>
    <col min="13568" max="13569" width="9.85546875" style="19" customWidth="1"/>
    <col min="13570" max="13570" width="11.140625" style="19" customWidth="1"/>
    <col min="13571" max="13571" width="2.85546875" style="19" customWidth="1"/>
    <col min="13572" max="13572" width="3.5703125" style="19" customWidth="1"/>
    <col min="13573" max="13817" width="9.140625" style="19"/>
    <col min="13818" max="13818" width="8.7109375" style="19" customWidth="1"/>
    <col min="13819" max="13819" width="9.85546875" style="19" customWidth="1"/>
    <col min="13820" max="13820" width="14.42578125" style="19" customWidth="1"/>
    <col min="13821" max="13821" width="7.28515625" style="19" customWidth="1"/>
    <col min="13822" max="13822" width="5.5703125" style="19" customWidth="1"/>
    <col min="13823" max="13823" width="9" style="19" customWidth="1"/>
    <col min="13824" max="13825" width="9.85546875" style="19" customWidth="1"/>
    <col min="13826" max="13826" width="11.140625" style="19" customWidth="1"/>
    <col min="13827" max="13827" width="2.85546875" style="19" customWidth="1"/>
    <col min="13828" max="13828" width="3.5703125" style="19" customWidth="1"/>
    <col min="13829" max="14073" width="9.140625" style="19"/>
    <col min="14074" max="14074" width="8.7109375" style="19" customWidth="1"/>
    <col min="14075" max="14075" width="9.85546875" style="19" customWidth="1"/>
    <col min="14076" max="14076" width="14.42578125" style="19" customWidth="1"/>
    <col min="14077" max="14077" width="7.28515625" style="19" customWidth="1"/>
    <col min="14078" max="14078" width="5.5703125" style="19" customWidth="1"/>
    <col min="14079" max="14079" width="9" style="19" customWidth="1"/>
    <col min="14080" max="14081" width="9.85546875" style="19" customWidth="1"/>
    <col min="14082" max="14082" width="11.140625" style="19" customWidth="1"/>
    <col min="14083" max="14083" width="2.85546875" style="19" customWidth="1"/>
    <col min="14084" max="14084" width="3.5703125" style="19" customWidth="1"/>
    <col min="14085" max="14329" width="9.140625" style="19"/>
    <col min="14330" max="14330" width="8.7109375" style="19" customWidth="1"/>
    <col min="14331" max="14331" width="9.85546875" style="19" customWidth="1"/>
    <col min="14332" max="14332" width="14.42578125" style="19" customWidth="1"/>
    <col min="14333" max="14333" width="7.28515625" style="19" customWidth="1"/>
    <col min="14334" max="14334" width="5.5703125" style="19" customWidth="1"/>
    <col min="14335" max="14335" width="9" style="19" customWidth="1"/>
    <col min="14336" max="14337" width="9.85546875" style="19" customWidth="1"/>
    <col min="14338" max="14338" width="11.140625" style="19" customWidth="1"/>
    <col min="14339" max="14339" width="2.85546875" style="19" customWidth="1"/>
    <col min="14340" max="14340" width="3.5703125" style="19" customWidth="1"/>
    <col min="14341" max="14585" width="9.140625" style="19"/>
    <col min="14586" max="14586" width="8.7109375" style="19" customWidth="1"/>
    <col min="14587" max="14587" width="9.85546875" style="19" customWidth="1"/>
    <col min="14588" max="14588" width="14.42578125" style="19" customWidth="1"/>
    <col min="14589" max="14589" width="7.28515625" style="19" customWidth="1"/>
    <col min="14590" max="14590" width="5.5703125" style="19" customWidth="1"/>
    <col min="14591" max="14591" width="9" style="19" customWidth="1"/>
    <col min="14592" max="14593" width="9.85546875" style="19" customWidth="1"/>
    <col min="14594" max="14594" width="11.140625" style="19" customWidth="1"/>
    <col min="14595" max="14595" width="2.85546875" style="19" customWidth="1"/>
    <col min="14596" max="14596" width="3.5703125" style="19" customWidth="1"/>
    <col min="14597" max="14841" width="9.140625" style="19"/>
    <col min="14842" max="14842" width="8.7109375" style="19" customWidth="1"/>
    <col min="14843" max="14843" width="9.85546875" style="19" customWidth="1"/>
    <col min="14844" max="14844" width="14.42578125" style="19" customWidth="1"/>
    <col min="14845" max="14845" width="7.28515625" style="19" customWidth="1"/>
    <col min="14846" max="14846" width="5.5703125" style="19" customWidth="1"/>
    <col min="14847" max="14847" width="9" style="19" customWidth="1"/>
    <col min="14848" max="14849" width="9.85546875" style="19" customWidth="1"/>
    <col min="14850" max="14850" width="11.140625" style="19" customWidth="1"/>
    <col min="14851" max="14851" width="2.85546875" style="19" customWidth="1"/>
    <col min="14852" max="14852" width="3.5703125" style="19" customWidth="1"/>
    <col min="14853" max="15097" width="9.140625" style="19"/>
    <col min="15098" max="15098" width="8.7109375" style="19" customWidth="1"/>
    <col min="15099" max="15099" width="9.85546875" style="19" customWidth="1"/>
    <col min="15100" max="15100" width="14.42578125" style="19" customWidth="1"/>
    <col min="15101" max="15101" width="7.28515625" style="19" customWidth="1"/>
    <col min="15102" max="15102" width="5.5703125" style="19" customWidth="1"/>
    <col min="15103" max="15103" width="9" style="19" customWidth="1"/>
    <col min="15104" max="15105" width="9.85546875" style="19" customWidth="1"/>
    <col min="15106" max="15106" width="11.140625" style="19" customWidth="1"/>
    <col min="15107" max="15107" width="2.85546875" style="19" customWidth="1"/>
    <col min="15108" max="15108" width="3.5703125" style="19" customWidth="1"/>
    <col min="15109" max="15353" width="9.140625" style="19"/>
    <col min="15354" max="15354" width="8.7109375" style="19" customWidth="1"/>
    <col min="15355" max="15355" width="9.85546875" style="19" customWidth="1"/>
    <col min="15356" max="15356" width="14.42578125" style="19" customWidth="1"/>
    <col min="15357" max="15357" width="7.28515625" style="19" customWidth="1"/>
    <col min="15358" max="15358" width="5.5703125" style="19" customWidth="1"/>
    <col min="15359" max="15359" width="9" style="19" customWidth="1"/>
    <col min="15360" max="15361" width="9.85546875" style="19" customWidth="1"/>
    <col min="15362" max="15362" width="11.140625" style="19" customWidth="1"/>
    <col min="15363" max="15363" width="2.85546875" style="19" customWidth="1"/>
    <col min="15364" max="15364" width="3.5703125" style="19" customWidth="1"/>
    <col min="15365" max="15609" width="9.140625" style="19"/>
    <col min="15610" max="15610" width="8.7109375" style="19" customWidth="1"/>
    <col min="15611" max="15611" width="9.85546875" style="19" customWidth="1"/>
    <col min="15612" max="15612" width="14.42578125" style="19" customWidth="1"/>
    <col min="15613" max="15613" width="7.28515625" style="19" customWidth="1"/>
    <col min="15614" max="15614" width="5.5703125" style="19" customWidth="1"/>
    <col min="15615" max="15615" width="9" style="19" customWidth="1"/>
    <col min="15616" max="15617" width="9.85546875" style="19" customWidth="1"/>
    <col min="15618" max="15618" width="11.140625" style="19" customWidth="1"/>
    <col min="15619" max="15619" width="2.85546875" style="19" customWidth="1"/>
    <col min="15620" max="15620" width="3.5703125" style="19" customWidth="1"/>
    <col min="15621" max="15865" width="9.140625" style="19"/>
    <col min="15866" max="15866" width="8.7109375" style="19" customWidth="1"/>
    <col min="15867" max="15867" width="9.85546875" style="19" customWidth="1"/>
    <col min="15868" max="15868" width="14.42578125" style="19" customWidth="1"/>
    <col min="15869" max="15869" width="7.28515625" style="19" customWidth="1"/>
    <col min="15870" max="15870" width="5.5703125" style="19" customWidth="1"/>
    <col min="15871" max="15871" width="9" style="19" customWidth="1"/>
    <col min="15872" max="15873" width="9.85546875" style="19" customWidth="1"/>
    <col min="15874" max="15874" width="11.140625" style="19" customWidth="1"/>
    <col min="15875" max="15875" width="2.85546875" style="19" customWidth="1"/>
    <col min="15876" max="15876" width="3.5703125" style="19" customWidth="1"/>
    <col min="15877" max="16121" width="9.140625" style="19"/>
    <col min="16122" max="16122" width="8.7109375" style="19" customWidth="1"/>
    <col min="16123" max="16123" width="9.85546875" style="19" customWidth="1"/>
    <col min="16124" max="16124" width="14.42578125" style="19" customWidth="1"/>
    <col min="16125" max="16125" width="7.28515625" style="19" customWidth="1"/>
    <col min="16126" max="16126" width="5.5703125" style="19" customWidth="1"/>
    <col min="16127" max="16127" width="9" style="19" customWidth="1"/>
    <col min="16128" max="16129" width="9.85546875" style="19" customWidth="1"/>
    <col min="16130" max="16130" width="11.140625" style="19" customWidth="1"/>
    <col min="16131" max="16131" width="2.85546875" style="19" customWidth="1"/>
    <col min="16132" max="16132" width="3.5703125" style="19" customWidth="1"/>
    <col min="16133" max="16384" width="9.140625" style="19"/>
  </cols>
  <sheetData>
    <row r="1" spans="1:8" ht="46.5" customHeight="1" x14ac:dyDescent="0.25">
      <c r="A1" s="138" t="s">
        <v>191</v>
      </c>
      <c r="B1" s="138"/>
      <c r="C1" s="138"/>
      <c r="D1" s="138"/>
      <c r="E1" s="138"/>
      <c r="F1" s="138"/>
      <c r="G1" s="138"/>
      <c r="H1" s="138"/>
    </row>
    <row r="2" spans="1:8" ht="16.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</row>
    <row r="3" spans="1:8" x14ac:dyDescent="0.25">
      <c r="A3" s="79" t="s">
        <v>1</v>
      </c>
      <c r="B3" s="79"/>
      <c r="C3" s="79"/>
      <c r="D3" s="79"/>
      <c r="E3" s="139" t="str">
        <f ca="1">TEXT(TODAY(),"DD/MM/YYYY")</f>
        <v>14/07/2025</v>
      </c>
      <c r="F3" s="139"/>
      <c r="G3" s="139"/>
      <c r="H3" s="139"/>
    </row>
    <row r="4" spans="1:8" ht="15" customHeight="1" x14ac:dyDescent="0.25">
      <c r="A4" s="79" t="s">
        <v>2</v>
      </c>
      <c r="B4" s="79"/>
      <c r="C4" s="79"/>
      <c r="D4" s="79"/>
      <c r="E4" s="140" t="s">
        <v>157</v>
      </c>
      <c r="F4" s="140"/>
      <c r="G4" s="140"/>
      <c r="H4" s="140"/>
    </row>
    <row r="5" spans="1:8" x14ac:dyDescent="0.25">
      <c r="A5" s="79" t="s">
        <v>3</v>
      </c>
      <c r="B5" s="79"/>
      <c r="C5" s="79"/>
      <c r="D5" s="79"/>
      <c r="E5" s="139">
        <v>45848</v>
      </c>
      <c r="F5" s="139"/>
      <c r="G5" s="139"/>
      <c r="H5" s="139"/>
    </row>
    <row r="6" spans="1:8" ht="16.5" customHeight="1" x14ac:dyDescent="0.25">
      <c r="A6" s="79" t="s">
        <v>4</v>
      </c>
      <c r="B6" s="79"/>
      <c r="C6" s="79"/>
      <c r="D6" s="79"/>
      <c r="E6" s="100" t="s">
        <v>183</v>
      </c>
      <c r="F6" s="100"/>
      <c r="G6" s="100"/>
      <c r="H6" s="100"/>
    </row>
    <row r="7" spans="1:8" ht="15" customHeight="1" x14ac:dyDescent="0.25">
      <c r="A7" s="79" t="s">
        <v>5</v>
      </c>
      <c r="B7" s="79"/>
      <c r="C7" s="79"/>
      <c r="D7" s="79"/>
      <c r="E7" s="100" t="s">
        <v>158</v>
      </c>
      <c r="F7" s="100"/>
      <c r="G7" s="100"/>
      <c r="H7" s="100"/>
    </row>
    <row r="8" spans="1:8" x14ac:dyDescent="0.25">
      <c r="A8" s="79" t="s">
        <v>6</v>
      </c>
      <c r="B8" s="79"/>
      <c r="C8" s="79"/>
      <c r="D8" s="79"/>
      <c r="E8" s="95" t="s">
        <v>159</v>
      </c>
      <c r="F8" s="95"/>
      <c r="G8" s="95"/>
      <c r="H8" s="95"/>
    </row>
    <row r="9" spans="1:8" x14ac:dyDescent="0.25">
      <c r="A9" s="79" t="s">
        <v>121</v>
      </c>
      <c r="B9" s="79"/>
      <c r="C9" s="79"/>
      <c r="D9" s="79"/>
      <c r="E9" s="79" t="s">
        <v>186</v>
      </c>
      <c r="F9" s="79"/>
      <c r="G9" s="79"/>
      <c r="H9" s="79"/>
    </row>
    <row r="10" spans="1:8" ht="33" customHeight="1" x14ac:dyDescent="0.25">
      <c r="A10" s="73" t="s">
        <v>7</v>
      </c>
      <c r="B10" s="73"/>
      <c r="C10" s="73"/>
      <c r="D10" s="73"/>
      <c r="E10" s="97" t="s">
        <v>160</v>
      </c>
      <c r="F10" s="73"/>
      <c r="G10" s="73"/>
      <c r="H10" s="73"/>
    </row>
    <row r="11" spans="1:8" x14ac:dyDescent="0.25">
      <c r="A11" s="79" t="s">
        <v>8</v>
      </c>
      <c r="B11" s="79"/>
      <c r="C11" s="79"/>
      <c r="D11" s="79"/>
      <c r="E11" s="97" t="s">
        <v>154</v>
      </c>
      <c r="F11" s="97"/>
      <c r="G11" s="97"/>
      <c r="H11" s="97"/>
    </row>
    <row r="12" spans="1:8" x14ac:dyDescent="0.25">
      <c r="A12" s="79" t="s">
        <v>9</v>
      </c>
      <c r="B12" s="79"/>
      <c r="C12" s="79"/>
      <c r="D12" s="79"/>
      <c r="E12" s="97" t="s">
        <v>197</v>
      </c>
      <c r="F12" s="73"/>
      <c r="G12" s="73"/>
      <c r="H12" s="73"/>
    </row>
    <row r="13" spans="1:8" ht="33" customHeight="1" x14ac:dyDescent="0.25">
      <c r="A13" s="97" t="s">
        <v>10</v>
      </c>
      <c r="B13" s="97"/>
      <c r="C13" s="97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Vardhaman Residency Part II, S No.168/1A/2A/3A, near Himalaya Complex, Internal Road, Vangani, Vangani, Karjat, Thane.</v>
      </c>
      <c r="D13" s="97"/>
      <c r="E13" s="97"/>
      <c r="F13" s="97"/>
      <c r="G13" s="97"/>
      <c r="H13" s="97"/>
    </row>
    <row r="14" spans="1:8" x14ac:dyDescent="0.25">
      <c r="A14" s="97" t="s">
        <v>175</v>
      </c>
      <c r="B14" s="97"/>
      <c r="C14" s="97" t="s">
        <v>163</v>
      </c>
      <c r="D14" s="97"/>
      <c r="E14" s="97"/>
      <c r="F14" s="97"/>
      <c r="G14" s="97"/>
      <c r="H14" s="97"/>
    </row>
    <row r="15" spans="1:8" ht="15.75" customHeight="1" x14ac:dyDescent="0.25">
      <c r="A15" s="97" t="s">
        <v>11</v>
      </c>
      <c r="B15" s="97"/>
      <c r="C15" s="73" t="s">
        <v>161</v>
      </c>
      <c r="D15" s="73"/>
      <c r="E15" s="97" t="s">
        <v>76</v>
      </c>
      <c r="F15" s="97"/>
      <c r="G15" s="97" t="s">
        <v>164</v>
      </c>
      <c r="H15" s="97"/>
    </row>
    <row r="16" spans="1:8" x14ac:dyDescent="0.25">
      <c r="A16" s="73" t="s">
        <v>13</v>
      </c>
      <c r="B16" s="73"/>
      <c r="C16" s="97" t="s">
        <v>164</v>
      </c>
      <c r="D16" s="97"/>
      <c r="E16" s="97" t="s">
        <v>12</v>
      </c>
      <c r="F16" s="97"/>
      <c r="G16" s="141" t="s">
        <v>165</v>
      </c>
      <c r="H16" s="141"/>
    </row>
    <row r="17" spans="1:18" x14ac:dyDescent="0.25">
      <c r="A17" s="79" t="s">
        <v>77</v>
      </c>
      <c r="B17" s="79"/>
      <c r="C17" s="97" t="s">
        <v>166</v>
      </c>
      <c r="D17" s="97"/>
      <c r="E17" s="100" t="s">
        <v>14</v>
      </c>
      <c r="F17" s="100"/>
      <c r="G17" s="97">
        <v>421503</v>
      </c>
      <c r="H17" s="97"/>
    </row>
    <row r="18" spans="1:18" ht="32.25" customHeight="1" x14ac:dyDescent="0.25">
      <c r="A18" s="79" t="s">
        <v>122</v>
      </c>
      <c r="B18" s="79"/>
      <c r="C18" s="100" t="s">
        <v>176</v>
      </c>
      <c r="D18" s="100"/>
      <c r="E18" s="100" t="s">
        <v>15</v>
      </c>
      <c r="F18" s="100"/>
      <c r="G18" s="97" t="s">
        <v>174</v>
      </c>
      <c r="H18" s="97"/>
    </row>
    <row r="19" spans="1:18" ht="15" customHeight="1" x14ac:dyDescent="0.25">
      <c r="A19" s="100" t="s">
        <v>80</v>
      </c>
      <c r="B19" s="100"/>
      <c r="C19" s="100"/>
      <c r="D19" s="100"/>
      <c r="E19" s="73" t="s">
        <v>16</v>
      </c>
      <c r="F19" s="73"/>
      <c r="G19" s="73"/>
      <c r="H19" s="73"/>
    </row>
    <row r="20" spans="1:18" ht="18.75" customHeight="1" x14ac:dyDescent="0.25">
      <c r="A20" s="100"/>
      <c r="B20" s="100"/>
      <c r="C20" s="100"/>
      <c r="D20" s="100"/>
      <c r="E20" s="73"/>
      <c r="F20" s="73"/>
      <c r="G20" s="73"/>
      <c r="H20" s="73"/>
    </row>
    <row r="21" spans="1:18" ht="15" customHeight="1" x14ac:dyDescent="0.25">
      <c r="A21" s="100" t="s">
        <v>17</v>
      </c>
      <c r="B21" s="100"/>
      <c r="C21" s="100"/>
      <c r="D21" s="100"/>
      <c r="E21" s="97" t="s">
        <v>18</v>
      </c>
      <c r="F21" s="97"/>
      <c r="G21" s="97"/>
      <c r="H21" s="97"/>
    </row>
    <row r="22" spans="1:18" ht="15" customHeight="1" x14ac:dyDescent="0.25">
      <c r="A22" s="79" t="s">
        <v>19</v>
      </c>
      <c r="B22" s="79"/>
      <c r="C22" s="79"/>
      <c r="D22" s="79"/>
      <c r="E22" s="97" t="str">
        <f>IF(AND(G16="Mumbai"),"Upper Class","Middle Class")</f>
        <v>Middle Class</v>
      </c>
      <c r="F22" s="97"/>
      <c r="G22" s="97"/>
      <c r="H22" s="97"/>
    </row>
    <row r="23" spans="1:18" x14ac:dyDescent="0.25">
      <c r="A23" s="79" t="s">
        <v>20</v>
      </c>
      <c r="B23" s="79"/>
      <c r="C23" s="79"/>
      <c r="D23" s="79"/>
      <c r="E23" s="97" t="s">
        <v>21</v>
      </c>
      <c r="F23" s="97"/>
      <c r="G23" s="97"/>
      <c r="H23" s="97"/>
    </row>
    <row r="24" spans="1:18" ht="15.75" customHeight="1" x14ac:dyDescent="0.25">
      <c r="A24" s="79" t="s">
        <v>22</v>
      </c>
      <c r="B24" s="79"/>
      <c r="C24" s="79"/>
      <c r="D24" s="79"/>
      <c r="E24" s="97" t="str">
        <f>IF(AND(G16="Mumbai"),"Developed","Developing")</f>
        <v>Developing</v>
      </c>
      <c r="F24" s="97"/>
      <c r="G24" s="97"/>
      <c r="H24" s="97"/>
    </row>
    <row r="25" spans="1:18" x14ac:dyDescent="0.25">
      <c r="A25" s="79" t="s">
        <v>23</v>
      </c>
      <c r="B25" s="79"/>
      <c r="C25" s="79"/>
      <c r="D25" s="79"/>
      <c r="E25" s="97" t="s">
        <v>24</v>
      </c>
      <c r="F25" s="97"/>
      <c r="G25" s="97"/>
      <c r="H25" s="97"/>
    </row>
    <row r="26" spans="1:18" x14ac:dyDescent="0.25">
      <c r="A26" s="79" t="s">
        <v>85</v>
      </c>
      <c r="B26" s="79"/>
      <c r="C26" s="79"/>
      <c r="D26" s="79"/>
      <c r="E26" s="97" t="s">
        <v>86</v>
      </c>
      <c r="F26" s="97"/>
      <c r="G26" s="97"/>
      <c r="H26" s="97"/>
    </row>
    <row r="27" spans="1:18" ht="15" customHeight="1" x14ac:dyDescent="0.25">
      <c r="A27" s="100" t="s">
        <v>33</v>
      </c>
      <c r="B27" s="100"/>
      <c r="C27" s="100"/>
      <c r="D27" s="100"/>
      <c r="E27" s="140" t="s">
        <v>173</v>
      </c>
      <c r="F27" s="140"/>
      <c r="G27" s="140"/>
      <c r="H27" s="140"/>
    </row>
    <row r="28" spans="1:18" x14ac:dyDescent="0.25">
      <c r="A28" s="100" t="s">
        <v>96</v>
      </c>
      <c r="B28" s="100"/>
      <c r="C28" s="100"/>
      <c r="D28" s="100"/>
      <c r="E28" s="100" t="s">
        <v>34</v>
      </c>
      <c r="F28" s="100"/>
      <c r="G28" s="100"/>
      <c r="H28" s="100"/>
    </row>
    <row r="29" spans="1:18" s="21" customFormat="1" x14ac:dyDescent="0.25">
      <c r="A29" s="145" t="s">
        <v>97</v>
      </c>
      <c r="B29" s="145"/>
      <c r="C29" s="144" t="s">
        <v>29</v>
      </c>
      <c r="D29" s="144"/>
      <c r="E29" s="144"/>
      <c r="F29" s="144" t="s">
        <v>31</v>
      </c>
      <c r="G29" s="144"/>
      <c r="H29" s="144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s="21" customFormat="1" x14ac:dyDescent="0.25">
      <c r="A30" s="142" t="s">
        <v>25</v>
      </c>
      <c r="B30" s="142" t="s">
        <v>30</v>
      </c>
      <c r="C30" s="68" t="s">
        <v>30</v>
      </c>
      <c r="D30" s="68"/>
      <c r="E30" s="68"/>
      <c r="F30" s="68" t="s">
        <v>162</v>
      </c>
      <c r="G30" s="68"/>
      <c r="H30" s="68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x14ac:dyDescent="0.25">
      <c r="A31" s="142" t="s">
        <v>26</v>
      </c>
      <c r="B31" s="142" t="s">
        <v>30</v>
      </c>
      <c r="C31" s="68" t="s">
        <v>30</v>
      </c>
      <c r="D31" s="68"/>
      <c r="E31" s="68"/>
      <c r="F31" s="68" t="s">
        <v>162</v>
      </c>
      <c r="G31" s="68"/>
      <c r="H31" s="68"/>
    </row>
    <row r="32" spans="1:18" s="21" customFormat="1" x14ac:dyDescent="0.25">
      <c r="A32" s="142" t="s">
        <v>28</v>
      </c>
      <c r="B32" s="142" t="s">
        <v>30</v>
      </c>
      <c r="C32" s="68" t="s">
        <v>30</v>
      </c>
      <c r="D32" s="68"/>
      <c r="E32" s="68"/>
      <c r="F32" s="68" t="s">
        <v>162</v>
      </c>
      <c r="G32" s="68"/>
      <c r="H32" s="68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25">
      <c r="A33" s="142" t="s">
        <v>27</v>
      </c>
      <c r="B33" s="142" t="s">
        <v>30</v>
      </c>
      <c r="C33" s="68" t="s">
        <v>30</v>
      </c>
      <c r="D33" s="68"/>
      <c r="E33" s="68"/>
      <c r="F33" s="68" t="s">
        <v>161</v>
      </c>
      <c r="G33" s="68"/>
      <c r="H33" s="68"/>
    </row>
    <row r="34" spans="1:18" x14ac:dyDescent="0.25">
      <c r="A34" s="79" t="s">
        <v>32</v>
      </c>
      <c r="B34" s="79"/>
      <c r="C34" s="79"/>
      <c r="D34" s="79"/>
      <c r="E34" s="79"/>
      <c r="F34" s="79"/>
      <c r="G34" s="79"/>
      <c r="H34" s="79"/>
    </row>
    <row r="35" spans="1:18" ht="15.75" customHeight="1" x14ac:dyDescent="0.25">
      <c r="A35" s="79" t="s">
        <v>188</v>
      </c>
      <c r="B35" s="79"/>
      <c r="C35" s="146" t="s">
        <v>192</v>
      </c>
      <c r="D35" s="147"/>
      <c r="E35" s="147"/>
      <c r="F35" s="147"/>
      <c r="G35" s="147"/>
      <c r="H35" s="148"/>
    </row>
    <row r="36" spans="1:18" ht="15.75" customHeight="1" x14ac:dyDescent="0.25">
      <c r="A36" s="79" t="s">
        <v>189</v>
      </c>
      <c r="B36" s="79"/>
      <c r="C36" s="149" t="s">
        <v>190</v>
      </c>
      <c r="D36" s="150"/>
      <c r="E36" s="150"/>
      <c r="F36" s="150"/>
      <c r="G36" s="150"/>
      <c r="H36" s="151"/>
    </row>
    <row r="37" spans="1:18" x14ac:dyDescent="0.25">
      <c r="A37" s="95" t="s">
        <v>35</v>
      </c>
      <c r="B37" s="95"/>
      <c r="C37" s="95"/>
      <c r="D37" s="95"/>
      <c r="E37" s="95"/>
      <c r="F37" s="95"/>
      <c r="G37" s="95"/>
      <c r="H37" s="95"/>
    </row>
    <row r="38" spans="1:18" x14ac:dyDescent="0.25">
      <c r="A38" s="79" t="s">
        <v>36</v>
      </c>
      <c r="B38" s="79"/>
      <c r="C38" s="79"/>
      <c r="D38" s="79"/>
      <c r="E38" s="143">
        <v>3650</v>
      </c>
      <c r="F38" s="143"/>
      <c r="G38" s="143"/>
      <c r="H38" s="143"/>
    </row>
    <row r="39" spans="1:18" x14ac:dyDescent="0.25">
      <c r="A39" s="79" t="s">
        <v>37</v>
      </c>
      <c r="B39" s="79"/>
      <c r="C39" s="79"/>
      <c r="D39" s="79"/>
      <c r="E39" s="76" t="s">
        <v>30</v>
      </c>
      <c r="F39" s="77"/>
      <c r="G39" s="77"/>
      <c r="H39" s="78"/>
    </row>
    <row r="40" spans="1:18" x14ac:dyDescent="0.25">
      <c r="A40" s="79" t="s">
        <v>38</v>
      </c>
      <c r="B40" s="79"/>
      <c r="C40" s="79"/>
      <c r="D40" s="79"/>
      <c r="E40" s="76" t="s">
        <v>30</v>
      </c>
      <c r="F40" s="77"/>
      <c r="G40" s="77"/>
      <c r="H40" s="78"/>
    </row>
    <row r="41" spans="1:18" x14ac:dyDescent="0.25">
      <c r="A41" s="79" t="s">
        <v>39</v>
      </c>
      <c r="B41" s="79"/>
      <c r="C41" s="79"/>
      <c r="D41" s="79"/>
      <c r="E41" s="76" t="s">
        <v>30</v>
      </c>
      <c r="F41" s="77"/>
      <c r="G41" s="77"/>
      <c r="H41" s="78"/>
    </row>
    <row r="42" spans="1:18" x14ac:dyDescent="0.25">
      <c r="A42" s="79" t="s">
        <v>95</v>
      </c>
      <c r="B42" s="79"/>
      <c r="C42" s="79"/>
      <c r="D42" s="79"/>
      <c r="E42" s="134">
        <v>2737.17</v>
      </c>
      <c r="F42" s="134"/>
      <c r="G42" s="134"/>
      <c r="H42" s="134"/>
    </row>
    <row r="43" spans="1:18" x14ac:dyDescent="0.25">
      <c r="A43" s="73" t="s">
        <v>40</v>
      </c>
      <c r="B43" s="73"/>
      <c r="C43" s="73"/>
      <c r="D43" s="73"/>
      <c r="E43" s="73" t="s">
        <v>187</v>
      </c>
      <c r="F43" s="73"/>
      <c r="G43" s="73"/>
      <c r="H43" s="73"/>
    </row>
    <row r="44" spans="1:18" x14ac:dyDescent="0.25">
      <c r="A44" s="95" t="s">
        <v>41</v>
      </c>
      <c r="B44" s="95"/>
      <c r="C44" s="95"/>
      <c r="D44" s="95"/>
      <c r="E44" s="95"/>
      <c r="F44" s="95"/>
      <c r="G44" s="95"/>
      <c r="H44" s="95"/>
    </row>
    <row r="45" spans="1:18" x14ac:dyDescent="0.25">
      <c r="A45" s="97" t="s">
        <v>42</v>
      </c>
      <c r="B45" s="97"/>
      <c r="C45" s="97" t="s">
        <v>30</v>
      </c>
      <c r="D45" s="97"/>
      <c r="E45" s="97"/>
      <c r="F45" s="15" t="s">
        <v>43</v>
      </c>
      <c r="G45" s="98" t="s">
        <v>30</v>
      </c>
      <c r="H45" s="98"/>
    </row>
    <row r="46" spans="1:18" x14ac:dyDescent="0.25">
      <c r="A46" s="73" t="s">
        <v>44</v>
      </c>
      <c r="B46" s="73"/>
      <c r="C46" s="97" t="s">
        <v>30</v>
      </c>
      <c r="D46" s="97"/>
      <c r="E46" s="97"/>
      <c r="F46" s="15" t="s">
        <v>43</v>
      </c>
      <c r="G46" s="98" t="s">
        <v>30</v>
      </c>
      <c r="H46" s="98"/>
    </row>
    <row r="47" spans="1:18" s="24" customFormat="1" ht="31.5" customHeight="1" x14ac:dyDescent="0.25">
      <c r="A47" s="97" t="s">
        <v>45</v>
      </c>
      <c r="B47" s="97"/>
      <c r="C47" s="97" t="s">
        <v>167</v>
      </c>
      <c r="D47" s="73"/>
      <c r="E47" s="73"/>
      <c r="F47" s="22" t="s">
        <v>43</v>
      </c>
      <c r="G47" s="98" t="s">
        <v>168</v>
      </c>
      <c r="H47" s="98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s="24" customFormat="1" ht="53.25" customHeight="1" x14ac:dyDescent="0.25">
      <c r="A48" s="97"/>
      <c r="B48" s="97"/>
      <c r="C48" s="102" t="s">
        <v>172</v>
      </c>
      <c r="D48" s="103"/>
      <c r="E48" s="103"/>
      <c r="F48" s="103"/>
      <c r="G48" s="103"/>
      <c r="H48" s="104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x14ac:dyDescent="0.25">
      <c r="A49" s="58" t="s">
        <v>46</v>
      </c>
      <c r="B49" s="58"/>
      <c r="C49" s="58" t="s">
        <v>112</v>
      </c>
      <c r="D49" s="57"/>
      <c r="E49" s="57" t="s">
        <v>47</v>
      </c>
      <c r="F49" s="9" t="s">
        <v>43</v>
      </c>
      <c r="G49" s="101" t="s">
        <v>30</v>
      </c>
      <c r="H49" s="101"/>
    </row>
    <row r="50" spans="1:18" x14ac:dyDescent="0.25">
      <c r="A50" s="99" t="s">
        <v>49</v>
      </c>
      <c r="B50" s="99"/>
      <c r="C50" s="99"/>
      <c r="D50" s="99"/>
      <c r="E50" s="99"/>
      <c r="F50" s="99"/>
      <c r="G50" s="99"/>
      <c r="H50" s="99"/>
    </row>
    <row r="51" spans="1:18" x14ac:dyDescent="0.25">
      <c r="A51" s="100" t="s">
        <v>94</v>
      </c>
      <c r="B51" s="100"/>
      <c r="C51" s="100"/>
      <c r="D51" s="79">
        <f>E42</f>
        <v>2737.17</v>
      </c>
      <c r="E51" s="79"/>
      <c r="F51" s="79"/>
      <c r="G51" s="79"/>
      <c r="H51" s="79"/>
    </row>
    <row r="52" spans="1:18" x14ac:dyDescent="0.25">
      <c r="A52" s="97" t="s">
        <v>50</v>
      </c>
      <c r="B52" s="73"/>
      <c r="C52" s="73"/>
      <c r="D52" s="73" t="s">
        <v>30</v>
      </c>
      <c r="E52" s="73"/>
      <c r="F52" s="73"/>
      <c r="G52" s="73"/>
      <c r="H52" s="73"/>
      <c r="I52" s="25"/>
      <c r="J52" s="25"/>
      <c r="K52" s="25"/>
      <c r="L52" s="25"/>
      <c r="M52" s="25"/>
    </row>
    <row r="53" spans="1:18" ht="47.25" customHeight="1" x14ac:dyDescent="0.25">
      <c r="A53" s="135" t="s">
        <v>51</v>
      </c>
      <c r="B53" s="136"/>
      <c r="C53" s="137"/>
      <c r="D53" s="97" t="s">
        <v>177</v>
      </c>
      <c r="E53" s="73"/>
      <c r="F53" s="73"/>
      <c r="G53" s="73"/>
      <c r="H53" s="73"/>
    </row>
    <row r="54" spans="1:18" ht="15.75" customHeight="1" x14ac:dyDescent="0.25">
      <c r="A54" s="97" t="s">
        <v>92</v>
      </c>
      <c r="B54" s="97"/>
      <c r="C54" s="97"/>
      <c r="D54" s="108" t="s">
        <v>178</v>
      </c>
      <c r="E54" s="109"/>
      <c r="F54" s="109"/>
      <c r="G54" s="109"/>
      <c r="H54" s="109"/>
    </row>
    <row r="55" spans="1:18" ht="15.75" customHeight="1" x14ac:dyDescent="0.25">
      <c r="A55" s="97"/>
      <c r="B55" s="97"/>
      <c r="C55" s="97"/>
      <c r="D55" s="110" t="s">
        <v>179</v>
      </c>
      <c r="E55" s="110"/>
      <c r="F55" s="110"/>
      <c r="G55" s="110"/>
      <c r="H55" s="110"/>
    </row>
    <row r="56" spans="1:18" ht="15.75" customHeight="1" x14ac:dyDescent="0.25">
      <c r="A56" s="97"/>
      <c r="B56" s="97"/>
      <c r="C56" s="97"/>
      <c r="D56" s="111" t="s">
        <v>169</v>
      </c>
      <c r="E56" s="112"/>
      <c r="F56" s="112"/>
      <c r="G56" s="112"/>
      <c r="H56" s="112"/>
    </row>
    <row r="57" spans="1:18" ht="15.75" customHeight="1" x14ac:dyDescent="0.25">
      <c r="A57" s="79" t="s">
        <v>48</v>
      </c>
      <c r="B57" s="79"/>
      <c r="C57" s="79"/>
      <c r="D57" s="132" t="s">
        <v>170</v>
      </c>
      <c r="E57" s="132"/>
      <c r="F57" s="132"/>
      <c r="G57" s="132"/>
      <c r="H57" s="132"/>
      <c r="N57" s="26"/>
      <c r="O57" s="25"/>
      <c r="P57" s="25"/>
    </row>
    <row r="58" spans="1:18" ht="15.75" customHeight="1" x14ac:dyDescent="0.25">
      <c r="A58" s="79" t="s">
        <v>90</v>
      </c>
      <c r="B58" s="79"/>
      <c r="C58" s="79"/>
      <c r="D58" s="133" t="str">
        <f>(IF(G49="NA","60 Years After Completion",IF(G49&lt;&gt;"NA",""&amp;60-ROUNDDOWN((E3-G49)/360,0)&amp;" Years"," ")))</f>
        <v>60 Years After Completion</v>
      </c>
      <c r="E58" s="133"/>
      <c r="F58" s="133"/>
      <c r="G58" s="133"/>
      <c r="H58" s="133"/>
      <c r="P58" s="25"/>
    </row>
    <row r="59" spans="1:18" ht="15.75" customHeight="1" x14ac:dyDescent="0.25">
      <c r="A59" s="79" t="s">
        <v>91</v>
      </c>
      <c r="B59" s="79"/>
      <c r="C59" s="79"/>
      <c r="D59" s="100" t="s">
        <v>24</v>
      </c>
      <c r="E59" s="100"/>
      <c r="F59" s="100"/>
      <c r="G59" s="100"/>
      <c r="H59" s="100"/>
      <c r="N59" s="5"/>
      <c r="O59" s="5"/>
    </row>
    <row r="60" spans="1:18" ht="15" hidden="1" customHeight="1" x14ac:dyDescent="0.25">
      <c r="A60" s="100" t="s">
        <v>78</v>
      </c>
      <c r="B60" s="100"/>
      <c r="C60" s="100"/>
      <c r="D60" s="97" t="s">
        <v>156</v>
      </c>
      <c r="E60" s="100"/>
      <c r="F60" s="100"/>
      <c r="G60" s="100"/>
      <c r="H60" s="100"/>
      <c r="P60" s="19"/>
      <c r="Q60" s="19"/>
      <c r="R60" s="19"/>
    </row>
    <row r="61" spans="1:18" x14ac:dyDescent="0.25">
      <c r="A61" s="100" t="s">
        <v>151</v>
      </c>
      <c r="B61" s="100"/>
      <c r="C61" s="100"/>
      <c r="D61" s="100" t="s">
        <v>30</v>
      </c>
      <c r="E61" s="100"/>
      <c r="F61" s="100"/>
      <c r="G61" s="100"/>
      <c r="H61" s="100"/>
      <c r="P61" s="19"/>
      <c r="Q61" s="19"/>
      <c r="R61" s="19"/>
    </row>
    <row r="62" spans="1:18" ht="15.75" customHeight="1" x14ac:dyDescent="0.25">
      <c r="A62" s="79" t="s">
        <v>152</v>
      </c>
      <c r="B62" s="79"/>
      <c r="C62" s="79"/>
      <c r="D62" s="100" t="str">
        <f ca="1">(IF(G96&gt;95%,"Nothing",IF(G68&gt;0%,"Cement, Aggregate, Steel, etc",IF(G68=0%,"Work not yet Started"))))</f>
        <v>Cement, Aggregate, Steel, etc</v>
      </c>
      <c r="E62" s="100"/>
      <c r="F62" s="100"/>
      <c r="G62" s="100"/>
      <c r="H62" s="100"/>
      <c r="K62" s="5"/>
      <c r="P62" s="19"/>
      <c r="Q62" s="19"/>
      <c r="R62" s="19"/>
    </row>
    <row r="63" spans="1:18" ht="34.5" customHeight="1" thickBot="1" x14ac:dyDescent="0.3">
      <c r="A63" s="100" t="s">
        <v>114</v>
      </c>
      <c r="B63" s="100"/>
      <c r="C63" s="100"/>
      <c r="D63" s="100" t="str">
        <f ca="1">(IF(D62="Nothing","Yes",IF(D62="Cement, Aggregate, Steel, etc","Under Construction",IF(D62="Work not yet Started","Work not yet Started"))))</f>
        <v>Under Construction</v>
      </c>
      <c r="E63" s="100"/>
      <c r="F63" s="100"/>
      <c r="G63" s="100"/>
      <c r="H63" s="100"/>
      <c r="P63" s="19"/>
      <c r="Q63" s="19"/>
      <c r="R63" s="19"/>
    </row>
    <row r="64" spans="1:18" x14ac:dyDescent="0.25">
      <c r="A64" s="90" t="s">
        <v>137</v>
      </c>
      <c r="B64" s="91"/>
      <c r="C64" s="92" t="str">
        <f>D54</f>
        <v>(Build No. 1 Wing A &amp; B) = Ground + 1st to 2nd Floor</v>
      </c>
      <c r="D64" s="93"/>
      <c r="E64" s="93"/>
      <c r="F64" s="93"/>
      <c r="G64" s="93"/>
      <c r="H64" s="94"/>
      <c r="I64" s="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All work completed. Please provide OC.</v>
      </c>
      <c r="J64" s="27"/>
      <c r="P64" s="19"/>
      <c r="Q64" s="19"/>
      <c r="R64" s="19"/>
    </row>
    <row r="65" spans="1:18" x14ac:dyDescent="0.25">
      <c r="A65" s="11" t="s">
        <v>139</v>
      </c>
      <c r="B65" s="12">
        <v>0</v>
      </c>
      <c r="C65" s="12" t="s">
        <v>75</v>
      </c>
      <c r="D65" s="12">
        <v>1</v>
      </c>
      <c r="E65" s="12" t="s">
        <v>74</v>
      </c>
      <c r="F65" s="12">
        <v>0</v>
      </c>
      <c r="G65" s="12" t="s">
        <v>84</v>
      </c>
      <c r="H65" s="3">
        <f ca="1">--TRIM(RIGHT(SUBSTITUTE(LEFT(C64,_xlfn.AGGREGATE(16,6,FIND({0,1,2,3,4,5,6,7,8,9},C64,ROW(INDIRECT("1:"&amp;LEN(C64)))),1))," ",REPT(" ",LEN(C64))),LEN(C64)))</f>
        <v>2</v>
      </c>
      <c r="I65" s="5"/>
      <c r="J65" s="28"/>
      <c r="P65" s="19"/>
      <c r="Q65" s="19"/>
      <c r="R65" s="19"/>
    </row>
    <row r="66" spans="1:18" x14ac:dyDescent="0.25">
      <c r="A66" s="56" t="s">
        <v>93</v>
      </c>
      <c r="B66" s="57"/>
      <c r="C66" s="58" t="str">
        <f ca="1">I64</f>
        <v>All work completed. Please provide OC.</v>
      </c>
      <c r="D66" s="58"/>
      <c r="E66" s="58"/>
      <c r="F66" s="58"/>
      <c r="G66" s="58"/>
      <c r="H66" s="59"/>
      <c r="I66" s="5" t="s">
        <v>111</v>
      </c>
      <c r="J66" s="28"/>
      <c r="P66" s="19"/>
      <c r="Q66" s="19"/>
      <c r="R66" s="19"/>
    </row>
    <row r="67" spans="1:18" ht="15.75" customHeight="1" x14ac:dyDescent="0.25">
      <c r="A67" s="60" t="s">
        <v>52</v>
      </c>
      <c r="B67" s="61"/>
      <c r="C67" s="10" t="s">
        <v>136</v>
      </c>
      <c r="D67" s="10" t="s">
        <v>87</v>
      </c>
      <c r="E67" s="61" t="s">
        <v>89</v>
      </c>
      <c r="F67" s="61"/>
      <c r="G67" s="61" t="s">
        <v>88</v>
      </c>
      <c r="H67" s="62"/>
      <c r="I67" s="6" t="s">
        <v>138</v>
      </c>
      <c r="J67" s="29">
        <f ca="1">H65*25%</f>
        <v>0.5</v>
      </c>
      <c r="P67" s="19"/>
      <c r="Q67" s="19"/>
      <c r="R67" s="19"/>
    </row>
    <row r="68" spans="1:18" x14ac:dyDescent="0.25">
      <c r="A68" s="60" t="s">
        <v>125</v>
      </c>
      <c r="B68" s="61"/>
      <c r="C68" s="30">
        <f ca="1">J69</f>
        <v>2</v>
      </c>
      <c r="D68" s="31">
        <f ca="1">((100/H65)*C68)/100</f>
        <v>1</v>
      </c>
      <c r="E68" s="63">
        <f ca="1">(((C69/H65*10)+(40/(D65+F65+H65)*C70)+(7.5/(H65)*C71)+(7.5/(H65)*C72)+(10/H65*C73)+(10/H65*C74)+(5/H65*C75)+(5/H65*C76)+(5/H65*C77))/100)</f>
        <v>1</v>
      </c>
      <c r="F68" s="63"/>
      <c r="G68" s="63">
        <f ca="1">((((C68/H65)*20)+((C69/H65)*25)+(30/(H65+F65+D65)*C70)+(5/H65*C71)+(5/H65*C72)+(5/H65*C73)+(5/H65*C74)+(0/H65*C75)+(0/H65*C76)+(5/H65*C77))/100)</f>
        <v>1</v>
      </c>
      <c r="H68" s="65"/>
      <c r="I68" s="6" t="s">
        <v>106</v>
      </c>
      <c r="J68" s="32">
        <f ca="1">H65*50%</f>
        <v>1</v>
      </c>
      <c r="P68" s="19"/>
      <c r="Q68" s="19"/>
      <c r="R68" s="19"/>
    </row>
    <row r="69" spans="1:18" x14ac:dyDescent="0.25">
      <c r="A69" s="60" t="s">
        <v>53</v>
      </c>
      <c r="B69" s="61"/>
      <c r="C69" s="33">
        <f ca="1">J77</f>
        <v>2</v>
      </c>
      <c r="D69" s="31">
        <f ca="1">((100/H65)*C69)/100</f>
        <v>1</v>
      </c>
      <c r="E69" s="63"/>
      <c r="F69" s="63"/>
      <c r="G69" s="63"/>
      <c r="H69" s="65"/>
      <c r="I69" s="6" t="s">
        <v>107</v>
      </c>
      <c r="J69" s="32">
        <f ca="1">H65</f>
        <v>2</v>
      </c>
      <c r="P69" s="19"/>
      <c r="Q69" s="19"/>
      <c r="R69" s="19"/>
    </row>
    <row r="70" spans="1:18" ht="15.75" customHeight="1" x14ac:dyDescent="0.25">
      <c r="A70" s="67" t="s">
        <v>126</v>
      </c>
      <c r="B70" s="68"/>
      <c r="C70" s="33">
        <f ca="1">D65+H65</f>
        <v>3</v>
      </c>
      <c r="D70" s="31">
        <f ca="1">((100/(D65+F65+H65))*C70)/100</f>
        <v>1</v>
      </c>
      <c r="E70" s="63"/>
      <c r="F70" s="63"/>
      <c r="G70" s="63"/>
      <c r="H70" s="65"/>
      <c r="I70" s="6" t="s">
        <v>108</v>
      </c>
      <c r="J70" s="34">
        <f ca="1">(IF(B65&gt;1,(H65/(B65+2)),H65/4))</f>
        <v>0.5</v>
      </c>
      <c r="P70" s="19"/>
      <c r="Q70" s="19"/>
      <c r="R70" s="19"/>
    </row>
    <row r="71" spans="1:18" ht="15.75" customHeight="1" x14ac:dyDescent="0.25">
      <c r="A71" s="60" t="s">
        <v>133</v>
      </c>
      <c r="B71" s="61" t="s">
        <v>127</v>
      </c>
      <c r="C71" s="30">
        <v>2</v>
      </c>
      <c r="D71" s="31">
        <f ca="1">((100/H65)*C71)/100</f>
        <v>1</v>
      </c>
      <c r="E71" s="63"/>
      <c r="F71" s="63"/>
      <c r="G71" s="63"/>
      <c r="H71" s="65"/>
      <c r="I71" s="6" t="s">
        <v>109</v>
      </c>
      <c r="J71" s="34">
        <f ca="1">(IF(B65&gt;1,(H65/(B65+2)+J70),H65/4+J70))</f>
        <v>1</v>
      </c>
      <c r="P71" s="19"/>
      <c r="Q71" s="19"/>
      <c r="R71" s="19"/>
    </row>
    <row r="72" spans="1:18" ht="15.75" customHeight="1" x14ac:dyDescent="0.25">
      <c r="A72" s="60" t="s">
        <v>134</v>
      </c>
      <c r="B72" s="61" t="s">
        <v>127</v>
      </c>
      <c r="C72" s="30">
        <v>2</v>
      </c>
      <c r="D72" s="31">
        <f ca="1">((100/H65)*C72)/100</f>
        <v>1</v>
      </c>
      <c r="E72" s="63"/>
      <c r="F72" s="63"/>
      <c r="G72" s="63"/>
      <c r="H72" s="65"/>
      <c r="I72" s="6" t="s">
        <v>146</v>
      </c>
      <c r="J72" s="34">
        <f>(IF(B65&gt;1,(H65/(B65+2)+J71),0))</f>
        <v>0</v>
      </c>
      <c r="P72" s="19"/>
      <c r="Q72" s="19"/>
      <c r="R72" s="19"/>
    </row>
    <row r="73" spans="1:18" ht="15" customHeight="1" x14ac:dyDescent="0.25">
      <c r="A73" s="60" t="s">
        <v>132</v>
      </c>
      <c r="B73" s="61" t="s">
        <v>129</v>
      </c>
      <c r="C73" s="30">
        <v>2</v>
      </c>
      <c r="D73" s="31">
        <f ca="1">((100/(H65))*C73)/100</f>
        <v>1</v>
      </c>
      <c r="E73" s="63"/>
      <c r="F73" s="63"/>
      <c r="G73" s="63"/>
      <c r="H73" s="65"/>
      <c r="I73" s="6" t="s">
        <v>140</v>
      </c>
      <c r="J73" s="34">
        <f>(IF(B65&gt;2,(H65/(B65+2)+J72),0))</f>
        <v>0</v>
      </c>
      <c r="P73" s="19"/>
      <c r="Q73" s="19"/>
      <c r="R73" s="19"/>
    </row>
    <row r="74" spans="1:18" ht="15.75" customHeight="1" x14ac:dyDescent="0.25">
      <c r="A74" s="60" t="s">
        <v>128</v>
      </c>
      <c r="B74" s="61" t="s">
        <v>128</v>
      </c>
      <c r="C74" s="30">
        <v>2</v>
      </c>
      <c r="D74" s="31">
        <f ca="1">((100/H65)*C74)/100</f>
        <v>1</v>
      </c>
      <c r="E74" s="63"/>
      <c r="F74" s="63"/>
      <c r="G74" s="63"/>
      <c r="H74" s="65"/>
      <c r="I74" s="6" t="s">
        <v>141</v>
      </c>
      <c r="J74" s="35">
        <f>(IF(B65&gt;3,(H65/(B65+2)+J73),0))</f>
        <v>0</v>
      </c>
      <c r="P74" s="19"/>
      <c r="Q74" s="19"/>
      <c r="R74" s="19"/>
    </row>
    <row r="75" spans="1:18" ht="15.75" customHeight="1" x14ac:dyDescent="0.25">
      <c r="A75" s="60" t="s">
        <v>135</v>
      </c>
      <c r="B75" s="61"/>
      <c r="C75" s="30">
        <v>2</v>
      </c>
      <c r="D75" s="31">
        <f ca="1">((100/H65)*C75)/100</f>
        <v>1</v>
      </c>
      <c r="E75" s="63"/>
      <c r="F75" s="63"/>
      <c r="G75" s="63"/>
      <c r="H75" s="65"/>
      <c r="I75" s="6" t="s">
        <v>142</v>
      </c>
      <c r="J75" s="34">
        <f>(IF(B65&gt;4,(H65/(B65+2)+J74),0))</f>
        <v>0</v>
      </c>
      <c r="P75" s="19"/>
      <c r="Q75" s="19"/>
      <c r="R75" s="19"/>
    </row>
    <row r="76" spans="1:18" ht="15.75" customHeight="1" x14ac:dyDescent="0.25">
      <c r="A76" s="60" t="s">
        <v>130</v>
      </c>
      <c r="B76" s="61" t="s">
        <v>130</v>
      </c>
      <c r="C76" s="30">
        <v>2</v>
      </c>
      <c r="D76" s="31">
        <f ca="1">((100/(H65))*C76)/100</f>
        <v>1</v>
      </c>
      <c r="E76" s="63"/>
      <c r="F76" s="63"/>
      <c r="G76" s="63"/>
      <c r="H76" s="65"/>
      <c r="I76" s="6" t="s">
        <v>147</v>
      </c>
      <c r="J76" s="34">
        <f ca="1">(IF(B65=1,(H65/(B65+3)+J71),IF(B65=0,(H65/4+J71),IF(B65&gt;1,0))))</f>
        <v>1.5</v>
      </c>
      <c r="P76" s="19"/>
      <c r="Q76" s="19"/>
      <c r="R76" s="19"/>
    </row>
    <row r="77" spans="1:18" ht="16.5" thickBot="1" x14ac:dyDescent="0.3">
      <c r="A77" s="69" t="s">
        <v>131</v>
      </c>
      <c r="B77" s="70"/>
      <c r="C77" s="36">
        <v>2</v>
      </c>
      <c r="D77" s="37">
        <f ca="1">((100/(H65))*C77)/100</f>
        <v>1</v>
      </c>
      <c r="E77" s="64"/>
      <c r="F77" s="64"/>
      <c r="G77" s="64"/>
      <c r="H77" s="66"/>
      <c r="I77" s="7" t="s">
        <v>110</v>
      </c>
      <c r="J77" s="38">
        <f ca="1">(IF(B65&gt;1.5,(H65/(B65+2)+J71+MAX(0,J72-J71)+MAX(0,J73-J72)+MAX(0,J74-J73)+MAX(0,J75-J74)+MAX(0,J76-J75)),IF(B65=1,(H65/(B65+3)+J76),IF(B65=0,H65/4+J76))))</f>
        <v>2</v>
      </c>
      <c r="P77" s="19"/>
      <c r="Q77" s="19"/>
      <c r="R77" s="19"/>
    </row>
    <row r="78" spans="1:18" ht="15.75" customHeight="1" x14ac:dyDescent="0.25">
      <c r="A78" s="90" t="s">
        <v>137</v>
      </c>
      <c r="B78" s="91"/>
      <c r="C78" s="92" t="s">
        <v>180</v>
      </c>
      <c r="D78" s="93"/>
      <c r="E78" s="93"/>
      <c r="F78" s="93"/>
      <c r="G78" s="93"/>
      <c r="H78" s="94"/>
      <c r="I78" s="4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Excavation work Completed. Plinth work completed</v>
      </c>
      <c r="J78" s="27"/>
      <c r="P78" s="19"/>
      <c r="Q78" s="19"/>
      <c r="R78" s="19"/>
    </row>
    <row r="79" spans="1:18" x14ac:dyDescent="0.25">
      <c r="A79" s="11" t="s">
        <v>139</v>
      </c>
      <c r="B79" s="12">
        <v>0</v>
      </c>
      <c r="C79" s="12" t="s">
        <v>75</v>
      </c>
      <c r="D79" s="12">
        <v>1</v>
      </c>
      <c r="E79" s="12" t="s">
        <v>74</v>
      </c>
      <c r="F79" s="12">
        <v>0</v>
      </c>
      <c r="G79" s="12" t="s">
        <v>84</v>
      </c>
      <c r="H79" s="3">
        <f ca="1">--TRIM(RIGHT(SUBSTITUTE(LEFT(C78,_xlfn.AGGREGATE(16,6,FIND({0,1,2,3,4,5,6,7,8,9},C78,ROW(INDIRECT("1:"&amp;LEN(C78)))),1))," ",REPT(" ",LEN(C78))),LEN(C78)))</f>
        <v>2</v>
      </c>
      <c r="I79" s="5"/>
      <c r="J79" s="28"/>
      <c r="P79" s="19"/>
      <c r="Q79" s="19"/>
      <c r="R79" s="19"/>
    </row>
    <row r="80" spans="1:18" x14ac:dyDescent="0.25">
      <c r="A80" s="56" t="s">
        <v>93</v>
      </c>
      <c r="B80" s="57"/>
      <c r="C80" s="58" t="str">
        <f ca="1">I78</f>
        <v>Excavation work Completed. Plinth work completed</v>
      </c>
      <c r="D80" s="58"/>
      <c r="E80" s="58"/>
      <c r="F80" s="58"/>
      <c r="G80" s="58"/>
      <c r="H80" s="59"/>
      <c r="I80" s="5" t="s">
        <v>111</v>
      </c>
      <c r="J80" s="28"/>
      <c r="P80" s="19"/>
      <c r="Q80" s="19"/>
      <c r="R80" s="19"/>
    </row>
    <row r="81" spans="1:18" ht="15.75" customHeight="1" x14ac:dyDescent="0.25">
      <c r="A81" s="60" t="s">
        <v>52</v>
      </c>
      <c r="B81" s="61"/>
      <c r="C81" s="10" t="s">
        <v>136</v>
      </c>
      <c r="D81" s="10" t="s">
        <v>87</v>
      </c>
      <c r="E81" s="61" t="s">
        <v>89</v>
      </c>
      <c r="F81" s="61"/>
      <c r="G81" s="61" t="s">
        <v>88</v>
      </c>
      <c r="H81" s="62"/>
      <c r="I81" s="6" t="s">
        <v>138</v>
      </c>
      <c r="J81" s="29">
        <f ca="1">H79*25%</f>
        <v>0.5</v>
      </c>
      <c r="P81" s="19"/>
      <c r="Q81" s="19"/>
      <c r="R81" s="19"/>
    </row>
    <row r="82" spans="1:18" x14ac:dyDescent="0.25">
      <c r="A82" s="60" t="s">
        <v>125</v>
      </c>
      <c r="B82" s="61"/>
      <c r="C82" s="30">
        <f ca="1">J83</f>
        <v>2</v>
      </c>
      <c r="D82" s="31">
        <f ca="1">((100/H79)*C82)/100</f>
        <v>1</v>
      </c>
      <c r="E82" s="63">
        <f ca="1">(((C83/H79*10)+(40/(D79+F79+H79)*C84)+(7.5/(H79)*C85)+(7.5/(H79)*C86)+(10/H79*C87)+(10/H79*C88)+(5/H79*C89)+(5/H79*C90)+(5/H79*C91))/100)</f>
        <v>0.1</v>
      </c>
      <c r="F82" s="63"/>
      <c r="G82" s="63">
        <f ca="1">((((C82/H79)*20)+((C83/H79)*25)+(30/(H79+F79+D79)*C84)+(5/H79*C85)+(5/H79*C86)+(5/H79*C87)+(5/H79*C88)+(0/H79*C89)+(0/H79*C90)+(5/H79*C91))/100)</f>
        <v>0.45</v>
      </c>
      <c r="H82" s="65"/>
      <c r="I82" s="6" t="s">
        <v>106</v>
      </c>
      <c r="J82" s="32">
        <f ca="1">H79*50%</f>
        <v>1</v>
      </c>
      <c r="P82" s="19"/>
      <c r="Q82" s="19"/>
      <c r="R82" s="19"/>
    </row>
    <row r="83" spans="1:18" x14ac:dyDescent="0.25">
      <c r="A83" s="60" t="s">
        <v>53</v>
      </c>
      <c r="B83" s="61"/>
      <c r="C83" s="33">
        <f ca="1">J91</f>
        <v>2</v>
      </c>
      <c r="D83" s="31">
        <f ca="1">((100/H79)*C83)/100</f>
        <v>1</v>
      </c>
      <c r="E83" s="63"/>
      <c r="F83" s="63"/>
      <c r="G83" s="63"/>
      <c r="H83" s="65"/>
      <c r="I83" s="6" t="s">
        <v>107</v>
      </c>
      <c r="J83" s="32">
        <f ca="1">H79</f>
        <v>2</v>
      </c>
      <c r="P83" s="19"/>
      <c r="Q83" s="19"/>
      <c r="R83" s="19"/>
    </row>
    <row r="84" spans="1:18" ht="15.75" customHeight="1" x14ac:dyDescent="0.25">
      <c r="A84" s="67" t="s">
        <v>126</v>
      </c>
      <c r="B84" s="68"/>
      <c r="C84" s="33">
        <v>0</v>
      </c>
      <c r="D84" s="31">
        <f ca="1">((100/(D79+F79+H79))*C84)/100</f>
        <v>0</v>
      </c>
      <c r="E84" s="63"/>
      <c r="F84" s="63"/>
      <c r="G84" s="63"/>
      <c r="H84" s="65"/>
      <c r="I84" s="6" t="s">
        <v>108</v>
      </c>
      <c r="J84" s="34">
        <f ca="1">(IF(B79&gt;1,(H79/(B79+2)),H79/4))</f>
        <v>0.5</v>
      </c>
      <c r="P84" s="19"/>
      <c r="Q84" s="19"/>
      <c r="R84" s="19"/>
    </row>
    <row r="85" spans="1:18" ht="15.75" customHeight="1" x14ac:dyDescent="0.25">
      <c r="A85" s="60" t="s">
        <v>133</v>
      </c>
      <c r="B85" s="61" t="s">
        <v>127</v>
      </c>
      <c r="C85" s="30">
        <v>0</v>
      </c>
      <c r="D85" s="31">
        <f ca="1">((100/H79)*C85)/100</f>
        <v>0</v>
      </c>
      <c r="E85" s="63"/>
      <c r="F85" s="63"/>
      <c r="G85" s="63"/>
      <c r="H85" s="65"/>
      <c r="I85" s="6" t="s">
        <v>109</v>
      </c>
      <c r="J85" s="34">
        <f ca="1">(IF(B79&gt;1,(H79/(B79+2)+J84),H79/4+J84))</f>
        <v>1</v>
      </c>
      <c r="P85" s="19"/>
      <c r="Q85" s="19"/>
      <c r="R85" s="19"/>
    </row>
    <row r="86" spans="1:18" ht="15.75" customHeight="1" x14ac:dyDescent="0.25">
      <c r="A86" s="60" t="s">
        <v>134</v>
      </c>
      <c r="B86" s="61" t="s">
        <v>127</v>
      </c>
      <c r="C86" s="30">
        <v>0</v>
      </c>
      <c r="D86" s="31">
        <f ca="1">((100/H79)*C86)/100</f>
        <v>0</v>
      </c>
      <c r="E86" s="63"/>
      <c r="F86" s="63"/>
      <c r="G86" s="63"/>
      <c r="H86" s="65"/>
      <c r="I86" s="6" t="s">
        <v>146</v>
      </c>
      <c r="J86" s="34">
        <f>(IF(B79&gt;1,(H79/(B79+2)+J85),0))</f>
        <v>0</v>
      </c>
      <c r="P86" s="19"/>
      <c r="Q86" s="19"/>
      <c r="R86" s="19"/>
    </row>
    <row r="87" spans="1:18" ht="15" customHeight="1" x14ac:dyDescent="0.25">
      <c r="A87" s="60" t="s">
        <v>132</v>
      </c>
      <c r="B87" s="61" t="s">
        <v>129</v>
      </c>
      <c r="C87" s="30">
        <v>0</v>
      </c>
      <c r="D87" s="31">
        <f ca="1">((100/(H79))*C87)/100</f>
        <v>0</v>
      </c>
      <c r="E87" s="63"/>
      <c r="F87" s="63"/>
      <c r="G87" s="63"/>
      <c r="H87" s="65"/>
      <c r="I87" s="6" t="s">
        <v>140</v>
      </c>
      <c r="J87" s="34">
        <f>(IF(B79&gt;2,(H79/(B79+2)+J86),0))</f>
        <v>0</v>
      </c>
      <c r="P87" s="19"/>
      <c r="Q87" s="19"/>
      <c r="R87" s="19"/>
    </row>
    <row r="88" spans="1:18" ht="15.75" customHeight="1" x14ac:dyDescent="0.25">
      <c r="A88" s="60" t="s">
        <v>128</v>
      </c>
      <c r="B88" s="61" t="s">
        <v>128</v>
      </c>
      <c r="C88" s="30">
        <v>0</v>
      </c>
      <c r="D88" s="31">
        <f ca="1">((100/H79)*C88)/100</f>
        <v>0</v>
      </c>
      <c r="E88" s="63"/>
      <c r="F88" s="63"/>
      <c r="G88" s="63"/>
      <c r="H88" s="65"/>
      <c r="I88" s="6" t="s">
        <v>141</v>
      </c>
      <c r="J88" s="35">
        <f>(IF(B79&gt;3,(H79/(B79+2)+J87),0))</f>
        <v>0</v>
      </c>
      <c r="P88" s="19"/>
      <c r="Q88" s="19"/>
      <c r="R88" s="19"/>
    </row>
    <row r="89" spans="1:18" ht="15.75" customHeight="1" x14ac:dyDescent="0.25">
      <c r="A89" s="60" t="s">
        <v>135</v>
      </c>
      <c r="B89" s="61"/>
      <c r="C89" s="30">
        <v>0</v>
      </c>
      <c r="D89" s="31">
        <f ca="1">((100/H79)*C89)/100</f>
        <v>0</v>
      </c>
      <c r="E89" s="63"/>
      <c r="F89" s="63"/>
      <c r="G89" s="63"/>
      <c r="H89" s="65"/>
      <c r="I89" s="6" t="s">
        <v>142</v>
      </c>
      <c r="J89" s="34">
        <f>(IF(B79&gt;4,(H79/(B79+2)+J88),0))</f>
        <v>0</v>
      </c>
      <c r="P89" s="19"/>
      <c r="Q89" s="19"/>
      <c r="R89" s="19"/>
    </row>
    <row r="90" spans="1:18" ht="15.75" customHeight="1" x14ac:dyDescent="0.25">
      <c r="A90" s="60" t="s">
        <v>130</v>
      </c>
      <c r="B90" s="61" t="s">
        <v>130</v>
      </c>
      <c r="C90" s="30">
        <v>0</v>
      </c>
      <c r="D90" s="31">
        <f ca="1">((100/(H79))*C90)/100</f>
        <v>0</v>
      </c>
      <c r="E90" s="63"/>
      <c r="F90" s="63"/>
      <c r="G90" s="63"/>
      <c r="H90" s="65"/>
      <c r="I90" s="6" t="s">
        <v>147</v>
      </c>
      <c r="J90" s="34">
        <f ca="1">(IF(B79=1,(H79/(B79+3)+J85),IF(B79=0,(H79/4+J85),IF(B79&gt;1,0))))</f>
        <v>1.5</v>
      </c>
      <c r="P90" s="19"/>
      <c r="Q90" s="19"/>
      <c r="R90" s="19"/>
    </row>
    <row r="91" spans="1:18" ht="16.5" thickBot="1" x14ac:dyDescent="0.3">
      <c r="A91" s="69" t="s">
        <v>131</v>
      </c>
      <c r="B91" s="70"/>
      <c r="C91" s="36">
        <v>0</v>
      </c>
      <c r="D91" s="37">
        <f ca="1">((100/(H79))*C91)/100</f>
        <v>0</v>
      </c>
      <c r="E91" s="64"/>
      <c r="F91" s="64"/>
      <c r="G91" s="64"/>
      <c r="H91" s="66"/>
      <c r="I91" s="7" t="s">
        <v>110</v>
      </c>
      <c r="J91" s="38">
        <f ca="1">(IF(B79&gt;1.5,(H79/(B79+2)+J85+MAX(0,J86-J85)+MAX(0,J87-J86)+MAX(0,J88-J87)+MAX(0,J89-J88)+MAX(0,J90-J89)),IF(B79=1,(H79/(B79+3)+J90),IF(B79=0,H79/4+J90))))</f>
        <v>2</v>
      </c>
      <c r="P91" s="19"/>
      <c r="Q91" s="19"/>
      <c r="R91" s="19"/>
    </row>
    <row r="92" spans="1:18" ht="15.75" customHeight="1" x14ac:dyDescent="0.25">
      <c r="A92" s="152" t="s">
        <v>137</v>
      </c>
      <c r="B92" s="153"/>
      <c r="C92" s="154" t="s">
        <v>181</v>
      </c>
      <c r="D92" s="155"/>
      <c r="E92" s="155"/>
      <c r="F92" s="155"/>
      <c r="G92" s="155"/>
      <c r="H92" s="156"/>
      <c r="I92" s="4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Work not yet Started.</v>
      </c>
      <c r="J92" s="27"/>
      <c r="P92" s="19"/>
      <c r="Q92" s="19"/>
      <c r="R92" s="19"/>
    </row>
    <row r="93" spans="1:18" x14ac:dyDescent="0.25">
      <c r="A93" s="11" t="s">
        <v>139</v>
      </c>
      <c r="B93" s="12">
        <v>0</v>
      </c>
      <c r="C93" s="12" t="s">
        <v>75</v>
      </c>
      <c r="D93" s="12">
        <v>1</v>
      </c>
      <c r="E93" s="12" t="s">
        <v>74</v>
      </c>
      <c r="F93" s="12">
        <v>0</v>
      </c>
      <c r="G93" s="14" t="s">
        <v>84</v>
      </c>
      <c r="H93" s="3">
        <f ca="1">--TRIM(RIGHT(SUBSTITUTE(LEFT(C92,_xlfn.AGGREGATE(16,6,FIND({0,1,2,3,4,5,6,7,8,9},C92,ROW(INDIRECT("1:"&amp;LEN(C92)))),1))," ",REPT(" ",LEN(C92))),LEN(C92)))</f>
        <v>2</v>
      </c>
      <c r="I93" s="5"/>
      <c r="J93" s="28"/>
      <c r="P93" s="19"/>
      <c r="Q93" s="19"/>
      <c r="R93" s="19"/>
    </row>
    <row r="94" spans="1:18" x14ac:dyDescent="0.25">
      <c r="A94" s="56" t="s">
        <v>93</v>
      </c>
      <c r="B94" s="57"/>
      <c r="C94" s="58" t="str">
        <f ca="1">I92</f>
        <v>Work not yet Started.</v>
      </c>
      <c r="D94" s="58"/>
      <c r="E94" s="58"/>
      <c r="F94" s="58"/>
      <c r="G94" s="58"/>
      <c r="H94" s="59"/>
      <c r="I94" s="5" t="s">
        <v>111</v>
      </c>
      <c r="J94" s="28"/>
      <c r="P94" s="19"/>
      <c r="Q94" s="19"/>
      <c r="R94" s="19"/>
    </row>
    <row r="95" spans="1:18" ht="15.75" customHeight="1" x14ac:dyDescent="0.25">
      <c r="A95" s="60" t="s">
        <v>52</v>
      </c>
      <c r="B95" s="61"/>
      <c r="C95" s="10" t="s">
        <v>136</v>
      </c>
      <c r="D95" s="10" t="s">
        <v>87</v>
      </c>
      <c r="E95" s="61" t="s">
        <v>89</v>
      </c>
      <c r="F95" s="61"/>
      <c r="G95" s="61" t="s">
        <v>88</v>
      </c>
      <c r="H95" s="62"/>
      <c r="I95" s="6" t="s">
        <v>138</v>
      </c>
      <c r="J95" s="29">
        <f ca="1">H93*25%</f>
        <v>0.5</v>
      </c>
      <c r="P95" s="19"/>
      <c r="Q95" s="19"/>
      <c r="R95" s="19"/>
    </row>
    <row r="96" spans="1:18" x14ac:dyDescent="0.25">
      <c r="A96" s="60" t="s">
        <v>125</v>
      </c>
      <c r="B96" s="61"/>
      <c r="C96" s="30">
        <v>0</v>
      </c>
      <c r="D96" s="31">
        <f ca="1">((100/H93)*C96)/100</f>
        <v>0</v>
      </c>
      <c r="E96" s="63">
        <f ca="1">(((C97/H93*10)+(40/(D93+F93+H93)*C98)+(7.5/(H93)*C99)+(7.5/(H93)*C100)+(10/H93*C101)+(10/H93*C102)+(5/H93*C103)+(5/H93*C104)+(5/H93*C105))/100)</f>
        <v>0</v>
      </c>
      <c r="F96" s="63"/>
      <c r="G96" s="63">
        <f ca="1">((((C96/H93)*20)+((C97/H93)*25)+(30/(H93+F93+D93)*C98)+(5/H93*C99)+(5/H93*C100)+(5/H93*C101)+(5/H93*C102)+(0/H93*C103)+(0/H93*C104)+(5/H93*C105))/100)</f>
        <v>0</v>
      </c>
      <c r="H96" s="65"/>
      <c r="I96" s="6" t="s">
        <v>106</v>
      </c>
      <c r="J96" s="32">
        <f ca="1">H93*50%</f>
        <v>1</v>
      </c>
      <c r="P96" s="19"/>
      <c r="Q96" s="19"/>
      <c r="R96" s="19"/>
    </row>
    <row r="97" spans="1:18" x14ac:dyDescent="0.25">
      <c r="A97" s="60" t="s">
        <v>53</v>
      </c>
      <c r="B97" s="61"/>
      <c r="C97" s="33">
        <v>0</v>
      </c>
      <c r="D97" s="31">
        <f ca="1">((100/H93)*C97)/100</f>
        <v>0</v>
      </c>
      <c r="E97" s="63"/>
      <c r="F97" s="63"/>
      <c r="G97" s="63"/>
      <c r="H97" s="65"/>
      <c r="I97" s="6" t="s">
        <v>107</v>
      </c>
      <c r="J97" s="32">
        <f ca="1">H93</f>
        <v>2</v>
      </c>
      <c r="P97" s="19"/>
      <c r="Q97" s="19"/>
      <c r="R97" s="19"/>
    </row>
    <row r="98" spans="1:18" ht="15.75" customHeight="1" x14ac:dyDescent="0.25">
      <c r="A98" s="67" t="s">
        <v>126</v>
      </c>
      <c r="B98" s="68"/>
      <c r="C98" s="33">
        <v>0</v>
      </c>
      <c r="D98" s="31">
        <f ca="1">((100/(D93+F93+H93))*C98)/100</f>
        <v>0</v>
      </c>
      <c r="E98" s="63"/>
      <c r="F98" s="63"/>
      <c r="G98" s="63"/>
      <c r="H98" s="65"/>
      <c r="I98" s="6" t="s">
        <v>108</v>
      </c>
      <c r="J98" s="34">
        <f ca="1">(IF(B93&gt;1,(H93/(B93+2)),H93/4))</f>
        <v>0.5</v>
      </c>
      <c r="P98" s="19"/>
      <c r="Q98" s="19"/>
      <c r="R98" s="19"/>
    </row>
    <row r="99" spans="1:18" ht="15.75" customHeight="1" x14ac:dyDescent="0.25">
      <c r="A99" s="60" t="s">
        <v>133</v>
      </c>
      <c r="B99" s="61" t="s">
        <v>127</v>
      </c>
      <c r="C99" s="30">
        <v>0</v>
      </c>
      <c r="D99" s="31">
        <f ca="1">((100/H93)*C99)/100</f>
        <v>0</v>
      </c>
      <c r="E99" s="63"/>
      <c r="F99" s="63"/>
      <c r="G99" s="63"/>
      <c r="H99" s="65"/>
      <c r="I99" s="6" t="s">
        <v>109</v>
      </c>
      <c r="J99" s="34">
        <f ca="1">(IF(B93&gt;1,(H93/(B93+2)+J98),H93/4+J98))</f>
        <v>1</v>
      </c>
      <c r="P99" s="19"/>
      <c r="Q99" s="19"/>
      <c r="R99" s="19"/>
    </row>
    <row r="100" spans="1:18" ht="15.75" customHeight="1" x14ac:dyDescent="0.25">
      <c r="A100" s="60" t="s">
        <v>134</v>
      </c>
      <c r="B100" s="61" t="s">
        <v>127</v>
      </c>
      <c r="C100" s="30">
        <v>0</v>
      </c>
      <c r="D100" s="31">
        <f ca="1">((100/H93)*C100)/100</f>
        <v>0</v>
      </c>
      <c r="E100" s="63"/>
      <c r="F100" s="63"/>
      <c r="G100" s="63"/>
      <c r="H100" s="65"/>
      <c r="I100" s="6" t="s">
        <v>146</v>
      </c>
      <c r="J100" s="34">
        <f>(IF(B93&gt;1,(H93/(B93+2)+J99),0))</f>
        <v>0</v>
      </c>
      <c r="P100" s="19"/>
      <c r="Q100" s="19"/>
      <c r="R100" s="19"/>
    </row>
    <row r="101" spans="1:18" ht="15" customHeight="1" x14ac:dyDescent="0.25">
      <c r="A101" s="60" t="s">
        <v>132</v>
      </c>
      <c r="B101" s="61" t="s">
        <v>129</v>
      </c>
      <c r="C101" s="30">
        <v>0</v>
      </c>
      <c r="D101" s="31">
        <f ca="1">((100/(H93))*C101)/100</f>
        <v>0</v>
      </c>
      <c r="E101" s="63"/>
      <c r="F101" s="63"/>
      <c r="G101" s="63"/>
      <c r="H101" s="65"/>
      <c r="I101" s="6" t="s">
        <v>140</v>
      </c>
      <c r="J101" s="34">
        <f>(IF(B93&gt;2,(H93/(B93+2)+J100),0))</f>
        <v>0</v>
      </c>
      <c r="P101" s="19"/>
      <c r="Q101" s="19"/>
      <c r="R101" s="19"/>
    </row>
    <row r="102" spans="1:18" ht="15.75" customHeight="1" x14ac:dyDescent="0.25">
      <c r="A102" s="60" t="s">
        <v>128</v>
      </c>
      <c r="B102" s="61" t="s">
        <v>128</v>
      </c>
      <c r="C102" s="30">
        <v>0</v>
      </c>
      <c r="D102" s="31">
        <f ca="1">((100/H93)*C102)/100</f>
        <v>0</v>
      </c>
      <c r="E102" s="63"/>
      <c r="F102" s="63"/>
      <c r="G102" s="63"/>
      <c r="H102" s="65"/>
      <c r="I102" s="6" t="s">
        <v>141</v>
      </c>
      <c r="J102" s="35">
        <f>(IF(B93&gt;3,(H93/(B93+2)+J101),0))</f>
        <v>0</v>
      </c>
      <c r="P102" s="19"/>
      <c r="Q102" s="19"/>
      <c r="R102" s="19"/>
    </row>
    <row r="103" spans="1:18" ht="15.75" customHeight="1" x14ac:dyDescent="0.25">
      <c r="A103" s="60" t="s">
        <v>135</v>
      </c>
      <c r="B103" s="61"/>
      <c r="C103" s="30">
        <v>0</v>
      </c>
      <c r="D103" s="31">
        <f ca="1">((100/H93)*C103)/100</f>
        <v>0</v>
      </c>
      <c r="E103" s="63"/>
      <c r="F103" s="63"/>
      <c r="G103" s="63"/>
      <c r="H103" s="65"/>
      <c r="I103" s="6" t="s">
        <v>142</v>
      </c>
      <c r="J103" s="34">
        <f>(IF(B93&gt;4,(H93/(B93+2)+J102),0))</f>
        <v>0</v>
      </c>
      <c r="P103" s="19"/>
      <c r="Q103" s="19"/>
      <c r="R103" s="19"/>
    </row>
    <row r="104" spans="1:18" ht="15.75" customHeight="1" x14ac:dyDescent="0.25">
      <c r="A104" s="60" t="s">
        <v>130</v>
      </c>
      <c r="B104" s="61" t="s">
        <v>130</v>
      </c>
      <c r="C104" s="30">
        <v>0</v>
      </c>
      <c r="D104" s="31">
        <f ca="1">((100/(H93))*C104)/100</f>
        <v>0</v>
      </c>
      <c r="E104" s="63"/>
      <c r="F104" s="63"/>
      <c r="G104" s="63"/>
      <c r="H104" s="65"/>
      <c r="I104" s="6" t="s">
        <v>147</v>
      </c>
      <c r="J104" s="34">
        <f ca="1">(IF(B93=1,(H93/(B93+3)+J99),IF(B93=0,(H93/4+J99),IF(B93&gt;1,0))))</f>
        <v>1.5</v>
      </c>
      <c r="P104" s="19"/>
      <c r="Q104" s="19"/>
      <c r="R104" s="19"/>
    </row>
    <row r="105" spans="1:18" ht="16.5" thickBot="1" x14ac:dyDescent="0.3">
      <c r="A105" s="69" t="s">
        <v>131</v>
      </c>
      <c r="B105" s="70"/>
      <c r="C105" s="36">
        <v>0</v>
      </c>
      <c r="D105" s="37">
        <f ca="1">((100/(H93))*C105)/100</f>
        <v>0</v>
      </c>
      <c r="E105" s="64"/>
      <c r="F105" s="64"/>
      <c r="G105" s="64"/>
      <c r="H105" s="66"/>
      <c r="I105" s="7" t="s">
        <v>110</v>
      </c>
      <c r="J105" s="38">
        <f ca="1">(IF(B93&gt;1.5,(H93/(B93+2)+J99+MAX(0,J100-J99)+MAX(0,J101-J100)+MAX(0,J102-J101)+MAX(0,J103-J102)+MAX(0,J104-J103)),IF(B93=1,(H93/(B93+3)+J104),IF(B93=0,H93/4+J104))))</f>
        <v>2</v>
      </c>
      <c r="P105" s="19"/>
      <c r="Q105" s="19"/>
      <c r="R105" s="19"/>
    </row>
    <row r="106" spans="1:18" ht="15.75" customHeight="1" x14ac:dyDescent="0.25">
      <c r="A106" s="152" t="s">
        <v>137</v>
      </c>
      <c r="B106" s="153"/>
      <c r="C106" s="154" t="s">
        <v>171</v>
      </c>
      <c r="D106" s="155"/>
      <c r="E106" s="155"/>
      <c r="F106" s="155"/>
      <c r="G106" s="155"/>
      <c r="H106" s="156"/>
      <c r="I106" s="4" t="str">
        <f ca="1">(IF(E110&gt;99%,"All work completed. Please provide OC.",IF(E110&gt;89.8%,"Plinth, RCC, Brick, Plaster, Flooring, Painting work Completed. Finishing work is in process.",IF(E110&lt;94%,(IF(C110=0,"Work not yet Started.",IF(D110=25%,"Piling work in process",IF(D110=50%,"Excavation work in process",IF(D110=100%,"Excavation work Completed. ","0")))&amp;(IF(C111=0%,"",IF(C111=J112,"Footing work is process",IF(C111=J113,"Footing work Completed",IF(C111=J114,"1st Basement Completed",IF(C111=J115,"1st &amp; 2nd Basement Completed",IF(C111=J116,"1st to 3rd Basement Completed",IF(C111=J117,"1st to 4th Basement Completed",IF(C111=J118,"Plinth work is process",IF(C111=J119,"Plinth work completed","0")))))))))))&amp;(IF(C112=(D107+F107+H107),", RCC Slab",IF(C112&gt;0,", RCC upto "&amp;C112&amp;" Slab",""))&amp;(IF(C113=H107,", Brickwork",IF(C113&gt;0,", Brickwork upto "&amp;C113&amp;" Floor",""))&amp;(IF(C114=H107,", Internal Plaster",IF(C114&gt;0,", Internal Plaster upto "&amp;C114&amp;" Floor",""))&amp;(IF(C115=H107,", External Plaster",IF(C115&gt;0,", External Plaster upto "&amp;C115&amp;" Floor",""))&amp;(IF(C116=H107,", Flooring",IF(C116&gt;0,", Flooring upto "&amp;C116&amp;" Floor",""))&amp;(IF(C117=H107,", Painting",IF(C117&gt;0,", Painting upto "&amp;C117&amp;" Floor",""))&amp;(IF(C118&gt;0,", Finishing upto "&amp;C118&amp;" Floor","")&amp;(IF(C112&gt;0.5," Completed",""))))))))))))))</f>
        <v>Work not yet Started.</v>
      </c>
      <c r="J106" s="27"/>
      <c r="P106" s="19"/>
      <c r="Q106" s="19"/>
      <c r="R106" s="19"/>
    </row>
    <row r="107" spans="1:18" x14ac:dyDescent="0.25">
      <c r="A107" s="11" t="s">
        <v>139</v>
      </c>
      <c r="B107" s="12">
        <v>0</v>
      </c>
      <c r="C107" s="12" t="s">
        <v>75</v>
      </c>
      <c r="D107" s="12">
        <v>1</v>
      </c>
      <c r="E107" s="12" t="s">
        <v>74</v>
      </c>
      <c r="F107" s="12">
        <v>0</v>
      </c>
      <c r="G107" s="12" t="s">
        <v>84</v>
      </c>
      <c r="H107" s="3">
        <f ca="1">--TRIM(RIGHT(SUBSTITUTE(LEFT(C106,_xlfn.AGGREGATE(16,6,FIND({0,1,2,3,4,5,6,7,8,9},C106,ROW(INDIRECT("1:"&amp;LEN(C106)))),1))," ",REPT(" ",LEN(C106))),LEN(C106)))</f>
        <v>1</v>
      </c>
      <c r="I107" s="5"/>
      <c r="J107" s="28"/>
      <c r="P107" s="19"/>
      <c r="Q107" s="19"/>
      <c r="R107" s="19"/>
    </row>
    <row r="108" spans="1:18" x14ac:dyDescent="0.25">
      <c r="A108" s="56" t="s">
        <v>93</v>
      </c>
      <c r="B108" s="57"/>
      <c r="C108" s="58" t="str">
        <f ca="1">I106</f>
        <v>Work not yet Started.</v>
      </c>
      <c r="D108" s="58"/>
      <c r="E108" s="58"/>
      <c r="F108" s="58"/>
      <c r="G108" s="58"/>
      <c r="H108" s="59"/>
      <c r="I108" s="5" t="s">
        <v>111</v>
      </c>
      <c r="J108" s="28"/>
      <c r="P108" s="19"/>
      <c r="Q108" s="19"/>
      <c r="R108" s="19"/>
    </row>
    <row r="109" spans="1:18" ht="15.75" customHeight="1" x14ac:dyDescent="0.25">
      <c r="A109" s="60" t="s">
        <v>52</v>
      </c>
      <c r="B109" s="61"/>
      <c r="C109" s="10" t="s">
        <v>136</v>
      </c>
      <c r="D109" s="10" t="s">
        <v>87</v>
      </c>
      <c r="E109" s="61" t="s">
        <v>89</v>
      </c>
      <c r="F109" s="61"/>
      <c r="G109" s="61" t="s">
        <v>88</v>
      </c>
      <c r="H109" s="62"/>
      <c r="I109" s="6" t="s">
        <v>138</v>
      </c>
      <c r="J109" s="29">
        <f ca="1">H107*25%</f>
        <v>0.25</v>
      </c>
      <c r="P109" s="19"/>
      <c r="Q109" s="19"/>
      <c r="R109" s="19"/>
    </row>
    <row r="110" spans="1:18" x14ac:dyDescent="0.25">
      <c r="A110" s="60" t="s">
        <v>125</v>
      </c>
      <c r="B110" s="61"/>
      <c r="C110" s="30">
        <v>0</v>
      </c>
      <c r="D110" s="31">
        <f ca="1">((100/H107)*C110)/100</f>
        <v>0</v>
      </c>
      <c r="E110" s="63">
        <f ca="1">(((C111/H107*10)+(40/(D107+F107+H107)*C112)+(7.5/(H107)*C113)+(7.5/(H107)*C114)+(10/H107*C115)+(10/H107*C116)+(5/H107*C117)+(5/H107*C118)+(5/H107*C119))/100)</f>
        <v>0</v>
      </c>
      <c r="F110" s="63"/>
      <c r="G110" s="63">
        <f ca="1">((((C110/H107)*20)+((C111/H107)*25)+(30/(H107+F107+D107)*C112)+(5/H107*C113)+(5/H107*C114)+(5/H107*C115)+(5/H107*C116)+(0/H107*C117)+(0/H107*C118)+(5/H107*C119))/100)</f>
        <v>0</v>
      </c>
      <c r="H110" s="65"/>
      <c r="I110" s="6" t="s">
        <v>106</v>
      </c>
      <c r="J110" s="32">
        <f ca="1">H107*50%</f>
        <v>0.5</v>
      </c>
      <c r="P110" s="19"/>
      <c r="Q110" s="19"/>
      <c r="R110" s="19"/>
    </row>
    <row r="111" spans="1:18" x14ac:dyDescent="0.25">
      <c r="A111" s="60" t="s">
        <v>53</v>
      </c>
      <c r="B111" s="61"/>
      <c r="C111" s="33">
        <v>0</v>
      </c>
      <c r="D111" s="31">
        <f ca="1">((100/H107)*C111)/100</f>
        <v>0</v>
      </c>
      <c r="E111" s="63"/>
      <c r="F111" s="63"/>
      <c r="G111" s="63"/>
      <c r="H111" s="65"/>
      <c r="I111" s="6" t="s">
        <v>107</v>
      </c>
      <c r="J111" s="32">
        <f ca="1">H107</f>
        <v>1</v>
      </c>
      <c r="P111" s="19"/>
      <c r="Q111" s="19"/>
      <c r="R111" s="19"/>
    </row>
    <row r="112" spans="1:18" ht="15.75" customHeight="1" x14ac:dyDescent="0.25">
      <c r="A112" s="67" t="s">
        <v>126</v>
      </c>
      <c r="B112" s="68"/>
      <c r="C112" s="33">
        <v>0</v>
      </c>
      <c r="D112" s="31">
        <f ca="1">((100/(D107+F107+H107))*C112)/100</f>
        <v>0</v>
      </c>
      <c r="E112" s="63"/>
      <c r="F112" s="63"/>
      <c r="G112" s="63"/>
      <c r="H112" s="65"/>
      <c r="I112" s="6" t="s">
        <v>108</v>
      </c>
      <c r="J112" s="34">
        <f ca="1">(IF(B107&gt;1,(H107/(B107+2)),H107/4))</f>
        <v>0.25</v>
      </c>
      <c r="P112" s="19"/>
      <c r="Q112" s="19"/>
      <c r="R112" s="19"/>
    </row>
    <row r="113" spans="1:18" ht="15.75" customHeight="1" x14ac:dyDescent="0.25">
      <c r="A113" s="60" t="s">
        <v>133</v>
      </c>
      <c r="B113" s="61" t="s">
        <v>127</v>
      </c>
      <c r="C113" s="30">
        <v>0</v>
      </c>
      <c r="D113" s="31">
        <f ca="1">((100/H107)*C113)/100</f>
        <v>0</v>
      </c>
      <c r="E113" s="63"/>
      <c r="F113" s="63"/>
      <c r="G113" s="63"/>
      <c r="H113" s="65"/>
      <c r="I113" s="6" t="s">
        <v>109</v>
      </c>
      <c r="J113" s="34">
        <f ca="1">(IF(B107&gt;1,(H107/(B107+2)+J112),H107/4+J112))</f>
        <v>0.5</v>
      </c>
      <c r="P113" s="19"/>
      <c r="Q113" s="19"/>
      <c r="R113" s="19"/>
    </row>
    <row r="114" spans="1:18" ht="15.75" customHeight="1" x14ac:dyDescent="0.25">
      <c r="A114" s="60" t="s">
        <v>134</v>
      </c>
      <c r="B114" s="61" t="s">
        <v>127</v>
      </c>
      <c r="C114" s="30">
        <v>0</v>
      </c>
      <c r="D114" s="31">
        <f ca="1">((100/H107)*C114)/100</f>
        <v>0</v>
      </c>
      <c r="E114" s="63"/>
      <c r="F114" s="63"/>
      <c r="G114" s="63"/>
      <c r="H114" s="65"/>
      <c r="I114" s="6" t="s">
        <v>146</v>
      </c>
      <c r="J114" s="34">
        <f>(IF(B107&gt;1,(H107/(B107+2)+J113),0))</f>
        <v>0</v>
      </c>
      <c r="P114" s="19"/>
      <c r="Q114" s="19"/>
      <c r="R114" s="19"/>
    </row>
    <row r="115" spans="1:18" ht="15" customHeight="1" x14ac:dyDescent="0.25">
      <c r="A115" s="60" t="s">
        <v>132</v>
      </c>
      <c r="B115" s="61" t="s">
        <v>129</v>
      </c>
      <c r="C115" s="30">
        <v>0</v>
      </c>
      <c r="D115" s="31">
        <f ca="1">((100/(H107))*C115)/100</f>
        <v>0</v>
      </c>
      <c r="E115" s="63"/>
      <c r="F115" s="63"/>
      <c r="G115" s="63"/>
      <c r="H115" s="65"/>
      <c r="I115" s="6" t="s">
        <v>140</v>
      </c>
      <c r="J115" s="34">
        <f>(IF(B107&gt;2,(H107/(B107+2)+J114),0))</f>
        <v>0</v>
      </c>
      <c r="P115" s="19"/>
      <c r="Q115" s="19"/>
      <c r="R115" s="19"/>
    </row>
    <row r="116" spans="1:18" ht="15.75" customHeight="1" x14ac:dyDescent="0.25">
      <c r="A116" s="60" t="s">
        <v>128</v>
      </c>
      <c r="B116" s="61" t="s">
        <v>128</v>
      </c>
      <c r="C116" s="30">
        <v>0</v>
      </c>
      <c r="D116" s="31">
        <f ca="1">((100/H107)*C116)/100</f>
        <v>0</v>
      </c>
      <c r="E116" s="63"/>
      <c r="F116" s="63"/>
      <c r="G116" s="63"/>
      <c r="H116" s="65"/>
      <c r="I116" s="6" t="s">
        <v>141</v>
      </c>
      <c r="J116" s="35">
        <f>(IF(B107&gt;3,(H107/(B107+2)+J115),0))</f>
        <v>0</v>
      </c>
      <c r="P116" s="19"/>
      <c r="Q116" s="19"/>
      <c r="R116" s="19"/>
    </row>
    <row r="117" spans="1:18" ht="15.75" customHeight="1" x14ac:dyDescent="0.25">
      <c r="A117" s="60" t="s">
        <v>135</v>
      </c>
      <c r="B117" s="61"/>
      <c r="C117" s="30">
        <v>0</v>
      </c>
      <c r="D117" s="31">
        <f ca="1">((100/H107)*C117)/100</f>
        <v>0</v>
      </c>
      <c r="E117" s="63"/>
      <c r="F117" s="63"/>
      <c r="G117" s="63"/>
      <c r="H117" s="65"/>
      <c r="I117" s="6" t="s">
        <v>142</v>
      </c>
      <c r="J117" s="34">
        <f>(IF(B107&gt;4,(H107/(B107+2)+J116),0))</f>
        <v>0</v>
      </c>
      <c r="P117" s="19"/>
      <c r="Q117" s="19"/>
      <c r="R117" s="19"/>
    </row>
    <row r="118" spans="1:18" ht="15.75" customHeight="1" x14ac:dyDescent="0.25">
      <c r="A118" s="60" t="s">
        <v>130</v>
      </c>
      <c r="B118" s="61" t="s">
        <v>130</v>
      </c>
      <c r="C118" s="30">
        <v>0</v>
      </c>
      <c r="D118" s="31">
        <f ca="1">((100/(H107))*C118)/100</f>
        <v>0</v>
      </c>
      <c r="E118" s="63"/>
      <c r="F118" s="63"/>
      <c r="G118" s="63"/>
      <c r="H118" s="65"/>
      <c r="I118" s="6" t="s">
        <v>147</v>
      </c>
      <c r="J118" s="34">
        <f ca="1">(IF(B107=1,(H107/(B107+3)+J113),IF(B107=0,(H107/4+J113),IF(B107&gt;1,0))))</f>
        <v>0.75</v>
      </c>
      <c r="P118" s="19"/>
      <c r="Q118" s="19"/>
      <c r="R118" s="19"/>
    </row>
    <row r="119" spans="1:18" ht="16.5" thickBot="1" x14ac:dyDescent="0.3">
      <c r="A119" s="69" t="s">
        <v>131</v>
      </c>
      <c r="B119" s="70"/>
      <c r="C119" s="36">
        <v>0</v>
      </c>
      <c r="D119" s="37">
        <f ca="1">((100/(H107))*C119)/100</f>
        <v>0</v>
      </c>
      <c r="E119" s="64"/>
      <c r="F119" s="64"/>
      <c r="G119" s="64"/>
      <c r="H119" s="66"/>
      <c r="I119" s="7" t="s">
        <v>110</v>
      </c>
      <c r="J119" s="38">
        <f ca="1">(IF(B107&gt;1.5,(H107/(B107+2)+J113+MAX(0,J114-J113)+MAX(0,J115-J114)+MAX(0,J116-J115)+MAX(0,J117-J116)+MAX(0,J118-J117)),IF(B107=1,(H107/(B107+3)+J118),IF(B107=0,H107/4+J118))))</f>
        <v>1</v>
      </c>
      <c r="P119" s="19"/>
      <c r="Q119" s="19"/>
      <c r="R119" s="19"/>
    </row>
    <row r="120" spans="1:18" x14ac:dyDescent="0.25">
      <c r="A120" s="95" t="s">
        <v>54</v>
      </c>
      <c r="B120" s="95"/>
      <c r="C120" s="95"/>
      <c r="D120" s="95"/>
      <c r="E120" s="95"/>
      <c r="F120" s="95"/>
      <c r="G120" s="95"/>
      <c r="H120" s="95"/>
    </row>
    <row r="121" spans="1:18" x14ac:dyDescent="0.25">
      <c r="A121" s="79" t="s">
        <v>148</v>
      </c>
      <c r="B121" s="79"/>
      <c r="C121" s="79"/>
      <c r="D121" s="79"/>
      <c r="E121" s="79"/>
      <c r="F121" s="57">
        <v>2850</v>
      </c>
      <c r="G121" s="57"/>
      <c r="H121" s="57"/>
    </row>
    <row r="122" spans="1:18" hidden="1" x14ac:dyDescent="0.25">
      <c r="A122" s="79" t="s">
        <v>149</v>
      </c>
      <c r="B122" s="79"/>
      <c r="C122" s="79"/>
      <c r="D122" s="79"/>
      <c r="E122" s="79"/>
      <c r="F122" s="73"/>
      <c r="G122" s="73"/>
      <c r="H122" s="73"/>
    </row>
    <row r="123" spans="1:18" hidden="1" x14ac:dyDescent="0.25">
      <c r="A123" s="79" t="s">
        <v>150</v>
      </c>
      <c r="B123" s="79"/>
      <c r="C123" s="79"/>
      <c r="D123" s="79"/>
      <c r="E123" s="79"/>
      <c r="F123" s="73"/>
      <c r="G123" s="73"/>
      <c r="H123" s="73"/>
    </row>
    <row r="124" spans="1:18" s="39" customFormat="1" hidden="1" x14ac:dyDescent="0.25">
      <c r="A124" s="79" t="s">
        <v>98</v>
      </c>
      <c r="B124" s="79"/>
      <c r="C124" s="79"/>
      <c r="D124" s="79"/>
      <c r="E124" s="79"/>
      <c r="F124" s="73" t="s">
        <v>30</v>
      </c>
      <c r="G124" s="73"/>
      <c r="H124" s="73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s="39" customFormat="1" hidden="1" x14ac:dyDescent="0.25">
      <c r="A125" s="79" t="s">
        <v>99</v>
      </c>
      <c r="B125" s="79"/>
      <c r="C125" s="79"/>
      <c r="D125" s="79"/>
      <c r="E125" s="79"/>
      <c r="F125" s="73" t="s">
        <v>30</v>
      </c>
      <c r="G125" s="73"/>
      <c r="H125" s="73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s="39" customFormat="1" hidden="1" x14ac:dyDescent="0.25">
      <c r="A126" s="79" t="s">
        <v>100</v>
      </c>
      <c r="B126" s="79"/>
      <c r="C126" s="79"/>
      <c r="D126" s="79"/>
      <c r="E126" s="79"/>
      <c r="F126" s="73" t="s">
        <v>30</v>
      </c>
      <c r="G126" s="73"/>
      <c r="H126" s="73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s="39" customFormat="1" hidden="1" x14ac:dyDescent="0.25">
      <c r="A127" s="79" t="s">
        <v>101</v>
      </c>
      <c r="B127" s="79"/>
      <c r="C127" s="79"/>
      <c r="D127" s="79"/>
      <c r="E127" s="79"/>
      <c r="F127" s="73" t="s">
        <v>30</v>
      </c>
      <c r="G127" s="73"/>
      <c r="H127" s="73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s="39" customFormat="1" hidden="1" x14ac:dyDescent="0.25">
      <c r="A128" s="79" t="s">
        <v>102</v>
      </c>
      <c r="B128" s="79"/>
      <c r="C128" s="79"/>
      <c r="D128" s="79"/>
      <c r="E128" s="79"/>
      <c r="F128" s="73" t="s">
        <v>30</v>
      </c>
      <c r="G128" s="73"/>
      <c r="H128" s="73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s="39" customFormat="1" hidden="1" x14ac:dyDescent="0.25">
      <c r="A129" s="79" t="s">
        <v>103</v>
      </c>
      <c r="B129" s="79"/>
      <c r="C129" s="79"/>
      <c r="D129" s="79"/>
      <c r="E129" s="79"/>
      <c r="F129" s="73" t="s">
        <v>30</v>
      </c>
      <c r="G129" s="73"/>
      <c r="H129" s="73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s="39" customFormat="1" hidden="1" x14ac:dyDescent="0.25">
      <c r="A130" s="79" t="s">
        <v>104</v>
      </c>
      <c r="B130" s="79"/>
      <c r="C130" s="79"/>
      <c r="D130" s="79"/>
      <c r="E130" s="79"/>
      <c r="F130" s="73" t="s">
        <v>30</v>
      </c>
      <c r="G130" s="73"/>
      <c r="H130" s="73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s="39" customFormat="1" hidden="1" x14ac:dyDescent="0.25">
      <c r="A131" s="79" t="s">
        <v>105</v>
      </c>
      <c r="B131" s="79"/>
      <c r="C131" s="79"/>
      <c r="D131" s="79"/>
      <c r="E131" s="79"/>
      <c r="F131" s="73" t="s">
        <v>30</v>
      </c>
      <c r="G131" s="73"/>
      <c r="H131" s="73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x14ac:dyDescent="0.25">
      <c r="A132" s="79" t="s">
        <v>55</v>
      </c>
      <c r="B132" s="79"/>
      <c r="C132" s="79"/>
      <c r="D132" s="79"/>
      <c r="E132" s="79"/>
      <c r="F132" s="97" t="s">
        <v>182</v>
      </c>
      <c r="G132" s="97"/>
      <c r="H132" s="97"/>
    </row>
    <row r="133" spans="1:18" s="41" customFormat="1" x14ac:dyDescent="0.25">
      <c r="A133" s="95" t="s">
        <v>56</v>
      </c>
      <c r="B133" s="95"/>
      <c r="C133" s="95"/>
      <c r="D133" s="95"/>
      <c r="E133" s="95"/>
      <c r="F133" s="73">
        <f>F121*0.8</f>
        <v>2280</v>
      </c>
      <c r="G133" s="73"/>
      <c r="H133" s="73"/>
      <c r="I133" s="40"/>
      <c r="J133" s="40"/>
      <c r="K133" s="40"/>
      <c r="L133" s="40"/>
      <c r="M133" s="40"/>
      <c r="N133" s="40"/>
      <c r="O133" s="40"/>
      <c r="P133" s="40"/>
      <c r="Q133" s="40"/>
      <c r="R133" s="40"/>
    </row>
    <row r="134" spans="1:18" s="43" customFormat="1" ht="15.75" hidden="1" customHeight="1" x14ac:dyDescent="0.25">
      <c r="A134" s="120" t="s">
        <v>79</v>
      </c>
      <c r="B134" s="120"/>
      <c r="C134" s="120"/>
      <c r="D134" s="120"/>
      <c r="E134" s="120"/>
      <c r="F134" s="120"/>
      <c r="G134" s="120"/>
      <c r="H134" s="120"/>
      <c r="I134" s="42"/>
      <c r="J134" s="42"/>
      <c r="K134" s="42"/>
      <c r="L134" s="42"/>
      <c r="M134" s="42"/>
      <c r="N134" s="42"/>
      <c r="O134" s="42"/>
      <c r="P134" s="42"/>
      <c r="Q134" s="42"/>
      <c r="R134" s="42"/>
    </row>
    <row r="135" spans="1:18" s="43" customFormat="1" ht="15.75" hidden="1" customHeight="1" x14ac:dyDescent="0.25">
      <c r="A135" s="75" t="s">
        <v>57</v>
      </c>
      <c r="B135" s="75"/>
      <c r="C135" s="117" t="s">
        <v>82</v>
      </c>
      <c r="D135" s="117"/>
      <c r="E135" s="116" t="s">
        <v>58</v>
      </c>
      <c r="F135" s="116"/>
      <c r="G135" s="75" t="s">
        <v>59</v>
      </c>
      <c r="H135" s="75"/>
      <c r="I135" s="42"/>
      <c r="J135" s="42"/>
      <c r="K135" s="42"/>
      <c r="L135" s="42"/>
      <c r="M135" s="42"/>
      <c r="N135" s="42"/>
      <c r="O135" s="42"/>
      <c r="P135" s="42"/>
      <c r="Q135" s="42"/>
      <c r="R135" s="42"/>
    </row>
    <row r="136" spans="1:18" s="43" customFormat="1" hidden="1" x14ac:dyDescent="0.25">
      <c r="A136" s="122"/>
      <c r="B136" s="122"/>
      <c r="C136" s="118"/>
      <c r="D136" s="118"/>
      <c r="E136" s="119"/>
      <c r="F136" s="119"/>
      <c r="G136" s="96"/>
      <c r="H136" s="96"/>
      <c r="I136" s="42"/>
      <c r="J136" s="42"/>
      <c r="K136" s="42"/>
      <c r="L136" s="42"/>
      <c r="M136" s="42"/>
      <c r="N136" s="42"/>
      <c r="O136" s="42"/>
      <c r="P136" s="42"/>
      <c r="Q136" s="42"/>
      <c r="R136" s="42"/>
    </row>
    <row r="137" spans="1:18" s="43" customFormat="1" hidden="1" x14ac:dyDescent="0.25">
      <c r="A137" s="120" t="s">
        <v>73</v>
      </c>
      <c r="B137" s="120"/>
      <c r="C137" s="120"/>
      <c r="D137" s="120"/>
      <c r="E137" s="120"/>
      <c r="F137" s="120"/>
      <c r="G137" s="120"/>
      <c r="H137" s="120"/>
      <c r="I137" s="42"/>
      <c r="J137" s="42"/>
      <c r="K137" s="42"/>
      <c r="L137" s="42"/>
      <c r="M137" s="42"/>
      <c r="N137" s="42"/>
      <c r="O137" s="42"/>
      <c r="P137" s="42"/>
      <c r="Q137" s="42"/>
      <c r="R137" s="42"/>
    </row>
    <row r="138" spans="1:18" s="43" customFormat="1" ht="15.75" hidden="1" customHeight="1" x14ac:dyDescent="0.25">
      <c r="A138" s="75" t="s">
        <v>57</v>
      </c>
      <c r="B138" s="75"/>
      <c r="C138" s="117" t="s">
        <v>82</v>
      </c>
      <c r="D138" s="117"/>
      <c r="E138" s="116" t="s">
        <v>58</v>
      </c>
      <c r="F138" s="116"/>
      <c r="G138" s="75" t="s">
        <v>59</v>
      </c>
      <c r="H138" s="75"/>
      <c r="I138" s="42"/>
      <c r="J138" s="42"/>
      <c r="K138" s="42"/>
      <c r="L138" s="42"/>
      <c r="M138" s="42"/>
      <c r="N138" s="42"/>
      <c r="O138" s="42"/>
      <c r="P138" s="42"/>
      <c r="Q138" s="42"/>
      <c r="R138" s="42"/>
    </row>
    <row r="139" spans="1:18" s="43" customFormat="1" hidden="1" x14ac:dyDescent="0.25">
      <c r="A139" s="122"/>
      <c r="B139" s="122"/>
      <c r="C139" s="118"/>
      <c r="D139" s="118"/>
      <c r="E139" s="119"/>
      <c r="F139" s="119"/>
      <c r="G139" s="96"/>
      <c r="H139" s="96"/>
      <c r="I139" s="42"/>
      <c r="J139" s="42"/>
      <c r="K139" s="42"/>
      <c r="L139" s="42"/>
      <c r="M139" s="42"/>
      <c r="N139" s="42"/>
      <c r="O139" s="42"/>
      <c r="P139" s="42"/>
      <c r="Q139" s="42"/>
      <c r="R139" s="42"/>
    </row>
    <row r="140" spans="1:18" s="41" customFormat="1" hidden="1" x14ac:dyDescent="0.25">
      <c r="A140" s="74" t="s">
        <v>60</v>
      </c>
      <c r="B140" s="74"/>
      <c r="C140" s="74"/>
      <c r="D140" s="74"/>
      <c r="E140" s="74"/>
      <c r="F140" s="74"/>
      <c r="G140" s="74"/>
      <c r="H140" s="74"/>
      <c r="I140" s="40"/>
      <c r="J140" s="40"/>
      <c r="K140" s="40"/>
      <c r="L140" s="40"/>
      <c r="M140" s="40"/>
      <c r="N140" s="40"/>
      <c r="O140" s="40"/>
      <c r="P140" s="40"/>
      <c r="Q140" s="40"/>
      <c r="R140" s="40"/>
    </row>
    <row r="141" spans="1:18" hidden="1" x14ac:dyDescent="0.25">
      <c r="A141" s="74" t="s">
        <v>61</v>
      </c>
      <c r="B141" s="74"/>
      <c r="C141" s="74"/>
      <c r="D141" s="74"/>
      <c r="E141" s="74"/>
      <c r="F141" s="74"/>
      <c r="G141" s="74"/>
      <c r="H141" s="74"/>
    </row>
    <row r="142" spans="1:18" ht="47.25" hidden="1" customHeight="1" x14ac:dyDescent="0.25">
      <c r="A142" s="82" t="s">
        <v>118</v>
      </c>
      <c r="B142" s="82" t="s">
        <v>117</v>
      </c>
      <c r="C142" s="82" t="s">
        <v>62</v>
      </c>
      <c r="D142" s="82" t="s">
        <v>63</v>
      </c>
      <c r="E142" s="84" t="s">
        <v>64</v>
      </c>
      <c r="F142" s="17" t="s">
        <v>153</v>
      </c>
      <c r="G142" s="86" t="s">
        <v>65</v>
      </c>
      <c r="H142" s="87"/>
    </row>
    <row r="143" spans="1:18" s="45" customFormat="1" hidden="1" x14ac:dyDescent="0.25">
      <c r="A143" s="83"/>
      <c r="B143" s="83"/>
      <c r="C143" s="83"/>
      <c r="D143" s="83"/>
      <c r="E143" s="85"/>
      <c r="F143" s="2">
        <v>0.6</v>
      </c>
      <c r="G143" s="88"/>
      <c r="H143" s="89"/>
      <c r="I143" s="44"/>
      <c r="J143" s="44"/>
      <c r="K143" s="44"/>
      <c r="L143" s="44"/>
      <c r="M143" s="44"/>
      <c r="N143" s="44"/>
      <c r="O143" s="44"/>
      <c r="P143" s="44"/>
      <c r="Q143" s="44"/>
      <c r="R143" s="44"/>
    </row>
    <row r="144" spans="1:18" s="45" customFormat="1" hidden="1" x14ac:dyDescent="0.25">
      <c r="A144" s="123" t="s">
        <v>115</v>
      </c>
      <c r="B144" s="124"/>
      <c r="C144" s="124"/>
      <c r="D144" s="124"/>
      <c r="E144" s="124"/>
      <c r="F144" s="124"/>
      <c r="G144" s="124"/>
      <c r="H144" s="125"/>
      <c r="I144" s="44"/>
      <c r="J144" s="44"/>
      <c r="K144" s="44"/>
      <c r="L144" s="44"/>
      <c r="M144" s="44"/>
      <c r="N144" s="44"/>
      <c r="O144" s="44"/>
      <c r="P144" s="44"/>
      <c r="Q144" s="44"/>
      <c r="R144" s="44"/>
    </row>
    <row r="145" spans="1:18" s="45" customFormat="1" hidden="1" x14ac:dyDescent="0.25">
      <c r="A145" s="71">
        <v>1</v>
      </c>
      <c r="B145" s="72"/>
      <c r="C145" s="13"/>
      <c r="D145" s="13"/>
      <c r="E145" s="13">
        <v>0</v>
      </c>
      <c r="F145" s="13">
        <f>D145*(($F$143)+1)+E145</f>
        <v>0</v>
      </c>
      <c r="G145" s="71" t="str">
        <f>A144</f>
        <v>Ground Floor</v>
      </c>
      <c r="H145" s="72"/>
      <c r="I145" s="46"/>
      <c r="J145" s="46"/>
      <c r="K145" s="46"/>
      <c r="L145" s="46"/>
      <c r="M145" s="46"/>
      <c r="N145" s="44"/>
      <c r="O145" s="44"/>
      <c r="P145" s="46"/>
      <c r="Q145" s="44"/>
      <c r="R145" s="44"/>
    </row>
    <row r="146" spans="1:18" s="45" customFormat="1" hidden="1" x14ac:dyDescent="0.25">
      <c r="A146" s="71">
        <f>A145+1</f>
        <v>2</v>
      </c>
      <c r="B146" s="72"/>
      <c r="C146" s="13"/>
      <c r="D146" s="13"/>
      <c r="E146" s="13">
        <v>0</v>
      </c>
      <c r="F146" s="13">
        <f t="shared" ref="F146:F147" si="0">D146*(($F$143)+1)+E146</f>
        <v>0</v>
      </c>
      <c r="G146" s="71" t="str">
        <f t="shared" ref="G146:G151" si="1">G145</f>
        <v>Ground Floor</v>
      </c>
      <c r="H146" s="72"/>
      <c r="I146" s="46"/>
      <c r="J146" s="46"/>
      <c r="K146" s="46"/>
      <c r="L146" s="46"/>
      <c r="M146" s="46"/>
      <c r="N146" s="44"/>
      <c r="O146" s="44"/>
      <c r="P146" s="46"/>
      <c r="Q146" s="44"/>
      <c r="R146" s="44"/>
    </row>
    <row r="147" spans="1:18" s="45" customFormat="1" hidden="1" x14ac:dyDescent="0.25">
      <c r="A147" s="71">
        <f t="shared" ref="A147:A149" si="2">A146+1</f>
        <v>3</v>
      </c>
      <c r="B147" s="72"/>
      <c r="C147" s="13"/>
      <c r="D147" s="13"/>
      <c r="E147" s="13">
        <v>0</v>
      </c>
      <c r="F147" s="13">
        <f t="shared" si="0"/>
        <v>0</v>
      </c>
      <c r="G147" s="71" t="str">
        <f t="shared" si="1"/>
        <v>Ground Floor</v>
      </c>
      <c r="H147" s="72"/>
      <c r="I147" s="46"/>
      <c r="J147" s="46"/>
      <c r="K147" s="46"/>
      <c r="L147" s="46"/>
      <c r="M147" s="46"/>
      <c r="N147" s="44"/>
      <c r="O147" s="44"/>
      <c r="P147" s="46"/>
      <c r="Q147" s="44"/>
      <c r="R147" s="44"/>
    </row>
    <row r="148" spans="1:18" s="45" customFormat="1" hidden="1" x14ac:dyDescent="0.25">
      <c r="A148" s="71">
        <f t="shared" si="2"/>
        <v>4</v>
      </c>
      <c r="B148" s="72"/>
      <c r="C148" s="13"/>
      <c r="D148" s="13"/>
      <c r="E148" s="13">
        <v>0</v>
      </c>
      <c r="F148" s="13">
        <f t="shared" ref="F148:F149" si="3">D148*(($F$143)+1)+E148</f>
        <v>0</v>
      </c>
      <c r="G148" s="71" t="str">
        <f t="shared" si="1"/>
        <v>Ground Floor</v>
      </c>
      <c r="H148" s="72"/>
      <c r="I148" s="46"/>
      <c r="J148" s="46"/>
      <c r="K148" s="46"/>
      <c r="L148" s="46"/>
      <c r="M148" s="46"/>
      <c r="N148" s="44"/>
      <c r="O148" s="44"/>
      <c r="P148" s="46"/>
      <c r="Q148" s="44"/>
      <c r="R148" s="44"/>
    </row>
    <row r="149" spans="1:18" s="45" customFormat="1" hidden="1" x14ac:dyDescent="0.25">
      <c r="A149" s="71">
        <f t="shared" si="2"/>
        <v>5</v>
      </c>
      <c r="B149" s="72"/>
      <c r="C149" s="13"/>
      <c r="D149" s="13"/>
      <c r="E149" s="13">
        <v>0</v>
      </c>
      <c r="F149" s="13">
        <f t="shared" si="3"/>
        <v>0</v>
      </c>
      <c r="G149" s="71" t="str">
        <f t="shared" si="1"/>
        <v>Ground Floor</v>
      </c>
      <c r="H149" s="72"/>
      <c r="I149" s="46"/>
      <c r="J149" s="46"/>
      <c r="K149" s="46"/>
      <c r="L149" s="46"/>
      <c r="M149" s="46"/>
      <c r="N149" s="44"/>
      <c r="O149" s="44"/>
      <c r="P149" s="46"/>
      <c r="Q149" s="44"/>
      <c r="R149" s="44"/>
    </row>
    <row r="150" spans="1:18" s="45" customFormat="1" hidden="1" x14ac:dyDescent="0.25">
      <c r="A150" s="71">
        <f t="shared" ref="A150:A151" si="4">A149+1</f>
        <v>6</v>
      </c>
      <c r="B150" s="72"/>
      <c r="C150" s="13"/>
      <c r="D150" s="13"/>
      <c r="E150" s="13">
        <v>0</v>
      </c>
      <c r="F150" s="13">
        <f t="shared" ref="F150:F151" si="5">D150*(($F$143)+1)+E150</f>
        <v>0</v>
      </c>
      <c r="G150" s="71" t="str">
        <f t="shared" si="1"/>
        <v>Ground Floor</v>
      </c>
      <c r="H150" s="72"/>
      <c r="I150" s="46"/>
      <c r="J150" s="46"/>
      <c r="K150" s="46"/>
      <c r="L150" s="46"/>
      <c r="M150" s="46"/>
      <c r="N150" s="44"/>
      <c r="O150" s="44"/>
      <c r="P150" s="46"/>
      <c r="Q150" s="44"/>
      <c r="R150" s="44"/>
    </row>
    <row r="151" spans="1:18" s="45" customFormat="1" hidden="1" x14ac:dyDescent="0.25">
      <c r="A151" s="71">
        <f t="shared" si="4"/>
        <v>7</v>
      </c>
      <c r="B151" s="72"/>
      <c r="C151" s="13"/>
      <c r="D151" s="13"/>
      <c r="E151" s="13">
        <v>0</v>
      </c>
      <c r="F151" s="13">
        <f t="shared" si="5"/>
        <v>0</v>
      </c>
      <c r="G151" s="71" t="str">
        <f t="shared" si="1"/>
        <v>Ground Floor</v>
      </c>
      <c r="H151" s="72"/>
      <c r="I151" s="46"/>
      <c r="J151" s="46"/>
      <c r="K151" s="46"/>
      <c r="L151" s="46"/>
      <c r="M151" s="46"/>
      <c r="N151" s="44"/>
      <c r="O151" s="44"/>
      <c r="P151" s="46"/>
      <c r="Q151" s="44"/>
      <c r="R151" s="44"/>
    </row>
    <row r="152" spans="1:18" s="45" customFormat="1" hidden="1" x14ac:dyDescent="0.25">
      <c r="A152" s="71"/>
      <c r="B152" s="157"/>
      <c r="C152" s="157"/>
      <c r="D152" s="157"/>
      <c r="E152" s="157"/>
      <c r="F152" s="157"/>
      <c r="G152" s="157"/>
      <c r="H152" s="72"/>
      <c r="I152" s="46"/>
      <c r="J152" s="46"/>
      <c r="K152" s="46"/>
      <c r="L152" s="46"/>
      <c r="M152" s="46"/>
      <c r="N152" s="44"/>
      <c r="O152" s="44"/>
      <c r="P152" s="46"/>
      <c r="Q152" s="44"/>
      <c r="R152" s="44"/>
    </row>
    <row r="153" spans="1:18" ht="47.25" hidden="1" customHeight="1" x14ac:dyDescent="0.25">
      <c r="A153" s="86" t="s">
        <v>119</v>
      </c>
      <c r="B153" s="86" t="s">
        <v>120</v>
      </c>
      <c r="C153" s="82" t="s">
        <v>62</v>
      </c>
      <c r="D153" s="82" t="s">
        <v>63</v>
      </c>
      <c r="E153" s="84" t="s">
        <v>64</v>
      </c>
      <c r="F153" s="17" t="s">
        <v>153</v>
      </c>
      <c r="G153" s="86" t="s">
        <v>65</v>
      </c>
      <c r="H153" s="87"/>
      <c r="I153" s="46"/>
      <c r="J153" s="46"/>
      <c r="K153" s="46"/>
      <c r="L153" s="46"/>
      <c r="M153" s="46"/>
    </row>
    <row r="154" spans="1:18" s="45" customFormat="1" hidden="1" x14ac:dyDescent="0.25">
      <c r="A154" s="88"/>
      <c r="B154" s="88"/>
      <c r="C154" s="83"/>
      <c r="D154" s="83"/>
      <c r="E154" s="85"/>
      <c r="F154" s="2">
        <v>0.6</v>
      </c>
      <c r="G154" s="88"/>
      <c r="H154" s="89"/>
      <c r="I154" s="46"/>
      <c r="J154" s="46"/>
      <c r="K154" s="46"/>
      <c r="L154" s="46"/>
      <c r="M154" s="46"/>
      <c r="N154" s="44"/>
      <c r="O154" s="44"/>
      <c r="P154" s="44"/>
      <c r="Q154" s="44"/>
      <c r="R154" s="44"/>
    </row>
    <row r="155" spans="1:18" s="45" customFormat="1" hidden="1" x14ac:dyDescent="0.25">
      <c r="A155" s="121" t="s">
        <v>116</v>
      </c>
      <c r="B155" s="121"/>
      <c r="C155" s="121"/>
      <c r="D155" s="121"/>
      <c r="E155" s="121"/>
      <c r="F155" s="121"/>
      <c r="G155" s="121"/>
      <c r="H155" s="121"/>
      <c r="I155" s="46"/>
      <c r="J155" s="46"/>
      <c r="K155" s="46"/>
      <c r="L155" s="46"/>
      <c r="M155" s="46"/>
      <c r="N155" s="44"/>
      <c r="O155" s="44"/>
      <c r="P155" s="44"/>
      <c r="Q155" s="44"/>
      <c r="R155" s="44"/>
    </row>
    <row r="156" spans="1:18" s="45" customFormat="1" hidden="1" x14ac:dyDescent="0.25">
      <c r="A156" s="80">
        <f>LEFT(A155,SUM(LEN(A155)-LEN(SUBSTITUTE(A155,{"0","1","2","3","4","5","6","7","8","9"},""))))*100+1</f>
        <v>201</v>
      </c>
      <c r="B156" s="80"/>
      <c r="C156" s="13"/>
      <c r="D156" s="13"/>
      <c r="E156" s="13">
        <v>0</v>
      </c>
      <c r="F156" s="13">
        <f>D156*(($F$154)+1)+E156</f>
        <v>0</v>
      </c>
      <c r="G156" s="80" t="str">
        <f>A155</f>
        <v>2nd Floor</v>
      </c>
      <c r="H156" s="80"/>
      <c r="I156" s="46"/>
      <c r="J156" s="46"/>
      <c r="K156" s="46"/>
      <c r="L156" s="46"/>
      <c r="M156" s="46"/>
      <c r="N156" s="44"/>
      <c r="O156" s="44"/>
      <c r="P156" s="46"/>
      <c r="Q156" s="44"/>
      <c r="R156" s="44"/>
    </row>
    <row r="157" spans="1:18" s="45" customFormat="1" hidden="1" x14ac:dyDescent="0.25">
      <c r="A157" s="80">
        <f>A156+1</f>
        <v>202</v>
      </c>
      <c r="B157" s="80"/>
      <c r="C157" s="13"/>
      <c r="D157" s="13"/>
      <c r="E157" s="13">
        <v>0</v>
      </c>
      <c r="F157" s="13">
        <f t="shared" ref="F157:F161" si="6">D157*(($F$154)+1)+E157</f>
        <v>0</v>
      </c>
      <c r="G157" s="80" t="str">
        <f t="shared" ref="G157:G161" si="7">G156</f>
        <v>2nd Floor</v>
      </c>
      <c r="H157" s="80"/>
      <c r="I157" s="46"/>
      <c r="J157" s="46"/>
      <c r="K157" s="46"/>
      <c r="L157" s="46"/>
      <c r="M157" s="46"/>
      <c r="N157" s="44"/>
      <c r="O157" s="44"/>
      <c r="P157" s="46"/>
      <c r="Q157" s="44"/>
      <c r="R157" s="44"/>
    </row>
    <row r="158" spans="1:18" s="45" customFormat="1" hidden="1" x14ac:dyDescent="0.25">
      <c r="A158" s="80">
        <f>A157+1</f>
        <v>203</v>
      </c>
      <c r="B158" s="80"/>
      <c r="C158" s="13"/>
      <c r="D158" s="13"/>
      <c r="E158" s="13">
        <v>0</v>
      </c>
      <c r="F158" s="13">
        <f t="shared" si="6"/>
        <v>0</v>
      </c>
      <c r="G158" s="80" t="str">
        <f t="shared" si="7"/>
        <v>2nd Floor</v>
      </c>
      <c r="H158" s="80"/>
      <c r="I158" s="46"/>
      <c r="J158" s="46"/>
      <c r="K158" s="46"/>
      <c r="L158" s="46"/>
      <c r="M158" s="46"/>
      <c r="N158" s="44"/>
      <c r="O158" s="44"/>
      <c r="P158" s="46"/>
      <c r="Q158" s="44"/>
      <c r="R158" s="44"/>
    </row>
    <row r="159" spans="1:18" s="45" customFormat="1" hidden="1" x14ac:dyDescent="0.25">
      <c r="A159" s="80">
        <f t="shared" ref="A159:A161" si="8">A158+1</f>
        <v>204</v>
      </c>
      <c r="B159" s="80"/>
      <c r="C159" s="13"/>
      <c r="D159" s="13"/>
      <c r="E159" s="13">
        <v>0</v>
      </c>
      <c r="F159" s="13">
        <f t="shared" si="6"/>
        <v>0</v>
      </c>
      <c r="G159" s="80" t="str">
        <f t="shared" si="7"/>
        <v>2nd Floor</v>
      </c>
      <c r="H159" s="80"/>
      <c r="I159" s="46"/>
      <c r="J159" s="46"/>
      <c r="K159" s="46"/>
      <c r="L159" s="46"/>
      <c r="M159" s="46"/>
      <c r="N159" s="44"/>
      <c r="O159" s="44"/>
      <c r="P159" s="46"/>
      <c r="Q159" s="44"/>
      <c r="R159" s="44"/>
    </row>
    <row r="160" spans="1:18" s="45" customFormat="1" hidden="1" x14ac:dyDescent="0.25">
      <c r="A160" s="80">
        <f t="shared" si="8"/>
        <v>205</v>
      </c>
      <c r="B160" s="80"/>
      <c r="C160" s="13"/>
      <c r="D160" s="13"/>
      <c r="E160" s="13">
        <v>0</v>
      </c>
      <c r="F160" s="13">
        <f t="shared" si="6"/>
        <v>0</v>
      </c>
      <c r="G160" s="80" t="str">
        <f t="shared" si="7"/>
        <v>2nd Floor</v>
      </c>
      <c r="H160" s="80"/>
      <c r="I160" s="46"/>
      <c r="J160" s="46"/>
      <c r="K160" s="46"/>
      <c r="L160" s="46"/>
      <c r="M160" s="46"/>
      <c r="N160" s="44"/>
      <c r="O160" s="44"/>
      <c r="P160" s="46"/>
      <c r="Q160" s="44"/>
      <c r="R160" s="44"/>
    </row>
    <row r="161" spans="1:18" s="45" customFormat="1" hidden="1" x14ac:dyDescent="0.25">
      <c r="A161" s="80">
        <f t="shared" si="8"/>
        <v>206</v>
      </c>
      <c r="B161" s="80"/>
      <c r="C161" s="13"/>
      <c r="D161" s="13"/>
      <c r="E161" s="13">
        <v>0</v>
      </c>
      <c r="F161" s="13">
        <f t="shared" si="6"/>
        <v>0</v>
      </c>
      <c r="G161" s="80" t="str">
        <f t="shared" si="7"/>
        <v>2nd Floor</v>
      </c>
      <c r="H161" s="80"/>
      <c r="I161" s="46"/>
      <c r="J161" s="46"/>
      <c r="K161" s="46"/>
      <c r="L161" s="46"/>
      <c r="M161" s="46"/>
      <c r="N161" s="44"/>
      <c r="O161" s="44"/>
      <c r="P161" s="46"/>
      <c r="Q161" s="44"/>
      <c r="R161" s="44"/>
    </row>
    <row r="162" spans="1:18" s="45" customFormat="1" ht="15.75" hidden="1" customHeight="1" x14ac:dyDescent="0.25">
      <c r="A162" s="123" t="s">
        <v>145</v>
      </c>
      <c r="B162" s="124"/>
      <c r="C162" s="124"/>
      <c r="D162" s="124"/>
      <c r="E162" s="124"/>
      <c r="F162" s="124"/>
      <c r="G162" s="124"/>
      <c r="H162" s="125"/>
      <c r="I162" s="46"/>
      <c r="J162" s="46"/>
      <c r="K162" s="46"/>
      <c r="L162" s="46"/>
      <c r="M162" s="46"/>
      <c r="N162" s="44"/>
      <c r="O162" s="44"/>
      <c r="P162" s="44"/>
      <c r="Q162" s="44"/>
      <c r="R162" s="44"/>
    </row>
    <row r="163" spans="1:18" s="45" customFormat="1" hidden="1" x14ac:dyDescent="0.25">
      <c r="A163" s="71" t="str">
        <f t="shared" ref="A163:A168" ca="1" si="9">P163</f>
        <v>201,..,901</v>
      </c>
      <c r="B163" s="72"/>
      <c r="C163" s="13"/>
      <c r="D163" s="13"/>
      <c r="E163" s="13">
        <v>0</v>
      </c>
      <c r="F163" s="13">
        <f t="shared" ref="F163:F167" si="10">D163*(($F$154)+1)+E163</f>
        <v>0</v>
      </c>
      <c r="G163" s="71" t="str">
        <f>A162</f>
        <v>2nd, 3rd, 4th, 6th, 8th, 7th, 9th Floor</v>
      </c>
      <c r="H163" s="72"/>
      <c r="I163" s="46"/>
      <c r="J163" s="46"/>
      <c r="K163" s="46"/>
      <c r="L163" s="46"/>
      <c r="M163" s="46"/>
      <c r="N163" s="44"/>
      <c r="O163" s="44"/>
      <c r="P163" s="44" t="str">
        <f t="shared" ref="P163:P168" ca="1" si="11">Q163&amp;""&amp;",..,"&amp;""&amp;R163</f>
        <v>201,..,901</v>
      </c>
      <c r="Q163" s="44">
        <f ca="1">(SUMPRODUCT(MID(0&amp;(LEFT(A162,SUM(LEN(A162)-LEN(SUBSTITUTE(A162,{"0","1","2","3"},""))))), LARGE(INDEX(ISNUMBER(--MID((LEFT(A162,SUM(LEN(A162)-LEN(SUBSTITUTE(A162,{"0","1","2","3"},""))))), ROW(INDIRECT("1:"&amp;LEN((LEFT(A162,SUM(LEN(A162)-LEN(SUBSTITUTE(A162,{"0","1","2","3"},"")))))))), 1)) * ROW(INDIRECT("1:"&amp;LEN((LEFT(A162,SUM(LEN(A162)-LEN(SUBSTITUTE(A162,{"0","1","2","3"},"")))))))), 0), ROW(INDIRECT("1:"&amp;LEN((LEFT(A162,SUM(LEN(A162)-LEN(SUBSTITUTE(A162,{"0","1","2","3"},"")))))))))+1, 1) * 10^ROW(INDIRECT("1:"&amp;LEN((LEFT(A162,SUM(LEN(A162)-LEN(SUBSTITUTE(A162,{"0","1","2","3"},""))))))))/10))*100+1</f>
        <v>201</v>
      </c>
      <c r="R163" s="44">
        <f ca="1">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",LEN(A162))),LEN(A162)))))))/10))*100+1</f>
        <v>901</v>
      </c>
    </row>
    <row r="164" spans="1:18" s="45" customFormat="1" hidden="1" x14ac:dyDescent="0.25">
      <c r="A164" s="71" t="str">
        <f t="shared" ca="1" si="9"/>
        <v>202,..,902</v>
      </c>
      <c r="B164" s="72"/>
      <c r="C164" s="13"/>
      <c r="D164" s="13"/>
      <c r="E164" s="13">
        <v>0</v>
      </c>
      <c r="F164" s="13">
        <f t="shared" si="10"/>
        <v>0</v>
      </c>
      <c r="G164" s="71" t="str">
        <f t="shared" ref="G164:G168" si="12">G163</f>
        <v>2nd, 3rd, 4th, 6th, 8th, 7th, 9th Floor</v>
      </c>
      <c r="H164" s="72"/>
      <c r="I164" s="46"/>
      <c r="J164" s="46"/>
      <c r="K164" s="46"/>
      <c r="L164" s="46"/>
      <c r="M164" s="46"/>
      <c r="N164" s="44"/>
      <c r="O164" s="44"/>
      <c r="P164" s="44" t="str">
        <f t="shared" ca="1" si="11"/>
        <v>202,..,902</v>
      </c>
      <c r="Q164" s="44">
        <f t="shared" ref="Q164:R167" ca="1" si="13">Q163+1</f>
        <v>202</v>
      </c>
      <c r="R164" s="44">
        <f t="shared" ca="1" si="13"/>
        <v>902</v>
      </c>
    </row>
    <row r="165" spans="1:18" s="45" customFormat="1" hidden="1" x14ac:dyDescent="0.25">
      <c r="A165" s="71" t="str">
        <f t="shared" ca="1" si="9"/>
        <v>203,..,903</v>
      </c>
      <c r="B165" s="72"/>
      <c r="C165" s="13"/>
      <c r="D165" s="13"/>
      <c r="E165" s="13">
        <v>0</v>
      </c>
      <c r="F165" s="13">
        <f t="shared" si="10"/>
        <v>0</v>
      </c>
      <c r="G165" s="71" t="str">
        <f t="shared" si="12"/>
        <v>2nd, 3rd, 4th, 6th, 8th, 7th, 9th Floor</v>
      </c>
      <c r="H165" s="72"/>
      <c r="I165" s="46"/>
      <c r="J165" s="46"/>
      <c r="K165" s="46"/>
      <c r="L165" s="46"/>
      <c r="M165" s="46"/>
      <c r="N165" s="44"/>
      <c r="O165" s="44"/>
      <c r="P165" s="44" t="str">
        <f t="shared" ca="1" si="11"/>
        <v>203,..,903</v>
      </c>
      <c r="Q165" s="44">
        <f t="shared" ca="1" si="13"/>
        <v>203</v>
      </c>
      <c r="R165" s="44">
        <f t="shared" ca="1" si="13"/>
        <v>903</v>
      </c>
    </row>
    <row r="166" spans="1:18" s="45" customFormat="1" hidden="1" x14ac:dyDescent="0.25">
      <c r="A166" s="71" t="str">
        <f t="shared" ca="1" si="9"/>
        <v>204,..,904</v>
      </c>
      <c r="B166" s="72"/>
      <c r="C166" s="13"/>
      <c r="D166" s="13"/>
      <c r="E166" s="13">
        <v>0</v>
      </c>
      <c r="F166" s="13">
        <f t="shared" si="10"/>
        <v>0</v>
      </c>
      <c r="G166" s="71" t="str">
        <f t="shared" si="12"/>
        <v>2nd, 3rd, 4th, 6th, 8th, 7th, 9th Floor</v>
      </c>
      <c r="H166" s="72"/>
      <c r="I166" s="46"/>
      <c r="J166" s="46"/>
      <c r="K166" s="46"/>
      <c r="L166" s="46"/>
      <c r="M166" s="46"/>
      <c r="N166" s="44"/>
      <c r="O166" s="44"/>
      <c r="P166" s="44" t="str">
        <f t="shared" ca="1" si="11"/>
        <v>204,..,904</v>
      </c>
      <c r="Q166" s="44">
        <f t="shared" ca="1" si="13"/>
        <v>204</v>
      </c>
      <c r="R166" s="44">
        <f t="shared" ca="1" si="13"/>
        <v>904</v>
      </c>
    </row>
    <row r="167" spans="1:18" s="45" customFormat="1" hidden="1" x14ac:dyDescent="0.25">
      <c r="A167" s="71" t="str">
        <f t="shared" ca="1" si="9"/>
        <v>205,..,905</v>
      </c>
      <c r="B167" s="72"/>
      <c r="C167" s="13"/>
      <c r="D167" s="13"/>
      <c r="E167" s="13">
        <v>0</v>
      </c>
      <c r="F167" s="13">
        <f t="shared" si="10"/>
        <v>0</v>
      </c>
      <c r="G167" s="71" t="str">
        <f t="shared" si="12"/>
        <v>2nd, 3rd, 4th, 6th, 8th, 7th, 9th Floor</v>
      </c>
      <c r="H167" s="72"/>
      <c r="I167" s="46"/>
      <c r="J167" s="46"/>
      <c r="K167" s="46"/>
      <c r="L167" s="46"/>
      <c r="M167" s="46"/>
      <c r="N167" s="44"/>
      <c r="O167" s="44"/>
      <c r="P167" s="44" t="str">
        <f t="shared" ca="1" si="11"/>
        <v>205,..,905</v>
      </c>
      <c r="Q167" s="44">
        <f t="shared" ca="1" si="13"/>
        <v>205</v>
      </c>
      <c r="R167" s="44">
        <f t="shared" ca="1" si="13"/>
        <v>905</v>
      </c>
    </row>
    <row r="168" spans="1:18" s="45" customFormat="1" hidden="1" x14ac:dyDescent="0.25">
      <c r="A168" s="71" t="str">
        <f t="shared" ca="1" si="9"/>
        <v>206,..,906</v>
      </c>
      <c r="B168" s="72"/>
      <c r="C168" s="13"/>
      <c r="D168" s="13"/>
      <c r="E168" s="13">
        <v>0</v>
      </c>
      <c r="F168" s="13">
        <f t="shared" ref="F168" si="14">D168*(($F$154)+1)+E168</f>
        <v>0</v>
      </c>
      <c r="G168" s="71" t="str">
        <f t="shared" si="12"/>
        <v>2nd, 3rd, 4th, 6th, 8th, 7th, 9th Floor</v>
      </c>
      <c r="H168" s="72"/>
      <c r="I168" s="46"/>
      <c r="J168" s="46"/>
      <c r="K168" s="46"/>
      <c r="L168" s="46"/>
      <c r="M168" s="46"/>
      <c r="N168" s="44"/>
      <c r="O168" s="44"/>
      <c r="P168" s="44" t="str">
        <f t="shared" ca="1" si="11"/>
        <v>206,..,906</v>
      </c>
      <c r="Q168" s="44">
        <f t="shared" ref="Q168:R168" ca="1" si="15">Q167+1</f>
        <v>206</v>
      </c>
      <c r="R168" s="44">
        <f t="shared" ca="1" si="15"/>
        <v>906</v>
      </c>
    </row>
    <row r="169" spans="1:18" s="45" customFormat="1" hidden="1" x14ac:dyDescent="0.25">
      <c r="A169" s="123" t="s">
        <v>143</v>
      </c>
      <c r="B169" s="124"/>
      <c r="C169" s="124"/>
      <c r="D169" s="124"/>
      <c r="E169" s="124"/>
      <c r="F169" s="124"/>
      <c r="G169" s="124"/>
      <c r="H169" s="125"/>
      <c r="I169" s="46"/>
      <c r="J169" s="46"/>
      <c r="K169" s="46"/>
      <c r="L169" s="46"/>
      <c r="M169" s="46"/>
      <c r="N169" s="44"/>
      <c r="O169" s="44"/>
      <c r="P169" s="44"/>
      <c r="Q169" s="44"/>
      <c r="R169" s="44"/>
    </row>
    <row r="170" spans="1:18" s="45" customFormat="1" hidden="1" x14ac:dyDescent="0.25">
      <c r="A170" s="71" t="str">
        <f t="shared" ref="A170:A175" ca="1" si="16">P170</f>
        <v>201 to 501</v>
      </c>
      <c r="B170" s="72"/>
      <c r="C170" s="13"/>
      <c r="D170" s="13"/>
      <c r="E170" s="13">
        <v>0</v>
      </c>
      <c r="F170" s="13">
        <f t="shared" ref="F170:F174" si="17">D170*(($F$154)+1)+E170</f>
        <v>0</v>
      </c>
      <c r="G170" s="71" t="str">
        <f>A169</f>
        <v>2nd to 5th Floor</v>
      </c>
      <c r="H170" s="72"/>
      <c r="I170" s="46"/>
      <c r="J170" s="46"/>
      <c r="K170" s="46"/>
      <c r="L170" s="46"/>
      <c r="M170" s="46"/>
      <c r="N170" s="44"/>
      <c r="O170" s="44"/>
      <c r="P170" s="44" t="str">
        <f ca="1">Q170&amp;" to "&amp;R170</f>
        <v>201 to 501</v>
      </c>
      <c r="Q170" s="44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</f>
        <v>201</v>
      </c>
      <c r="R170" s="44">
        <f ca="1">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501</v>
      </c>
    </row>
    <row r="171" spans="1:18" s="45" customFormat="1" hidden="1" x14ac:dyDescent="0.25">
      <c r="A171" s="71" t="str">
        <f t="shared" ca="1" si="16"/>
        <v>202 to 502</v>
      </c>
      <c r="B171" s="72"/>
      <c r="C171" s="13"/>
      <c r="D171" s="13"/>
      <c r="E171" s="13">
        <v>0</v>
      </c>
      <c r="F171" s="13">
        <f t="shared" si="17"/>
        <v>0</v>
      </c>
      <c r="G171" s="71" t="str">
        <f t="shared" ref="G171:G175" si="18">G170</f>
        <v>2nd to 5th Floor</v>
      </c>
      <c r="H171" s="72"/>
      <c r="I171" s="46"/>
      <c r="J171" s="46"/>
      <c r="K171" s="46"/>
      <c r="L171" s="46"/>
      <c r="M171" s="46"/>
      <c r="N171" s="44"/>
      <c r="O171" s="44"/>
      <c r="P171" s="44" t="str">
        <f t="shared" ref="P171:P175" ca="1" si="19">Q171&amp;" to "&amp;R171</f>
        <v>202 to 502</v>
      </c>
      <c r="Q171" s="44">
        <f t="shared" ref="Q171:R174" ca="1" si="20">Q170+1</f>
        <v>202</v>
      </c>
      <c r="R171" s="44">
        <f t="shared" ca="1" si="20"/>
        <v>502</v>
      </c>
    </row>
    <row r="172" spans="1:18" s="45" customFormat="1" hidden="1" x14ac:dyDescent="0.25">
      <c r="A172" s="71" t="str">
        <f t="shared" ca="1" si="16"/>
        <v>203 to 503</v>
      </c>
      <c r="B172" s="72"/>
      <c r="C172" s="13"/>
      <c r="D172" s="13"/>
      <c r="E172" s="13">
        <v>0</v>
      </c>
      <c r="F172" s="13">
        <f t="shared" si="17"/>
        <v>0</v>
      </c>
      <c r="G172" s="71" t="str">
        <f t="shared" si="18"/>
        <v>2nd to 5th Floor</v>
      </c>
      <c r="H172" s="72"/>
      <c r="I172" s="46"/>
      <c r="J172" s="46"/>
      <c r="K172" s="46"/>
      <c r="L172" s="46"/>
      <c r="M172" s="46"/>
      <c r="N172" s="44"/>
      <c r="O172" s="44"/>
      <c r="P172" s="44" t="str">
        <f t="shared" ca="1" si="19"/>
        <v>203 to 503</v>
      </c>
      <c r="Q172" s="44">
        <f t="shared" ca="1" si="20"/>
        <v>203</v>
      </c>
      <c r="R172" s="44">
        <f t="shared" ca="1" si="20"/>
        <v>503</v>
      </c>
    </row>
    <row r="173" spans="1:18" s="45" customFormat="1" hidden="1" x14ac:dyDescent="0.25">
      <c r="A173" s="71" t="str">
        <f t="shared" ca="1" si="16"/>
        <v>204 to 504</v>
      </c>
      <c r="B173" s="72"/>
      <c r="C173" s="13"/>
      <c r="D173" s="13"/>
      <c r="E173" s="13">
        <v>0</v>
      </c>
      <c r="F173" s="13">
        <f>D173*(($F$154)+1)+E173</f>
        <v>0</v>
      </c>
      <c r="G173" s="71" t="str">
        <f t="shared" si="18"/>
        <v>2nd to 5th Floor</v>
      </c>
      <c r="H173" s="72"/>
      <c r="I173" s="46"/>
      <c r="J173" s="46"/>
      <c r="K173" s="46"/>
      <c r="L173" s="46"/>
      <c r="M173" s="46"/>
      <c r="N173" s="44"/>
      <c r="O173" s="44"/>
      <c r="P173" s="44" t="str">
        <f t="shared" ca="1" si="19"/>
        <v>204 to 504</v>
      </c>
      <c r="Q173" s="44">
        <f t="shared" ca="1" si="20"/>
        <v>204</v>
      </c>
      <c r="R173" s="44">
        <f t="shared" ca="1" si="20"/>
        <v>504</v>
      </c>
    </row>
    <row r="174" spans="1:18" s="45" customFormat="1" hidden="1" x14ac:dyDescent="0.25">
      <c r="A174" s="71" t="str">
        <f t="shared" ca="1" si="16"/>
        <v>205 to 505</v>
      </c>
      <c r="B174" s="72"/>
      <c r="C174" s="13"/>
      <c r="D174" s="13"/>
      <c r="E174" s="13">
        <v>0</v>
      </c>
      <c r="F174" s="13">
        <f t="shared" si="17"/>
        <v>0</v>
      </c>
      <c r="G174" s="71" t="str">
        <f t="shared" si="18"/>
        <v>2nd to 5th Floor</v>
      </c>
      <c r="H174" s="72"/>
      <c r="I174" s="46"/>
      <c r="J174" s="46"/>
      <c r="K174" s="46"/>
      <c r="L174" s="46"/>
      <c r="M174" s="46"/>
      <c r="N174" s="44"/>
      <c r="O174" s="44"/>
      <c r="P174" s="44" t="str">
        <f t="shared" ca="1" si="19"/>
        <v>205 to 505</v>
      </c>
      <c r="Q174" s="44">
        <f t="shared" ca="1" si="20"/>
        <v>205</v>
      </c>
      <c r="R174" s="44">
        <f t="shared" ca="1" si="20"/>
        <v>505</v>
      </c>
    </row>
    <row r="175" spans="1:18" s="45" customFormat="1" hidden="1" x14ac:dyDescent="0.25">
      <c r="A175" s="71" t="str">
        <f t="shared" ca="1" si="16"/>
        <v>206 to 506</v>
      </c>
      <c r="B175" s="72"/>
      <c r="C175" s="13"/>
      <c r="D175" s="13"/>
      <c r="E175" s="13">
        <v>0</v>
      </c>
      <c r="F175" s="13">
        <f t="shared" ref="F175" si="21">D175*(($F$154)+1)+E175</f>
        <v>0</v>
      </c>
      <c r="G175" s="71" t="str">
        <f t="shared" si="18"/>
        <v>2nd to 5th Floor</v>
      </c>
      <c r="H175" s="72"/>
      <c r="I175" s="46"/>
      <c r="J175" s="46"/>
      <c r="K175" s="46"/>
      <c r="L175" s="46"/>
      <c r="M175" s="46"/>
      <c r="N175" s="44"/>
      <c r="O175" s="44"/>
      <c r="P175" s="44" t="str">
        <f t="shared" ca="1" si="19"/>
        <v>206 to 506</v>
      </c>
      <c r="Q175" s="44">
        <f t="shared" ref="Q175:R175" ca="1" si="22">Q174+1</f>
        <v>206</v>
      </c>
      <c r="R175" s="44">
        <f t="shared" ca="1" si="22"/>
        <v>506</v>
      </c>
    </row>
    <row r="176" spans="1:18" s="45" customFormat="1" hidden="1" x14ac:dyDescent="0.25">
      <c r="A176" s="123" t="s">
        <v>144</v>
      </c>
      <c r="B176" s="124"/>
      <c r="C176" s="124"/>
      <c r="D176" s="124"/>
      <c r="E176" s="124"/>
      <c r="F176" s="124"/>
      <c r="G176" s="124"/>
      <c r="H176" s="125"/>
      <c r="I176" s="46"/>
      <c r="J176" s="46"/>
      <c r="K176" s="46"/>
      <c r="L176" s="46"/>
      <c r="M176" s="46"/>
      <c r="N176" s="44"/>
      <c r="O176" s="44"/>
      <c r="P176" s="44"/>
      <c r="Q176" s="44"/>
      <c r="R176" s="44"/>
    </row>
    <row r="177" spans="1:18" s="45" customFormat="1" hidden="1" x14ac:dyDescent="0.25">
      <c r="A177" s="71" t="str">
        <f t="shared" ref="A177:A182" ca="1" si="23">P177</f>
        <v>201 &amp; 501</v>
      </c>
      <c r="B177" s="72"/>
      <c r="C177" s="13"/>
      <c r="D177" s="13"/>
      <c r="E177" s="13">
        <v>0</v>
      </c>
      <c r="F177" s="13">
        <f t="shared" ref="F177:F182" si="24">D177*(($F$154)+1)+E177</f>
        <v>0</v>
      </c>
      <c r="G177" s="71" t="str">
        <f>A176</f>
        <v>2nd &amp; 5th Floor</v>
      </c>
      <c r="H177" s="72"/>
      <c r="I177" s="46"/>
      <c r="J177" s="46"/>
      <c r="K177" s="46"/>
      <c r="L177" s="46"/>
      <c r="M177" s="46"/>
      <c r="N177" s="44"/>
      <c r="O177" s="44"/>
      <c r="P177" s="44" t="str">
        <f t="shared" ref="P177:P182" ca="1" si="25">Q177&amp;""&amp;" &amp; "&amp;""&amp;R177</f>
        <v>201 &amp; 501</v>
      </c>
      <c r="Q177" s="44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</f>
        <v>201</v>
      </c>
      <c r="R177" s="44">
        <f ca="1">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501</v>
      </c>
    </row>
    <row r="178" spans="1:18" s="45" customFormat="1" hidden="1" x14ac:dyDescent="0.25">
      <c r="A178" s="71" t="str">
        <f t="shared" ca="1" si="23"/>
        <v>202 &amp; 502</v>
      </c>
      <c r="B178" s="72"/>
      <c r="C178" s="13"/>
      <c r="D178" s="13"/>
      <c r="E178" s="13">
        <v>0</v>
      </c>
      <c r="F178" s="13">
        <f t="shared" si="24"/>
        <v>0</v>
      </c>
      <c r="G178" s="71" t="str">
        <f t="shared" ref="G178:G182" si="26">G177</f>
        <v>2nd &amp; 5th Floor</v>
      </c>
      <c r="H178" s="72"/>
      <c r="I178" s="46"/>
      <c r="J178" s="46"/>
      <c r="K178" s="46"/>
      <c r="L178" s="46"/>
      <c r="M178" s="46"/>
      <c r="N178" s="44"/>
      <c r="O178" s="44"/>
      <c r="P178" s="44" t="str">
        <f t="shared" ca="1" si="25"/>
        <v>202 &amp; 502</v>
      </c>
      <c r="Q178" s="44">
        <f t="shared" ref="Q178:R178" ca="1" si="27">Q177+1</f>
        <v>202</v>
      </c>
      <c r="R178" s="44">
        <f t="shared" ca="1" si="27"/>
        <v>502</v>
      </c>
    </row>
    <row r="179" spans="1:18" s="45" customFormat="1" hidden="1" x14ac:dyDescent="0.25">
      <c r="A179" s="71" t="str">
        <f t="shared" ca="1" si="23"/>
        <v>203 &amp; 503</v>
      </c>
      <c r="B179" s="72"/>
      <c r="C179" s="13"/>
      <c r="D179" s="13"/>
      <c r="E179" s="13">
        <v>0</v>
      </c>
      <c r="F179" s="13">
        <f t="shared" si="24"/>
        <v>0</v>
      </c>
      <c r="G179" s="71" t="str">
        <f t="shared" si="26"/>
        <v>2nd &amp; 5th Floor</v>
      </c>
      <c r="H179" s="72"/>
      <c r="I179" s="46"/>
      <c r="J179" s="46"/>
      <c r="K179" s="46"/>
      <c r="L179" s="46"/>
      <c r="M179" s="46"/>
      <c r="N179" s="44"/>
      <c r="O179" s="44"/>
      <c r="P179" s="44" t="str">
        <f t="shared" ca="1" si="25"/>
        <v>203 &amp; 503</v>
      </c>
      <c r="Q179" s="44">
        <f t="shared" ref="Q179:R179" ca="1" si="28">Q178+1</f>
        <v>203</v>
      </c>
      <c r="R179" s="44">
        <f t="shared" ca="1" si="28"/>
        <v>503</v>
      </c>
    </row>
    <row r="180" spans="1:18" s="45" customFormat="1" hidden="1" x14ac:dyDescent="0.25">
      <c r="A180" s="71" t="str">
        <f t="shared" ca="1" si="23"/>
        <v>204 &amp; 504</v>
      </c>
      <c r="B180" s="72"/>
      <c r="C180" s="13"/>
      <c r="D180" s="13"/>
      <c r="E180" s="13">
        <v>0</v>
      </c>
      <c r="F180" s="13">
        <f t="shared" si="24"/>
        <v>0</v>
      </c>
      <c r="G180" s="71" t="str">
        <f t="shared" si="26"/>
        <v>2nd &amp; 5th Floor</v>
      </c>
      <c r="H180" s="72"/>
      <c r="I180" s="46"/>
      <c r="J180" s="46"/>
      <c r="K180" s="46"/>
      <c r="L180" s="46"/>
      <c r="M180" s="46"/>
      <c r="N180" s="44"/>
      <c r="O180" s="44"/>
      <c r="P180" s="44" t="str">
        <f t="shared" ca="1" si="25"/>
        <v>204 &amp; 504</v>
      </c>
      <c r="Q180" s="44">
        <f t="shared" ref="Q180:R180" ca="1" si="29">Q179+1</f>
        <v>204</v>
      </c>
      <c r="R180" s="44">
        <f t="shared" ca="1" si="29"/>
        <v>504</v>
      </c>
    </row>
    <row r="181" spans="1:18" s="45" customFormat="1" hidden="1" x14ac:dyDescent="0.25">
      <c r="A181" s="71" t="str">
        <f t="shared" ca="1" si="23"/>
        <v>205 &amp; 505</v>
      </c>
      <c r="B181" s="72"/>
      <c r="C181" s="13"/>
      <c r="D181" s="13"/>
      <c r="E181" s="13">
        <v>0</v>
      </c>
      <c r="F181" s="13">
        <f t="shared" si="24"/>
        <v>0</v>
      </c>
      <c r="G181" s="71" t="str">
        <f t="shared" si="26"/>
        <v>2nd &amp; 5th Floor</v>
      </c>
      <c r="H181" s="72"/>
      <c r="I181" s="46"/>
      <c r="J181" s="46"/>
      <c r="K181" s="46"/>
      <c r="L181" s="46"/>
      <c r="M181" s="46"/>
      <c r="N181" s="44"/>
      <c r="O181" s="44"/>
      <c r="P181" s="44" t="str">
        <f t="shared" ca="1" si="25"/>
        <v>205 &amp; 505</v>
      </c>
      <c r="Q181" s="44">
        <f t="shared" ref="Q181:R181" ca="1" si="30">Q180+1</f>
        <v>205</v>
      </c>
      <c r="R181" s="44">
        <f t="shared" ca="1" si="30"/>
        <v>505</v>
      </c>
    </row>
    <row r="182" spans="1:18" s="45" customFormat="1" hidden="1" x14ac:dyDescent="0.25">
      <c r="A182" s="71" t="str">
        <f t="shared" ca="1" si="23"/>
        <v>206 &amp; 506</v>
      </c>
      <c r="B182" s="72"/>
      <c r="C182" s="13"/>
      <c r="D182" s="13"/>
      <c r="E182" s="13">
        <v>0</v>
      </c>
      <c r="F182" s="13">
        <f t="shared" si="24"/>
        <v>0</v>
      </c>
      <c r="G182" s="71" t="str">
        <f t="shared" si="26"/>
        <v>2nd &amp; 5th Floor</v>
      </c>
      <c r="H182" s="72"/>
      <c r="I182" s="46"/>
      <c r="J182" s="46"/>
      <c r="K182" s="46"/>
      <c r="L182" s="46"/>
      <c r="M182" s="46"/>
      <c r="N182" s="44"/>
      <c r="O182" s="44"/>
      <c r="P182" s="44" t="str">
        <f t="shared" ca="1" si="25"/>
        <v>206 &amp; 506</v>
      </c>
      <c r="Q182" s="44">
        <f t="shared" ref="Q182:R182" ca="1" si="31">Q181+1</f>
        <v>206</v>
      </c>
      <c r="R182" s="44">
        <f t="shared" ca="1" si="31"/>
        <v>506</v>
      </c>
    </row>
    <row r="183" spans="1:18" s="43" customFormat="1" x14ac:dyDescent="0.25">
      <c r="A183" s="128" t="s">
        <v>72</v>
      </c>
      <c r="B183" s="128"/>
      <c r="C183" s="128"/>
      <c r="D183" s="128"/>
      <c r="E183" s="128"/>
      <c r="F183" s="128"/>
      <c r="G183" s="128"/>
      <c r="H183" s="128"/>
      <c r="I183" s="42"/>
      <c r="J183" s="42"/>
      <c r="K183" s="42"/>
      <c r="L183" s="42"/>
      <c r="M183" s="42"/>
      <c r="N183" s="42"/>
      <c r="O183" s="42"/>
      <c r="P183" s="42"/>
      <c r="Q183" s="42"/>
      <c r="R183" s="42"/>
    </row>
    <row r="184" spans="1:18" s="43" customFormat="1" ht="49.5" customHeight="1" x14ac:dyDescent="0.25">
      <c r="A184" s="16">
        <v>1</v>
      </c>
      <c r="B184" s="129" t="s">
        <v>193</v>
      </c>
      <c r="C184" s="130"/>
      <c r="D184" s="130"/>
      <c r="E184" s="130"/>
      <c r="F184" s="130"/>
      <c r="G184" s="130"/>
      <c r="H184" s="131"/>
      <c r="I184" s="42"/>
      <c r="J184" s="42"/>
      <c r="K184" s="42"/>
      <c r="L184" s="42"/>
      <c r="M184" s="42"/>
      <c r="N184" s="42"/>
      <c r="O184" s="42"/>
      <c r="P184" s="42"/>
      <c r="Q184" s="42"/>
      <c r="R184" s="42"/>
    </row>
    <row r="185" spans="1:18" s="43" customFormat="1" x14ac:dyDescent="0.25">
      <c r="A185" s="16">
        <f>A184+1</f>
        <v>2</v>
      </c>
      <c r="B185" s="105" t="s">
        <v>123</v>
      </c>
      <c r="C185" s="106"/>
      <c r="D185" s="106"/>
      <c r="E185" s="106"/>
      <c r="F185" s="106"/>
      <c r="G185" s="106"/>
      <c r="H185" s="107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  <row r="186" spans="1:18" s="43" customFormat="1" x14ac:dyDescent="0.25">
      <c r="A186" s="16">
        <f>A185+1</f>
        <v>3</v>
      </c>
      <c r="B186" s="105" t="s">
        <v>124</v>
      </c>
      <c r="C186" s="106"/>
      <c r="D186" s="106"/>
      <c r="E186" s="106"/>
      <c r="F186" s="106"/>
      <c r="G186" s="106"/>
      <c r="H186" s="107"/>
      <c r="I186" s="42"/>
      <c r="J186" s="42"/>
      <c r="K186" s="42"/>
      <c r="L186" s="42"/>
      <c r="M186" s="42"/>
      <c r="N186" s="42"/>
      <c r="O186" s="42"/>
      <c r="P186" s="42"/>
      <c r="Q186" s="42"/>
      <c r="R186" s="42"/>
    </row>
    <row r="187" spans="1:18" s="48" customFormat="1" ht="32.25" customHeight="1" x14ac:dyDescent="0.25">
      <c r="A187" s="8">
        <v>4</v>
      </c>
      <c r="B187" s="113" t="s">
        <v>185</v>
      </c>
      <c r="C187" s="114"/>
      <c r="D187" s="114"/>
      <c r="E187" s="114"/>
      <c r="F187" s="114"/>
      <c r="G187" s="114"/>
      <c r="H187" s="115"/>
      <c r="I187" s="47"/>
      <c r="J187" s="47"/>
      <c r="K187" s="47"/>
      <c r="L187" s="47"/>
      <c r="M187" s="47"/>
      <c r="N187" s="47"/>
      <c r="O187" s="47"/>
      <c r="P187" s="47"/>
      <c r="Q187" s="47"/>
      <c r="R187" s="47"/>
    </row>
    <row r="188" spans="1:18" s="48" customFormat="1" ht="32.25" customHeight="1" x14ac:dyDescent="0.25">
      <c r="A188" s="8">
        <v>5</v>
      </c>
      <c r="B188" s="53" t="s">
        <v>184</v>
      </c>
      <c r="C188" s="54"/>
      <c r="D188" s="54"/>
      <c r="E188" s="54"/>
      <c r="F188" s="54"/>
      <c r="G188" s="54"/>
      <c r="H188" s="55"/>
      <c r="I188" s="47"/>
      <c r="J188" s="47"/>
      <c r="K188" s="47"/>
      <c r="L188" s="47"/>
      <c r="M188" s="47"/>
      <c r="N188" s="47"/>
      <c r="O188" s="47"/>
      <c r="P188" s="47"/>
      <c r="Q188" s="47"/>
      <c r="R188" s="47"/>
    </row>
    <row r="189" spans="1:18" s="43" customFormat="1" ht="34.5" customHeight="1" x14ac:dyDescent="0.25">
      <c r="A189" s="16">
        <f>A188+1</f>
        <v>6</v>
      </c>
      <c r="B189" s="53" t="s">
        <v>195</v>
      </c>
      <c r="C189" s="54"/>
      <c r="D189" s="54"/>
      <c r="E189" s="54"/>
      <c r="F189" s="54"/>
      <c r="G189" s="54"/>
      <c r="H189" s="55"/>
      <c r="I189" s="42"/>
      <c r="J189" s="42"/>
      <c r="K189" s="42"/>
      <c r="L189" s="42"/>
      <c r="M189" s="42"/>
      <c r="N189" s="42"/>
      <c r="O189" s="42"/>
      <c r="P189" s="42"/>
      <c r="Q189" s="42"/>
      <c r="R189" s="42"/>
    </row>
    <row r="190" spans="1:18" s="43" customFormat="1" ht="34.5" customHeight="1" x14ac:dyDescent="0.25">
      <c r="A190" s="16">
        <f>A189+1</f>
        <v>7</v>
      </c>
      <c r="B190" s="53" t="s">
        <v>194</v>
      </c>
      <c r="C190" s="54"/>
      <c r="D190" s="54"/>
      <c r="E190" s="54"/>
      <c r="F190" s="54"/>
      <c r="G190" s="54"/>
      <c r="H190" s="55"/>
      <c r="I190" s="42"/>
      <c r="J190" s="42"/>
      <c r="K190" s="42"/>
      <c r="L190" s="42"/>
      <c r="M190" s="42"/>
      <c r="N190" s="42"/>
      <c r="O190" s="42"/>
      <c r="P190" s="42"/>
      <c r="Q190" s="42"/>
      <c r="R190" s="42"/>
    </row>
    <row r="191" spans="1:18" x14ac:dyDescent="0.25">
      <c r="A191" s="99" t="s">
        <v>66</v>
      </c>
      <c r="B191" s="99"/>
      <c r="C191" s="99"/>
      <c r="D191" s="99"/>
      <c r="E191" s="99"/>
      <c r="F191" s="99"/>
      <c r="G191" s="99"/>
      <c r="H191" s="99"/>
    </row>
    <row r="192" spans="1:18" x14ac:dyDescent="0.25">
      <c r="A192" s="79" t="s">
        <v>155</v>
      </c>
      <c r="B192" s="79"/>
      <c r="C192" s="79"/>
      <c r="D192" s="79"/>
      <c r="E192" s="79"/>
      <c r="F192" s="79"/>
      <c r="G192" s="79"/>
      <c r="H192" s="79"/>
    </row>
    <row r="193" spans="1:8" ht="15.75" customHeight="1" x14ac:dyDescent="0.25">
      <c r="A193" s="81" t="s">
        <v>67</v>
      </c>
      <c r="B193" s="81"/>
      <c r="C193" s="81"/>
      <c r="D193" s="81"/>
      <c r="E193" s="81"/>
      <c r="F193" s="81"/>
      <c r="G193" s="81"/>
      <c r="H193" s="81"/>
    </row>
    <row r="194" spans="1:8" x14ac:dyDescent="0.25">
      <c r="A194" s="79" t="s">
        <v>68</v>
      </c>
      <c r="B194" s="79"/>
      <c r="C194" s="79"/>
      <c r="D194" s="79"/>
      <c r="E194" s="79"/>
      <c r="F194" s="79"/>
      <c r="G194" s="79"/>
      <c r="H194" s="79"/>
    </row>
    <row r="195" spans="1:8" x14ac:dyDescent="0.25">
      <c r="A195" s="79" t="s">
        <v>69</v>
      </c>
      <c r="B195" s="79"/>
      <c r="C195" s="79"/>
      <c r="D195" s="79"/>
      <c r="E195" s="79"/>
      <c r="F195" s="79"/>
      <c r="G195" s="79"/>
      <c r="H195" s="79"/>
    </row>
    <row r="196" spans="1:8" x14ac:dyDescent="0.25">
      <c r="A196" s="127" t="s">
        <v>81</v>
      </c>
      <c r="B196" s="127"/>
      <c r="C196" s="127" t="s">
        <v>196</v>
      </c>
      <c r="D196" s="127"/>
      <c r="E196" s="127" t="s">
        <v>113</v>
      </c>
      <c r="F196" s="127"/>
      <c r="G196" s="127" t="s">
        <v>198</v>
      </c>
      <c r="H196" s="127"/>
    </row>
    <row r="197" spans="1:8" x14ac:dyDescent="0.25">
      <c r="A197" s="126" t="s">
        <v>83</v>
      </c>
      <c r="B197" s="126"/>
      <c r="C197" s="126"/>
      <c r="D197" s="126"/>
      <c r="E197" s="126"/>
      <c r="F197" s="126"/>
      <c r="G197" s="126"/>
      <c r="H197" s="126"/>
    </row>
    <row r="198" spans="1:8" x14ac:dyDescent="0.25">
      <c r="A198" s="126"/>
      <c r="B198" s="126"/>
      <c r="C198" s="126"/>
      <c r="D198" s="126"/>
      <c r="E198" s="126"/>
      <c r="F198" s="126"/>
      <c r="G198" s="126"/>
      <c r="H198" s="126"/>
    </row>
    <row r="199" spans="1:8" x14ac:dyDescent="0.25">
      <c r="A199" s="126"/>
      <c r="B199" s="126"/>
      <c r="C199" s="126"/>
      <c r="D199" s="126"/>
      <c r="E199" s="126"/>
      <c r="F199" s="126"/>
      <c r="G199" s="126"/>
      <c r="H199" s="126"/>
    </row>
    <row r="200" spans="1:8" x14ac:dyDescent="0.25">
      <c r="A200" s="126"/>
      <c r="B200" s="126"/>
      <c r="C200" s="126"/>
      <c r="D200" s="126"/>
      <c r="E200" s="126"/>
      <c r="F200" s="126"/>
      <c r="G200" s="126"/>
      <c r="H200" s="126"/>
    </row>
    <row r="201" spans="1:8" x14ac:dyDescent="0.25">
      <c r="A201" s="49" t="s">
        <v>70</v>
      </c>
      <c r="B201" s="50"/>
      <c r="C201" s="50"/>
      <c r="D201" s="49" t="str">
        <f>E8</f>
        <v>Vardhaman Residency Part II</v>
      </c>
      <c r="F201" s="50"/>
      <c r="G201" s="50"/>
      <c r="H201" s="50"/>
    </row>
    <row r="202" spans="1:8" x14ac:dyDescent="0.25">
      <c r="A202" s="50"/>
      <c r="B202" s="50"/>
      <c r="C202" s="50"/>
      <c r="D202" s="50"/>
      <c r="E202" s="50"/>
      <c r="F202" s="50"/>
      <c r="G202" s="50"/>
      <c r="H202" s="50"/>
    </row>
    <row r="203" spans="1:8" x14ac:dyDescent="0.25">
      <c r="A203" s="50"/>
      <c r="B203" s="50"/>
      <c r="C203" s="50"/>
      <c r="D203" s="50"/>
      <c r="E203" s="50"/>
      <c r="F203" s="50"/>
      <c r="G203" s="50"/>
      <c r="H203" s="50"/>
    </row>
    <row r="204" spans="1:8" ht="15" customHeight="1" x14ac:dyDescent="0.25"/>
    <row r="244" spans="1:1" x14ac:dyDescent="0.25">
      <c r="A244" s="52" t="s">
        <v>71</v>
      </c>
    </row>
  </sheetData>
  <mergeCells count="353">
    <mergeCell ref="B190:H190"/>
    <mergeCell ref="A170:B170"/>
    <mergeCell ref="A171:B171"/>
    <mergeCell ref="A80:B80"/>
    <mergeCell ref="C80:H80"/>
    <mergeCell ref="A81:B81"/>
    <mergeCell ref="E81:F81"/>
    <mergeCell ref="G81:H81"/>
    <mergeCell ref="A126:E126"/>
    <mergeCell ref="F126:H126"/>
    <mergeCell ref="A127:E127"/>
    <mergeCell ref="A129:E129"/>
    <mergeCell ref="F123:H123"/>
    <mergeCell ref="A128:E128"/>
    <mergeCell ref="A99:B99"/>
    <mergeCell ref="A100:B100"/>
    <mergeCell ref="A101:B101"/>
    <mergeCell ref="A103:B103"/>
    <mergeCell ref="A104:B104"/>
    <mergeCell ref="A85:B85"/>
    <mergeCell ref="A124:E124"/>
    <mergeCell ref="A152:H152"/>
    <mergeCell ref="A150:B150"/>
    <mergeCell ref="A146:B146"/>
    <mergeCell ref="A177:B177"/>
    <mergeCell ref="A178:B178"/>
    <mergeCell ref="A89:B89"/>
    <mergeCell ref="A90:B90"/>
    <mergeCell ref="A91:B91"/>
    <mergeCell ref="A94:B94"/>
    <mergeCell ref="C94:H94"/>
    <mergeCell ref="A95:B95"/>
    <mergeCell ref="E95:F95"/>
    <mergeCell ref="G95:H95"/>
    <mergeCell ref="A96:B96"/>
    <mergeCell ref="E96:F105"/>
    <mergeCell ref="G96:H105"/>
    <mergeCell ref="A97:B97"/>
    <mergeCell ref="A98:B98"/>
    <mergeCell ref="G82:H91"/>
    <mergeCell ref="A83:B83"/>
    <mergeCell ref="A84:B84"/>
    <mergeCell ref="F130:H130"/>
    <mergeCell ref="G177:H177"/>
    <mergeCell ref="G164:H164"/>
    <mergeCell ref="G165:H165"/>
    <mergeCell ref="G163:H163"/>
    <mergeCell ref="G159:H159"/>
    <mergeCell ref="A75:B75"/>
    <mergeCell ref="C139:D139"/>
    <mergeCell ref="E139:F139"/>
    <mergeCell ref="G139:H139"/>
    <mergeCell ref="F127:H127"/>
    <mergeCell ref="A121:E121"/>
    <mergeCell ref="A92:B92"/>
    <mergeCell ref="C92:H92"/>
    <mergeCell ref="A144:H144"/>
    <mergeCell ref="E142:E143"/>
    <mergeCell ref="G142:H143"/>
    <mergeCell ref="A82:B82"/>
    <mergeCell ref="E82:F91"/>
    <mergeCell ref="F122:H122"/>
    <mergeCell ref="A122:E122"/>
    <mergeCell ref="A131:E131"/>
    <mergeCell ref="A123:E123"/>
    <mergeCell ref="A125:E125"/>
    <mergeCell ref="F125:H125"/>
    <mergeCell ref="F124:H124"/>
    <mergeCell ref="C138:D138"/>
    <mergeCell ref="G138:H138"/>
    <mergeCell ref="A106:B106"/>
    <mergeCell ref="C106:H106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7:C57"/>
    <mergeCell ref="A58:C58"/>
    <mergeCell ref="D57:H57"/>
    <mergeCell ref="E68:F77"/>
    <mergeCell ref="G68:H77"/>
    <mergeCell ref="A76:B76"/>
    <mergeCell ref="A77:B77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4:B74"/>
    <mergeCell ref="A67:B67"/>
    <mergeCell ref="A70:B70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3:C63"/>
    <mergeCell ref="D63:H63"/>
    <mergeCell ref="A60:C60"/>
    <mergeCell ref="D60:H60"/>
    <mergeCell ref="A61:C61"/>
    <mergeCell ref="D61:H61"/>
    <mergeCell ref="A197:H200"/>
    <mergeCell ref="A196:B196"/>
    <mergeCell ref="E196:F196"/>
    <mergeCell ref="C196:D196"/>
    <mergeCell ref="G196:H196"/>
    <mergeCell ref="A165:B165"/>
    <mergeCell ref="A194:H194"/>
    <mergeCell ref="A195:H195"/>
    <mergeCell ref="A183:H183"/>
    <mergeCell ref="G172:H172"/>
    <mergeCell ref="A169:H169"/>
    <mergeCell ref="G181:H181"/>
    <mergeCell ref="A182:B182"/>
    <mergeCell ref="A180:B180"/>
    <mergeCell ref="G180:H180"/>
    <mergeCell ref="B184:H184"/>
    <mergeCell ref="A191:H191"/>
    <mergeCell ref="A192:H192"/>
    <mergeCell ref="B185:H185"/>
    <mergeCell ref="G182:H182"/>
    <mergeCell ref="A179:B179"/>
    <mergeCell ref="G179:H179"/>
    <mergeCell ref="G178:H178"/>
    <mergeCell ref="A176:H176"/>
    <mergeCell ref="A136:B136"/>
    <mergeCell ref="A137:H137"/>
    <mergeCell ref="C142:C143"/>
    <mergeCell ref="B153:B154"/>
    <mergeCell ref="A151:B151"/>
    <mergeCell ref="A145:B145"/>
    <mergeCell ref="A159:B159"/>
    <mergeCell ref="A168:B168"/>
    <mergeCell ref="G160:H160"/>
    <mergeCell ref="G167:H167"/>
    <mergeCell ref="G161:H161"/>
    <mergeCell ref="A162:H162"/>
    <mergeCell ref="G156:H156"/>
    <mergeCell ref="D142:D143"/>
    <mergeCell ref="A147:B147"/>
    <mergeCell ref="A148:B148"/>
    <mergeCell ref="A149:B149"/>
    <mergeCell ref="G147:H147"/>
    <mergeCell ref="G145:H145"/>
    <mergeCell ref="G151:H151"/>
    <mergeCell ref="G150:H150"/>
    <mergeCell ref="G146:H146"/>
    <mergeCell ref="G149:H149"/>
    <mergeCell ref="G148:H148"/>
    <mergeCell ref="G170:H170"/>
    <mergeCell ref="A173:B173"/>
    <mergeCell ref="A174:B174"/>
    <mergeCell ref="A167:B167"/>
    <mergeCell ref="A166:B166"/>
    <mergeCell ref="A163:B163"/>
    <mergeCell ref="A130:E130"/>
    <mergeCell ref="C136:D136"/>
    <mergeCell ref="E136:F136"/>
    <mergeCell ref="G157:H157"/>
    <mergeCell ref="B142:B143"/>
    <mergeCell ref="A142:A143"/>
    <mergeCell ref="C153:C154"/>
    <mergeCell ref="A153:A154"/>
    <mergeCell ref="A160:B160"/>
    <mergeCell ref="A157:B157"/>
    <mergeCell ref="A158:B158"/>
    <mergeCell ref="A134:H134"/>
    <mergeCell ref="A132:E132"/>
    <mergeCell ref="F132:H132"/>
    <mergeCell ref="A133:E133"/>
    <mergeCell ref="F133:H133"/>
    <mergeCell ref="A155:H155"/>
    <mergeCell ref="A139:B139"/>
    <mergeCell ref="B186:H186"/>
    <mergeCell ref="B188:H188"/>
    <mergeCell ref="A181:B181"/>
    <mergeCell ref="G47:H47"/>
    <mergeCell ref="D51:H51"/>
    <mergeCell ref="C47:E47"/>
    <mergeCell ref="A54:C56"/>
    <mergeCell ref="D54:H54"/>
    <mergeCell ref="D55:H55"/>
    <mergeCell ref="D56:H56"/>
    <mergeCell ref="B187:H187"/>
    <mergeCell ref="E138:F138"/>
    <mergeCell ref="E135:F135"/>
    <mergeCell ref="A140:H140"/>
    <mergeCell ref="G158:H158"/>
    <mergeCell ref="A135:B135"/>
    <mergeCell ref="F128:H128"/>
    <mergeCell ref="C135:D135"/>
    <mergeCell ref="A175:B175"/>
    <mergeCell ref="G175:H175"/>
    <mergeCell ref="A172:B172"/>
    <mergeCell ref="G166:H166"/>
    <mergeCell ref="G168:H168"/>
    <mergeCell ref="G174:H17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E39:H39"/>
    <mergeCell ref="A39:D39"/>
    <mergeCell ref="A161:B161"/>
    <mergeCell ref="A193:H193"/>
    <mergeCell ref="G173:H173"/>
    <mergeCell ref="A156:B156"/>
    <mergeCell ref="A138:B138"/>
    <mergeCell ref="D153:D154"/>
    <mergeCell ref="E153:E154"/>
    <mergeCell ref="G153:H154"/>
    <mergeCell ref="A86:B86"/>
    <mergeCell ref="A87:B87"/>
    <mergeCell ref="A88:B88"/>
    <mergeCell ref="A78:B78"/>
    <mergeCell ref="C78:H78"/>
    <mergeCell ref="A102:B102"/>
    <mergeCell ref="A73:B73"/>
    <mergeCell ref="F121:H121"/>
    <mergeCell ref="A120:H120"/>
    <mergeCell ref="G136:H136"/>
    <mergeCell ref="A105:B105"/>
    <mergeCell ref="A45:B45"/>
    <mergeCell ref="C45:E45"/>
    <mergeCell ref="G45:H45"/>
    <mergeCell ref="B189:H189"/>
    <mergeCell ref="A108:B108"/>
    <mergeCell ref="C108:H108"/>
    <mergeCell ref="A109:B109"/>
    <mergeCell ref="E109:F109"/>
    <mergeCell ref="G109:H109"/>
    <mergeCell ref="A110:B110"/>
    <mergeCell ref="E110:F119"/>
    <mergeCell ref="G110:H119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G171:H171"/>
    <mergeCell ref="F131:H131"/>
    <mergeCell ref="F129:H129"/>
    <mergeCell ref="A164:B164"/>
    <mergeCell ref="A141:H141"/>
    <mergeCell ref="G135:H13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6" max="7" man="1"/>
    <brk id="200" max="16383" man="1"/>
    <brk id="24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3"/>
  <sheetViews>
    <sheetView zoomScale="115" zoomScaleNormal="115" workbookViewId="0">
      <selection activeCell="C12" sqref="C12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ht="15" customHeight="1" x14ac:dyDescent="0.25"/>
    <row r="2" ht="15" customHeight="1" x14ac:dyDescent="0.25"/>
    <row r="3" ht="15" customHeight="1" x14ac:dyDescent="0.25"/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2025-07-14T07:13:09Z</cp:lastPrinted>
  <dcterms:created xsi:type="dcterms:W3CDTF">2019-07-16T09:29:46Z</dcterms:created>
  <dcterms:modified xsi:type="dcterms:W3CDTF">2025-07-14T07:14:55Z</dcterms:modified>
</cp:coreProperties>
</file>