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tabRatio="725"/>
  </bookViews>
  <sheets>
    <sheet name="Report" sheetId="1" r:id="rId1"/>
    <sheet name="Flat detail" sheetId="3" r:id="rId2"/>
    <sheet name="valuation" sheetId="5" r:id="rId3"/>
    <sheet name="Note" sheetId="4" r:id="rId4"/>
  </sheets>
  <definedNames>
    <definedName name="_xlnm.Print_Area" localSheetId="0">Report!$A$1:$H$162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 l="1"/>
  <c r="F5" i="5"/>
  <c r="J60" i="1"/>
  <c r="J59" i="1"/>
  <c r="J58" i="1"/>
  <c r="J57" i="1"/>
  <c r="H50" i="1"/>
  <c r="D55" i="1" l="1"/>
  <c r="J53" i="1"/>
  <c r="D59" i="1"/>
  <c r="D62" i="1"/>
  <c r="D60" i="1"/>
  <c r="D58" i="1"/>
  <c r="D56" i="1"/>
  <c r="J54" i="1"/>
  <c r="C53" i="1" s="1"/>
  <c r="D53" i="1" s="1"/>
  <c r="J52" i="1"/>
  <c r="J55" i="1"/>
  <c r="J56" i="1" s="1"/>
  <c r="J61" i="1" s="1"/>
  <c r="J62" i="1" s="1"/>
  <c r="C54" i="1" s="1"/>
  <c r="D61" i="1"/>
  <c r="D57" i="1"/>
  <c r="E53" i="1" l="1"/>
  <c r="I49" i="1" s="1"/>
  <c r="C51" i="1" s="1"/>
  <c r="D54" i="1"/>
  <c r="G53" i="1"/>
  <c r="F6" i="5" l="1"/>
  <c r="G6" i="5" s="1"/>
  <c r="F7" i="5"/>
  <c r="G7" i="5" s="1"/>
  <c r="F8" i="5"/>
  <c r="G8" i="5" s="1"/>
  <c r="F9" i="5"/>
  <c r="G9" i="5" s="1"/>
  <c r="F10" i="5"/>
  <c r="G10" i="5" s="1"/>
  <c r="F11" i="5"/>
  <c r="G11" i="5" s="1"/>
  <c r="G5" i="5"/>
  <c r="G12" i="5" l="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<sst xmlns="http://schemas.openxmlformats.org/spreadsheetml/2006/main" count="252" uniqueCount="196">
  <si>
    <t xml:space="preserve">Valuation Report </t>
  </si>
  <si>
    <t>Docouments Provided</t>
  </si>
  <si>
    <t>RERA No.</t>
  </si>
  <si>
    <t>NA</t>
  </si>
  <si>
    <t>Type of Work</t>
  </si>
  <si>
    <t>Plinth</t>
  </si>
  <si>
    <t>A</t>
  </si>
  <si>
    <t>Total</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</si>
  <si>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</si>
  <si>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</si>
  <si>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</si>
  <si>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</si>
  <si>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</si>
  <si>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</si>
  <si>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</si>
  <si>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</si>
  <si>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</si>
  <si>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</si>
  <si>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</si>
  <si>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</si>
  <si>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</si>
  <si>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</si>
  <si>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</si>
  <si>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</si>
  <si>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</si>
  <si>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</si>
  <si>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</si>
  <si>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</si>
  <si>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</si>
  <si>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</si>
  <si>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</si>
  <si>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</si>
  <si>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</si>
  <si>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</si>
  <si>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</si>
  <si>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</si>
  <si>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</si>
  <si>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Podium</t>
  </si>
  <si>
    <t>Ground</t>
  </si>
  <si>
    <t>Inspected By :</t>
  </si>
  <si>
    <t>Authorized Signatory
Name &amp; Seal of the agency</t>
  </si>
  <si>
    <t>Floors</t>
  </si>
  <si>
    <t>Complition %</t>
  </si>
  <si>
    <t>Disbursement %</t>
  </si>
  <si>
    <t>Progress %</t>
  </si>
  <si>
    <t xml:space="preserve">Stage of construction: </t>
  </si>
  <si>
    <t>Excavation in process</t>
  </si>
  <si>
    <t>Excavation Completed</t>
  </si>
  <si>
    <t>Footing in Process</t>
  </si>
  <si>
    <t>Footing Completed</t>
  </si>
  <si>
    <t>Plinth completed</t>
  </si>
  <si>
    <t>All work Completed. OC Received.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</si>
  <si>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</si>
  <si>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</si>
  <si>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</si>
  <si>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</si>
  <si>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</si>
  <si>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</si>
  <si>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</si>
  <si>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</si>
  <si>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</si>
  <si>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</si>
  <si>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</si>
  <si>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</si>
  <si>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</si>
  <si>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</si>
  <si>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</si>
  <si>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</si>
  <si>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</si>
  <si>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</si>
  <si>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</si>
  <si>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</si>
  <si>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</si>
  <si>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</si>
  <si>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</si>
  <si>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</si>
  <si>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</si>
  <si>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</si>
  <si>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</si>
  <si>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</si>
  <si>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</si>
  <si>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</si>
  <si>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</si>
  <si>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</si>
  <si>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</si>
  <si>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</si>
  <si>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r>
      <rPr>
        <sz val="11"/>
        <rFont val="Times New Roman"/>
        <family val="1"/>
      </rPr>
      <t>Date:</t>
    </r>
  </si>
  <si>
    <r>
      <rPr>
        <sz val="11"/>
        <rFont val="Times New Roman"/>
        <family val="1"/>
      </rPr>
      <t>CPC Name:</t>
    </r>
  </si>
  <si>
    <r>
      <rPr>
        <sz val="11"/>
        <rFont val="Times New Roman"/>
        <family val="1"/>
      </rPr>
      <t>Axis Sanpada.</t>
    </r>
  </si>
  <si>
    <r>
      <rPr>
        <sz val="11"/>
        <rFont val="Times New Roman"/>
        <family val="1"/>
      </rPr>
      <t>Date Of Property Visit</t>
    </r>
  </si>
  <si>
    <r>
      <rPr>
        <sz val="11"/>
        <rFont val="Times New Roman"/>
        <family val="1"/>
      </rPr>
      <t>Name of the builder group</t>
    </r>
  </si>
  <si>
    <r>
      <rPr>
        <sz val="11"/>
        <rFont val="Times New Roman"/>
        <family val="1"/>
      </rPr>
      <t>M/s. Shree Balaji Associates</t>
    </r>
  </si>
  <si>
    <r>
      <rPr>
        <sz val="11"/>
        <rFont val="Times New Roman"/>
        <family val="1"/>
      </rPr>
      <t>Name of the builder company</t>
    </r>
  </si>
  <si>
    <r>
      <rPr>
        <sz val="11"/>
        <rFont val="Times New Roman"/>
        <family val="1"/>
      </rPr>
      <t>Name of the Project</t>
    </r>
  </si>
  <si>
    <r>
      <rPr>
        <sz val="11"/>
        <rFont val="Times New Roman"/>
        <family val="1"/>
      </rPr>
      <t>1.Other Vendor Report</t>
    </r>
  </si>
  <si>
    <r>
      <rPr>
        <sz val="11"/>
        <rFont val="Times New Roman"/>
        <family val="1"/>
      </rPr>
      <t>Approved Layout Plan</t>
    </r>
  </si>
  <si>
    <r>
      <rPr>
        <sz val="11"/>
        <rFont val="Times New Roman"/>
        <family val="1"/>
      </rPr>
      <t>NA</t>
    </r>
  </si>
  <si>
    <r>
      <rPr>
        <sz val="11"/>
        <rFont val="Times New Roman"/>
        <family val="1"/>
      </rPr>
      <t>Dated</t>
    </r>
  </si>
  <si>
    <r>
      <rPr>
        <sz val="11"/>
        <rFont val="Times New Roman"/>
        <family val="1"/>
      </rPr>
      <t>Project location details</t>
    </r>
  </si>
  <si>
    <r>
      <rPr>
        <sz val="11"/>
        <rFont val="Times New Roman"/>
        <family val="1"/>
      </rPr>
      <t>Trinity Heights, S. No. 23/4, 23/5 and 23/7 at Vill. Owale, Taluka, Dist. - Thane</t>
    </r>
  </si>
  <si>
    <r>
      <rPr>
        <sz val="11"/>
        <rFont val="Times New Roman"/>
        <family val="1"/>
      </rPr>
      <t>S. No</t>
    </r>
  </si>
  <si>
    <r>
      <rPr>
        <sz val="11"/>
        <rFont val="Times New Roman"/>
        <family val="1"/>
      </rPr>
      <t>23/4, 23/5 and 23/7</t>
    </r>
  </si>
  <si>
    <r>
      <rPr>
        <sz val="11"/>
        <rFont val="Times New Roman"/>
        <family val="1"/>
      </rPr>
      <t>Road</t>
    </r>
  </si>
  <si>
    <r>
      <rPr>
        <sz val="11"/>
        <rFont val="Times New Roman"/>
        <family val="1"/>
      </rPr>
      <t>G. B. Road</t>
    </r>
  </si>
  <si>
    <r>
      <rPr>
        <sz val="11"/>
        <rFont val="Times New Roman"/>
        <family val="1"/>
      </rPr>
      <t>District</t>
    </r>
  </si>
  <si>
    <r>
      <rPr>
        <sz val="11"/>
        <rFont val="Times New Roman"/>
        <family val="1"/>
      </rPr>
      <t>Thane</t>
    </r>
  </si>
  <si>
    <r>
      <rPr>
        <sz val="11"/>
        <rFont val="Times New Roman"/>
        <family val="1"/>
      </rPr>
      <t>City</t>
    </r>
  </si>
  <si>
    <r>
      <rPr>
        <sz val="11"/>
        <rFont val="Times New Roman"/>
        <family val="1"/>
      </rPr>
      <t>Pin Code</t>
    </r>
  </si>
  <si>
    <r>
      <rPr>
        <sz val="11"/>
        <rFont val="Times New Roman"/>
        <family val="1"/>
      </rPr>
      <t>400 607.</t>
    </r>
  </si>
  <si>
    <r>
      <rPr>
        <sz val="11"/>
        <rFont val="Times New Roman"/>
        <family val="1"/>
      </rPr>
      <t>Near by Landmark</t>
    </r>
  </si>
  <si>
    <r>
      <rPr>
        <sz val="11"/>
        <rFont val="Times New Roman"/>
        <family val="1"/>
      </rPr>
      <t>Owale Village Naka</t>
    </r>
  </si>
  <si>
    <r>
      <rPr>
        <sz val="11"/>
        <rFont val="Times New Roman"/>
        <family val="1"/>
      </rPr>
      <t>Distance from city centre:</t>
    </r>
  </si>
  <si>
    <r>
      <rPr>
        <sz val="11"/>
        <rFont val="Times New Roman"/>
        <family val="1"/>
      </rPr>
      <t xml:space="preserve">Accessibility of the project from the city:(Proximities to
</t>
    </r>
    <r>
      <rPr>
        <sz val="11"/>
        <rFont val="Times New Roman"/>
        <family val="1"/>
      </rPr>
      <t>civic amenities like school, hospital &amp; market,etc.)</t>
    </r>
  </si>
  <si>
    <r>
      <rPr>
        <sz val="11"/>
        <rFont val="Times New Roman"/>
        <family val="1"/>
      </rPr>
      <t>all available at  2 to 3 km.</t>
    </r>
  </si>
  <si>
    <r>
      <rPr>
        <sz val="11"/>
        <rFont val="Times New Roman"/>
        <family val="1"/>
      </rPr>
      <t xml:space="preserve">Does the property have electricity/water/Drainage
</t>
    </r>
    <r>
      <rPr>
        <sz val="11"/>
        <rFont val="Times New Roman"/>
        <family val="1"/>
      </rPr>
      <t>Connection</t>
    </r>
  </si>
  <si>
    <r>
      <rPr>
        <sz val="11"/>
        <rFont val="Times New Roman"/>
        <family val="1"/>
      </rPr>
      <t>Yes</t>
    </r>
  </si>
  <si>
    <r>
      <rPr>
        <sz val="11"/>
        <rFont val="Times New Roman"/>
        <family val="1"/>
      </rPr>
      <t>Class of locality</t>
    </r>
  </si>
  <si>
    <r>
      <rPr>
        <sz val="11"/>
        <rFont val="Times New Roman"/>
        <family val="1"/>
      </rPr>
      <t>Middle class</t>
    </r>
  </si>
  <si>
    <r>
      <rPr>
        <sz val="11"/>
        <rFont val="Times New Roman"/>
        <family val="1"/>
      </rPr>
      <t>Nature of land with topographical condtion</t>
    </r>
  </si>
  <si>
    <r>
      <rPr>
        <sz val="11"/>
        <rFont val="Times New Roman"/>
        <family val="1"/>
      </rPr>
      <t>Plane</t>
    </r>
  </si>
  <si>
    <r>
      <rPr>
        <sz val="11"/>
        <rFont val="Times New Roman"/>
        <family val="1"/>
      </rPr>
      <t>Nature of the locality</t>
    </r>
  </si>
  <si>
    <r>
      <rPr>
        <sz val="11"/>
        <rFont val="Times New Roman"/>
        <family val="1"/>
      </rPr>
      <t>Residential</t>
    </r>
  </si>
  <si>
    <r>
      <rPr>
        <sz val="11"/>
        <rFont val="Times New Roman"/>
        <family val="1"/>
      </rPr>
      <t>Quality of infrastructure in vicinity</t>
    </r>
  </si>
  <si>
    <r>
      <rPr>
        <sz val="11"/>
        <rFont val="Times New Roman"/>
        <family val="1"/>
      </rPr>
      <t>Good</t>
    </r>
  </si>
  <si>
    <r>
      <rPr>
        <sz val="11"/>
        <rFont val="Times New Roman"/>
        <family val="1"/>
      </rPr>
      <t>Boundaries</t>
    </r>
  </si>
  <si>
    <r>
      <rPr>
        <sz val="11"/>
        <rFont val="Times New Roman"/>
        <family val="1"/>
      </rPr>
      <t>East</t>
    </r>
  </si>
  <si>
    <r>
      <rPr>
        <sz val="11"/>
        <rFont val="Times New Roman"/>
        <family val="1"/>
      </rPr>
      <t>West</t>
    </r>
  </si>
  <si>
    <r>
      <rPr>
        <sz val="11"/>
        <rFont val="Times New Roman"/>
        <family val="1"/>
      </rPr>
      <t>South</t>
    </r>
  </si>
  <si>
    <r>
      <rPr>
        <sz val="11"/>
        <rFont val="Times New Roman"/>
        <family val="1"/>
      </rPr>
      <t>North</t>
    </r>
  </si>
  <si>
    <r>
      <rPr>
        <sz val="11"/>
        <rFont val="Times New Roman"/>
        <family val="1"/>
      </rPr>
      <t>As per deed</t>
    </r>
  </si>
  <si>
    <r>
      <rPr>
        <sz val="11"/>
        <rFont val="Times New Roman"/>
        <family val="1"/>
      </rPr>
      <t>At site</t>
    </r>
  </si>
  <si>
    <r>
      <rPr>
        <sz val="11"/>
        <rFont val="Times New Roman"/>
        <family val="1"/>
      </rPr>
      <t>Open</t>
    </r>
  </si>
  <si>
    <r>
      <rPr>
        <sz val="11"/>
        <rFont val="Times New Roman"/>
        <family val="1"/>
      </rPr>
      <t>Does the boundaries at site match, as mentioned in the Docoumentation: NA</t>
    </r>
  </si>
  <si>
    <r>
      <rPr>
        <sz val="11"/>
        <rFont val="Times New Roman"/>
        <family val="1"/>
      </rPr>
      <t>Type of Structure : RCC Framed Structure</t>
    </r>
  </si>
  <si>
    <r>
      <rPr>
        <sz val="11"/>
        <rFont val="Times New Roman"/>
        <family val="1"/>
      </rPr>
      <t>Latitude &amp; Longitude</t>
    </r>
  </si>
  <si>
    <r>
      <rPr>
        <b/>
        <sz val="11"/>
        <rFont val="Times New Roman"/>
        <family val="1"/>
      </rPr>
      <t>Approval details:</t>
    </r>
  </si>
  <si>
    <r>
      <rPr>
        <sz val="11"/>
        <rFont val="Times New Roman"/>
        <family val="1"/>
      </rPr>
      <t xml:space="preserve">Approved usage of the Property: Residential
</t>
    </r>
    <r>
      <rPr>
        <sz val="11"/>
        <rFont val="Times New Roman"/>
        <family val="1"/>
      </rPr>
      <t>(Restrictive convenants in regards to land use , if any)</t>
    </r>
  </si>
  <si>
    <r>
      <rPr>
        <sz val="11"/>
        <rFont val="Times New Roman"/>
        <family val="1"/>
      </rPr>
      <t>Total land area of the project in Sq. Mt.</t>
    </r>
  </si>
  <si>
    <r>
      <rPr>
        <sz val="11"/>
        <rFont val="Times New Roman"/>
        <family val="1"/>
      </rPr>
      <t>Permissible FSI</t>
    </r>
  </si>
  <si>
    <r>
      <rPr>
        <sz val="11"/>
        <rFont val="Times New Roman"/>
        <family val="1"/>
      </rPr>
      <t>Permissible TDR/Paid FSI</t>
    </r>
  </si>
  <si>
    <r>
      <rPr>
        <sz val="11"/>
        <rFont val="Times New Roman"/>
        <family val="1"/>
      </rPr>
      <t>Total FSI availaible for the project</t>
    </r>
  </si>
  <si>
    <r>
      <rPr>
        <sz val="11"/>
        <rFont val="Times New Roman"/>
        <family val="1"/>
      </rPr>
      <t>Total Approved Builtup area of the project in Sq. Mt.</t>
    </r>
  </si>
  <si>
    <r>
      <rPr>
        <sz val="11"/>
        <rFont val="Times New Roman"/>
        <family val="1"/>
      </rPr>
      <t>Total number of Buildings</t>
    </r>
  </si>
  <si>
    <r>
      <rPr>
        <b/>
        <sz val="11"/>
        <rFont val="Times New Roman"/>
        <family val="1"/>
      </rPr>
      <t>Approval Detail : Plan approval</t>
    </r>
  </si>
  <si>
    <r>
      <rPr>
        <sz val="11"/>
        <rFont val="Times New Roman"/>
        <family val="1"/>
      </rPr>
      <t>Layout Approval No</t>
    </r>
  </si>
  <si>
    <r>
      <rPr>
        <sz val="11"/>
        <rFont val="Times New Roman"/>
        <family val="1"/>
      </rPr>
      <t>Building plan approval No</t>
    </r>
  </si>
  <si>
    <r>
      <rPr>
        <sz val="11"/>
        <rFont val="Times New Roman"/>
        <family val="1"/>
      </rPr>
      <t>V.P. No. 506/0150/12/TMC/TD- DP/TPS/0781/13</t>
    </r>
  </si>
  <si>
    <r>
      <rPr>
        <sz val="11"/>
        <rFont val="Times New Roman"/>
        <family val="1"/>
      </rPr>
      <t>16/02/2013.</t>
    </r>
  </si>
  <si>
    <r>
      <rPr>
        <sz val="11"/>
        <rFont val="Times New Roman"/>
        <family val="1"/>
      </rPr>
      <t>C.certificate No</t>
    </r>
  </si>
  <si>
    <r>
      <rPr>
        <sz val="11"/>
        <rFont val="Times New Roman"/>
        <family val="1"/>
      </rPr>
      <t xml:space="preserve">V.P. No. S06/0150/12/TMC/TD-DP/0906/13
</t>
    </r>
    <r>
      <rPr>
        <sz val="11"/>
        <rFont val="Times New Roman"/>
        <family val="1"/>
      </rPr>
      <t>Valid Up to: Plinth Level</t>
    </r>
  </si>
  <si>
    <r>
      <rPr>
        <sz val="11"/>
        <rFont val="Times New Roman"/>
        <family val="1"/>
      </rPr>
      <t>02/08/2013.</t>
    </r>
  </si>
  <si>
    <r>
      <rPr>
        <sz val="11"/>
        <rFont val="Times New Roman"/>
        <family val="1"/>
      </rPr>
      <t>Date of approval: NA</t>
    </r>
  </si>
  <si>
    <r>
      <rPr>
        <sz val="11"/>
        <rFont val="Times New Roman"/>
        <family val="1"/>
      </rPr>
      <t>Commencement date of construction</t>
    </r>
  </si>
  <si>
    <r>
      <rPr>
        <sz val="11"/>
        <rFont val="Times New Roman"/>
        <family val="1"/>
      </rPr>
      <t>Expected Completion</t>
    </r>
  </si>
  <si>
    <r>
      <rPr>
        <b/>
        <sz val="11"/>
        <rFont val="Times New Roman"/>
        <family val="1"/>
      </rPr>
      <t>Building wise Construction details</t>
    </r>
  </si>
  <si>
    <r>
      <rPr>
        <sz val="11"/>
        <rFont val="Times New Roman"/>
        <family val="1"/>
      </rPr>
      <t>Approved area of the building in Sq.Mt</t>
    </r>
  </si>
  <si>
    <r>
      <rPr>
        <sz val="11"/>
        <rFont val="Times New Roman"/>
        <family val="1"/>
      </rPr>
      <t>Approved no of Floors</t>
    </r>
  </si>
  <si>
    <r>
      <rPr>
        <sz val="11"/>
        <rFont val="Times New Roman"/>
        <family val="1"/>
      </rPr>
      <t>Quality of construction: Good</t>
    </r>
  </si>
  <si>
    <r>
      <rPr>
        <sz val="11"/>
        <rFont val="Times New Roman"/>
        <family val="1"/>
      </rPr>
      <t>Material laying at Site: :Bricks, Cement &amp; Steel etc.</t>
    </r>
  </si>
  <si>
    <r>
      <rPr>
        <sz val="11"/>
        <rFont val="Times New Roman"/>
        <family val="1"/>
      </rPr>
      <t>Violations Observed if any : NA</t>
    </r>
  </si>
  <si>
    <r>
      <rPr>
        <b/>
        <sz val="11"/>
        <rFont val="Times New Roman"/>
        <family val="1"/>
      </rPr>
      <t xml:space="preserve">Proposed Amenities
</t>
    </r>
    <r>
      <rPr>
        <sz val="11"/>
        <rFont val="Times New Roman"/>
        <family val="1"/>
      </rPr>
      <t>1.  Vitrified tiles flooring 2. Granite Kitchen Platform  3. Decorative Enternace  etc.</t>
    </r>
  </si>
  <si>
    <r>
      <rPr>
        <b/>
        <sz val="11"/>
        <rFont val="Times New Roman"/>
        <family val="1"/>
      </rPr>
      <t>Recommended Rates of the Property :</t>
    </r>
  </si>
  <si>
    <r>
      <rPr>
        <sz val="11"/>
        <rFont val="Times New Roman"/>
        <family val="1"/>
      </rPr>
      <t>Floor rise rate  Per Sq. Ft.</t>
    </r>
  </si>
  <si>
    <r>
      <rPr>
        <sz val="11"/>
        <rFont val="Times New Roman"/>
        <family val="1"/>
      </rPr>
      <t>Rs. 120/- floor rise from 2nd floor</t>
    </r>
  </si>
  <si>
    <r>
      <rPr>
        <sz val="11"/>
        <rFont val="Times New Roman"/>
        <family val="1"/>
      </rPr>
      <t>Society formation charges</t>
    </r>
  </si>
  <si>
    <r>
      <rPr>
        <sz val="11"/>
        <rFont val="Times New Roman"/>
        <family val="1"/>
      </rPr>
      <t>Recommended rate of Parking</t>
    </r>
  </si>
  <si>
    <r>
      <rPr>
        <sz val="11"/>
        <rFont val="Times New Roman"/>
        <family val="1"/>
      </rPr>
      <t>Club Charges</t>
    </r>
  </si>
  <si>
    <r>
      <rPr>
        <sz val="11"/>
        <rFont val="Times New Roman"/>
        <family val="1"/>
      </rPr>
      <t>Development charges Per Sq. Ft.</t>
    </r>
  </si>
  <si>
    <r>
      <rPr>
        <sz val="11"/>
        <rFont val="Times New Roman"/>
        <family val="1"/>
      </rPr>
      <t>Valuation as per Government reckoners rates</t>
    </r>
  </si>
  <si>
    <r>
      <rPr>
        <b/>
        <sz val="11"/>
        <rFont val="Times New Roman"/>
        <family val="1"/>
      </rPr>
      <t>Distress valuation of the property Per Sq. Ft.</t>
    </r>
  </si>
  <si>
    <t>Projected life of the structure: 60 Years After Completion</t>
  </si>
  <si>
    <t>No of floors at site : Stilt (pt) + 3 level Podium + 1 to 24 upper floors (Proposed)</t>
  </si>
  <si>
    <t>Approved no of units residential</t>
  </si>
  <si>
    <t>Plan is approved for Stilt (Pt) + 3 level Podium + 22 (pt) upper floors</t>
  </si>
  <si>
    <t>O. Certificate No</t>
  </si>
  <si>
    <t>P51700008758</t>
  </si>
  <si>
    <t>30/05/2023.</t>
  </si>
  <si>
    <t>Wheather the construction is as per approved Building plan :Under Construction</t>
  </si>
  <si>
    <t>About 11.3 Km from Thane Railway Station.</t>
  </si>
  <si>
    <t>Trinity Heights</t>
  </si>
  <si>
    <t>2BHK</t>
  </si>
  <si>
    <t>Recommended rate of the flat Per Sq. Ft. ( on Super builtup area)</t>
  </si>
  <si>
    <t>Stilt (pt) + 3 level Podium + 1st to 24th floor</t>
  </si>
  <si>
    <t>01 Building</t>
  </si>
  <si>
    <t>3% of Flat Cost</t>
  </si>
  <si>
    <t>Rs. 5 lakhs for car parking</t>
  </si>
  <si>
    <t>Location Link</t>
  </si>
  <si>
    <t>M/s. Shree Balaji Associates</t>
  </si>
  <si>
    <t>https://goo.gl/maps/u7ymsKjGTrE5WUd69</t>
  </si>
  <si>
    <t>Office No. 1031, Wing J, Akshar Business Park, Plot No. 03 Sector 25, Near APMC Market, Vashi, Navi Mumbai, Maharashtra 400703 TEL: 022-46090378/79/80                                                                                             E mail : vsjcapf@gmail.com. Web site : www.vsjadon.com</t>
  </si>
  <si>
    <t>Ajay Songare</t>
  </si>
  <si>
    <t>19.2722852,72.952194</t>
  </si>
  <si>
    <t>Locality</t>
  </si>
  <si>
    <t>Owale</t>
  </si>
  <si>
    <r>
      <t xml:space="preserve">Remraks:
1.  We have release report on the basis of other vendor report.
2. Construction work was stopped at the time of visit. Work is same as last visit (14/09/2021).
3. We have considered rate by verifying it from market inquire.
4. Car parking is subjected to authentic documentation.
5. Recommended rate should be considered as all inclusive rate if other charges are not mentioned. (Excluding GST &amp; other government Taxes).
6. </t>
    </r>
    <r>
      <rPr>
        <b/>
        <sz val="11"/>
        <color rgb="FFFF0000"/>
        <rFont val="Times New Roman"/>
        <family val="1"/>
      </rPr>
      <t xml:space="preserve">The project has received first CC on 02/08/2013, But construction work is not yet completed. </t>
    </r>
    <r>
      <rPr>
        <b/>
        <sz val="11"/>
        <rFont val="Times New Roman"/>
        <family val="1"/>
      </rPr>
      <t xml:space="preserve">
</t>
    </r>
    <r>
      <rPr>
        <b/>
        <sz val="11"/>
        <color rgb="FFFF0000"/>
        <rFont val="Times New Roman"/>
        <family val="1"/>
      </rPr>
      <t>7. As per RERA, completion period of project Trinity Heights is expired on 30/05/2023, but still project work is pending.</t>
    </r>
  </si>
  <si>
    <t>Pranita Mhatre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</si>
</sst>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_(* #,##0.00_);_(* \(#,##0.00\);_(* &quot;-&quot;??_);_(@_)"/>
    <numFmt numFmtId="166" formatCode="_(* #,##0_);_(* \(#,##0\);_(* &quot;-&quot;??_);_(@_)"/>
    <numFmt numFmtId="167" formatCode="0.0000000"/>
  </numFmts>
  <fonts count="25"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Times New Roman"/>
      <family val="2"/>
    </font>
    <font>
      <b/>
      <sz val="11"/>
      <name val="Times New Roman"/>
      <family val="1"/>
    </font>
    <font>
      <sz val="12"/>
      <color rgb="FF000000"/>
      <name val="Times New Roman"/>
      <family val="1"/>
    </font>
    <font>
      <b/>
      <sz val="11"/>
      <color rgb="FF000000"/>
      <name val="Times New Roman"/>
      <family val="1"/>
    </font>
    <font>
      <u/>
      <sz val="11"/>
      <color theme="10"/>
      <name val="Calibri"/>
      <family val="2"/>
    </font>
    <font>
      <b/>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style="thin">
        <color rgb="FF000000"/>
      </top>
      <bottom/>
      <diagonal/>
    </border>
  </borders>
  <cellStyleXfs count="9">
    <xf numFmtId="0" fontId="0" fillId="0" borderId="0"/>
    <xf numFmtId="0" fontId="4" fillId="0" borderId="0"/>
    <xf numFmtId="0" fontId="5" fillId="0" borderId="0"/>
    <xf numFmtId="0" fontId="3" fillId="0" borderId="0"/>
    <xf numFmtId="0" fontId="5" fillId="0" borderId="0"/>
    <xf numFmtId="0" fontId="2" fillId="0" borderId="0"/>
    <xf numFmtId="165" fontId="5" fillId="0" borderId="0" applyFont="0" applyFill="0" applyBorder="0" applyAlignment="0" applyProtection="0"/>
    <xf numFmtId="0" fontId="18" fillId="0" borderId="0"/>
    <xf numFmtId="0" fontId="23" fillId="0" borderId="0" applyNumberFormat="0" applyFill="0" applyBorder="0" applyAlignment="0" applyProtection="0"/>
  </cellStyleXfs>
  <cellXfs count="132">
    <xf numFmtId="0" fontId="0" fillId="0" borderId="0" xfId="0"/>
    <xf numFmtId="0" fontId="0" fillId="3" borderId="1" xfId="0" applyFill="1" applyBorder="1"/>
    <xf numFmtId="0" fontId="0" fillId="0" borderId="2" xfId="0" applyBorder="1"/>
    <xf numFmtId="0" fontId="9" fillId="0" borderId="1" xfId="0" applyFont="1" applyBorder="1"/>
    <xf numFmtId="0" fontId="9" fillId="0" borderId="1" xfId="0" applyFont="1" applyBorder="1" applyAlignment="1">
      <alignment horizontal="center"/>
    </xf>
    <xf numFmtId="0" fontId="0" fillId="0" borderId="1" xfId="0" applyBorder="1"/>
    <xf numFmtId="0" fontId="7" fillId="0" borderId="0" xfId="1" applyFont="1"/>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7" fillId="0" borderId="9" xfId="1" applyFont="1" applyBorder="1" applyProtection="1">
      <protection hidden="1"/>
    </xf>
    <xf numFmtId="0" fontId="7" fillId="0" borderId="10" xfId="1" applyFont="1" applyBorder="1" applyProtection="1">
      <protection hidden="1"/>
    </xf>
    <xf numFmtId="0" fontId="7" fillId="0" borderId="10" xfId="1" applyFont="1" applyBorder="1"/>
    <xf numFmtId="0" fontId="5" fillId="0" borderId="0" xfId="4"/>
    <xf numFmtId="0" fontId="2" fillId="0" borderId="0" xfId="5"/>
    <xf numFmtId="0" fontId="9" fillId="0" borderId="1" xfId="5" applyFont="1" applyBorder="1" applyAlignment="1">
      <alignment horizontal="center" vertical="top" wrapText="1"/>
    </xf>
    <xf numFmtId="0" fontId="17" fillId="0" borderId="0" xfId="4" applyFont="1"/>
    <xf numFmtId="0" fontId="2" fillId="0" borderId="1" xfId="5" applyBorder="1" applyAlignment="1">
      <alignment horizontal="center" vertical="center"/>
    </xf>
    <xf numFmtId="0" fontId="2" fillId="0" borderId="1" xfId="5" applyBorder="1" applyAlignment="1">
      <alignment horizontal="left"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2" fillId="0" borderId="1" xfId="5" applyBorder="1" applyAlignment="1">
      <alignment horizontal="left" vertical="center" wrapText="1"/>
    </xf>
    <xf numFmtId="0" fontId="9" fillId="0" borderId="1" xfId="5" applyFont="1" applyBorder="1" applyAlignment="1">
      <alignment horizontal="center" vertical="center"/>
    </xf>
    <xf numFmtId="1" fontId="16" fillId="0" borderId="1" xfId="5" applyNumberFormat="1" applyFont="1" applyBorder="1" applyAlignment="1">
      <alignment horizontal="center" vertical="center"/>
    </xf>
    <xf numFmtId="0" fontId="5" fillId="0" borderId="1" xfId="4" applyBorder="1" applyAlignment="1">
      <alignment horizontal="center" vertical="center"/>
    </xf>
    <xf numFmtId="0" fontId="15" fillId="0" borderId="0" xfId="0" applyFont="1" applyProtection="1">
      <protection hidden="1"/>
    </xf>
    <xf numFmtId="0" fontId="15" fillId="0" borderId="10" xfId="0" applyFont="1" applyBorder="1" applyProtection="1">
      <protection hidden="1"/>
    </xf>
    <xf numFmtId="0" fontId="7" fillId="0" borderId="8" xfId="1" applyFont="1" applyBorder="1" applyProtection="1">
      <protection hidden="1"/>
    </xf>
    <xf numFmtId="0" fontId="7" fillId="0" borderId="0" xfId="1" applyFont="1" applyProtection="1">
      <protection hidden="1"/>
    </xf>
    <xf numFmtId="0" fontId="15" fillId="0" borderId="11" xfId="0" applyFont="1" applyBorder="1" applyProtection="1">
      <protection hidden="1"/>
    </xf>
    <xf numFmtId="2" fontId="0" fillId="0" borderId="0" xfId="0" applyNumberFormat="1"/>
    <xf numFmtId="2" fontId="15" fillId="0" borderId="0" xfId="0" applyNumberFormat="1" applyFont="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164" fontId="0" fillId="0" borderId="0" xfId="0" applyNumberFormat="1"/>
    <xf numFmtId="0" fontId="12" fillId="0" borderId="3"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0" fillId="0" borderId="0" xfId="0" applyAlignment="1">
      <alignment horizontal="left" vertical="top"/>
    </xf>
    <xf numFmtId="0" fontId="14" fillId="0" borderId="22" xfId="0" applyFont="1" applyBorder="1" applyAlignment="1">
      <alignment horizontal="left" vertical="top" wrapText="1"/>
    </xf>
    <xf numFmtId="0" fontId="14" fillId="0" borderId="22" xfId="0" applyFont="1" applyBorder="1" applyAlignment="1">
      <alignment horizontal="center" vertical="top" wrapText="1"/>
    </xf>
    <xf numFmtId="0" fontId="14" fillId="0" borderId="22" xfId="0" applyFont="1" applyBorder="1" applyAlignment="1">
      <alignment horizontal="left" vertical="top" wrapText="1" indent="3"/>
    </xf>
    <xf numFmtId="0" fontId="14" fillId="0" borderId="23" xfId="0" applyFont="1" applyBorder="1" applyAlignment="1">
      <alignment horizontal="left" vertical="top" wrapText="1"/>
    </xf>
    <xf numFmtId="0" fontId="14" fillId="0" borderId="1" xfId="0" applyFont="1" applyBorder="1" applyAlignment="1">
      <alignment vertical="top" wrapText="1"/>
    </xf>
    <xf numFmtId="0" fontId="21" fillId="0" borderId="1" xfId="0" applyFont="1" applyBorder="1" applyAlignment="1">
      <alignment horizontal="left" vertical="top"/>
    </xf>
    <xf numFmtId="1" fontId="19" fillId="0" borderId="1" xfId="0" applyNumberFormat="1" applyFont="1" applyBorder="1" applyAlignment="1">
      <alignment horizontal="center" vertical="top" shrinkToFit="1"/>
    </xf>
    <xf numFmtId="0" fontId="14" fillId="0" borderId="22" xfId="0" applyFont="1" applyBorder="1" applyAlignment="1">
      <alignment vertical="top" wrapText="1"/>
    </xf>
    <xf numFmtId="0" fontId="12"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wrapText="1"/>
      <protection locked="0"/>
    </xf>
    <xf numFmtId="9" fontId="12" fillId="2" borderId="1" xfId="1" applyNumberFormat="1" applyFont="1" applyFill="1" applyBorder="1" applyAlignment="1" applyProtection="1">
      <alignment horizontal="center" vertical="center" wrapText="1"/>
      <protection hidden="1"/>
    </xf>
    <xf numFmtId="1" fontId="12" fillId="0" borderId="1" xfId="1" applyNumberFormat="1" applyFont="1" applyBorder="1" applyAlignment="1" applyProtection="1">
      <alignment horizontal="center" wrapText="1"/>
      <protection locked="0"/>
    </xf>
    <xf numFmtId="0" fontId="1" fillId="0" borderId="1" xfId="5" applyFont="1" applyBorder="1" applyAlignment="1">
      <alignment horizontal="left" vertical="center"/>
    </xf>
    <xf numFmtId="0" fontId="1" fillId="0" borderId="1" xfId="5" applyFont="1" applyBorder="1" applyAlignment="1">
      <alignment horizontal="center" vertical="center"/>
    </xf>
    <xf numFmtId="0" fontId="12" fillId="0" borderId="6" xfId="1" applyFont="1" applyBorder="1" applyAlignment="1" applyProtection="1">
      <alignment horizontal="center" wrapText="1"/>
      <protection locked="0"/>
    </xf>
    <xf numFmtId="9" fontId="12" fillId="2" borderId="6" xfId="1" applyNumberFormat="1" applyFont="1" applyFill="1" applyBorder="1" applyAlignment="1" applyProtection="1">
      <alignment horizontal="center" vertical="center" wrapText="1"/>
      <protection hidden="1"/>
    </xf>
    <xf numFmtId="0" fontId="20" fillId="0" borderId="1" xfId="0" applyFont="1" applyBorder="1" applyAlignment="1">
      <alignment horizontal="left" vertical="top" wrapText="1"/>
    </xf>
    <xf numFmtId="0" fontId="0" fillId="0" borderId="1" xfId="0" applyBorder="1" applyAlignment="1">
      <alignment horizontal="left" vertical="top" wrapText="1"/>
    </xf>
    <xf numFmtId="1" fontId="19" fillId="0" borderId="1" xfId="0" applyNumberFormat="1" applyFont="1" applyBorder="1" applyAlignment="1">
      <alignment horizontal="left" vertical="top" shrinkToFit="1"/>
    </xf>
    <xf numFmtId="0" fontId="14" fillId="0" borderId="19" xfId="0" applyFont="1" applyBorder="1" applyAlignment="1">
      <alignment vertical="top" wrapText="1"/>
    </xf>
    <xf numFmtId="0" fontId="14" fillId="0" borderId="21" xfId="0" applyFont="1" applyBorder="1" applyAlignment="1">
      <alignment vertical="top" wrapText="1"/>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4" fillId="0" borderId="1" xfId="0" applyFont="1" applyBorder="1" applyAlignment="1">
      <alignment horizontal="left" vertical="top" wrapText="1"/>
    </xf>
    <xf numFmtId="0" fontId="14" fillId="0" borderId="19" xfId="0" applyFont="1" applyBorder="1" applyAlignment="1">
      <alignment horizontal="left" vertical="top" wrapText="1"/>
    </xf>
    <xf numFmtId="0" fontId="14" fillId="0" borderId="20" xfId="0" applyFont="1" applyBorder="1" applyAlignment="1">
      <alignment horizontal="left" vertical="top" wrapText="1"/>
    </xf>
    <xf numFmtId="0" fontId="14" fillId="0" borderId="21" xfId="0" applyFont="1" applyBorder="1" applyAlignment="1">
      <alignment horizontal="left" vertical="top" wrapText="1"/>
    </xf>
    <xf numFmtId="0" fontId="14" fillId="0" borderId="20" xfId="0" applyFont="1" applyBorder="1" applyAlignment="1">
      <alignment vertical="top" wrapText="1"/>
    </xf>
    <xf numFmtId="14" fontId="14" fillId="0" borderId="19" xfId="0" applyNumberFormat="1" applyFont="1" applyBorder="1" applyAlignment="1">
      <alignment horizontal="left" vertical="top" wrapText="1"/>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vertical="top"/>
      <protection locked="0"/>
    </xf>
    <xf numFmtId="0" fontId="14" fillId="0" borderId="19" xfId="0" applyFont="1" applyBorder="1" applyAlignment="1">
      <alignment horizontal="left" vertical="top" wrapText="1" indent="3"/>
    </xf>
    <xf numFmtId="0" fontId="14" fillId="0" borderId="21" xfId="0" applyFont="1" applyBorder="1" applyAlignment="1">
      <alignment horizontal="left" vertical="top" wrapText="1" indent="3"/>
    </xf>
    <xf numFmtId="0" fontId="14" fillId="0" borderId="19" xfId="0" applyFont="1" applyBorder="1" applyAlignment="1">
      <alignment horizontal="center" vertical="top" wrapText="1"/>
    </xf>
    <xf numFmtId="0" fontId="14" fillId="0" borderId="21" xfId="0" applyFont="1" applyBorder="1" applyAlignment="1">
      <alignment horizontal="center" vertical="top" wrapText="1"/>
    </xf>
    <xf numFmtId="0" fontId="20" fillId="0" borderId="19" xfId="0" applyFont="1" applyBorder="1" applyAlignment="1">
      <alignment horizontal="left" vertical="top" wrapText="1"/>
    </xf>
    <xf numFmtId="0" fontId="20" fillId="0" borderId="20" xfId="0" applyFont="1" applyBorder="1" applyAlignment="1">
      <alignment horizontal="left" vertical="top" wrapText="1"/>
    </xf>
    <xf numFmtId="0" fontId="20" fillId="0" borderId="21" xfId="0" applyFont="1"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23" fillId="0" borderId="19" xfId="8" applyBorder="1" applyAlignment="1">
      <alignment horizontal="left" vertical="top" wrapText="1"/>
    </xf>
    <xf numFmtId="167" fontId="22" fillId="0" borderId="19" xfId="0" applyNumberFormat="1" applyFont="1" applyBorder="1" applyAlignment="1">
      <alignment horizontal="left" vertical="top" shrinkToFit="1"/>
    </xf>
    <xf numFmtId="167" fontId="22" fillId="0" borderId="20" xfId="0" applyNumberFormat="1" applyFont="1" applyBorder="1" applyAlignment="1">
      <alignment horizontal="left" vertical="top" shrinkToFit="1"/>
    </xf>
    <xf numFmtId="167" fontId="22" fillId="0" borderId="21" xfId="0" applyNumberFormat="1" applyFont="1" applyBorder="1" applyAlignment="1">
      <alignment horizontal="left" vertical="top" shrinkToFit="1"/>
    </xf>
    <xf numFmtId="0" fontId="0" fillId="0" borderId="19" xfId="0"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14" fillId="0" borderId="19" xfId="0" applyFont="1" applyBorder="1" applyAlignment="1">
      <alignment horizontal="left" vertical="top" wrapText="1" indent="1"/>
    </xf>
    <xf numFmtId="0" fontId="14" fillId="0" borderId="21" xfId="0" applyFont="1" applyBorder="1" applyAlignment="1">
      <alignment horizontal="left" vertical="top" wrapText="1" indent="1"/>
    </xf>
    <xf numFmtId="0" fontId="0" fillId="0" borderId="24" xfId="0" applyBorder="1" applyAlignment="1">
      <alignment horizontal="left" vertical="top" wrapText="1"/>
    </xf>
    <xf numFmtId="0" fontId="0" fillId="0" borderId="27" xfId="0" applyBorder="1" applyAlignment="1">
      <alignment horizontal="left" vertical="top" wrapText="1"/>
    </xf>
    <xf numFmtId="0" fontId="0" fillId="0" borderId="25" xfId="0" applyBorder="1" applyAlignment="1">
      <alignment horizontal="left" vertical="top" wrapText="1"/>
    </xf>
    <xf numFmtId="0" fontId="14" fillId="0" borderId="24" xfId="0" applyFont="1" applyBorder="1" applyAlignment="1">
      <alignment horizontal="left" vertical="top" wrapText="1"/>
    </xf>
    <xf numFmtId="0" fontId="14" fillId="0" borderId="25" xfId="0" applyFont="1" applyBorder="1" applyAlignment="1">
      <alignment horizontal="left" vertical="top" wrapText="1"/>
    </xf>
    <xf numFmtId="1" fontId="22" fillId="0" borderId="1" xfId="0" applyNumberFormat="1" applyFont="1" applyBorder="1" applyAlignment="1">
      <alignment horizontal="left" vertical="top" shrinkToFit="1"/>
    </xf>
    <xf numFmtId="1" fontId="14" fillId="0" borderId="1" xfId="0" applyNumberFormat="1" applyFont="1" applyBorder="1" applyAlignment="1">
      <alignment horizontal="left" vertical="top" shrinkToFit="1"/>
    </xf>
    <xf numFmtId="0" fontId="14" fillId="0" borderId="1" xfId="0" applyFont="1" applyBorder="1" applyAlignment="1">
      <alignment horizontal="left" vertical="top"/>
    </xf>
    <xf numFmtId="0" fontId="0" fillId="0" borderId="26" xfId="0" applyBorder="1" applyAlignment="1">
      <alignment horizontal="left" vertical="top" wrapText="1"/>
    </xf>
    <xf numFmtId="0" fontId="0" fillId="0" borderId="0" xfId="0" applyAlignment="1">
      <alignment horizontal="left" vertical="top" wrapText="1"/>
    </xf>
    <xf numFmtId="0" fontId="12" fillId="0" borderId="3"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3"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14" fillId="0" borderId="1" xfId="0" applyFont="1" applyBorder="1" applyAlignment="1">
      <alignment horizontal="center" vertical="top" wrapText="1"/>
    </xf>
    <xf numFmtId="0" fontId="12" fillId="0" borderId="1" xfId="0" applyFont="1" applyBorder="1" applyAlignment="1">
      <alignment horizontal="left" vertical="top" wrapText="1"/>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0" fontId="14" fillId="0" borderId="16" xfId="0" applyFont="1" applyBorder="1" applyAlignment="1">
      <alignment horizontal="left" vertical="top" wrapText="1"/>
    </xf>
    <xf numFmtId="0" fontId="0" fillId="0" borderId="16" xfId="0" applyBorder="1" applyAlignment="1">
      <alignment horizontal="left" vertical="top" wrapText="1"/>
    </xf>
    <xf numFmtId="0" fontId="13" fillId="0" borderId="17"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14"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9" fontId="12" fillId="2" borderId="1" xfId="1" applyNumberFormat="1" applyFont="1" applyFill="1" applyBorder="1" applyAlignment="1" applyProtection="1">
      <alignment horizontal="center" vertical="center" wrapText="1"/>
      <protection hidden="1"/>
    </xf>
    <xf numFmtId="9" fontId="12" fillId="2" borderId="6" xfId="1" applyNumberFormat="1" applyFont="1" applyFill="1" applyBorder="1" applyAlignment="1" applyProtection="1">
      <alignment horizontal="center" vertical="center" wrapText="1"/>
      <protection hidden="1"/>
    </xf>
    <xf numFmtId="9" fontId="12" fillId="2" borderId="4" xfId="1" applyNumberFormat="1" applyFont="1" applyFill="1" applyBorder="1" applyAlignment="1" applyProtection="1">
      <alignment horizontal="center" vertical="center" wrapText="1"/>
      <protection hidden="1"/>
    </xf>
    <xf numFmtId="9" fontId="12" fillId="2" borderId="7" xfId="1" applyNumberFormat="1" applyFont="1" applyFill="1" applyBorder="1" applyAlignment="1" applyProtection="1">
      <alignment horizontal="center" vertical="center" wrapText="1"/>
      <protection hidden="1"/>
    </xf>
    <xf numFmtId="0" fontId="0" fillId="3" borderId="1" xfId="0" applyFill="1" applyBorder="1" applyAlignment="1">
      <alignment horizontal="center" wrapText="1"/>
    </xf>
    <xf numFmtId="0" fontId="9" fillId="0" borderId="1" xfId="0" applyFont="1" applyBorder="1" applyAlignment="1">
      <alignment horizontal="center"/>
    </xf>
    <xf numFmtId="0" fontId="9" fillId="0" borderId="1" xfId="5" applyFont="1" applyBorder="1" applyAlignment="1">
      <alignment horizontal="left"/>
    </xf>
  </cellXfs>
  <cellStyles count="9">
    <cellStyle name="Comma 2" xfId="6"/>
    <cellStyle name="Excel Built-in Normal" xfId="2"/>
    <cellStyle name="Excel Built-in Normal 2" xfId="4"/>
    <cellStyle name="Hyperlink" xfId="8" builtinId="8"/>
    <cellStyle name="Normal" xfId="0" builtinId="0"/>
    <cellStyle name="Normal 2" xfId="3"/>
    <cellStyle name="Normal 3" xfId="1"/>
    <cellStyle name="Normal 3 3" xfId="7"/>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403418</xdr:colOff>
      <xdr:row>130</xdr:row>
      <xdr:rowOff>44822</xdr:rowOff>
    </xdr:from>
    <xdr:to>
      <xdr:col>6</xdr:col>
      <xdr:colOff>56029</xdr:colOff>
      <xdr:row>143</xdr:row>
      <xdr:rowOff>168175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1221447" y="28989616"/>
          <a:ext cx="4123758" cy="2745529"/>
        </a:xfrm>
        <a:prstGeom prst="rect">
          <a:avLst/>
        </a:prstGeom>
        <a:ln>
          <a:solidFill>
            <a:schemeClr val="tx1"/>
          </a:solidFill>
        </a:ln>
      </xdr:spPr>
    </xdr:pic>
    <xdr:clientData/>
  </xdr:twoCellAnchor>
  <xdr:twoCellAnchor editAs="oneCell">
    <xdr:from>
      <xdr:col>1</xdr:col>
      <xdr:colOff>393126</xdr:colOff>
      <xdr:row>144</xdr:row>
      <xdr:rowOff>165829</xdr:rowOff>
    </xdr:from>
    <xdr:to>
      <xdr:col>6</xdr:col>
      <xdr:colOff>29797</xdr:colOff>
      <xdr:row>158</xdr:row>
      <xdr:rowOff>87475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211155" y="31934505"/>
          <a:ext cx="4107818" cy="2745529"/>
        </a:xfrm>
        <a:prstGeom prst="rect">
          <a:avLst/>
        </a:prstGeom>
        <a:ln>
          <a:solidFill>
            <a:schemeClr val="tx1"/>
          </a:solidFill>
        </a:ln>
      </xdr:spPr>
    </xdr:pic>
    <xdr:clientData/>
  </xdr:twoCellAnchor>
  <xdr:twoCellAnchor>
    <xdr:from>
      <xdr:col>0</xdr:col>
      <xdr:colOff>248331</xdr:colOff>
      <xdr:row>88</xdr:row>
      <xdr:rowOff>119061</xdr:rowOff>
    </xdr:from>
    <xdr:to>
      <xdr:col>7</xdr:col>
      <xdr:colOff>309562</xdr:colOff>
      <xdr:row>126</xdr:row>
      <xdr:rowOff>27976</xdr:rowOff>
    </xdr:to>
    <xdr:grpSp>
      <xdr:nvGrpSpPr>
        <xdr:cNvPr id="14" name="Group 13"/>
        <xdr:cNvGrpSpPr/>
      </xdr:nvGrpSpPr>
      <xdr:grpSpPr>
        <a:xfrm>
          <a:off x="248331" y="20950796"/>
          <a:ext cx="5765025" cy="7562533"/>
          <a:chOff x="461159" y="708850"/>
          <a:chExt cx="5828920" cy="7501700"/>
        </a:xfrm>
      </xdr:grpSpPr>
      <xdr:pic>
        <xdr:nvPicPr>
          <xdr:cNvPr id="15" name="Picture 14" descr="https://vsjcllp.vsjadon.com/upload/insp-239737-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843037" y="6279150"/>
            <a:ext cx="1447042" cy="19314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6" name="Picture 15" descr="https://vsjcllp.vsjadon.com/upload/insp-239737-843.jp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63730" y="708850"/>
            <a:ext cx="4050428" cy="5406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https://vsjcllp.vsjadon.com/upload/insp-239737-849.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057400" y="6279150"/>
            <a:ext cx="2572815" cy="19314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9" name="Picture 18" descr="https://vsjcllp.vsjadon.com/upload/insp-239737-851.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61159" y="6279150"/>
            <a:ext cx="1447042" cy="19314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u7ymsKjGTrE5WUd69"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129"/>
  <sheetViews>
    <sheetView tabSelected="1" view="pageBreakPreview" zoomScale="85" zoomScaleNormal="100" zoomScaleSheetLayoutView="85" zoomScalePageLayoutView="115" workbookViewId="0">
      <selection activeCell="J14" sqref="J14"/>
    </sheetView>
  </sheetViews>
  <sheetFormatPr defaultColWidth="9.140625" defaultRowHeight="15.75" x14ac:dyDescent="0.25"/>
  <cols>
    <col min="1" max="1" width="11.42578125" style="9" customWidth="1"/>
    <col min="2" max="2" width="12" style="9" customWidth="1"/>
    <col min="3" max="3" width="12.7109375" style="9" customWidth="1"/>
    <col min="4" max="4" width="14.140625" style="9" customWidth="1"/>
    <col min="5" max="7" width="11.7109375" style="9" customWidth="1"/>
    <col min="8" max="8" width="12.42578125" style="9" customWidth="1"/>
    <col min="9" max="9" width="17.42578125" style="6" customWidth="1"/>
    <col min="10" max="10" width="11.42578125" style="6" customWidth="1"/>
    <col min="11" max="11" width="10.5703125" style="6" bestFit="1" customWidth="1"/>
    <col min="12" max="12" width="10.5703125" style="6" customWidth="1"/>
    <col min="13" max="13" width="11.85546875" style="6" customWidth="1"/>
    <col min="14" max="14" width="12.5703125" style="6" hidden="1" customWidth="1"/>
    <col min="15" max="15" width="9.85546875" style="6" hidden="1" customWidth="1"/>
    <col min="16" max="16" width="10.42578125" style="6" hidden="1" customWidth="1"/>
    <col min="17" max="247" width="9.140625" style="6"/>
    <col min="248" max="248" width="8.7109375" style="6" customWidth="1"/>
    <col min="249" max="249" width="9.85546875" style="6" customWidth="1"/>
    <col min="250" max="250" width="14.42578125" style="6" customWidth="1"/>
    <col min="251" max="251" width="7.28515625" style="6" customWidth="1"/>
    <col min="252" max="252" width="5.5703125" style="6" customWidth="1"/>
    <col min="253" max="253" width="9" style="6" customWidth="1"/>
    <col min="254" max="255" width="9.85546875" style="6" customWidth="1"/>
    <col min="256" max="256" width="11.140625" style="6" customWidth="1"/>
    <col min="257" max="257" width="2.85546875" style="6" customWidth="1"/>
    <col min="258" max="258" width="3.5703125" style="6" customWidth="1"/>
    <col min="259" max="503" width="9.140625" style="6"/>
    <col min="504" max="504" width="8.7109375" style="6" customWidth="1"/>
    <col min="505" max="505" width="9.85546875" style="6" customWidth="1"/>
    <col min="506" max="506" width="14.42578125" style="6" customWidth="1"/>
    <col min="507" max="507" width="7.28515625" style="6" customWidth="1"/>
    <col min="508" max="508" width="5.5703125" style="6" customWidth="1"/>
    <col min="509" max="509" width="9" style="6" customWidth="1"/>
    <col min="510" max="511" width="9.85546875" style="6" customWidth="1"/>
    <col min="512" max="512" width="11.140625" style="6" customWidth="1"/>
    <col min="513" max="513" width="2.85546875" style="6" customWidth="1"/>
    <col min="514" max="514" width="3.5703125" style="6" customWidth="1"/>
    <col min="515" max="759" width="9.140625" style="6"/>
    <col min="760" max="760" width="8.7109375" style="6" customWidth="1"/>
    <col min="761" max="761" width="9.85546875" style="6" customWidth="1"/>
    <col min="762" max="762" width="14.42578125" style="6" customWidth="1"/>
    <col min="763" max="763" width="7.28515625" style="6" customWidth="1"/>
    <col min="764" max="764" width="5.5703125" style="6" customWidth="1"/>
    <col min="765" max="765" width="9" style="6" customWidth="1"/>
    <col min="766" max="767" width="9.85546875" style="6" customWidth="1"/>
    <col min="768" max="768" width="11.140625" style="6" customWidth="1"/>
    <col min="769" max="769" width="2.85546875" style="6" customWidth="1"/>
    <col min="770" max="770" width="3.5703125" style="6" customWidth="1"/>
    <col min="771" max="1015" width="9.140625" style="6"/>
    <col min="1016" max="1016" width="8.7109375" style="6" customWidth="1"/>
    <col min="1017" max="1017" width="9.85546875" style="6" customWidth="1"/>
    <col min="1018" max="1018" width="14.42578125" style="6" customWidth="1"/>
    <col min="1019" max="1019" width="7.28515625" style="6" customWidth="1"/>
    <col min="1020" max="1020" width="5.5703125" style="6" customWidth="1"/>
    <col min="1021" max="1021" width="9" style="6" customWidth="1"/>
    <col min="1022" max="1023" width="9.85546875" style="6" customWidth="1"/>
    <col min="1024" max="1024" width="11.140625" style="6" customWidth="1"/>
    <col min="1025" max="1025" width="2.85546875" style="6" customWidth="1"/>
    <col min="1026" max="1026" width="3.5703125" style="6" customWidth="1"/>
    <col min="1027" max="1271" width="9.140625" style="6"/>
    <col min="1272" max="1272" width="8.7109375" style="6" customWidth="1"/>
    <col min="1273" max="1273" width="9.85546875" style="6" customWidth="1"/>
    <col min="1274" max="1274" width="14.42578125" style="6" customWidth="1"/>
    <col min="1275" max="1275" width="7.28515625" style="6" customWidth="1"/>
    <col min="1276" max="1276" width="5.5703125" style="6" customWidth="1"/>
    <col min="1277" max="1277" width="9" style="6" customWidth="1"/>
    <col min="1278" max="1279" width="9.85546875" style="6" customWidth="1"/>
    <col min="1280" max="1280" width="11.140625" style="6" customWidth="1"/>
    <col min="1281" max="1281" width="2.85546875" style="6" customWidth="1"/>
    <col min="1282" max="1282" width="3.5703125" style="6" customWidth="1"/>
    <col min="1283" max="1527" width="9.140625" style="6"/>
    <col min="1528" max="1528" width="8.7109375" style="6" customWidth="1"/>
    <col min="1529" max="1529" width="9.85546875" style="6" customWidth="1"/>
    <col min="1530" max="1530" width="14.42578125" style="6" customWidth="1"/>
    <col min="1531" max="1531" width="7.28515625" style="6" customWidth="1"/>
    <col min="1532" max="1532" width="5.5703125" style="6" customWidth="1"/>
    <col min="1533" max="1533" width="9" style="6" customWidth="1"/>
    <col min="1534" max="1535" width="9.85546875" style="6" customWidth="1"/>
    <col min="1536" max="1536" width="11.140625" style="6" customWidth="1"/>
    <col min="1537" max="1537" width="2.85546875" style="6" customWidth="1"/>
    <col min="1538" max="1538" width="3.5703125" style="6" customWidth="1"/>
    <col min="1539" max="1783" width="9.140625" style="6"/>
    <col min="1784" max="1784" width="8.7109375" style="6" customWidth="1"/>
    <col min="1785" max="1785" width="9.85546875" style="6" customWidth="1"/>
    <col min="1786" max="1786" width="14.42578125" style="6" customWidth="1"/>
    <col min="1787" max="1787" width="7.28515625" style="6" customWidth="1"/>
    <col min="1788" max="1788" width="5.5703125" style="6" customWidth="1"/>
    <col min="1789" max="1789" width="9" style="6" customWidth="1"/>
    <col min="1790" max="1791" width="9.85546875" style="6" customWidth="1"/>
    <col min="1792" max="1792" width="11.140625" style="6" customWidth="1"/>
    <col min="1793" max="1793" width="2.85546875" style="6" customWidth="1"/>
    <col min="1794" max="1794" width="3.5703125" style="6" customWidth="1"/>
    <col min="1795" max="2039" width="9.140625" style="6"/>
    <col min="2040" max="2040" width="8.7109375" style="6" customWidth="1"/>
    <col min="2041" max="2041" width="9.85546875" style="6" customWidth="1"/>
    <col min="2042" max="2042" width="14.42578125" style="6" customWidth="1"/>
    <col min="2043" max="2043" width="7.28515625" style="6" customWidth="1"/>
    <col min="2044" max="2044" width="5.5703125" style="6" customWidth="1"/>
    <col min="2045" max="2045" width="9" style="6" customWidth="1"/>
    <col min="2046" max="2047" width="9.85546875" style="6" customWidth="1"/>
    <col min="2048" max="2048" width="11.140625" style="6" customWidth="1"/>
    <col min="2049" max="2049" width="2.85546875" style="6" customWidth="1"/>
    <col min="2050" max="2050" width="3.5703125" style="6" customWidth="1"/>
    <col min="2051" max="2295" width="9.140625" style="6"/>
    <col min="2296" max="2296" width="8.7109375" style="6" customWidth="1"/>
    <col min="2297" max="2297" width="9.85546875" style="6" customWidth="1"/>
    <col min="2298" max="2298" width="14.42578125" style="6" customWidth="1"/>
    <col min="2299" max="2299" width="7.28515625" style="6" customWidth="1"/>
    <col min="2300" max="2300" width="5.5703125" style="6" customWidth="1"/>
    <col min="2301" max="2301" width="9" style="6" customWidth="1"/>
    <col min="2302" max="2303" width="9.85546875" style="6" customWidth="1"/>
    <col min="2304" max="2304" width="11.140625" style="6" customWidth="1"/>
    <col min="2305" max="2305" width="2.85546875" style="6" customWidth="1"/>
    <col min="2306" max="2306" width="3.5703125" style="6" customWidth="1"/>
    <col min="2307" max="2551" width="9.140625" style="6"/>
    <col min="2552" max="2552" width="8.7109375" style="6" customWidth="1"/>
    <col min="2553" max="2553" width="9.85546875" style="6" customWidth="1"/>
    <col min="2554" max="2554" width="14.42578125" style="6" customWidth="1"/>
    <col min="2555" max="2555" width="7.28515625" style="6" customWidth="1"/>
    <col min="2556" max="2556" width="5.5703125" style="6" customWidth="1"/>
    <col min="2557" max="2557" width="9" style="6" customWidth="1"/>
    <col min="2558" max="2559" width="9.85546875" style="6" customWidth="1"/>
    <col min="2560" max="2560" width="11.140625" style="6" customWidth="1"/>
    <col min="2561" max="2561" width="2.85546875" style="6" customWidth="1"/>
    <col min="2562" max="2562" width="3.5703125" style="6" customWidth="1"/>
    <col min="2563" max="2807" width="9.140625" style="6"/>
    <col min="2808" max="2808" width="8.7109375" style="6" customWidth="1"/>
    <col min="2809" max="2809" width="9.85546875" style="6" customWidth="1"/>
    <col min="2810" max="2810" width="14.42578125" style="6" customWidth="1"/>
    <col min="2811" max="2811" width="7.28515625" style="6" customWidth="1"/>
    <col min="2812" max="2812" width="5.5703125" style="6" customWidth="1"/>
    <col min="2813" max="2813" width="9" style="6" customWidth="1"/>
    <col min="2814" max="2815" width="9.85546875" style="6" customWidth="1"/>
    <col min="2816" max="2816" width="11.140625" style="6" customWidth="1"/>
    <col min="2817" max="2817" width="2.85546875" style="6" customWidth="1"/>
    <col min="2818" max="2818" width="3.5703125" style="6" customWidth="1"/>
    <col min="2819" max="3063" width="9.140625" style="6"/>
    <col min="3064" max="3064" width="8.7109375" style="6" customWidth="1"/>
    <col min="3065" max="3065" width="9.85546875" style="6" customWidth="1"/>
    <col min="3066" max="3066" width="14.42578125" style="6" customWidth="1"/>
    <col min="3067" max="3067" width="7.28515625" style="6" customWidth="1"/>
    <col min="3068" max="3068" width="5.5703125" style="6" customWidth="1"/>
    <col min="3069" max="3069" width="9" style="6" customWidth="1"/>
    <col min="3070" max="3071" width="9.85546875" style="6" customWidth="1"/>
    <col min="3072" max="3072" width="11.140625" style="6" customWidth="1"/>
    <col min="3073" max="3073" width="2.85546875" style="6" customWidth="1"/>
    <col min="3074" max="3074" width="3.5703125" style="6" customWidth="1"/>
    <col min="3075" max="3319" width="9.140625" style="6"/>
    <col min="3320" max="3320" width="8.7109375" style="6" customWidth="1"/>
    <col min="3321" max="3321" width="9.85546875" style="6" customWidth="1"/>
    <col min="3322" max="3322" width="14.42578125" style="6" customWidth="1"/>
    <col min="3323" max="3323" width="7.28515625" style="6" customWidth="1"/>
    <col min="3324" max="3324" width="5.5703125" style="6" customWidth="1"/>
    <col min="3325" max="3325" width="9" style="6" customWidth="1"/>
    <col min="3326" max="3327" width="9.85546875" style="6" customWidth="1"/>
    <col min="3328" max="3328" width="11.140625" style="6" customWidth="1"/>
    <col min="3329" max="3329" width="2.85546875" style="6" customWidth="1"/>
    <col min="3330" max="3330" width="3.5703125" style="6" customWidth="1"/>
    <col min="3331" max="3575" width="9.140625" style="6"/>
    <col min="3576" max="3576" width="8.7109375" style="6" customWidth="1"/>
    <col min="3577" max="3577" width="9.85546875" style="6" customWidth="1"/>
    <col min="3578" max="3578" width="14.42578125" style="6" customWidth="1"/>
    <col min="3579" max="3579" width="7.28515625" style="6" customWidth="1"/>
    <col min="3580" max="3580" width="5.5703125" style="6" customWidth="1"/>
    <col min="3581" max="3581" width="9" style="6" customWidth="1"/>
    <col min="3582" max="3583" width="9.85546875" style="6" customWidth="1"/>
    <col min="3584" max="3584" width="11.140625" style="6" customWidth="1"/>
    <col min="3585" max="3585" width="2.85546875" style="6" customWidth="1"/>
    <col min="3586" max="3586" width="3.5703125" style="6" customWidth="1"/>
    <col min="3587" max="3831" width="9.140625" style="6"/>
    <col min="3832" max="3832" width="8.7109375" style="6" customWidth="1"/>
    <col min="3833" max="3833" width="9.85546875" style="6" customWidth="1"/>
    <col min="3834" max="3834" width="14.42578125" style="6" customWidth="1"/>
    <col min="3835" max="3835" width="7.28515625" style="6" customWidth="1"/>
    <col min="3836" max="3836" width="5.5703125" style="6" customWidth="1"/>
    <col min="3837" max="3837" width="9" style="6" customWidth="1"/>
    <col min="3838" max="3839" width="9.85546875" style="6" customWidth="1"/>
    <col min="3840" max="3840" width="11.140625" style="6" customWidth="1"/>
    <col min="3841" max="3841" width="2.85546875" style="6" customWidth="1"/>
    <col min="3842" max="3842" width="3.5703125" style="6" customWidth="1"/>
    <col min="3843" max="4087" width="9.140625" style="6"/>
    <col min="4088" max="4088" width="8.7109375" style="6" customWidth="1"/>
    <col min="4089" max="4089" width="9.85546875" style="6" customWidth="1"/>
    <col min="4090" max="4090" width="14.42578125" style="6" customWidth="1"/>
    <col min="4091" max="4091" width="7.28515625" style="6" customWidth="1"/>
    <col min="4092" max="4092" width="5.5703125" style="6" customWidth="1"/>
    <col min="4093" max="4093" width="9" style="6" customWidth="1"/>
    <col min="4094" max="4095" width="9.85546875" style="6" customWidth="1"/>
    <col min="4096" max="4096" width="11.140625" style="6" customWidth="1"/>
    <col min="4097" max="4097" width="2.85546875" style="6" customWidth="1"/>
    <col min="4098" max="4098" width="3.5703125" style="6" customWidth="1"/>
    <col min="4099" max="4343" width="9.140625" style="6"/>
    <col min="4344" max="4344" width="8.7109375" style="6" customWidth="1"/>
    <col min="4345" max="4345" width="9.85546875" style="6" customWidth="1"/>
    <col min="4346" max="4346" width="14.42578125" style="6" customWidth="1"/>
    <col min="4347" max="4347" width="7.28515625" style="6" customWidth="1"/>
    <col min="4348" max="4348" width="5.5703125" style="6" customWidth="1"/>
    <col min="4349" max="4349" width="9" style="6" customWidth="1"/>
    <col min="4350" max="4351" width="9.85546875" style="6" customWidth="1"/>
    <col min="4352" max="4352" width="11.140625" style="6" customWidth="1"/>
    <col min="4353" max="4353" width="2.85546875" style="6" customWidth="1"/>
    <col min="4354" max="4354" width="3.5703125" style="6" customWidth="1"/>
    <col min="4355" max="4599" width="9.140625" style="6"/>
    <col min="4600" max="4600" width="8.7109375" style="6" customWidth="1"/>
    <col min="4601" max="4601" width="9.85546875" style="6" customWidth="1"/>
    <col min="4602" max="4602" width="14.42578125" style="6" customWidth="1"/>
    <col min="4603" max="4603" width="7.28515625" style="6" customWidth="1"/>
    <col min="4604" max="4604" width="5.5703125" style="6" customWidth="1"/>
    <col min="4605" max="4605" width="9" style="6" customWidth="1"/>
    <col min="4606" max="4607" width="9.85546875" style="6" customWidth="1"/>
    <col min="4608" max="4608" width="11.140625" style="6" customWidth="1"/>
    <col min="4609" max="4609" width="2.85546875" style="6" customWidth="1"/>
    <col min="4610" max="4610" width="3.5703125" style="6" customWidth="1"/>
    <col min="4611" max="4855" width="9.140625" style="6"/>
    <col min="4856" max="4856" width="8.7109375" style="6" customWidth="1"/>
    <col min="4857" max="4857" width="9.85546875" style="6" customWidth="1"/>
    <col min="4858" max="4858" width="14.42578125" style="6" customWidth="1"/>
    <col min="4859" max="4859" width="7.28515625" style="6" customWidth="1"/>
    <col min="4860" max="4860" width="5.5703125" style="6" customWidth="1"/>
    <col min="4861" max="4861" width="9" style="6" customWidth="1"/>
    <col min="4862" max="4863" width="9.85546875" style="6" customWidth="1"/>
    <col min="4864" max="4864" width="11.140625" style="6" customWidth="1"/>
    <col min="4865" max="4865" width="2.85546875" style="6" customWidth="1"/>
    <col min="4866" max="4866" width="3.5703125" style="6" customWidth="1"/>
    <col min="4867" max="5111" width="9.140625" style="6"/>
    <col min="5112" max="5112" width="8.7109375" style="6" customWidth="1"/>
    <col min="5113" max="5113" width="9.85546875" style="6" customWidth="1"/>
    <col min="5114" max="5114" width="14.42578125" style="6" customWidth="1"/>
    <col min="5115" max="5115" width="7.28515625" style="6" customWidth="1"/>
    <col min="5116" max="5116" width="5.5703125" style="6" customWidth="1"/>
    <col min="5117" max="5117" width="9" style="6" customWidth="1"/>
    <col min="5118" max="5119" width="9.85546875" style="6" customWidth="1"/>
    <col min="5120" max="5120" width="11.140625" style="6" customWidth="1"/>
    <col min="5121" max="5121" width="2.85546875" style="6" customWidth="1"/>
    <col min="5122" max="5122" width="3.5703125" style="6" customWidth="1"/>
    <col min="5123" max="5367" width="9.140625" style="6"/>
    <col min="5368" max="5368" width="8.7109375" style="6" customWidth="1"/>
    <col min="5369" max="5369" width="9.85546875" style="6" customWidth="1"/>
    <col min="5370" max="5370" width="14.42578125" style="6" customWidth="1"/>
    <col min="5371" max="5371" width="7.28515625" style="6" customWidth="1"/>
    <col min="5372" max="5372" width="5.5703125" style="6" customWidth="1"/>
    <col min="5373" max="5373" width="9" style="6" customWidth="1"/>
    <col min="5374" max="5375" width="9.85546875" style="6" customWidth="1"/>
    <col min="5376" max="5376" width="11.140625" style="6" customWidth="1"/>
    <col min="5377" max="5377" width="2.85546875" style="6" customWidth="1"/>
    <col min="5378" max="5378" width="3.5703125" style="6" customWidth="1"/>
    <col min="5379" max="5623" width="9.140625" style="6"/>
    <col min="5624" max="5624" width="8.7109375" style="6" customWidth="1"/>
    <col min="5625" max="5625" width="9.85546875" style="6" customWidth="1"/>
    <col min="5626" max="5626" width="14.42578125" style="6" customWidth="1"/>
    <col min="5627" max="5627" width="7.28515625" style="6" customWidth="1"/>
    <col min="5628" max="5628" width="5.5703125" style="6" customWidth="1"/>
    <col min="5629" max="5629" width="9" style="6" customWidth="1"/>
    <col min="5630" max="5631" width="9.85546875" style="6" customWidth="1"/>
    <col min="5632" max="5632" width="11.140625" style="6" customWidth="1"/>
    <col min="5633" max="5633" width="2.85546875" style="6" customWidth="1"/>
    <col min="5634" max="5634" width="3.5703125" style="6" customWidth="1"/>
    <col min="5635" max="5879" width="9.140625" style="6"/>
    <col min="5880" max="5880" width="8.7109375" style="6" customWidth="1"/>
    <col min="5881" max="5881" width="9.85546875" style="6" customWidth="1"/>
    <col min="5882" max="5882" width="14.42578125" style="6" customWidth="1"/>
    <col min="5883" max="5883" width="7.28515625" style="6" customWidth="1"/>
    <col min="5884" max="5884" width="5.5703125" style="6" customWidth="1"/>
    <col min="5885" max="5885" width="9" style="6" customWidth="1"/>
    <col min="5886" max="5887" width="9.85546875" style="6" customWidth="1"/>
    <col min="5888" max="5888" width="11.140625" style="6" customWidth="1"/>
    <col min="5889" max="5889" width="2.85546875" style="6" customWidth="1"/>
    <col min="5890" max="5890" width="3.5703125" style="6" customWidth="1"/>
    <col min="5891" max="6135" width="9.140625" style="6"/>
    <col min="6136" max="6136" width="8.7109375" style="6" customWidth="1"/>
    <col min="6137" max="6137" width="9.85546875" style="6" customWidth="1"/>
    <col min="6138" max="6138" width="14.42578125" style="6" customWidth="1"/>
    <col min="6139" max="6139" width="7.28515625" style="6" customWidth="1"/>
    <col min="6140" max="6140" width="5.5703125" style="6" customWidth="1"/>
    <col min="6141" max="6141" width="9" style="6" customWidth="1"/>
    <col min="6142" max="6143" width="9.85546875" style="6" customWidth="1"/>
    <col min="6144" max="6144" width="11.140625" style="6" customWidth="1"/>
    <col min="6145" max="6145" width="2.85546875" style="6" customWidth="1"/>
    <col min="6146" max="6146" width="3.5703125" style="6" customWidth="1"/>
    <col min="6147" max="6391" width="9.140625" style="6"/>
    <col min="6392" max="6392" width="8.7109375" style="6" customWidth="1"/>
    <col min="6393" max="6393" width="9.85546875" style="6" customWidth="1"/>
    <col min="6394" max="6394" width="14.42578125" style="6" customWidth="1"/>
    <col min="6395" max="6395" width="7.28515625" style="6" customWidth="1"/>
    <col min="6396" max="6396" width="5.5703125" style="6" customWidth="1"/>
    <col min="6397" max="6397" width="9" style="6" customWidth="1"/>
    <col min="6398" max="6399" width="9.85546875" style="6" customWidth="1"/>
    <col min="6400" max="6400" width="11.140625" style="6" customWidth="1"/>
    <col min="6401" max="6401" width="2.85546875" style="6" customWidth="1"/>
    <col min="6402" max="6402" width="3.5703125" style="6" customWidth="1"/>
    <col min="6403" max="6647" width="9.140625" style="6"/>
    <col min="6648" max="6648" width="8.7109375" style="6" customWidth="1"/>
    <col min="6649" max="6649" width="9.85546875" style="6" customWidth="1"/>
    <col min="6650" max="6650" width="14.42578125" style="6" customWidth="1"/>
    <col min="6651" max="6651" width="7.28515625" style="6" customWidth="1"/>
    <col min="6652" max="6652" width="5.5703125" style="6" customWidth="1"/>
    <col min="6653" max="6653" width="9" style="6" customWidth="1"/>
    <col min="6654" max="6655" width="9.85546875" style="6" customWidth="1"/>
    <col min="6656" max="6656" width="11.140625" style="6" customWidth="1"/>
    <col min="6657" max="6657" width="2.85546875" style="6" customWidth="1"/>
    <col min="6658" max="6658" width="3.5703125" style="6" customWidth="1"/>
    <col min="6659" max="6903" width="9.140625" style="6"/>
    <col min="6904" max="6904" width="8.7109375" style="6" customWidth="1"/>
    <col min="6905" max="6905" width="9.85546875" style="6" customWidth="1"/>
    <col min="6906" max="6906" width="14.42578125" style="6" customWidth="1"/>
    <col min="6907" max="6907" width="7.28515625" style="6" customWidth="1"/>
    <col min="6908" max="6908" width="5.5703125" style="6" customWidth="1"/>
    <col min="6909" max="6909" width="9" style="6" customWidth="1"/>
    <col min="6910" max="6911" width="9.85546875" style="6" customWidth="1"/>
    <col min="6912" max="6912" width="11.140625" style="6" customWidth="1"/>
    <col min="6913" max="6913" width="2.85546875" style="6" customWidth="1"/>
    <col min="6914" max="6914" width="3.5703125" style="6" customWidth="1"/>
    <col min="6915" max="7159" width="9.140625" style="6"/>
    <col min="7160" max="7160" width="8.7109375" style="6" customWidth="1"/>
    <col min="7161" max="7161" width="9.85546875" style="6" customWidth="1"/>
    <col min="7162" max="7162" width="14.42578125" style="6" customWidth="1"/>
    <col min="7163" max="7163" width="7.28515625" style="6" customWidth="1"/>
    <col min="7164" max="7164" width="5.5703125" style="6" customWidth="1"/>
    <col min="7165" max="7165" width="9" style="6" customWidth="1"/>
    <col min="7166" max="7167" width="9.85546875" style="6" customWidth="1"/>
    <col min="7168" max="7168" width="11.140625" style="6" customWidth="1"/>
    <col min="7169" max="7169" width="2.85546875" style="6" customWidth="1"/>
    <col min="7170" max="7170" width="3.5703125" style="6" customWidth="1"/>
    <col min="7171" max="7415" width="9.140625" style="6"/>
    <col min="7416" max="7416" width="8.7109375" style="6" customWidth="1"/>
    <col min="7417" max="7417" width="9.85546875" style="6" customWidth="1"/>
    <col min="7418" max="7418" width="14.42578125" style="6" customWidth="1"/>
    <col min="7419" max="7419" width="7.28515625" style="6" customWidth="1"/>
    <col min="7420" max="7420" width="5.5703125" style="6" customWidth="1"/>
    <col min="7421" max="7421" width="9" style="6" customWidth="1"/>
    <col min="7422" max="7423" width="9.85546875" style="6" customWidth="1"/>
    <col min="7424" max="7424" width="11.140625" style="6" customWidth="1"/>
    <col min="7425" max="7425" width="2.85546875" style="6" customWidth="1"/>
    <col min="7426" max="7426" width="3.5703125" style="6" customWidth="1"/>
    <col min="7427" max="7671" width="9.140625" style="6"/>
    <col min="7672" max="7672" width="8.7109375" style="6" customWidth="1"/>
    <col min="7673" max="7673" width="9.85546875" style="6" customWidth="1"/>
    <col min="7674" max="7674" width="14.42578125" style="6" customWidth="1"/>
    <col min="7675" max="7675" width="7.28515625" style="6" customWidth="1"/>
    <col min="7676" max="7676" width="5.5703125" style="6" customWidth="1"/>
    <col min="7677" max="7677" width="9" style="6" customWidth="1"/>
    <col min="7678" max="7679" width="9.85546875" style="6" customWidth="1"/>
    <col min="7680" max="7680" width="11.140625" style="6" customWidth="1"/>
    <col min="7681" max="7681" width="2.85546875" style="6" customWidth="1"/>
    <col min="7682" max="7682" width="3.5703125" style="6" customWidth="1"/>
    <col min="7683" max="7927" width="9.140625" style="6"/>
    <col min="7928" max="7928" width="8.7109375" style="6" customWidth="1"/>
    <col min="7929" max="7929" width="9.85546875" style="6" customWidth="1"/>
    <col min="7930" max="7930" width="14.42578125" style="6" customWidth="1"/>
    <col min="7931" max="7931" width="7.28515625" style="6" customWidth="1"/>
    <col min="7932" max="7932" width="5.5703125" style="6" customWidth="1"/>
    <col min="7933" max="7933" width="9" style="6" customWidth="1"/>
    <col min="7934" max="7935" width="9.85546875" style="6" customWidth="1"/>
    <col min="7936" max="7936" width="11.140625" style="6" customWidth="1"/>
    <col min="7937" max="7937" width="2.85546875" style="6" customWidth="1"/>
    <col min="7938" max="7938" width="3.5703125" style="6" customWidth="1"/>
    <col min="7939" max="8183" width="9.140625" style="6"/>
    <col min="8184" max="8184" width="8.7109375" style="6" customWidth="1"/>
    <col min="8185" max="8185" width="9.85546875" style="6" customWidth="1"/>
    <col min="8186" max="8186" width="14.42578125" style="6" customWidth="1"/>
    <col min="8187" max="8187" width="7.28515625" style="6" customWidth="1"/>
    <col min="8188" max="8188" width="5.5703125" style="6" customWidth="1"/>
    <col min="8189" max="8189" width="9" style="6" customWidth="1"/>
    <col min="8190" max="8191" width="9.85546875" style="6" customWidth="1"/>
    <col min="8192" max="8192" width="11.140625" style="6" customWidth="1"/>
    <col min="8193" max="8193" width="2.85546875" style="6" customWidth="1"/>
    <col min="8194" max="8194" width="3.5703125" style="6" customWidth="1"/>
    <col min="8195" max="8439" width="9.140625" style="6"/>
    <col min="8440" max="8440" width="8.7109375" style="6" customWidth="1"/>
    <col min="8441" max="8441" width="9.85546875" style="6" customWidth="1"/>
    <col min="8442" max="8442" width="14.42578125" style="6" customWidth="1"/>
    <col min="8443" max="8443" width="7.28515625" style="6" customWidth="1"/>
    <col min="8444" max="8444" width="5.5703125" style="6" customWidth="1"/>
    <col min="8445" max="8445" width="9" style="6" customWidth="1"/>
    <col min="8446" max="8447" width="9.85546875" style="6" customWidth="1"/>
    <col min="8448" max="8448" width="11.140625" style="6" customWidth="1"/>
    <col min="8449" max="8449" width="2.85546875" style="6" customWidth="1"/>
    <col min="8450" max="8450" width="3.5703125" style="6" customWidth="1"/>
    <col min="8451" max="8695" width="9.140625" style="6"/>
    <col min="8696" max="8696" width="8.7109375" style="6" customWidth="1"/>
    <col min="8697" max="8697" width="9.85546875" style="6" customWidth="1"/>
    <col min="8698" max="8698" width="14.42578125" style="6" customWidth="1"/>
    <col min="8699" max="8699" width="7.28515625" style="6" customWidth="1"/>
    <col min="8700" max="8700" width="5.5703125" style="6" customWidth="1"/>
    <col min="8701" max="8701" width="9" style="6" customWidth="1"/>
    <col min="8702" max="8703" width="9.85546875" style="6" customWidth="1"/>
    <col min="8704" max="8704" width="11.140625" style="6" customWidth="1"/>
    <col min="8705" max="8705" width="2.85546875" style="6" customWidth="1"/>
    <col min="8706" max="8706" width="3.5703125" style="6" customWidth="1"/>
    <col min="8707" max="8951" width="9.140625" style="6"/>
    <col min="8952" max="8952" width="8.7109375" style="6" customWidth="1"/>
    <col min="8953" max="8953" width="9.85546875" style="6" customWidth="1"/>
    <col min="8954" max="8954" width="14.42578125" style="6" customWidth="1"/>
    <col min="8955" max="8955" width="7.28515625" style="6" customWidth="1"/>
    <col min="8956" max="8956" width="5.5703125" style="6" customWidth="1"/>
    <col min="8957" max="8957" width="9" style="6" customWidth="1"/>
    <col min="8958" max="8959" width="9.85546875" style="6" customWidth="1"/>
    <col min="8960" max="8960" width="11.140625" style="6" customWidth="1"/>
    <col min="8961" max="8961" width="2.85546875" style="6" customWidth="1"/>
    <col min="8962" max="8962" width="3.5703125" style="6" customWidth="1"/>
    <col min="8963" max="9207" width="9.140625" style="6"/>
    <col min="9208" max="9208" width="8.7109375" style="6" customWidth="1"/>
    <col min="9209" max="9209" width="9.85546875" style="6" customWidth="1"/>
    <col min="9210" max="9210" width="14.42578125" style="6" customWidth="1"/>
    <col min="9211" max="9211" width="7.28515625" style="6" customWidth="1"/>
    <col min="9212" max="9212" width="5.5703125" style="6" customWidth="1"/>
    <col min="9213" max="9213" width="9" style="6" customWidth="1"/>
    <col min="9214" max="9215" width="9.85546875" style="6" customWidth="1"/>
    <col min="9216" max="9216" width="11.140625" style="6" customWidth="1"/>
    <col min="9217" max="9217" width="2.85546875" style="6" customWidth="1"/>
    <col min="9218" max="9218" width="3.5703125" style="6" customWidth="1"/>
    <col min="9219" max="9463" width="9.140625" style="6"/>
    <col min="9464" max="9464" width="8.7109375" style="6" customWidth="1"/>
    <col min="9465" max="9465" width="9.85546875" style="6" customWidth="1"/>
    <col min="9466" max="9466" width="14.42578125" style="6" customWidth="1"/>
    <col min="9467" max="9467" width="7.28515625" style="6" customWidth="1"/>
    <col min="9468" max="9468" width="5.5703125" style="6" customWidth="1"/>
    <col min="9469" max="9469" width="9" style="6" customWidth="1"/>
    <col min="9470" max="9471" width="9.85546875" style="6" customWidth="1"/>
    <col min="9472" max="9472" width="11.140625" style="6" customWidth="1"/>
    <col min="9473" max="9473" width="2.85546875" style="6" customWidth="1"/>
    <col min="9474" max="9474" width="3.5703125" style="6" customWidth="1"/>
    <col min="9475" max="9719" width="9.140625" style="6"/>
    <col min="9720" max="9720" width="8.7109375" style="6" customWidth="1"/>
    <col min="9721" max="9721" width="9.85546875" style="6" customWidth="1"/>
    <col min="9722" max="9722" width="14.42578125" style="6" customWidth="1"/>
    <col min="9723" max="9723" width="7.28515625" style="6" customWidth="1"/>
    <col min="9724" max="9724" width="5.5703125" style="6" customWidth="1"/>
    <col min="9725" max="9725" width="9" style="6" customWidth="1"/>
    <col min="9726" max="9727" width="9.85546875" style="6" customWidth="1"/>
    <col min="9728" max="9728" width="11.140625" style="6" customWidth="1"/>
    <col min="9729" max="9729" width="2.85546875" style="6" customWidth="1"/>
    <col min="9730" max="9730" width="3.5703125" style="6" customWidth="1"/>
    <col min="9731" max="9975" width="9.140625" style="6"/>
    <col min="9976" max="9976" width="8.7109375" style="6" customWidth="1"/>
    <col min="9977" max="9977" width="9.85546875" style="6" customWidth="1"/>
    <col min="9978" max="9978" width="14.42578125" style="6" customWidth="1"/>
    <col min="9979" max="9979" width="7.28515625" style="6" customWidth="1"/>
    <col min="9980" max="9980" width="5.5703125" style="6" customWidth="1"/>
    <col min="9981" max="9981" width="9" style="6" customWidth="1"/>
    <col min="9982" max="9983" width="9.85546875" style="6" customWidth="1"/>
    <col min="9984" max="9984" width="11.140625" style="6" customWidth="1"/>
    <col min="9985" max="9985" width="2.85546875" style="6" customWidth="1"/>
    <col min="9986" max="9986" width="3.5703125" style="6" customWidth="1"/>
    <col min="9987" max="10231" width="9.140625" style="6"/>
    <col min="10232" max="10232" width="8.7109375" style="6" customWidth="1"/>
    <col min="10233" max="10233" width="9.85546875" style="6" customWidth="1"/>
    <col min="10234" max="10234" width="14.42578125" style="6" customWidth="1"/>
    <col min="10235" max="10235" width="7.28515625" style="6" customWidth="1"/>
    <col min="10236" max="10236" width="5.5703125" style="6" customWidth="1"/>
    <col min="10237" max="10237" width="9" style="6" customWidth="1"/>
    <col min="10238" max="10239" width="9.85546875" style="6" customWidth="1"/>
    <col min="10240" max="10240" width="11.140625" style="6" customWidth="1"/>
    <col min="10241" max="10241" width="2.85546875" style="6" customWidth="1"/>
    <col min="10242" max="10242" width="3.5703125" style="6" customWidth="1"/>
    <col min="10243" max="10487" width="9.140625" style="6"/>
    <col min="10488" max="10488" width="8.7109375" style="6" customWidth="1"/>
    <col min="10489" max="10489" width="9.85546875" style="6" customWidth="1"/>
    <col min="10490" max="10490" width="14.42578125" style="6" customWidth="1"/>
    <col min="10491" max="10491" width="7.28515625" style="6" customWidth="1"/>
    <col min="10492" max="10492" width="5.5703125" style="6" customWidth="1"/>
    <col min="10493" max="10493" width="9" style="6" customWidth="1"/>
    <col min="10494" max="10495" width="9.85546875" style="6" customWidth="1"/>
    <col min="10496" max="10496" width="11.140625" style="6" customWidth="1"/>
    <col min="10497" max="10497" width="2.85546875" style="6" customWidth="1"/>
    <col min="10498" max="10498" width="3.5703125" style="6" customWidth="1"/>
    <col min="10499" max="10743" width="9.140625" style="6"/>
    <col min="10744" max="10744" width="8.7109375" style="6" customWidth="1"/>
    <col min="10745" max="10745" width="9.85546875" style="6" customWidth="1"/>
    <col min="10746" max="10746" width="14.42578125" style="6" customWidth="1"/>
    <col min="10747" max="10747" width="7.28515625" style="6" customWidth="1"/>
    <col min="10748" max="10748" width="5.5703125" style="6" customWidth="1"/>
    <col min="10749" max="10749" width="9" style="6" customWidth="1"/>
    <col min="10750" max="10751" width="9.85546875" style="6" customWidth="1"/>
    <col min="10752" max="10752" width="11.140625" style="6" customWidth="1"/>
    <col min="10753" max="10753" width="2.85546875" style="6" customWidth="1"/>
    <col min="10754" max="10754" width="3.5703125" style="6" customWidth="1"/>
    <col min="10755" max="10999" width="9.140625" style="6"/>
    <col min="11000" max="11000" width="8.7109375" style="6" customWidth="1"/>
    <col min="11001" max="11001" width="9.85546875" style="6" customWidth="1"/>
    <col min="11002" max="11002" width="14.42578125" style="6" customWidth="1"/>
    <col min="11003" max="11003" width="7.28515625" style="6" customWidth="1"/>
    <col min="11004" max="11004" width="5.5703125" style="6" customWidth="1"/>
    <col min="11005" max="11005" width="9" style="6" customWidth="1"/>
    <col min="11006" max="11007" width="9.85546875" style="6" customWidth="1"/>
    <col min="11008" max="11008" width="11.140625" style="6" customWidth="1"/>
    <col min="11009" max="11009" width="2.85546875" style="6" customWidth="1"/>
    <col min="11010" max="11010" width="3.5703125" style="6" customWidth="1"/>
    <col min="11011" max="11255" width="9.140625" style="6"/>
    <col min="11256" max="11256" width="8.7109375" style="6" customWidth="1"/>
    <col min="11257" max="11257" width="9.85546875" style="6" customWidth="1"/>
    <col min="11258" max="11258" width="14.42578125" style="6" customWidth="1"/>
    <col min="11259" max="11259" width="7.28515625" style="6" customWidth="1"/>
    <col min="11260" max="11260" width="5.5703125" style="6" customWidth="1"/>
    <col min="11261" max="11261" width="9" style="6" customWidth="1"/>
    <col min="11262" max="11263" width="9.85546875" style="6" customWidth="1"/>
    <col min="11264" max="11264" width="11.140625" style="6" customWidth="1"/>
    <col min="11265" max="11265" width="2.85546875" style="6" customWidth="1"/>
    <col min="11266" max="11266" width="3.5703125" style="6" customWidth="1"/>
    <col min="11267" max="11511" width="9.140625" style="6"/>
    <col min="11512" max="11512" width="8.7109375" style="6" customWidth="1"/>
    <col min="11513" max="11513" width="9.85546875" style="6" customWidth="1"/>
    <col min="11514" max="11514" width="14.42578125" style="6" customWidth="1"/>
    <col min="11515" max="11515" width="7.28515625" style="6" customWidth="1"/>
    <col min="11516" max="11516" width="5.5703125" style="6" customWidth="1"/>
    <col min="11517" max="11517" width="9" style="6" customWidth="1"/>
    <col min="11518" max="11519" width="9.85546875" style="6" customWidth="1"/>
    <col min="11520" max="11520" width="11.140625" style="6" customWidth="1"/>
    <col min="11521" max="11521" width="2.85546875" style="6" customWidth="1"/>
    <col min="11522" max="11522" width="3.5703125" style="6" customWidth="1"/>
    <col min="11523" max="11767" width="9.140625" style="6"/>
    <col min="11768" max="11768" width="8.7109375" style="6" customWidth="1"/>
    <col min="11769" max="11769" width="9.85546875" style="6" customWidth="1"/>
    <col min="11770" max="11770" width="14.42578125" style="6" customWidth="1"/>
    <col min="11771" max="11771" width="7.28515625" style="6" customWidth="1"/>
    <col min="11772" max="11772" width="5.5703125" style="6" customWidth="1"/>
    <col min="11773" max="11773" width="9" style="6" customWidth="1"/>
    <col min="11774" max="11775" width="9.85546875" style="6" customWidth="1"/>
    <col min="11776" max="11776" width="11.140625" style="6" customWidth="1"/>
    <col min="11777" max="11777" width="2.85546875" style="6" customWidth="1"/>
    <col min="11778" max="11778" width="3.5703125" style="6" customWidth="1"/>
    <col min="11779" max="12023" width="9.140625" style="6"/>
    <col min="12024" max="12024" width="8.7109375" style="6" customWidth="1"/>
    <col min="12025" max="12025" width="9.85546875" style="6" customWidth="1"/>
    <col min="12026" max="12026" width="14.42578125" style="6" customWidth="1"/>
    <col min="12027" max="12027" width="7.28515625" style="6" customWidth="1"/>
    <col min="12028" max="12028" width="5.5703125" style="6" customWidth="1"/>
    <col min="12029" max="12029" width="9" style="6" customWidth="1"/>
    <col min="12030" max="12031" width="9.85546875" style="6" customWidth="1"/>
    <col min="12032" max="12032" width="11.140625" style="6" customWidth="1"/>
    <col min="12033" max="12033" width="2.85546875" style="6" customWidth="1"/>
    <col min="12034" max="12034" width="3.5703125" style="6" customWidth="1"/>
    <col min="12035" max="12279" width="9.140625" style="6"/>
    <col min="12280" max="12280" width="8.7109375" style="6" customWidth="1"/>
    <col min="12281" max="12281" width="9.85546875" style="6" customWidth="1"/>
    <col min="12282" max="12282" width="14.42578125" style="6" customWidth="1"/>
    <col min="12283" max="12283" width="7.28515625" style="6" customWidth="1"/>
    <col min="12284" max="12284" width="5.5703125" style="6" customWidth="1"/>
    <col min="12285" max="12285" width="9" style="6" customWidth="1"/>
    <col min="12286" max="12287" width="9.85546875" style="6" customWidth="1"/>
    <col min="12288" max="12288" width="11.140625" style="6" customWidth="1"/>
    <col min="12289" max="12289" width="2.85546875" style="6" customWidth="1"/>
    <col min="12290" max="12290" width="3.5703125" style="6" customWidth="1"/>
    <col min="12291" max="12535" width="9.140625" style="6"/>
    <col min="12536" max="12536" width="8.7109375" style="6" customWidth="1"/>
    <col min="12537" max="12537" width="9.85546875" style="6" customWidth="1"/>
    <col min="12538" max="12538" width="14.42578125" style="6" customWidth="1"/>
    <col min="12539" max="12539" width="7.28515625" style="6" customWidth="1"/>
    <col min="12540" max="12540" width="5.5703125" style="6" customWidth="1"/>
    <col min="12541" max="12541" width="9" style="6" customWidth="1"/>
    <col min="12542" max="12543" width="9.85546875" style="6" customWidth="1"/>
    <col min="12544" max="12544" width="11.140625" style="6" customWidth="1"/>
    <col min="12545" max="12545" width="2.85546875" style="6" customWidth="1"/>
    <col min="12546" max="12546" width="3.5703125" style="6" customWidth="1"/>
    <col min="12547" max="12791" width="9.140625" style="6"/>
    <col min="12792" max="12792" width="8.7109375" style="6" customWidth="1"/>
    <col min="12793" max="12793" width="9.85546875" style="6" customWidth="1"/>
    <col min="12794" max="12794" width="14.42578125" style="6" customWidth="1"/>
    <col min="12795" max="12795" width="7.28515625" style="6" customWidth="1"/>
    <col min="12796" max="12796" width="5.5703125" style="6" customWidth="1"/>
    <col min="12797" max="12797" width="9" style="6" customWidth="1"/>
    <col min="12798" max="12799" width="9.85546875" style="6" customWidth="1"/>
    <col min="12800" max="12800" width="11.140625" style="6" customWidth="1"/>
    <col min="12801" max="12801" width="2.85546875" style="6" customWidth="1"/>
    <col min="12802" max="12802" width="3.5703125" style="6" customWidth="1"/>
    <col min="12803" max="13047" width="9.140625" style="6"/>
    <col min="13048" max="13048" width="8.7109375" style="6" customWidth="1"/>
    <col min="13049" max="13049" width="9.85546875" style="6" customWidth="1"/>
    <col min="13050" max="13050" width="14.42578125" style="6" customWidth="1"/>
    <col min="13051" max="13051" width="7.28515625" style="6" customWidth="1"/>
    <col min="13052" max="13052" width="5.5703125" style="6" customWidth="1"/>
    <col min="13053" max="13053" width="9" style="6" customWidth="1"/>
    <col min="13054" max="13055" width="9.85546875" style="6" customWidth="1"/>
    <col min="13056" max="13056" width="11.140625" style="6" customWidth="1"/>
    <col min="13057" max="13057" width="2.85546875" style="6" customWidth="1"/>
    <col min="13058" max="13058" width="3.5703125" style="6" customWidth="1"/>
    <col min="13059" max="13303" width="9.140625" style="6"/>
    <col min="13304" max="13304" width="8.7109375" style="6" customWidth="1"/>
    <col min="13305" max="13305" width="9.85546875" style="6" customWidth="1"/>
    <col min="13306" max="13306" width="14.42578125" style="6" customWidth="1"/>
    <col min="13307" max="13307" width="7.28515625" style="6" customWidth="1"/>
    <col min="13308" max="13308" width="5.5703125" style="6" customWidth="1"/>
    <col min="13309" max="13309" width="9" style="6" customWidth="1"/>
    <col min="13310" max="13311" width="9.85546875" style="6" customWidth="1"/>
    <col min="13312" max="13312" width="11.140625" style="6" customWidth="1"/>
    <col min="13313" max="13313" width="2.85546875" style="6" customWidth="1"/>
    <col min="13314" max="13314" width="3.5703125" style="6" customWidth="1"/>
    <col min="13315" max="13559" width="9.140625" style="6"/>
    <col min="13560" max="13560" width="8.7109375" style="6" customWidth="1"/>
    <col min="13561" max="13561" width="9.85546875" style="6" customWidth="1"/>
    <col min="13562" max="13562" width="14.42578125" style="6" customWidth="1"/>
    <col min="13563" max="13563" width="7.28515625" style="6" customWidth="1"/>
    <col min="13564" max="13564" width="5.5703125" style="6" customWidth="1"/>
    <col min="13565" max="13565" width="9" style="6" customWidth="1"/>
    <col min="13566" max="13567" width="9.85546875" style="6" customWidth="1"/>
    <col min="13568" max="13568" width="11.140625" style="6" customWidth="1"/>
    <col min="13569" max="13569" width="2.85546875" style="6" customWidth="1"/>
    <col min="13570" max="13570" width="3.5703125" style="6" customWidth="1"/>
    <col min="13571" max="13815" width="9.140625" style="6"/>
    <col min="13816" max="13816" width="8.7109375" style="6" customWidth="1"/>
    <col min="13817" max="13817" width="9.85546875" style="6" customWidth="1"/>
    <col min="13818" max="13818" width="14.42578125" style="6" customWidth="1"/>
    <col min="13819" max="13819" width="7.28515625" style="6" customWidth="1"/>
    <col min="13820" max="13820" width="5.5703125" style="6" customWidth="1"/>
    <col min="13821" max="13821" width="9" style="6" customWidth="1"/>
    <col min="13822" max="13823" width="9.85546875" style="6" customWidth="1"/>
    <col min="13824" max="13824" width="11.140625" style="6" customWidth="1"/>
    <col min="13825" max="13825" width="2.85546875" style="6" customWidth="1"/>
    <col min="13826" max="13826" width="3.5703125" style="6" customWidth="1"/>
    <col min="13827" max="14071" width="9.140625" style="6"/>
    <col min="14072" max="14072" width="8.7109375" style="6" customWidth="1"/>
    <col min="14073" max="14073" width="9.85546875" style="6" customWidth="1"/>
    <col min="14074" max="14074" width="14.42578125" style="6" customWidth="1"/>
    <col min="14075" max="14075" width="7.28515625" style="6" customWidth="1"/>
    <col min="14076" max="14076" width="5.5703125" style="6" customWidth="1"/>
    <col min="14077" max="14077" width="9" style="6" customWidth="1"/>
    <col min="14078" max="14079" width="9.85546875" style="6" customWidth="1"/>
    <col min="14080" max="14080" width="11.140625" style="6" customWidth="1"/>
    <col min="14081" max="14081" width="2.85546875" style="6" customWidth="1"/>
    <col min="14082" max="14082" width="3.5703125" style="6" customWidth="1"/>
    <col min="14083" max="14327" width="9.140625" style="6"/>
    <col min="14328" max="14328" width="8.7109375" style="6" customWidth="1"/>
    <col min="14329" max="14329" width="9.85546875" style="6" customWidth="1"/>
    <col min="14330" max="14330" width="14.42578125" style="6" customWidth="1"/>
    <col min="14331" max="14331" width="7.28515625" style="6" customWidth="1"/>
    <col min="14332" max="14332" width="5.5703125" style="6" customWidth="1"/>
    <col min="14333" max="14333" width="9" style="6" customWidth="1"/>
    <col min="14334" max="14335" width="9.85546875" style="6" customWidth="1"/>
    <col min="14336" max="14336" width="11.140625" style="6" customWidth="1"/>
    <col min="14337" max="14337" width="2.85546875" style="6" customWidth="1"/>
    <col min="14338" max="14338" width="3.5703125" style="6" customWidth="1"/>
    <col min="14339" max="14583" width="9.140625" style="6"/>
    <col min="14584" max="14584" width="8.7109375" style="6" customWidth="1"/>
    <col min="14585" max="14585" width="9.85546875" style="6" customWidth="1"/>
    <col min="14586" max="14586" width="14.42578125" style="6" customWidth="1"/>
    <col min="14587" max="14587" width="7.28515625" style="6" customWidth="1"/>
    <col min="14588" max="14588" width="5.5703125" style="6" customWidth="1"/>
    <col min="14589" max="14589" width="9" style="6" customWidth="1"/>
    <col min="14590" max="14591" width="9.85546875" style="6" customWidth="1"/>
    <col min="14592" max="14592" width="11.140625" style="6" customWidth="1"/>
    <col min="14593" max="14593" width="2.85546875" style="6" customWidth="1"/>
    <col min="14594" max="14594" width="3.5703125" style="6" customWidth="1"/>
    <col min="14595" max="14839" width="9.140625" style="6"/>
    <col min="14840" max="14840" width="8.7109375" style="6" customWidth="1"/>
    <col min="14841" max="14841" width="9.85546875" style="6" customWidth="1"/>
    <col min="14842" max="14842" width="14.42578125" style="6" customWidth="1"/>
    <col min="14843" max="14843" width="7.28515625" style="6" customWidth="1"/>
    <col min="14844" max="14844" width="5.5703125" style="6" customWidth="1"/>
    <col min="14845" max="14845" width="9" style="6" customWidth="1"/>
    <col min="14846" max="14847" width="9.85546875" style="6" customWidth="1"/>
    <col min="14848" max="14848" width="11.140625" style="6" customWidth="1"/>
    <col min="14849" max="14849" width="2.85546875" style="6" customWidth="1"/>
    <col min="14850" max="14850" width="3.5703125" style="6" customWidth="1"/>
    <col min="14851" max="15095" width="9.140625" style="6"/>
    <col min="15096" max="15096" width="8.7109375" style="6" customWidth="1"/>
    <col min="15097" max="15097" width="9.85546875" style="6" customWidth="1"/>
    <col min="15098" max="15098" width="14.42578125" style="6" customWidth="1"/>
    <col min="15099" max="15099" width="7.28515625" style="6" customWidth="1"/>
    <col min="15100" max="15100" width="5.5703125" style="6" customWidth="1"/>
    <col min="15101" max="15101" width="9" style="6" customWidth="1"/>
    <col min="15102" max="15103" width="9.85546875" style="6" customWidth="1"/>
    <col min="15104" max="15104" width="11.140625" style="6" customWidth="1"/>
    <col min="15105" max="15105" width="2.85546875" style="6" customWidth="1"/>
    <col min="15106" max="15106" width="3.5703125" style="6" customWidth="1"/>
    <col min="15107" max="15351" width="9.140625" style="6"/>
    <col min="15352" max="15352" width="8.7109375" style="6" customWidth="1"/>
    <col min="15353" max="15353" width="9.85546875" style="6" customWidth="1"/>
    <col min="15354" max="15354" width="14.42578125" style="6" customWidth="1"/>
    <col min="15355" max="15355" width="7.28515625" style="6" customWidth="1"/>
    <col min="15356" max="15356" width="5.5703125" style="6" customWidth="1"/>
    <col min="15357" max="15357" width="9" style="6" customWidth="1"/>
    <col min="15358" max="15359" width="9.85546875" style="6" customWidth="1"/>
    <col min="15360" max="15360" width="11.140625" style="6" customWidth="1"/>
    <col min="15361" max="15361" width="2.85546875" style="6" customWidth="1"/>
    <col min="15362" max="15362" width="3.5703125" style="6" customWidth="1"/>
    <col min="15363" max="15607" width="9.140625" style="6"/>
    <col min="15608" max="15608" width="8.7109375" style="6" customWidth="1"/>
    <col min="15609" max="15609" width="9.85546875" style="6" customWidth="1"/>
    <col min="15610" max="15610" width="14.42578125" style="6" customWidth="1"/>
    <col min="15611" max="15611" width="7.28515625" style="6" customWidth="1"/>
    <col min="15612" max="15612" width="5.5703125" style="6" customWidth="1"/>
    <col min="15613" max="15613" width="9" style="6" customWidth="1"/>
    <col min="15614" max="15615" width="9.85546875" style="6" customWidth="1"/>
    <col min="15616" max="15616" width="11.140625" style="6" customWidth="1"/>
    <col min="15617" max="15617" width="2.85546875" style="6" customWidth="1"/>
    <col min="15618" max="15618" width="3.5703125" style="6" customWidth="1"/>
    <col min="15619" max="15863" width="9.140625" style="6"/>
    <col min="15864" max="15864" width="8.7109375" style="6" customWidth="1"/>
    <col min="15865" max="15865" width="9.85546875" style="6" customWidth="1"/>
    <col min="15866" max="15866" width="14.42578125" style="6" customWidth="1"/>
    <col min="15867" max="15867" width="7.28515625" style="6" customWidth="1"/>
    <col min="15868" max="15868" width="5.5703125" style="6" customWidth="1"/>
    <col min="15869" max="15869" width="9" style="6" customWidth="1"/>
    <col min="15870" max="15871" width="9.85546875" style="6" customWidth="1"/>
    <col min="15872" max="15872" width="11.140625" style="6" customWidth="1"/>
    <col min="15873" max="15873" width="2.85546875" style="6" customWidth="1"/>
    <col min="15874" max="15874" width="3.5703125" style="6" customWidth="1"/>
    <col min="15875" max="16119" width="9.140625" style="6"/>
    <col min="16120" max="16120" width="8.7109375" style="6" customWidth="1"/>
    <col min="16121" max="16121" width="9.85546875" style="6" customWidth="1"/>
    <col min="16122" max="16122" width="14.42578125" style="6" customWidth="1"/>
    <col min="16123" max="16123" width="7.28515625" style="6" customWidth="1"/>
    <col min="16124" max="16124" width="5.5703125" style="6" customWidth="1"/>
    <col min="16125" max="16125" width="9" style="6" customWidth="1"/>
    <col min="16126" max="16127" width="9.85546875" style="6" customWidth="1"/>
    <col min="16128" max="16128" width="11.140625" style="6" customWidth="1"/>
    <col min="16129" max="16129" width="2.85546875" style="6" customWidth="1"/>
    <col min="16130" max="16130" width="3.5703125" style="6" customWidth="1"/>
    <col min="16131" max="16384" width="9.140625" style="6"/>
  </cols>
  <sheetData>
    <row r="1" spans="1:8" ht="46.5" customHeight="1" x14ac:dyDescent="0.25">
      <c r="A1" s="62" t="s">
        <v>189</v>
      </c>
      <c r="B1" s="62"/>
      <c r="C1" s="62"/>
      <c r="D1" s="62"/>
      <c r="E1" s="62"/>
      <c r="F1" s="62"/>
      <c r="G1" s="62"/>
      <c r="H1" s="62"/>
    </row>
    <row r="2" spans="1:8" ht="16.5" customHeight="1" x14ac:dyDescent="0.25">
      <c r="A2" s="63" t="s">
        <v>0</v>
      </c>
      <c r="B2" s="63"/>
      <c r="C2" s="63"/>
      <c r="D2" s="63"/>
      <c r="E2" s="63"/>
      <c r="F2" s="63"/>
      <c r="G2" s="63"/>
      <c r="H2" s="63"/>
    </row>
    <row r="3" spans="1:8" s="40" customFormat="1" ht="15.75" customHeight="1" x14ac:dyDescent="0.25">
      <c r="A3" s="65" t="s">
        <v>86</v>
      </c>
      <c r="B3" s="66"/>
      <c r="C3" s="66"/>
      <c r="D3" s="67"/>
      <c r="E3" s="69" t="str">
        <f ca="1">TEXT(TODAY(),"DD/MM/YYYY")</f>
        <v>09/07/2025</v>
      </c>
      <c r="F3" s="66"/>
      <c r="G3" s="66"/>
      <c r="H3" s="67"/>
    </row>
    <row r="4" spans="1:8" s="40" customFormat="1" ht="15.75" customHeight="1" x14ac:dyDescent="0.25">
      <c r="A4" s="65" t="s">
        <v>87</v>
      </c>
      <c r="B4" s="66"/>
      <c r="C4" s="66"/>
      <c r="D4" s="67"/>
      <c r="E4" s="65" t="s">
        <v>88</v>
      </c>
      <c r="F4" s="66"/>
      <c r="G4" s="66"/>
      <c r="H4" s="67"/>
    </row>
    <row r="5" spans="1:8" s="40" customFormat="1" ht="15.75" customHeight="1" x14ac:dyDescent="0.25">
      <c r="A5" s="65" t="s">
        <v>89</v>
      </c>
      <c r="B5" s="66"/>
      <c r="C5" s="66"/>
      <c r="D5" s="67"/>
      <c r="E5" s="69">
        <v>45846</v>
      </c>
      <c r="F5" s="66"/>
      <c r="G5" s="66"/>
      <c r="H5" s="67"/>
    </row>
    <row r="6" spans="1:8" s="40" customFormat="1" ht="15.95" customHeight="1" x14ac:dyDescent="0.25">
      <c r="A6" s="65" t="s">
        <v>90</v>
      </c>
      <c r="B6" s="66"/>
      <c r="C6" s="66"/>
      <c r="D6" s="67"/>
      <c r="E6" s="65" t="s">
        <v>187</v>
      </c>
      <c r="F6" s="66"/>
      <c r="G6" s="66"/>
      <c r="H6" s="67"/>
    </row>
    <row r="7" spans="1:8" s="40" customFormat="1" ht="15.75" customHeight="1" x14ac:dyDescent="0.25">
      <c r="A7" s="65" t="s">
        <v>92</v>
      </c>
      <c r="B7" s="66"/>
      <c r="C7" s="66"/>
      <c r="D7" s="67"/>
      <c r="E7" s="65" t="s">
        <v>91</v>
      </c>
      <c r="F7" s="66"/>
      <c r="G7" s="66"/>
      <c r="H7" s="67"/>
    </row>
    <row r="8" spans="1:8" s="40" customFormat="1" ht="15.75" customHeight="1" x14ac:dyDescent="0.25">
      <c r="A8" s="65" t="s">
        <v>93</v>
      </c>
      <c r="B8" s="66"/>
      <c r="C8" s="66"/>
      <c r="D8" s="67"/>
      <c r="E8" s="80" t="s">
        <v>179</v>
      </c>
      <c r="F8" s="81"/>
      <c r="G8" s="81"/>
      <c r="H8" s="82"/>
    </row>
    <row r="9" spans="1:8" s="40" customFormat="1" ht="15.75" customHeight="1" x14ac:dyDescent="0.25">
      <c r="A9" s="60" t="s">
        <v>1</v>
      </c>
      <c r="B9" s="68"/>
      <c r="C9" s="68"/>
      <c r="D9" s="61"/>
      <c r="E9" s="60" t="s">
        <v>94</v>
      </c>
      <c r="F9" s="68"/>
      <c r="G9" s="68"/>
      <c r="H9" s="61"/>
    </row>
    <row r="10" spans="1:8" s="40" customFormat="1" ht="15.75" customHeight="1" x14ac:dyDescent="0.25">
      <c r="A10" s="60" t="s">
        <v>2</v>
      </c>
      <c r="B10" s="68"/>
      <c r="C10" s="68"/>
      <c r="D10" s="61"/>
      <c r="E10" s="60" t="s">
        <v>175</v>
      </c>
      <c r="F10" s="68"/>
      <c r="G10" s="68"/>
      <c r="H10" s="61"/>
    </row>
    <row r="11" spans="1:8" s="40" customFormat="1" ht="15.75" customHeight="1" x14ac:dyDescent="0.25">
      <c r="A11" s="60" t="s">
        <v>95</v>
      </c>
      <c r="B11" s="61"/>
      <c r="C11" s="60" t="s">
        <v>96</v>
      </c>
      <c r="D11" s="68"/>
      <c r="E11" s="68"/>
      <c r="F11" s="61"/>
      <c r="G11" s="48" t="s">
        <v>97</v>
      </c>
      <c r="H11" s="48" t="s">
        <v>96</v>
      </c>
    </row>
    <row r="12" spans="1:8" s="40" customFormat="1" ht="15.75" customHeight="1" x14ac:dyDescent="0.25">
      <c r="A12" s="60" t="s">
        <v>98</v>
      </c>
      <c r="B12" s="61"/>
      <c r="C12" s="60" t="s">
        <v>99</v>
      </c>
      <c r="D12" s="68"/>
      <c r="E12" s="68"/>
      <c r="F12" s="68"/>
      <c r="G12" s="68"/>
      <c r="H12" s="61"/>
    </row>
    <row r="13" spans="1:8" s="40" customFormat="1" ht="18.75" customHeight="1" x14ac:dyDescent="0.25">
      <c r="A13" s="60" t="s">
        <v>100</v>
      </c>
      <c r="B13" s="61"/>
      <c r="C13" s="60" t="s">
        <v>101</v>
      </c>
      <c r="D13" s="61"/>
      <c r="E13" s="60" t="s">
        <v>192</v>
      </c>
      <c r="F13" s="61"/>
      <c r="G13" s="60" t="s">
        <v>193</v>
      </c>
      <c r="H13" s="61"/>
    </row>
    <row r="14" spans="1:8" s="40" customFormat="1" ht="15.75" customHeight="1" x14ac:dyDescent="0.25">
      <c r="A14" s="60" t="s">
        <v>102</v>
      </c>
      <c r="B14" s="61"/>
      <c r="C14" s="60" t="s">
        <v>103</v>
      </c>
      <c r="D14" s="61"/>
      <c r="E14" s="60" t="s">
        <v>104</v>
      </c>
      <c r="F14" s="61"/>
      <c r="G14" s="60" t="s">
        <v>105</v>
      </c>
      <c r="H14" s="61"/>
    </row>
    <row r="15" spans="1:8" s="40" customFormat="1" ht="15.75" customHeight="1" x14ac:dyDescent="0.25">
      <c r="A15" s="60" t="s">
        <v>106</v>
      </c>
      <c r="B15" s="61"/>
      <c r="C15" s="60" t="s">
        <v>105</v>
      </c>
      <c r="D15" s="61"/>
      <c r="E15" s="60" t="s">
        <v>107</v>
      </c>
      <c r="F15" s="61"/>
      <c r="G15" s="60" t="s">
        <v>108</v>
      </c>
      <c r="H15" s="61"/>
    </row>
    <row r="16" spans="1:8" s="40" customFormat="1" ht="31.35" customHeight="1" x14ac:dyDescent="0.25">
      <c r="A16" s="60" t="s">
        <v>109</v>
      </c>
      <c r="B16" s="61"/>
      <c r="C16" s="60" t="s">
        <v>110</v>
      </c>
      <c r="D16" s="61"/>
      <c r="E16" s="60" t="s">
        <v>111</v>
      </c>
      <c r="F16" s="61"/>
      <c r="G16" s="60" t="s">
        <v>178</v>
      </c>
      <c r="H16" s="61"/>
    </row>
    <row r="17" spans="1:8" s="40" customFormat="1" ht="31.5" customHeight="1" x14ac:dyDescent="0.25">
      <c r="A17" s="90" t="s">
        <v>112</v>
      </c>
      <c r="B17" s="91"/>
      <c r="C17" s="91"/>
      <c r="D17" s="92"/>
      <c r="E17" s="60" t="s">
        <v>113</v>
      </c>
      <c r="F17" s="68"/>
      <c r="G17" s="68"/>
      <c r="H17" s="61"/>
    </row>
    <row r="18" spans="1:8" s="40" customFormat="1" ht="31.5" customHeight="1" x14ac:dyDescent="0.25">
      <c r="A18" s="90" t="s">
        <v>114</v>
      </c>
      <c r="B18" s="91"/>
      <c r="C18" s="91"/>
      <c r="D18" s="92"/>
      <c r="E18" s="60" t="s">
        <v>115</v>
      </c>
      <c r="F18" s="68"/>
      <c r="G18" s="68"/>
      <c r="H18" s="61"/>
    </row>
    <row r="19" spans="1:8" s="40" customFormat="1" ht="15.75" customHeight="1" x14ac:dyDescent="0.25">
      <c r="A19" s="65" t="s">
        <v>116</v>
      </c>
      <c r="B19" s="66"/>
      <c r="C19" s="66"/>
      <c r="D19" s="67"/>
      <c r="E19" s="65" t="s">
        <v>117</v>
      </c>
      <c r="F19" s="66"/>
      <c r="G19" s="66"/>
      <c r="H19" s="67"/>
    </row>
    <row r="20" spans="1:8" s="40" customFormat="1" ht="15.75" customHeight="1" x14ac:dyDescent="0.25">
      <c r="A20" s="65" t="s">
        <v>118</v>
      </c>
      <c r="B20" s="66"/>
      <c r="C20" s="66"/>
      <c r="D20" s="67"/>
      <c r="E20" s="65" t="s">
        <v>119</v>
      </c>
      <c r="F20" s="66"/>
      <c r="G20" s="66"/>
      <c r="H20" s="67"/>
    </row>
    <row r="21" spans="1:8" s="40" customFormat="1" ht="15.75" customHeight="1" x14ac:dyDescent="0.25">
      <c r="A21" s="65" t="s">
        <v>120</v>
      </c>
      <c r="B21" s="66"/>
      <c r="C21" s="66"/>
      <c r="D21" s="67"/>
      <c r="E21" s="65" t="s">
        <v>121</v>
      </c>
      <c r="F21" s="66"/>
      <c r="G21" s="66"/>
      <c r="H21" s="67"/>
    </row>
    <row r="22" spans="1:8" s="40" customFormat="1" ht="15.75" customHeight="1" x14ac:dyDescent="0.25">
      <c r="A22" s="65" t="s">
        <v>122</v>
      </c>
      <c r="B22" s="66"/>
      <c r="C22" s="66"/>
      <c r="D22" s="67"/>
      <c r="E22" s="65" t="s">
        <v>123</v>
      </c>
      <c r="F22" s="66"/>
      <c r="G22" s="66"/>
      <c r="H22" s="67"/>
    </row>
    <row r="23" spans="1:8" s="40" customFormat="1" ht="15.75" customHeight="1" x14ac:dyDescent="0.25">
      <c r="A23" s="76" t="s">
        <v>124</v>
      </c>
      <c r="B23" s="77"/>
      <c r="C23" s="42" t="s">
        <v>125</v>
      </c>
      <c r="D23" s="78" t="s">
        <v>126</v>
      </c>
      <c r="E23" s="79"/>
      <c r="F23" s="78" t="s">
        <v>127</v>
      </c>
      <c r="G23" s="79"/>
      <c r="H23" s="43" t="s">
        <v>128</v>
      </c>
    </row>
    <row r="24" spans="1:8" s="40" customFormat="1" ht="15.75" customHeight="1" x14ac:dyDescent="0.25">
      <c r="A24" s="76" t="s">
        <v>129</v>
      </c>
      <c r="B24" s="77"/>
      <c r="C24" s="42" t="s">
        <v>96</v>
      </c>
      <c r="D24" s="78" t="s">
        <v>96</v>
      </c>
      <c r="E24" s="79"/>
      <c r="F24" s="78" t="s">
        <v>96</v>
      </c>
      <c r="G24" s="79"/>
      <c r="H24" s="42" t="s">
        <v>96</v>
      </c>
    </row>
    <row r="25" spans="1:8" s="40" customFormat="1" ht="15.75" customHeight="1" x14ac:dyDescent="0.25">
      <c r="A25" s="78" t="s">
        <v>130</v>
      </c>
      <c r="B25" s="79"/>
      <c r="C25" s="42" t="s">
        <v>131</v>
      </c>
      <c r="D25" s="78" t="s">
        <v>131</v>
      </c>
      <c r="E25" s="79"/>
      <c r="F25" s="78" t="s">
        <v>131</v>
      </c>
      <c r="G25" s="79"/>
      <c r="H25" s="42" t="s">
        <v>131</v>
      </c>
    </row>
    <row r="26" spans="1:8" s="40" customFormat="1" ht="15.75" customHeight="1" x14ac:dyDescent="0.25">
      <c r="A26" s="65" t="s">
        <v>132</v>
      </c>
      <c r="B26" s="66"/>
      <c r="C26" s="66"/>
      <c r="D26" s="66"/>
      <c r="E26" s="66"/>
      <c r="F26" s="66"/>
      <c r="G26" s="66"/>
      <c r="H26" s="67"/>
    </row>
    <row r="27" spans="1:8" s="40" customFormat="1" ht="15.75" customHeight="1" x14ac:dyDescent="0.25">
      <c r="A27" s="65" t="s">
        <v>133</v>
      </c>
      <c r="B27" s="66"/>
      <c r="C27" s="66"/>
      <c r="D27" s="66"/>
      <c r="E27" s="66"/>
      <c r="F27" s="66"/>
      <c r="G27" s="66"/>
      <c r="H27" s="67"/>
    </row>
    <row r="28" spans="1:8" s="40" customFormat="1" ht="15.75" customHeight="1" x14ac:dyDescent="0.25">
      <c r="A28" s="65" t="s">
        <v>134</v>
      </c>
      <c r="B28" s="67"/>
      <c r="C28" s="87" t="s">
        <v>191</v>
      </c>
      <c r="D28" s="88"/>
      <c r="E28" s="88"/>
      <c r="F28" s="88"/>
      <c r="G28" s="88"/>
      <c r="H28" s="89"/>
    </row>
    <row r="29" spans="1:8" s="40" customFormat="1" ht="15.75" customHeight="1" x14ac:dyDescent="0.25">
      <c r="A29" s="65" t="s">
        <v>186</v>
      </c>
      <c r="B29" s="67"/>
      <c r="C29" s="86" t="s">
        <v>188</v>
      </c>
      <c r="D29" s="66"/>
      <c r="E29" s="66"/>
      <c r="F29" s="66"/>
      <c r="G29" s="66"/>
      <c r="H29" s="67"/>
    </row>
    <row r="30" spans="1:8" s="40" customFormat="1" ht="15.75" customHeight="1" x14ac:dyDescent="0.25">
      <c r="A30" s="80" t="s">
        <v>135</v>
      </c>
      <c r="B30" s="81"/>
      <c r="C30" s="81"/>
      <c r="D30" s="81"/>
      <c r="E30" s="81"/>
      <c r="F30" s="81"/>
      <c r="G30" s="81"/>
      <c r="H30" s="82"/>
    </row>
    <row r="31" spans="1:8" s="40" customFormat="1" ht="31.5" customHeight="1" x14ac:dyDescent="0.25">
      <c r="A31" s="83" t="s">
        <v>136</v>
      </c>
      <c r="B31" s="84"/>
      <c r="C31" s="84"/>
      <c r="D31" s="84"/>
      <c r="E31" s="84"/>
      <c r="F31" s="84"/>
      <c r="G31" s="84"/>
      <c r="H31" s="85"/>
    </row>
    <row r="32" spans="1:8" s="40" customFormat="1" ht="15.95" customHeight="1" x14ac:dyDescent="0.25">
      <c r="A32" s="65" t="s">
        <v>137</v>
      </c>
      <c r="B32" s="66"/>
      <c r="C32" s="66"/>
      <c r="D32" s="67"/>
      <c r="E32" s="65" t="s">
        <v>96</v>
      </c>
      <c r="F32" s="66"/>
      <c r="G32" s="66"/>
      <c r="H32" s="67"/>
    </row>
    <row r="33" spans="1:8" s="40" customFormat="1" ht="15.75" customHeight="1" x14ac:dyDescent="0.25">
      <c r="A33" s="65" t="s">
        <v>138</v>
      </c>
      <c r="B33" s="66"/>
      <c r="C33" s="66"/>
      <c r="D33" s="67"/>
      <c r="E33" s="65" t="s">
        <v>96</v>
      </c>
      <c r="F33" s="66"/>
      <c r="G33" s="66"/>
      <c r="H33" s="67"/>
    </row>
    <row r="34" spans="1:8" s="40" customFormat="1" ht="15.75" customHeight="1" x14ac:dyDescent="0.25">
      <c r="A34" s="65" t="s">
        <v>139</v>
      </c>
      <c r="B34" s="66"/>
      <c r="C34" s="66"/>
      <c r="D34" s="67"/>
      <c r="E34" s="65" t="s">
        <v>96</v>
      </c>
      <c r="F34" s="66"/>
      <c r="G34" s="66"/>
      <c r="H34" s="67"/>
    </row>
    <row r="35" spans="1:8" s="40" customFormat="1" ht="15.75" customHeight="1" x14ac:dyDescent="0.25">
      <c r="A35" s="65" t="s">
        <v>140</v>
      </c>
      <c r="B35" s="66"/>
      <c r="C35" s="66"/>
      <c r="D35" s="67"/>
      <c r="E35" s="65" t="s">
        <v>96</v>
      </c>
      <c r="F35" s="66"/>
      <c r="G35" s="66"/>
      <c r="H35" s="67"/>
    </row>
    <row r="36" spans="1:8" s="40" customFormat="1" ht="15.75" customHeight="1" x14ac:dyDescent="0.25">
      <c r="A36" s="65" t="s">
        <v>141</v>
      </c>
      <c r="B36" s="66"/>
      <c r="C36" s="66"/>
      <c r="D36" s="67"/>
      <c r="E36" s="65" t="s">
        <v>96</v>
      </c>
      <c r="F36" s="66"/>
      <c r="G36" s="66"/>
      <c r="H36" s="67"/>
    </row>
    <row r="37" spans="1:8" s="40" customFormat="1" ht="15.75" customHeight="1" x14ac:dyDescent="0.25">
      <c r="A37" s="65" t="s">
        <v>142</v>
      </c>
      <c r="B37" s="66"/>
      <c r="C37" s="66"/>
      <c r="D37" s="67"/>
      <c r="E37" s="65" t="s">
        <v>183</v>
      </c>
      <c r="F37" s="66"/>
      <c r="G37" s="66"/>
      <c r="H37" s="67"/>
    </row>
    <row r="38" spans="1:8" s="40" customFormat="1" ht="15.75" customHeight="1" x14ac:dyDescent="0.25">
      <c r="A38" s="80" t="s">
        <v>143</v>
      </c>
      <c r="B38" s="81"/>
      <c r="C38" s="81"/>
      <c r="D38" s="81"/>
      <c r="E38" s="81"/>
      <c r="F38" s="81"/>
      <c r="G38" s="81"/>
      <c r="H38" s="82"/>
    </row>
    <row r="39" spans="1:8" s="40" customFormat="1" ht="15.95" customHeight="1" x14ac:dyDescent="0.25">
      <c r="A39" s="93" t="s">
        <v>144</v>
      </c>
      <c r="B39" s="94"/>
      <c r="C39" s="65" t="s">
        <v>96</v>
      </c>
      <c r="D39" s="66"/>
      <c r="E39" s="67"/>
      <c r="F39" s="41" t="s">
        <v>97</v>
      </c>
      <c r="G39" s="65" t="s">
        <v>96</v>
      </c>
      <c r="H39" s="67"/>
    </row>
    <row r="40" spans="1:8" s="40" customFormat="1" ht="30.6" customHeight="1" x14ac:dyDescent="0.25">
      <c r="A40" s="65" t="s">
        <v>145</v>
      </c>
      <c r="B40" s="67"/>
      <c r="C40" s="65" t="s">
        <v>146</v>
      </c>
      <c r="D40" s="66"/>
      <c r="E40" s="67"/>
      <c r="F40" s="41" t="s">
        <v>97</v>
      </c>
      <c r="G40" s="65" t="s">
        <v>147</v>
      </c>
      <c r="H40" s="67"/>
    </row>
    <row r="41" spans="1:8" s="40" customFormat="1" ht="28.5" customHeight="1" x14ac:dyDescent="0.25">
      <c r="A41" s="98" t="s">
        <v>148</v>
      </c>
      <c r="B41" s="99"/>
      <c r="C41" s="95" t="s">
        <v>149</v>
      </c>
      <c r="D41" s="96"/>
      <c r="E41" s="97"/>
      <c r="F41" s="44" t="s">
        <v>97</v>
      </c>
      <c r="G41" s="98" t="s">
        <v>150</v>
      </c>
      <c r="H41" s="99"/>
    </row>
    <row r="42" spans="1:8" s="40" customFormat="1" ht="15.75" customHeight="1" x14ac:dyDescent="0.25">
      <c r="A42" s="64" t="s">
        <v>174</v>
      </c>
      <c r="B42" s="64"/>
      <c r="C42" s="64" t="s">
        <v>3</v>
      </c>
      <c r="D42" s="64"/>
      <c r="E42" s="64"/>
      <c r="F42" s="45" t="s">
        <v>151</v>
      </c>
      <c r="G42" s="64" t="s">
        <v>3</v>
      </c>
      <c r="H42" s="64"/>
    </row>
    <row r="43" spans="1:8" s="40" customFormat="1" ht="15.75" customHeight="1" x14ac:dyDescent="0.25">
      <c r="A43" s="64" t="s">
        <v>152</v>
      </c>
      <c r="B43" s="64"/>
      <c r="C43" s="64" t="s">
        <v>150</v>
      </c>
      <c r="D43" s="64"/>
      <c r="E43" s="64"/>
      <c r="F43" s="64" t="s">
        <v>153</v>
      </c>
      <c r="G43" s="64"/>
      <c r="H43" s="46" t="s">
        <v>176</v>
      </c>
    </row>
    <row r="44" spans="1:8" s="40" customFormat="1" ht="15.75" customHeight="1" x14ac:dyDescent="0.25">
      <c r="A44" s="57" t="s">
        <v>154</v>
      </c>
      <c r="B44" s="57"/>
      <c r="C44" s="57"/>
      <c r="D44" s="57"/>
      <c r="E44" s="57"/>
      <c r="F44" s="57"/>
      <c r="G44" s="57"/>
      <c r="H44" s="57"/>
    </row>
    <row r="45" spans="1:8" s="40" customFormat="1" ht="16.7" customHeight="1" x14ac:dyDescent="0.25">
      <c r="A45" s="64" t="s">
        <v>155</v>
      </c>
      <c r="B45" s="64"/>
      <c r="C45" s="109" t="s">
        <v>96</v>
      </c>
      <c r="D45" s="109"/>
      <c r="E45" s="109" t="s">
        <v>172</v>
      </c>
      <c r="F45" s="109"/>
      <c r="G45" s="109"/>
      <c r="H45" s="47">
        <v>96</v>
      </c>
    </row>
    <row r="46" spans="1:8" s="40" customFormat="1" ht="49.35" customHeight="1" x14ac:dyDescent="0.25">
      <c r="A46" s="64" t="s">
        <v>156</v>
      </c>
      <c r="B46" s="64"/>
      <c r="C46" s="110" t="s">
        <v>173</v>
      </c>
      <c r="D46" s="110" t="s">
        <v>171</v>
      </c>
      <c r="E46" s="64" t="s">
        <v>171</v>
      </c>
      <c r="F46" s="64"/>
      <c r="G46" s="64"/>
      <c r="H46" s="64"/>
    </row>
    <row r="47" spans="1:8" s="40" customFormat="1" ht="15" x14ac:dyDescent="0.25">
      <c r="A47" s="64" t="s">
        <v>157</v>
      </c>
      <c r="B47" s="64"/>
      <c r="C47" s="64"/>
      <c r="D47" s="64"/>
      <c r="E47" s="109" t="s">
        <v>170</v>
      </c>
      <c r="F47" s="109"/>
      <c r="G47" s="109"/>
      <c r="H47" s="109"/>
    </row>
    <row r="48" spans="1:8" s="40" customFormat="1" ht="15.75" customHeight="1" thickBot="1" x14ac:dyDescent="0.3">
      <c r="A48" s="103" t="s">
        <v>158</v>
      </c>
      <c r="B48" s="104"/>
      <c r="C48" s="104"/>
      <c r="D48" s="104"/>
      <c r="E48" s="104"/>
      <c r="F48" s="104"/>
      <c r="G48" s="104"/>
      <c r="H48" s="104"/>
    </row>
    <row r="49" spans="1:14" customFormat="1" ht="15.75" customHeight="1" x14ac:dyDescent="0.25">
      <c r="A49" s="115" t="s">
        <v>78</v>
      </c>
      <c r="B49" s="116"/>
      <c r="C49" s="117" t="s">
        <v>182</v>
      </c>
      <c r="D49" s="118"/>
      <c r="E49" s="118"/>
      <c r="F49" s="118"/>
      <c r="G49" s="118"/>
      <c r="H49" s="119"/>
      <c r="I49" s="28" t="str">
        <f ca="1">(IF(E53&gt;99%,"All work completed. Please provide OC.",IF(E53&gt;89.8%,"Plinth, RCC, Brick, Plaster, Flooring, Painting work Completed. Finishing work is in process.",IF(E53&lt;94%,(IF(C53=0,"Work not yet Started.",IF(D53=25%,"Piling work in process",IF(D53=50%,"Excavation work in process",IF(D53=100%,"Excavation work Completed. ","0")))&amp;(IF(C54=0%,"",IF(C54=J55,"Footing work is process",IF(C54=J56,"Footing work Completed",IF(C54=J57,"1st Basement Completed",IF(C54=J58,"1st &amp; 2nd Basement Completed",IF(C54=J59,"1st to 3rd Basement Completed",IF(C54=J60,"1st to 4th Basement Completed",IF(C54=J61,"Plinth work is process",IF(C54=J62,"Plinth work completed","0")))))))))))&amp;(IF(C55=(D50+F50+H50),", RCC Slab",IF(C55&gt;0,", RCC upto "&amp;C55&amp;" Slab",""))&amp;(IF(C56=H50,", Brickwork",IF(C56&gt;0,", Brickwork upto "&amp;C56&amp;" Floor",""))&amp;(IF(C57=H50,", Internal Plaster",IF(C57&gt;0,", Internal Plaster upto "&amp;C57&amp;" Floor",""))&amp;(IF(C58=H50,", External Plaster",IF(C58&gt;0,", External Plaster upto "&amp;C58&amp;" Floor",""))&amp;(IF(C59=H50,", Flooring",IF(C59&gt;0,", Flooring upto "&amp;C59&amp;" Floor",""))&amp;(IF(C60=H50,", Painting",IF(C60&gt;0,", Painting upto "&amp;C60&amp;" Floor",""))&amp;(IF(C61&gt;0,", Finishing upto "&amp;C61&amp;" Floor","")&amp;(IF(C55&gt;0.5," Completed",""))))))))))))))</f>
        <v>Excavation work Completed. Plinth work completed, RCC upto 22 Slab, Brickwork upto 18 Floor, Internal Plaster upto 5 Floor, External Plaster upto 11 Floor Completed</v>
      </c>
      <c r="J49" s="11"/>
    </row>
    <row r="50" spans="1:14" customFormat="1" x14ac:dyDescent="0.25">
      <c r="A50" s="37" t="s">
        <v>80</v>
      </c>
      <c r="B50" s="38">
        <v>0</v>
      </c>
      <c r="C50" s="38" t="s">
        <v>38</v>
      </c>
      <c r="D50" s="38">
        <v>1</v>
      </c>
      <c r="E50" s="38" t="s">
        <v>37</v>
      </c>
      <c r="F50" s="38">
        <v>3</v>
      </c>
      <c r="G50" s="38" t="s">
        <v>41</v>
      </c>
      <c r="H50" s="39">
        <f ca="1">--TRIM(RIGHT(SUBSTITUTE(LEFT(C49,_xlfn.AGGREGATE(16,6,FIND({0,1,2,3,4,5,6,7,8,9},C49,ROW(INDIRECT("1:"&amp;LEN(C49)))),1))," ",REPT(" ",LEN(C49))),LEN(C49)))</f>
        <v>24</v>
      </c>
      <c r="I50" s="29"/>
      <c r="J50" s="12"/>
    </row>
    <row r="51" spans="1:14" customFormat="1" ht="48.75" customHeight="1" x14ac:dyDescent="0.25">
      <c r="A51" s="120" t="s">
        <v>45</v>
      </c>
      <c r="B51" s="121"/>
      <c r="C51" s="122" t="str">
        <f ca="1">I49</f>
        <v>Excavation work Completed. Plinth work completed, RCC upto 22 Slab, Brickwork upto 18 Floor, Internal Plaster upto 5 Floor, External Plaster upto 11 Floor Completed</v>
      </c>
      <c r="D51" s="122"/>
      <c r="E51" s="122"/>
      <c r="F51" s="122"/>
      <c r="G51" s="122"/>
      <c r="H51" s="123"/>
      <c r="I51" s="29" t="s">
        <v>51</v>
      </c>
      <c r="J51" s="12"/>
    </row>
    <row r="52" spans="1:14" customFormat="1" x14ac:dyDescent="0.25">
      <c r="A52" s="105" t="s">
        <v>4</v>
      </c>
      <c r="B52" s="106"/>
      <c r="C52" s="49" t="s">
        <v>77</v>
      </c>
      <c r="D52" s="49" t="s">
        <v>42</v>
      </c>
      <c r="E52" s="106" t="s">
        <v>44</v>
      </c>
      <c r="F52" s="106"/>
      <c r="G52" s="106" t="s">
        <v>43</v>
      </c>
      <c r="H52" s="124"/>
      <c r="I52" s="26" t="s">
        <v>79</v>
      </c>
      <c r="J52" s="13">
        <f ca="1">H50*25%</f>
        <v>6</v>
      </c>
    </row>
    <row r="53" spans="1:14" customFormat="1" x14ac:dyDescent="0.25">
      <c r="A53" s="105" t="s">
        <v>66</v>
      </c>
      <c r="B53" s="106"/>
      <c r="C53" s="50">
        <f ca="1">J54</f>
        <v>24</v>
      </c>
      <c r="D53" s="51">
        <f ca="1">((100/H50)*C53)/100</f>
        <v>1</v>
      </c>
      <c r="E53" s="125">
        <f ca="1">(((C54/H50*10)+(40/(D50+F50+H50)*C55)+(7.5/(H50)*C56)+(7.5/(H50)*C57)+(10/H50*C58)+(10/H50*C59)+(5/H50*C60)+(5/H50*C61)+(5/H50*C62))/100)</f>
        <v>0.53199404761904767</v>
      </c>
      <c r="F53" s="125"/>
      <c r="G53" s="125">
        <f ca="1">((((C53/H50)*20)+((C54/H50)*25)+(30/(H50+F50+D50)*C55)+(5/H50*C56)+(5/H50*C57)+(5/H50*C58)+(5/H50*C59)+(0/H50*C60)+(0/H50*C61)+(5/H50*C62))/100)</f>
        <v>0.75654761904761914</v>
      </c>
      <c r="H53" s="127"/>
      <c r="I53" s="26" t="s">
        <v>46</v>
      </c>
      <c r="J53" s="27">
        <f ca="1">H50*50%</f>
        <v>12</v>
      </c>
    </row>
    <row r="54" spans="1:14" customFormat="1" x14ac:dyDescent="0.25">
      <c r="A54" s="105" t="s">
        <v>5</v>
      </c>
      <c r="B54" s="106"/>
      <c r="C54" s="52">
        <f ca="1">J62</f>
        <v>24</v>
      </c>
      <c r="D54" s="51">
        <f ca="1">((100/H50)*C54)/100</f>
        <v>1</v>
      </c>
      <c r="E54" s="125"/>
      <c r="F54" s="125"/>
      <c r="G54" s="125"/>
      <c r="H54" s="127"/>
      <c r="I54" s="26" t="s">
        <v>47</v>
      </c>
      <c r="J54" s="27">
        <f ca="1">H50</f>
        <v>24</v>
      </c>
    </row>
    <row r="55" spans="1:14" customFormat="1" x14ac:dyDescent="0.25">
      <c r="A55" s="107" t="s">
        <v>67</v>
      </c>
      <c r="B55" s="108"/>
      <c r="C55" s="52">
        <v>22</v>
      </c>
      <c r="D55" s="51">
        <f ca="1">((100/(D50+F50+H50))*C55)/100</f>
        <v>0.7857142857142857</v>
      </c>
      <c r="E55" s="125"/>
      <c r="F55" s="125"/>
      <c r="G55" s="125"/>
      <c r="H55" s="127"/>
      <c r="I55" s="26" t="s">
        <v>48</v>
      </c>
      <c r="J55" s="33">
        <f ca="1">(IF(B50&gt;1,(H50/(B50+2)),H50/4))</f>
        <v>6</v>
      </c>
      <c r="L55" s="31"/>
    </row>
    <row r="56" spans="1:14" customFormat="1" ht="15.75" customHeight="1" x14ac:dyDescent="0.25">
      <c r="A56" s="105" t="s">
        <v>74</v>
      </c>
      <c r="B56" s="106" t="s">
        <v>68</v>
      </c>
      <c r="C56" s="50">
        <v>18</v>
      </c>
      <c r="D56" s="51">
        <f ca="1">((100/H50)*C56)/100</f>
        <v>0.75</v>
      </c>
      <c r="E56" s="125"/>
      <c r="F56" s="125"/>
      <c r="G56" s="125"/>
      <c r="H56" s="127"/>
      <c r="I56" s="26" t="s">
        <v>49</v>
      </c>
      <c r="J56" s="33">
        <f ca="1">(IF(B50&gt;1,(H50/(B50+2)+J55),H50/4+J55))</f>
        <v>12</v>
      </c>
      <c r="L56" s="31"/>
    </row>
    <row r="57" spans="1:14" customFormat="1" ht="15.75" customHeight="1" x14ac:dyDescent="0.25">
      <c r="A57" s="105" t="s">
        <v>75</v>
      </c>
      <c r="B57" s="106" t="s">
        <v>68</v>
      </c>
      <c r="C57" s="50">
        <v>5</v>
      </c>
      <c r="D57" s="51">
        <f ca="1">((100/H50)*C57)/100</f>
        <v>0.20833333333333337</v>
      </c>
      <c r="E57" s="125"/>
      <c r="F57" s="125"/>
      <c r="G57" s="125"/>
      <c r="H57" s="127"/>
      <c r="I57" s="26" t="s">
        <v>84</v>
      </c>
      <c r="J57" s="33">
        <f>(IF(B50&gt;1,(H50/(B50+2)+J56),0))</f>
        <v>0</v>
      </c>
      <c r="L57" s="36"/>
      <c r="N57" s="31"/>
    </row>
    <row r="58" spans="1:14" customFormat="1" ht="15.75" customHeight="1" x14ac:dyDescent="0.25">
      <c r="A58" s="105" t="s">
        <v>73</v>
      </c>
      <c r="B58" s="106" t="s">
        <v>70</v>
      </c>
      <c r="C58" s="50">
        <v>11</v>
      </c>
      <c r="D58" s="51">
        <f ca="1">((100/(H50))*C58)/100</f>
        <v>0.45833333333333337</v>
      </c>
      <c r="E58" s="125"/>
      <c r="F58" s="125"/>
      <c r="G58" s="125"/>
      <c r="H58" s="127"/>
      <c r="I58" s="26" t="s">
        <v>81</v>
      </c>
      <c r="J58" s="33">
        <f>(IF(B50&gt;2,(H50/(B50+2)+J57),0))</f>
        <v>0</v>
      </c>
      <c r="K58" s="32"/>
      <c r="L58" s="36"/>
    </row>
    <row r="59" spans="1:14" customFormat="1" ht="15.75" customHeight="1" x14ac:dyDescent="0.25">
      <c r="A59" s="105" t="s">
        <v>69</v>
      </c>
      <c r="B59" s="106" t="s">
        <v>69</v>
      </c>
      <c r="C59" s="50">
        <v>0</v>
      </c>
      <c r="D59" s="51">
        <f ca="1">((100/H50)*C59)/100</f>
        <v>0</v>
      </c>
      <c r="E59" s="125"/>
      <c r="F59" s="125"/>
      <c r="G59" s="125"/>
      <c r="H59" s="127"/>
      <c r="I59" s="26" t="s">
        <v>82</v>
      </c>
      <c r="J59" s="34">
        <f>(IF(B50&gt;3,(H50/(B50+2)+J58),0))</f>
        <v>0</v>
      </c>
      <c r="K59" s="32"/>
      <c r="L59" s="36"/>
    </row>
    <row r="60" spans="1:14" customFormat="1" ht="15.75" customHeight="1" x14ac:dyDescent="0.25">
      <c r="A60" s="105" t="s">
        <v>76</v>
      </c>
      <c r="B60" s="106"/>
      <c r="C60" s="50">
        <v>0</v>
      </c>
      <c r="D60" s="51">
        <f ca="1">((100/H50)*C60)/100</f>
        <v>0</v>
      </c>
      <c r="E60" s="125"/>
      <c r="F60" s="125"/>
      <c r="G60" s="125"/>
      <c r="H60" s="127"/>
      <c r="I60" s="26" t="s">
        <v>83</v>
      </c>
      <c r="J60" s="33">
        <f>(IF(B50&gt;4,(H50/(B50+2)+J59),0))</f>
        <v>0</v>
      </c>
      <c r="K60" s="31"/>
      <c r="L60" s="36"/>
    </row>
    <row r="61" spans="1:14" customFormat="1" ht="15.75" customHeight="1" x14ac:dyDescent="0.25">
      <c r="A61" s="105" t="s">
        <v>71</v>
      </c>
      <c r="B61" s="106" t="s">
        <v>71</v>
      </c>
      <c r="C61" s="50">
        <v>0</v>
      </c>
      <c r="D61" s="51">
        <f ca="1">((100/(H50))*C61)/100</f>
        <v>0</v>
      </c>
      <c r="E61" s="125"/>
      <c r="F61" s="125"/>
      <c r="G61" s="125"/>
      <c r="H61" s="127"/>
      <c r="I61" s="26" t="s">
        <v>85</v>
      </c>
      <c r="J61" s="33">
        <f ca="1">(IF(B50=1,(H50/(B50+3)+J56),IF(B50=0,(H50/4+J56),IF(B50&gt;1,0))))</f>
        <v>18</v>
      </c>
      <c r="K61" s="32"/>
      <c r="L61" s="36"/>
    </row>
    <row r="62" spans="1:14" customFormat="1" ht="16.5" thickBot="1" x14ac:dyDescent="0.3">
      <c r="A62" s="111" t="s">
        <v>72</v>
      </c>
      <c r="B62" s="112"/>
      <c r="C62" s="55">
        <v>0</v>
      </c>
      <c r="D62" s="56">
        <f ca="1">((100/(H50))*C62)/100</f>
        <v>0</v>
      </c>
      <c r="E62" s="126"/>
      <c r="F62" s="126"/>
      <c r="G62" s="126"/>
      <c r="H62" s="128"/>
      <c r="I62" s="30" t="s">
        <v>50</v>
      </c>
      <c r="J62" s="35">
        <f ca="1">(IF(B50&gt;1.5,(H50/(B50+2)+J56+MAX(0,J57-J56)+MAX(0,J58-J57)+MAX(0,J59-J58)+MAX(0,J60-J59)+MAX(0,J61-J60)),IF(B50=1,(H50/(B50+3)+J61),IF(B50=0,H50/4+J61))))</f>
        <v>24</v>
      </c>
      <c r="K62" s="32"/>
      <c r="L62" s="36"/>
    </row>
    <row r="63" spans="1:14" s="40" customFormat="1" ht="15.75" customHeight="1" x14ac:dyDescent="0.25">
      <c r="A63" s="113" t="s">
        <v>177</v>
      </c>
      <c r="B63" s="114"/>
      <c r="C63" s="114"/>
      <c r="D63" s="114"/>
      <c r="E63" s="114"/>
      <c r="F63" s="114"/>
      <c r="G63" s="114"/>
      <c r="H63" s="114"/>
    </row>
    <row r="64" spans="1:14" s="40" customFormat="1" ht="15.75" customHeight="1" x14ac:dyDescent="0.25">
      <c r="A64" s="58" t="s">
        <v>159</v>
      </c>
      <c r="B64" s="58"/>
      <c r="C64" s="58"/>
      <c r="D64" s="58"/>
      <c r="E64" s="58"/>
      <c r="F64" s="58"/>
      <c r="G64" s="58"/>
      <c r="H64" s="58"/>
    </row>
    <row r="65" spans="1:8" s="40" customFormat="1" ht="31.5" customHeight="1" x14ac:dyDescent="0.25">
      <c r="A65" s="58" t="s">
        <v>160</v>
      </c>
      <c r="B65" s="58"/>
      <c r="C65" s="58"/>
      <c r="D65" s="58"/>
      <c r="E65" s="58"/>
      <c r="F65" s="58"/>
      <c r="G65" s="58"/>
      <c r="H65" s="58"/>
    </row>
    <row r="66" spans="1:8" s="40" customFormat="1" ht="15.75" customHeight="1" x14ac:dyDescent="0.25">
      <c r="A66" s="58" t="s">
        <v>161</v>
      </c>
      <c r="B66" s="58"/>
      <c r="C66" s="58"/>
      <c r="D66" s="58"/>
      <c r="E66" s="58"/>
      <c r="F66" s="58"/>
      <c r="G66" s="58"/>
      <c r="H66" s="58"/>
    </row>
    <row r="67" spans="1:8" s="40" customFormat="1" ht="15.75" customHeight="1" x14ac:dyDescent="0.25">
      <c r="A67" s="102" t="s">
        <v>181</v>
      </c>
      <c r="B67" s="102"/>
      <c r="C67" s="102"/>
      <c r="D67" s="102"/>
      <c r="E67" s="100">
        <v>10500</v>
      </c>
      <c r="F67" s="100"/>
      <c r="G67" s="100"/>
      <c r="H67" s="100"/>
    </row>
    <row r="68" spans="1:8" s="40" customFormat="1" ht="16.7" customHeight="1" x14ac:dyDescent="0.25">
      <c r="A68" s="64" t="s">
        <v>162</v>
      </c>
      <c r="B68" s="64"/>
      <c r="C68" s="64"/>
      <c r="D68" s="64"/>
      <c r="E68" s="59" t="s">
        <v>163</v>
      </c>
      <c r="F68" s="59"/>
      <c r="G68" s="59"/>
      <c r="H68" s="59"/>
    </row>
    <row r="69" spans="1:8" s="40" customFormat="1" ht="15.75" hidden="1" customHeight="1" x14ac:dyDescent="0.25">
      <c r="A69" s="64" t="s">
        <v>164</v>
      </c>
      <c r="B69" s="64"/>
      <c r="C69" s="64"/>
      <c r="D69" s="64"/>
      <c r="E69" s="59" t="s">
        <v>96</v>
      </c>
      <c r="F69" s="59"/>
      <c r="G69" s="59"/>
      <c r="H69" s="59"/>
    </row>
    <row r="70" spans="1:8" s="40" customFormat="1" ht="16.7" customHeight="1" x14ac:dyDescent="0.25">
      <c r="A70" s="64" t="s">
        <v>165</v>
      </c>
      <c r="B70" s="64"/>
      <c r="C70" s="64"/>
      <c r="D70" s="64"/>
      <c r="E70" s="59" t="s">
        <v>185</v>
      </c>
      <c r="F70" s="59"/>
      <c r="G70" s="59"/>
      <c r="H70" s="59"/>
    </row>
    <row r="71" spans="1:8" s="40" customFormat="1" ht="16.7" hidden="1" customHeight="1" x14ac:dyDescent="0.25">
      <c r="A71" s="64" t="s">
        <v>166</v>
      </c>
      <c r="B71" s="64"/>
      <c r="C71" s="64"/>
      <c r="D71" s="64"/>
      <c r="E71" s="101" t="s">
        <v>184</v>
      </c>
      <c r="F71" s="59"/>
      <c r="G71" s="59"/>
      <c r="H71" s="59"/>
    </row>
    <row r="72" spans="1:8" s="40" customFormat="1" ht="15.75" hidden="1" customHeight="1" x14ac:dyDescent="0.25">
      <c r="A72" s="64" t="s">
        <v>167</v>
      </c>
      <c r="B72" s="64"/>
      <c r="C72" s="64"/>
      <c r="D72" s="64"/>
      <c r="E72" s="59" t="s">
        <v>96</v>
      </c>
      <c r="F72" s="59"/>
      <c r="G72" s="59"/>
      <c r="H72" s="59"/>
    </row>
    <row r="73" spans="1:8" s="40" customFormat="1" ht="15" hidden="1" x14ac:dyDescent="0.25">
      <c r="A73" s="64" t="s">
        <v>168</v>
      </c>
      <c r="B73" s="64"/>
      <c r="C73" s="64"/>
      <c r="D73" s="64"/>
      <c r="E73" s="59" t="s">
        <v>96</v>
      </c>
      <c r="F73" s="59"/>
      <c r="G73" s="59"/>
      <c r="H73" s="59"/>
    </row>
    <row r="74" spans="1:8" s="40" customFormat="1" ht="15.75" customHeight="1" x14ac:dyDescent="0.25">
      <c r="A74" s="57" t="s">
        <v>169</v>
      </c>
      <c r="B74" s="57"/>
      <c r="C74" s="57"/>
      <c r="D74" s="57"/>
      <c r="E74" s="59">
        <v>8400</v>
      </c>
      <c r="F74" s="59"/>
      <c r="G74" s="59"/>
      <c r="H74" s="59"/>
    </row>
    <row r="75" spans="1:8" s="40" customFormat="1" ht="146.25" customHeight="1" x14ac:dyDescent="0.25">
      <c r="A75" s="57" t="s">
        <v>194</v>
      </c>
      <c r="B75" s="58"/>
      <c r="C75" s="58"/>
      <c r="D75" s="58"/>
      <c r="E75" s="58"/>
      <c r="F75" s="58"/>
      <c r="G75" s="58"/>
      <c r="H75" s="58"/>
    </row>
    <row r="76" spans="1:8" x14ac:dyDescent="0.25">
      <c r="A76" s="74" t="s">
        <v>8</v>
      </c>
      <c r="B76" s="74"/>
      <c r="C76" s="74"/>
      <c r="D76" s="74"/>
      <c r="E76" s="74"/>
      <c r="F76" s="74"/>
      <c r="G76" s="74"/>
      <c r="H76" s="74"/>
    </row>
    <row r="77" spans="1:8" x14ac:dyDescent="0.25">
      <c r="A77" s="72" t="s">
        <v>9</v>
      </c>
      <c r="B77" s="72"/>
      <c r="C77" s="72"/>
      <c r="D77" s="72"/>
      <c r="E77" s="72"/>
      <c r="F77" s="72"/>
      <c r="G77" s="72"/>
      <c r="H77" s="72"/>
    </row>
    <row r="78" spans="1:8" ht="15.75" customHeight="1" x14ac:dyDescent="0.25">
      <c r="A78" s="75" t="s">
        <v>10</v>
      </c>
      <c r="B78" s="75"/>
      <c r="C78" s="75"/>
      <c r="D78" s="75"/>
      <c r="E78" s="75"/>
      <c r="F78" s="75"/>
      <c r="G78" s="75"/>
      <c r="H78" s="75"/>
    </row>
    <row r="79" spans="1:8" x14ac:dyDescent="0.25">
      <c r="A79" s="72" t="s">
        <v>11</v>
      </c>
      <c r="B79" s="72"/>
      <c r="C79" s="72"/>
      <c r="D79" s="72"/>
      <c r="E79" s="72"/>
      <c r="F79" s="72"/>
      <c r="G79" s="72"/>
      <c r="H79" s="72"/>
    </row>
    <row r="80" spans="1:8" x14ac:dyDescent="0.25">
      <c r="A80" s="72" t="s">
        <v>12</v>
      </c>
      <c r="B80" s="72"/>
      <c r="C80" s="72"/>
      <c r="D80" s="72"/>
      <c r="E80" s="72"/>
      <c r="F80" s="72"/>
      <c r="G80" s="72"/>
      <c r="H80" s="72"/>
    </row>
    <row r="81" spans="1:8" hidden="1" x14ac:dyDescent="0.25">
      <c r="A81" s="72" t="s">
        <v>64</v>
      </c>
      <c r="B81" s="72"/>
      <c r="C81" s="72"/>
      <c r="D81" s="72"/>
      <c r="E81" s="72"/>
      <c r="F81" s="72"/>
      <c r="G81" s="72"/>
      <c r="H81" s="72"/>
    </row>
    <row r="82" spans="1:8" ht="35.25" hidden="1" customHeight="1" x14ac:dyDescent="0.25">
      <c r="A82" s="73" t="s">
        <v>65</v>
      </c>
      <c r="B82" s="73"/>
      <c r="C82" s="73"/>
      <c r="D82" s="73"/>
      <c r="E82" s="73"/>
      <c r="F82" s="73"/>
      <c r="G82" s="73"/>
      <c r="H82" s="73"/>
    </row>
    <row r="83" spans="1:8" x14ac:dyDescent="0.25">
      <c r="A83" s="71" t="s">
        <v>39</v>
      </c>
      <c r="B83" s="71"/>
      <c r="C83" s="71" t="s">
        <v>190</v>
      </c>
      <c r="D83" s="71"/>
      <c r="E83" s="71" t="s">
        <v>52</v>
      </c>
      <c r="F83" s="71"/>
      <c r="G83" s="71" t="s">
        <v>195</v>
      </c>
      <c r="H83" s="71"/>
    </row>
    <row r="84" spans="1:8" x14ac:dyDescent="0.25">
      <c r="A84" s="70" t="s">
        <v>40</v>
      </c>
      <c r="B84" s="70"/>
      <c r="C84" s="70"/>
      <c r="D84" s="70"/>
      <c r="E84" s="70"/>
      <c r="F84" s="70"/>
      <c r="G84" s="70"/>
      <c r="H84" s="70"/>
    </row>
    <row r="85" spans="1:8" x14ac:dyDescent="0.25">
      <c r="A85" s="70"/>
      <c r="B85" s="70"/>
      <c r="C85" s="70"/>
      <c r="D85" s="70"/>
      <c r="E85" s="70"/>
      <c r="F85" s="70"/>
      <c r="G85" s="70"/>
      <c r="H85" s="70"/>
    </row>
    <row r="86" spans="1:8" x14ac:dyDescent="0.25">
      <c r="A86" s="70"/>
      <c r="B86" s="70"/>
      <c r="C86" s="70"/>
      <c r="D86" s="70"/>
      <c r="E86" s="70"/>
      <c r="F86" s="70"/>
      <c r="G86" s="70"/>
      <c r="H86" s="70"/>
    </row>
    <row r="87" spans="1:8" x14ac:dyDescent="0.25">
      <c r="A87" s="7" t="s">
        <v>13</v>
      </c>
      <c r="B87" s="8"/>
      <c r="C87" s="8"/>
      <c r="D87" s="7"/>
      <c r="F87" s="8"/>
      <c r="G87" s="8"/>
      <c r="H87" s="8"/>
    </row>
    <row r="88" spans="1:8" x14ac:dyDescent="0.25">
      <c r="A88" s="8"/>
      <c r="B88" s="8"/>
      <c r="C88" s="8"/>
      <c r="D88" s="8"/>
      <c r="E88" s="8"/>
      <c r="F88" s="8"/>
      <c r="G88" s="8"/>
      <c r="H88" s="8"/>
    </row>
    <row r="89" spans="1:8" x14ac:dyDescent="0.25">
      <c r="A89" s="8"/>
      <c r="B89" s="8"/>
      <c r="C89" s="8"/>
      <c r="D89" s="8"/>
      <c r="E89" s="8"/>
      <c r="F89" s="8"/>
      <c r="G89" s="8"/>
      <c r="H89" s="8"/>
    </row>
    <row r="90" spans="1:8" ht="15" customHeight="1" x14ac:dyDescent="0.25"/>
    <row r="129" spans="1:1" x14ac:dyDescent="0.25">
      <c r="A129" s="10" t="s">
        <v>14</v>
      </c>
    </row>
  </sheetData>
  <mergeCells count="157">
    <mergeCell ref="E47:H47"/>
    <mergeCell ref="E46:H46"/>
    <mergeCell ref="E45:G45"/>
    <mergeCell ref="C45:D45"/>
    <mergeCell ref="C46:D46"/>
    <mergeCell ref="A47:D47"/>
    <mergeCell ref="A73:D73"/>
    <mergeCell ref="A74:D74"/>
    <mergeCell ref="A62:B62"/>
    <mergeCell ref="A65:H65"/>
    <mergeCell ref="A66:H66"/>
    <mergeCell ref="A63:H63"/>
    <mergeCell ref="A64:H64"/>
    <mergeCell ref="A45:B45"/>
    <mergeCell ref="A49:B49"/>
    <mergeCell ref="C49:H49"/>
    <mergeCell ref="A51:B51"/>
    <mergeCell ref="C51:H51"/>
    <mergeCell ref="A52:B52"/>
    <mergeCell ref="E52:F52"/>
    <mergeCell ref="G52:H52"/>
    <mergeCell ref="A53:B53"/>
    <mergeCell ref="E53:F62"/>
    <mergeCell ref="G53:H62"/>
    <mergeCell ref="E67:H67"/>
    <mergeCell ref="E68:H68"/>
    <mergeCell ref="E69:H69"/>
    <mergeCell ref="E70:H70"/>
    <mergeCell ref="E71:H71"/>
    <mergeCell ref="E72:H72"/>
    <mergeCell ref="E73:H73"/>
    <mergeCell ref="A67:D67"/>
    <mergeCell ref="A48:H48"/>
    <mergeCell ref="A54:B54"/>
    <mergeCell ref="A55:B55"/>
    <mergeCell ref="A56:B56"/>
    <mergeCell ref="A57:B57"/>
    <mergeCell ref="A58:B58"/>
    <mergeCell ref="A59:B59"/>
    <mergeCell ref="A60:B60"/>
    <mergeCell ref="A61:B61"/>
    <mergeCell ref="A70:D70"/>
    <mergeCell ref="A71:D71"/>
    <mergeCell ref="A72:D72"/>
    <mergeCell ref="A44:H44"/>
    <mergeCell ref="C43:E43"/>
    <mergeCell ref="E34:H34"/>
    <mergeCell ref="A35:D35"/>
    <mergeCell ref="E35:H35"/>
    <mergeCell ref="A36:D36"/>
    <mergeCell ref="E36:H36"/>
    <mergeCell ref="A37:D37"/>
    <mergeCell ref="E37:H37"/>
    <mergeCell ref="A39:B39"/>
    <mergeCell ref="C39:E39"/>
    <mergeCell ref="G39:H39"/>
    <mergeCell ref="A38:H38"/>
    <mergeCell ref="A40:B40"/>
    <mergeCell ref="C40:E40"/>
    <mergeCell ref="A43:B43"/>
    <mergeCell ref="F43:G43"/>
    <mergeCell ref="C41:E41"/>
    <mergeCell ref="A41:B41"/>
    <mergeCell ref="C42:E42"/>
    <mergeCell ref="A42:B42"/>
    <mergeCell ref="G40:H40"/>
    <mergeCell ref="G41:H41"/>
    <mergeCell ref="G42:H42"/>
    <mergeCell ref="A17:D17"/>
    <mergeCell ref="E17:H17"/>
    <mergeCell ref="A18:D18"/>
    <mergeCell ref="E18:H18"/>
    <mergeCell ref="A19:D19"/>
    <mergeCell ref="E19:H19"/>
    <mergeCell ref="A20:D20"/>
    <mergeCell ref="E20:H20"/>
    <mergeCell ref="A21:D21"/>
    <mergeCell ref="E21:H21"/>
    <mergeCell ref="A3:D3"/>
    <mergeCell ref="E3:H3"/>
    <mergeCell ref="A4:D4"/>
    <mergeCell ref="E4:H4"/>
    <mergeCell ref="A8:D8"/>
    <mergeCell ref="E8:H8"/>
    <mergeCell ref="A9:D9"/>
    <mergeCell ref="E9:H9"/>
    <mergeCell ref="A11:B11"/>
    <mergeCell ref="C11:F11"/>
    <mergeCell ref="A7:D7"/>
    <mergeCell ref="E7:H7"/>
    <mergeCell ref="A33:D33"/>
    <mergeCell ref="E33:H33"/>
    <mergeCell ref="A34:D34"/>
    <mergeCell ref="A23:B23"/>
    <mergeCell ref="D23:E23"/>
    <mergeCell ref="F23:G23"/>
    <mergeCell ref="A24:B24"/>
    <mergeCell ref="D24:E24"/>
    <mergeCell ref="F24:G24"/>
    <mergeCell ref="A25:B25"/>
    <mergeCell ref="D25:E25"/>
    <mergeCell ref="F25:G25"/>
    <mergeCell ref="A26:H26"/>
    <mergeCell ref="A27:H27"/>
    <mergeCell ref="A28:B28"/>
    <mergeCell ref="A30:H30"/>
    <mergeCell ref="A31:H31"/>
    <mergeCell ref="A32:D32"/>
    <mergeCell ref="E32:H32"/>
    <mergeCell ref="A29:B29"/>
    <mergeCell ref="C29:H29"/>
    <mergeCell ref="C28:H28"/>
    <mergeCell ref="A12:B12"/>
    <mergeCell ref="C12:H12"/>
    <mergeCell ref="G13:H13"/>
    <mergeCell ref="E13:F13"/>
    <mergeCell ref="E14:F14"/>
    <mergeCell ref="G14:H14"/>
    <mergeCell ref="E15:F15"/>
    <mergeCell ref="G15:H15"/>
    <mergeCell ref="A13:B13"/>
    <mergeCell ref="A84:H86"/>
    <mergeCell ref="A83:B83"/>
    <mergeCell ref="E83:F83"/>
    <mergeCell ref="C83:D83"/>
    <mergeCell ref="G83:H83"/>
    <mergeCell ref="A79:H79"/>
    <mergeCell ref="A82:H82"/>
    <mergeCell ref="A80:H80"/>
    <mergeCell ref="A76:H76"/>
    <mergeCell ref="A77:H77"/>
    <mergeCell ref="A81:H81"/>
    <mergeCell ref="A78:H78"/>
    <mergeCell ref="A75:H75"/>
    <mergeCell ref="E74:H74"/>
    <mergeCell ref="C13:D13"/>
    <mergeCell ref="A14:B14"/>
    <mergeCell ref="C14:D14"/>
    <mergeCell ref="A15:B15"/>
    <mergeCell ref="C15:D15"/>
    <mergeCell ref="A1:H1"/>
    <mergeCell ref="A2:H2"/>
    <mergeCell ref="A68:D68"/>
    <mergeCell ref="A69:D69"/>
    <mergeCell ref="A46:B46"/>
    <mergeCell ref="A22:D22"/>
    <mergeCell ref="E22:H22"/>
    <mergeCell ref="A16:B16"/>
    <mergeCell ref="C16:D16"/>
    <mergeCell ref="E16:F16"/>
    <mergeCell ref="G16:H16"/>
    <mergeCell ref="A10:D10"/>
    <mergeCell ref="E10:H10"/>
    <mergeCell ref="A5:D5"/>
    <mergeCell ref="E5:H5"/>
    <mergeCell ref="A6:D6"/>
    <mergeCell ref="E6:H6"/>
  </mergeCells>
  <hyperlinks>
    <hyperlink ref="C29" r:id="rId1"/>
  </hyperlinks>
  <printOptions horizontalCentered="1"/>
  <pageMargins left="0.39370078740157483" right="0.39370078740157483" top="0.78740157480314965" bottom="0.78740157480314965" header="0.19685039370078741" footer="0.19685039370078741"/>
  <pageSetup paperSize="9" scale="97" fitToHeight="0" orientation="portrait" r:id="rId2"/>
  <headerFooter>
    <oddHeader>&amp;C&amp;G</oddHeader>
    <oddFooter>&amp;L&amp;"Times New Roman,Bold"&amp;12Ref No: &amp;F&amp;C&amp;G&amp;R&amp;"Times New Roman,Bold"&amp;12                                                    &amp;P</oddFooter>
  </headerFooter>
  <rowBreaks count="3" manualBreakCount="3">
    <brk id="74" max="7" man="1"/>
    <brk id="86" max="16383" man="1"/>
    <brk id="128"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36"/>
  <sheetViews>
    <sheetView topLeftCell="A4" workbookViewId="0">
      <selection activeCell="F21" sqref="F21"/>
    </sheetView>
  </sheetViews>
  <sheetFormatPr defaultRowHeight="15" x14ac:dyDescent="0.25"/>
  <cols>
    <col min="2" max="2" width="12.28515625" customWidth="1"/>
  </cols>
  <sheetData>
    <row r="2" spans="1:12" x14ac:dyDescent="0.25">
      <c r="B2" s="1" t="s">
        <v>15</v>
      </c>
      <c r="C2" s="129"/>
      <c r="D2" s="129"/>
    </row>
    <row r="3" spans="1:12" x14ac:dyDescent="0.25">
      <c r="D3" s="2"/>
      <c r="E3" s="2"/>
      <c r="F3" s="2"/>
      <c r="G3" s="2"/>
      <c r="H3" s="2"/>
      <c r="I3" s="2"/>
    </row>
    <row r="4" spans="1:12" x14ac:dyDescent="0.25">
      <c r="A4" s="1" t="s">
        <v>16</v>
      </c>
      <c r="B4" s="3" t="s">
        <v>17</v>
      </c>
      <c r="C4" s="130" t="s">
        <v>18</v>
      </c>
      <c r="D4" s="130"/>
      <c r="E4" s="130"/>
      <c r="F4" s="4"/>
      <c r="G4" s="130" t="s">
        <v>19</v>
      </c>
      <c r="H4" s="130"/>
      <c r="I4" s="130"/>
      <c r="J4" s="130" t="s">
        <v>20</v>
      </c>
      <c r="K4" s="130"/>
      <c r="L4" s="130"/>
    </row>
    <row r="5" spans="1:12" x14ac:dyDescent="0.25">
      <c r="A5" s="1">
        <v>202</v>
      </c>
      <c r="B5" s="3"/>
      <c r="C5" s="3" t="s">
        <v>21</v>
      </c>
      <c r="D5" s="3" t="s">
        <v>22</v>
      </c>
      <c r="E5" s="3" t="s">
        <v>6</v>
      </c>
      <c r="F5" s="3"/>
      <c r="G5" s="3" t="s">
        <v>21</v>
      </c>
      <c r="H5" s="3" t="s">
        <v>22</v>
      </c>
      <c r="I5" s="3" t="s">
        <v>6</v>
      </c>
      <c r="J5" s="3" t="s">
        <v>21</v>
      </c>
      <c r="K5" s="3" t="s">
        <v>22</v>
      </c>
      <c r="L5" s="3" t="s">
        <v>6</v>
      </c>
    </row>
    <row r="6" spans="1:12" x14ac:dyDescent="0.25">
      <c r="B6" s="5" t="s">
        <v>23</v>
      </c>
      <c r="C6" s="5"/>
      <c r="D6" s="5"/>
      <c r="E6" s="5">
        <f>C6*D6</f>
        <v>0</v>
      </c>
      <c r="F6" s="5" t="s">
        <v>24</v>
      </c>
      <c r="G6" s="5"/>
      <c r="H6" s="5"/>
      <c r="I6" s="5">
        <f>G6*H6</f>
        <v>0</v>
      </c>
      <c r="J6" s="5"/>
      <c r="K6" s="5"/>
      <c r="L6" s="5">
        <f>J6*K6</f>
        <v>0</v>
      </c>
    </row>
    <row r="7" spans="1:12" x14ac:dyDescent="0.25">
      <c r="B7" s="5"/>
      <c r="C7" s="5"/>
      <c r="D7" s="5"/>
      <c r="E7" s="5">
        <f t="shared" ref="E7:E33" si="0">C7*D7</f>
        <v>0</v>
      </c>
      <c r="F7" s="5" t="s">
        <v>25</v>
      </c>
      <c r="G7" s="5"/>
      <c r="H7" s="5"/>
      <c r="I7" s="5">
        <f t="shared" ref="I7:I29" si="1">G7*H7</f>
        <v>0</v>
      </c>
      <c r="J7" s="5"/>
      <c r="K7" s="5"/>
      <c r="L7" s="5">
        <f t="shared" ref="L7:L29" si="2">J7*K7</f>
        <v>0</v>
      </c>
    </row>
    <row r="8" spans="1:12" x14ac:dyDescent="0.25">
      <c r="B8" s="5"/>
      <c r="C8" s="5"/>
      <c r="D8" s="5"/>
      <c r="E8" s="5">
        <f t="shared" si="0"/>
        <v>0</v>
      </c>
      <c r="F8" s="5"/>
      <c r="G8" s="5"/>
      <c r="H8" s="5"/>
      <c r="I8" s="5">
        <f t="shared" si="1"/>
        <v>0</v>
      </c>
      <c r="J8" s="5"/>
      <c r="K8" s="5"/>
      <c r="L8" s="5">
        <f t="shared" si="2"/>
        <v>0</v>
      </c>
    </row>
    <row r="9" spans="1:12" x14ac:dyDescent="0.25">
      <c r="B9" s="5" t="s">
        <v>26</v>
      </c>
      <c r="C9" s="5"/>
      <c r="D9" s="5"/>
      <c r="E9" s="5">
        <f t="shared" si="0"/>
        <v>0</v>
      </c>
      <c r="F9" s="5" t="s">
        <v>24</v>
      </c>
      <c r="G9" s="5"/>
      <c r="H9" s="5"/>
      <c r="I9" s="5">
        <f t="shared" si="1"/>
        <v>0</v>
      </c>
      <c r="J9" s="5"/>
      <c r="K9" s="5"/>
      <c r="L9" s="5">
        <f t="shared" si="2"/>
        <v>0</v>
      </c>
    </row>
    <row r="10" spans="1:12" x14ac:dyDescent="0.25">
      <c r="B10" s="5"/>
      <c r="C10" s="5"/>
      <c r="D10" s="5"/>
      <c r="E10" s="5">
        <f t="shared" si="0"/>
        <v>0</v>
      </c>
      <c r="F10" s="5" t="s">
        <v>25</v>
      </c>
      <c r="G10" s="5"/>
      <c r="H10" s="5"/>
      <c r="I10" s="5">
        <f t="shared" si="1"/>
        <v>0</v>
      </c>
      <c r="J10" s="5"/>
      <c r="K10" s="5"/>
      <c r="L10" s="5">
        <f t="shared" si="2"/>
        <v>0</v>
      </c>
    </row>
    <row r="11" spans="1:12" x14ac:dyDescent="0.25">
      <c r="B11" s="5"/>
      <c r="C11" s="5"/>
      <c r="D11" s="5"/>
      <c r="E11" s="5">
        <f t="shared" si="0"/>
        <v>0</v>
      </c>
      <c r="F11" s="5"/>
      <c r="G11" s="5"/>
      <c r="H11" s="5"/>
      <c r="I11" s="5">
        <f t="shared" si="1"/>
        <v>0</v>
      </c>
      <c r="J11" s="5"/>
      <c r="K11" s="5"/>
      <c r="L11" s="5">
        <f t="shared" si="2"/>
        <v>0</v>
      </c>
    </row>
    <row r="12" spans="1:12" x14ac:dyDescent="0.25">
      <c r="B12" s="5"/>
      <c r="C12" s="5"/>
      <c r="D12" s="5"/>
      <c r="E12" s="5">
        <f t="shared" si="0"/>
        <v>0</v>
      </c>
      <c r="F12" s="5"/>
      <c r="G12" s="5"/>
      <c r="H12" s="5"/>
      <c r="I12" s="5">
        <f t="shared" si="1"/>
        <v>0</v>
      </c>
      <c r="J12" s="5"/>
      <c r="K12" s="5"/>
      <c r="L12" s="5">
        <f t="shared" si="2"/>
        <v>0</v>
      </c>
    </row>
    <row r="13" spans="1:12" x14ac:dyDescent="0.25">
      <c r="B13" s="5" t="s">
        <v>27</v>
      </c>
      <c r="C13" s="5"/>
      <c r="D13" s="5"/>
      <c r="E13" s="5">
        <f t="shared" si="0"/>
        <v>0</v>
      </c>
      <c r="F13" s="5" t="s">
        <v>24</v>
      </c>
      <c r="G13" s="5"/>
      <c r="H13" s="5"/>
      <c r="I13" s="5">
        <f t="shared" si="1"/>
        <v>0</v>
      </c>
      <c r="J13" s="5"/>
      <c r="K13" s="5"/>
      <c r="L13" s="5">
        <f t="shared" si="2"/>
        <v>0</v>
      </c>
    </row>
    <row r="14" spans="1:12" x14ac:dyDescent="0.25">
      <c r="B14" s="5"/>
      <c r="C14" s="5"/>
      <c r="D14" s="5"/>
      <c r="E14" s="5">
        <f t="shared" si="0"/>
        <v>0</v>
      </c>
      <c r="F14" s="5" t="s">
        <v>25</v>
      </c>
      <c r="G14" s="5"/>
      <c r="H14" s="5"/>
      <c r="I14" s="5">
        <f t="shared" si="1"/>
        <v>0</v>
      </c>
      <c r="J14" s="5"/>
      <c r="K14" s="5"/>
      <c r="L14" s="5">
        <f t="shared" si="2"/>
        <v>0</v>
      </c>
    </row>
    <row r="15" spans="1:12" x14ac:dyDescent="0.25">
      <c r="B15" s="5"/>
      <c r="C15" s="5"/>
      <c r="D15" s="5"/>
      <c r="E15" s="5">
        <f t="shared" si="0"/>
        <v>0</v>
      </c>
      <c r="F15" s="5"/>
      <c r="G15" s="5"/>
      <c r="H15" s="5"/>
      <c r="I15" s="5">
        <f t="shared" si="1"/>
        <v>0</v>
      </c>
      <c r="J15" s="5"/>
      <c r="K15" s="5"/>
      <c r="L15" s="5">
        <f t="shared" si="2"/>
        <v>0</v>
      </c>
    </row>
    <row r="16" spans="1:12" x14ac:dyDescent="0.25">
      <c r="B16" s="5"/>
      <c r="C16" s="5"/>
      <c r="D16" s="5"/>
      <c r="E16" s="5">
        <f t="shared" si="0"/>
        <v>0</v>
      </c>
      <c r="F16" s="5"/>
      <c r="G16" s="5"/>
      <c r="H16" s="5"/>
      <c r="I16" s="5">
        <f t="shared" si="1"/>
        <v>0</v>
      </c>
      <c r="J16" s="5"/>
      <c r="K16" s="5"/>
      <c r="L16" s="5">
        <f t="shared" si="2"/>
        <v>0</v>
      </c>
    </row>
    <row r="17" spans="2:12" x14ac:dyDescent="0.25">
      <c r="B17" s="5" t="s">
        <v>28</v>
      </c>
      <c r="C17" s="5"/>
      <c r="D17" s="5"/>
      <c r="E17" s="5">
        <f t="shared" si="0"/>
        <v>0</v>
      </c>
      <c r="F17" s="5" t="s">
        <v>24</v>
      </c>
      <c r="G17" s="5"/>
      <c r="H17" s="5"/>
      <c r="I17" s="5">
        <f t="shared" si="1"/>
        <v>0</v>
      </c>
      <c r="J17" s="5"/>
      <c r="K17" s="5"/>
      <c r="L17" s="5">
        <f t="shared" si="2"/>
        <v>0</v>
      </c>
    </row>
    <row r="18" spans="2:12" x14ac:dyDescent="0.25">
      <c r="B18" s="5"/>
      <c r="C18" s="5"/>
      <c r="D18" s="5"/>
      <c r="E18" s="5">
        <f t="shared" si="0"/>
        <v>0</v>
      </c>
      <c r="F18" s="5" t="s">
        <v>25</v>
      </c>
      <c r="G18" s="5"/>
      <c r="H18" s="5"/>
      <c r="I18" s="5">
        <f t="shared" si="1"/>
        <v>0</v>
      </c>
      <c r="J18" s="5"/>
      <c r="K18" s="5"/>
      <c r="L18" s="5">
        <f t="shared" si="2"/>
        <v>0</v>
      </c>
    </row>
    <row r="19" spans="2:12" x14ac:dyDescent="0.25">
      <c r="B19" s="5"/>
      <c r="C19" s="5"/>
      <c r="D19" s="5"/>
      <c r="E19" s="5">
        <f t="shared" si="0"/>
        <v>0</v>
      </c>
      <c r="F19" s="5"/>
      <c r="G19" s="5"/>
      <c r="H19" s="5"/>
      <c r="I19" s="5">
        <f t="shared" si="1"/>
        <v>0</v>
      </c>
      <c r="J19" s="5"/>
      <c r="K19" s="5"/>
      <c r="L19" s="5">
        <f t="shared" si="2"/>
        <v>0</v>
      </c>
    </row>
    <row r="20" spans="2:12" x14ac:dyDescent="0.25">
      <c r="B20" s="5" t="s">
        <v>28</v>
      </c>
      <c r="C20" s="5"/>
      <c r="D20" s="5"/>
      <c r="E20" s="5">
        <f t="shared" si="0"/>
        <v>0</v>
      </c>
      <c r="F20" s="5" t="s">
        <v>24</v>
      </c>
      <c r="G20" s="5"/>
      <c r="H20" s="5"/>
      <c r="I20" s="5">
        <f t="shared" si="1"/>
        <v>0</v>
      </c>
      <c r="J20" s="5"/>
      <c r="K20" s="5"/>
      <c r="L20" s="5">
        <f t="shared" si="2"/>
        <v>0</v>
      </c>
    </row>
    <row r="21" spans="2:12" x14ac:dyDescent="0.25">
      <c r="B21" s="5"/>
      <c r="C21" s="5"/>
      <c r="D21" s="5"/>
      <c r="E21" s="5">
        <f t="shared" si="0"/>
        <v>0</v>
      </c>
      <c r="F21" s="5" t="s">
        <v>25</v>
      </c>
      <c r="G21" s="5"/>
      <c r="H21" s="5"/>
      <c r="I21" s="5">
        <f t="shared" si="1"/>
        <v>0</v>
      </c>
      <c r="J21" s="5"/>
      <c r="K21" s="5"/>
      <c r="L21" s="5">
        <f t="shared" si="2"/>
        <v>0</v>
      </c>
    </row>
    <row r="22" spans="2:12" x14ac:dyDescent="0.25">
      <c r="B22" s="5"/>
      <c r="C22" s="5"/>
      <c r="D22" s="5"/>
      <c r="E22" s="5">
        <f t="shared" si="0"/>
        <v>0</v>
      </c>
      <c r="F22" s="5"/>
      <c r="G22" s="5"/>
      <c r="H22" s="5"/>
      <c r="I22" s="5">
        <f t="shared" si="1"/>
        <v>0</v>
      </c>
      <c r="J22" s="5"/>
      <c r="K22" s="5"/>
      <c r="L22" s="5">
        <f t="shared" si="2"/>
        <v>0</v>
      </c>
    </row>
    <row r="23" spans="2:12" x14ac:dyDescent="0.25">
      <c r="B23" s="5" t="s">
        <v>29</v>
      </c>
      <c r="C23" s="5"/>
      <c r="D23" s="5"/>
      <c r="E23" s="5">
        <f t="shared" si="0"/>
        <v>0</v>
      </c>
      <c r="F23" s="5" t="s">
        <v>30</v>
      </c>
      <c r="G23" s="5"/>
      <c r="H23" s="5"/>
      <c r="I23" s="5">
        <f t="shared" si="1"/>
        <v>0</v>
      </c>
      <c r="J23" s="5"/>
      <c r="K23" s="5"/>
      <c r="L23" s="5">
        <f t="shared" si="2"/>
        <v>0</v>
      </c>
    </row>
    <row r="24" spans="2:12" x14ac:dyDescent="0.25">
      <c r="B24" s="5" t="s">
        <v>31</v>
      </c>
      <c r="C24" s="5"/>
      <c r="D24" s="5"/>
      <c r="E24" s="5">
        <f t="shared" si="0"/>
        <v>0</v>
      </c>
      <c r="F24" s="5" t="s">
        <v>30</v>
      </c>
      <c r="G24" s="5"/>
      <c r="H24" s="5"/>
      <c r="I24" s="5">
        <f t="shared" si="1"/>
        <v>0</v>
      </c>
      <c r="J24" s="5"/>
      <c r="K24" s="5"/>
      <c r="L24" s="5">
        <f t="shared" si="2"/>
        <v>0</v>
      </c>
    </row>
    <row r="25" spans="2:12" x14ac:dyDescent="0.25">
      <c r="B25" s="5" t="s">
        <v>32</v>
      </c>
      <c r="C25" s="5"/>
      <c r="D25" s="5"/>
      <c r="E25" s="5">
        <f t="shared" si="0"/>
        <v>0</v>
      </c>
      <c r="F25" s="5" t="s">
        <v>30</v>
      </c>
      <c r="G25" s="5"/>
      <c r="H25" s="5"/>
      <c r="I25" s="5">
        <f t="shared" si="1"/>
        <v>0</v>
      </c>
      <c r="J25" s="5"/>
      <c r="K25" s="5"/>
      <c r="L25" s="5">
        <f t="shared" si="2"/>
        <v>0</v>
      </c>
    </row>
    <row r="26" spans="2:12" x14ac:dyDescent="0.25">
      <c r="B26" s="5"/>
      <c r="C26" s="5"/>
      <c r="D26" s="5"/>
      <c r="E26" s="5">
        <f t="shared" si="0"/>
        <v>0</v>
      </c>
      <c r="F26" s="5"/>
      <c r="G26" s="5"/>
      <c r="H26" s="5"/>
      <c r="I26" s="5">
        <f t="shared" si="1"/>
        <v>0</v>
      </c>
      <c r="J26" s="5"/>
      <c r="K26" s="5"/>
      <c r="L26" s="5">
        <f t="shared" si="2"/>
        <v>0</v>
      </c>
    </row>
    <row r="27" spans="2:12" x14ac:dyDescent="0.25">
      <c r="B27" s="5" t="s">
        <v>33</v>
      </c>
      <c r="C27" s="5"/>
      <c r="D27" s="5"/>
      <c r="E27" s="5">
        <f t="shared" si="0"/>
        <v>0</v>
      </c>
      <c r="F27" s="5"/>
      <c r="G27" s="5"/>
      <c r="H27" s="5"/>
      <c r="I27" s="5">
        <f t="shared" si="1"/>
        <v>0</v>
      </c>
      <c r="J27" s="5"/>
      <c r="K27" s="5"/>
      <c r="L27" s="5">
        <f t="shared" si="2"/>
        <v>0</v>
      </c>
    </row>
    <row r="28" spans="2:12" x14ac:dyDescent="0.25">
      <c r="B28" s="5" t="s">
        <v>34</v>
      </c>
      <c r="C28" s="5"/>
      <c r="D28" s="5"/>
      <c r="E28" s="5">
        <f t="shared" si="0"/>
        <v>0</v>
      </c>
      <c r="F28" s="5"/>
      <c r="G28" s="5"/>
      <c r="H28" s="5"/>
      <c r="I28" s="5">
        <f t="shared" si="1"/>
        <v>0</v>
      </c>
      <c r="J28" s="5"/>
      <c r="K28" s="5"/>
      <c r="L28" s="5">
        <f t="shared" si="2"/>
        <v>0</v>
      </c>
    </row>
    <row r="29" spans="2:12" x14ac:dyDescent="0.25">
      <c r="B29" s="5" t="s">
        <v>35</v>
      </c>
      <c r="C29" s="5"/>
      <c r="D29" s="5"/>
      <c r="E29" s="5">
        <f t="shared" si="0"/>
        <v>0</v>
      </c>
      <c r="F29" s="5"/>
      <c r="G29" s="5"/>
      <c r="H29" s="5"/>
      <c r="I29" s="5">
        <f t="shared" si="1"/>
        <v>0</v>
      </c>
      <c r="J29" s="5"/>
      <c r="K29" s="5"/>
      <c r="L29" s="5">
        <f t="shared" si="2"/>
        <v>0</v>
      </c>
    </row>
    <row r="30" spans="2:12" x14ac:dyDescent="0.25">
      <c r="B30" s="5" t="s">
        <v>36</v>
      </c>
      <c r="C30" s="5"/>
      <c r="D30" s="5"/>
      <c r="E30" s="5">
        <f t="shared" si="0"/>
        <v>0</v>
      </c>
      <c r="F30" s="5"/>
      <c r="G30" s="5"/>
      <c r="H30" s="5"/>
      <c r="I30" s="5">
        <f>G30*H30</f>
        <v>0</v>
      </c>
      <c r="J30" s="5"/>
      <c r="K30" s="5"/>
      <c r="L30" s="5">
        <f>J30*K30</f>
        <v>0</v>
      </c>
    </row>
    <row r="31" spans="2:12" x14ac:dyDescent="0.25">
      <c r="B31" s="5"/>
      <c r="C31" s="5"/>
      <c r="D31" s="5"/>
      <c r="E31" s="5">
        <f t="shared" si="0"/>
        <v>0</v>
      </c>
      <c r="F31" s="5"/>
      <c r="G31" s="5"/>
      <c r="H31" s="5"/>
      <c r="I31" s="5">
        <f>G31*H31</f>
        <v>0</v>
      </c>
      <c r="J31" s="5"/>
      <c r="K31" s="5"/>
      <c r="L31" s="5">
        <f>J31*K31</f>
        <v>0</v>
      </c>
    </row>
    <row r="32" spans="2:12" x14ac:dyDescent="0.25">
      <c r="B32" s="5"/>
      <c r="C32" s="5"/>
      <c r="D32" s="5"/>
      <c r="E32" s="5">
        <f t="shared" si="0"/>
        <v>0</v>
      </c>
      <c r="F32" s="5"/>
      <c r="G32" s="5"/>
      <c r="H32" s="5"/>
      <c r="I32" s="5">
        <f>G32*H32</f>
        <v>0</v>
      </c>
      <c r="J32" s="5"/>
      <c r="K32" s="5"/>
      <c r="L32" s="5">
        <f>J32*K32</f>
        <v>0</v>
      </c>
    </row>
    <row r="33" spans="2:12" x14ac:dyDescent="0.25">
      <c r="B33" s="5"/>
      <c r="C33" s="5"/>
      <c r="D33" s="5"/>
      <c r="E33" s="5">
        <f t="shared" si="0"/>
        <v>0</v>
      </c>
      <c r="F33" s="5"/>
      <c r="G33" s="5"/>
      <c r="H33" s="5"/>
      <c r="I33" s="5">
        <f>G33*H33</f>
        <v>0</v>
      </c>
      <c r="J33" s="5"/>
      <c r="K33" s="5"/>
      <c r="L33" s="5">
        <f>J33*K33</f>
        <v>0</v>
      </c>
    </row>
    <row r="34" spans="2:12" x14ac:dyDescent="0.25">
      <c r="B34" s="5" t="s">
        <v>7</v>
      </c>
      <c r="C34" s="5"/>
      <c r="D34" s="5">
        <f>E34*10.764</f>
        <v>0</v>
      </c>
      <c r="E34" s="5">
        <f>SUM(E6:E33)</f>
        <v>0</v>
      </c>
      <c r="F34" s="5"/>
      <c r="G34" s="5"/>
      <c r="H34" s="5">
        <f>I34*10.764</f>
        <v>0</v>
      </c>
      <c r="I34" s="5">
        <f>SUM(I6:I33)</f>
        <v>0</v>
      </c>
      <c r="J34" s="5"/>
      <c r="K34" s="5">
        <f>L34*10.764</f>
        <v>0</v>
      </c>
      <c r="L34" s="5">
        <f>SUM(L6:L33)</f>
        <v>0</v>
      </c>
    </row>
    <row r="36" spans="2:12" x14ac:dyDescent="0.25">
      <c r="D36">
        <f>D34+H34</f>
        <v>0</v>
      </c>
      <c r="E36">
        <f>E34+I34</f>
        <v>0</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topLeftCell="D1" zoomScale="115" zoomScaleNormal="115" workbookViewId="0">
      <selection activeCell="G4" sqref="G4"/>
    </sheetView>
  </sheetViews>
  <sheetFormatPr defaultColWidth="8.7109375" defaultRowHeight="15" x14ac:dyDescent="0.25"/>
  <cols>
    <col min="1" max="1" width="8.7109375" style="14"/>
    <col min="2" max="2" width="22.140625" style="14" customWidth="1"/>
    <col min="3" max="3" width="37" style="14" customWidth="1"/>
    <col min="4" max="5" width="11.42578125" style="14" customWidth="1"/>
    <col min="6" max="6" width="14" style="14" customWidth="1"/>
    <col min="7" max="7" width="20" style="14" customWidth="1"/>
    <col min="8" max="8" width="16.42578125" style="14" customWidth="1"/>
    <col min="9" max="16384" width="8.7109375" style="14"/>
  </cols>
  <sheetData>
    <row r="1" spans="1:9" ht="15" customHeight="1" x14ac:dyDescent="0.25"/>
    <row r="2" spans="1:9" ht="15" customHeight="1" x14ac:dyDescent="0.25">
      <c r="A2" s="15"/>
      <c r="B2" s="15"/>
      <c r="C2" s="15"/>
      <c r="D2" s="15"/>
      <c r="E2" s="15"/>
      <c r="F2" s="15"/>
      <c r="G2" s="15"/>
      <c r="H2" s="15"/>
    </row>
    <row r="3" spans="1:9" ht="15.75" customHeight="1" x14ac:dyDescent="0.25">
      <c r="A3" s="15"/>
      <c r="B3" s="131" t="s">
        <v>53</v>
      </c>
      <c r="C3" s="131"/>
      <c r="D3" s="131"/>
      <c r="E3" s="131"/>
      <c r="F3" s="131"/>
      <c r="G3" s="131"/>
      <c r="H3" s="131"/>
    </row>
    <row r="4" spans="1:9" x14ac:dyDescent="0.25">
      <c r="A4" s="15"/>
      <c r="B4" s="16" t="s">
        <v>54</v>
      </c>
      <c r="C4" s="16" t="s">
        <v>55</v>
      </c>
      <c r="D4" s="16" t="s">
        <v>16</v>
      </c>
      <c r="E4" s="16" t="s">
        <v>56</v>
      </c>
      <c r="F4" s="16" t="s">
        <v>62</v>
      </c>
      <c r="G4" s="16" t="s">
        <v>63</v>
      </c>
      <c r="H4" s="16" t="s">
        <v>57</v>
      </c>
    </row>
    <row r="5" spans="1:9" ht="15" customHeight="1" x14ac:dyDescent="0.25">
      <c r="A5" s="15"/>
      <c r="B5" s="18" t="s">
        <v>59</v>
      </c>
      <c r="C5" s="53" t="s">
        <v>179</v>
      </c>
      <c r="D5" s="54" t="s">
        <v>180</v>
      </c>
      <c r="E5" s="18">
        <v>633</v>
      </c>
      <c r="F5" s="20">
        <f>E5*1.5</f>
        <v>949.5</v>
      </c>
      <c r="G5" s="20">
        <f>H5/F5</f>
        <v>7898.8941548183257</v>
      </c>
      <c r="H5" s="21">
        <v>7500000</v>
      </c>
    </row>
    <row r="6" spans="1:9" x14ac:dyDescent="0.25">
      <c r="A6" s="15"/>
      <c r="B6" s="18" t="s">
        <v>59</v>
      </c>
      <c r="C6" s="53" t="s">
        <v>179</v>
      </c>
      <c r="D6" s="18"/>
      <c r="E6" s="18"/>
      <c r="F6" s="20">
        <f t="shared" ref="F6:F11" si="0">E6*1.6</f>
        <v>0</v>
      </c>
      <c r="G6" s="20" t="e">
        <f t="shared" ref="G6:G11" si="1">H6/F6</f>
        <v>#DIV/0!</v>
      </c>
      <c r="H6" s="21"/>
    </row>
    <row r="7" spans="1:9" ht="15" customHeight="1" x14ac:dyDescent="0.25">
      <c r="A7" s="15"/>
      <c r="B7" s="18" t="s">
        <v>58</v>
      </c>
      <c r="C7" s="53" t="s">
        <v>179</v>
      </c>
      <c r="D7" s="18"/>
      <c r="E7" s="18"/>
      <c r="F7" s="20">
        <f t="shared" si="0"/>
        <v>0</v>
      </c>
      <c r="G7" s="20" t="e">
        <f t="shared" si="1"/>
        <v>#DIV/0!</v>
      </c>
      <c r="H7" s="21"/>
    </row>
    <row r="8" spans="1:9" x14ac:dyDescent="0.25">
      <c r="A8" s="15"/>
      <c r="B8" s="18" t="s">
        <v>58</v>
      </c>
      <c r="C8" s="53" t="s">
        <v>179</v>
      </c>
      <c r="D8" s="18"/>
      <c r="E8" s="18"/>
      <c r="F8" s="20">
        <f t="shared" si="0"/>
        <v>0</v>
      </c>
      <c r="G8" s="20" t="e">
        <f t="shared" si="1"/>
        <v>#DIV/0!</v>
      </c>
      <c r="H8" s="21"/>
    </row>
    <row r="9" spans="1:9" ht="15" customHeight="1" x14ac:dyDescent="0.25">
      <c r="A9" s="15"/>
      <c r="B9" s="18" t="s">
        <v>58</v>
      </c>
      <c r="C9" s="22"/>
      <c r="D9" s="18"/>
      <c r="E9" s="18"/>
      <c r="F9" s="20">
        <f t="shared" si="0"/>
        <v>0</v>
      </c>
      <c r="G9" s="20" t="e">
        <f t="shared" si="1"/>
        <v>#DIV/0!</v>
      </c>
      <c r="H9" s="21"/>
    </row>
    <row r="10" spans="1:9" ht="15" customHeight="1" x14ac:dyDescent="0.25">
      <c r="A10" s="15"/>
      <c r="B10" s="18" t="s">
        <v>59</v>
      </c>
      <c r="C10" s="19"/>
      <c r="D10" s="18"/>
      <c r="E10" s="18"/>
      <c r="F10" s="20">
        <f t="shared" si="0"/>
        <v>0</v>
      </c>
      <c r="G10" s="20" t="e">
        <f t="shared" si="1"/>
        <v>#DIV/0!</v>
      </c>
      <c r="H10" s="21"/>
    </row>
    <row r="11" spans="1:9" ht="15" customHeight="1" x14ac:dyDescent="0.25">
      <c r="A11" s="15"/>
      <c r="B11" s="18" t="s">
        <v>59</v>
      </c>
      <c r="C11" s="19"/>
      <c r="D11" s="18"/>
      <c r="E11" s="18"/>
      <c r="F11" s="20">
        <f t="shared" si="0"/>
        <v>0</v>
      </c>
      <c r="G11" s="20" t="e">
        <f t="shared" si="1"/>
        <v>#DIV/0!</v>
      </c>
      <c r="H11" s="21"/>
    </row>
    <row r="12" spans="1:9" ht="15" customHeight="1" x14ac:dyDescent="0.25">
      <c r="A12" s="15"/>
      <c r="B12" s="23" t="s">
        <v>60</v>
      </c>
      <c r="C12" s="18"/>
      <c r="D12" s="18"/>
      <c r="E12" s="18"/>
      <c r="F12" s="18"/>
      <c r="G12" s="24" t="e">
        <f>AVERAGE(G5:G11)</f>
        <v>#DIV/0!</v>
      </c>
      <c r="H12" s="18"/>
    </row>
    <row r="13" spans="1:9" ht="15" customHeight="1" x14ac:dyDescent="0.25">
      <c r="B13" s="23" t="s">
        <v>61</v>
      </c>
      <c r="C13" s="18"/>
      <c r="D13" s="18"/>
      <c r="E13" s="18"/>
      <c r="F13" s="25"/>
      <c r="G13" s="23"/>
      <c r="H13" s="23"/>
      <c r="I13" s="17"/>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election activeCell="G16" sqref="G1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2025-07-09T12:22:25Z</cp:lastPrinted>
  <dcterms:created xsi:type="dcterms:W3CDTF">2019-07-16T09:29:46Z</dcterms:created>
  <dcterms:modified xsi:type="dcterms:W3CDTF">2025-07-09T12:24:38Z</dcterms:modified>
</cp:coreProperties>
</file>