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showHorizontalScroll="0" showVerticalScroll="0" showSheetTabs="0" xWindow="0" yWindow="0" windowWidth="20490" windowHeight="762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1" l="1"/>
  <c r="J117" i="1"/>
  <c r="J116" i="1"/>
  <c r="J115" i="1"/>
  <c r="J104" i="1"/>
  <c r="J103" i="1"/>
  <c r="J102" i="1"/>
  <c r="J101" i="1"/>
  <c r="H94" i="1"/>
  <c r="H108" i="1"/>
  <c r="J113" i="1" l="1"/>
  <c r="J114" i="1" s="1"/>
  <c r="J119" i="1" s="1"/>
  <c r="J120" i="1" s="1"/>
  <c r="C112" i="1" s="1"/>
  <c r="D113" i="1"/>
  <c r="J111" i="1"/>
  <c r="D120" i="1"/>
  <c r="D119" i="1"/>
  <c r="D118" i="1"/>
  <c r="D117" i="1"/>
  <c r="D116" i="1"/>
  <c r="D115" i="1"/>
  <c r="D114" i="1"/>
  <c r="J112" i="1"/>
  <c r="C111" i="1" s="1"/>
  <c r="J110" i="1"/>
  <c r="D106" i="1"/>
  <c r="D105" i="1"/>
  <c r="D104" i="1"/>
  <c r="D103" i="1"/>
  <c r="D102" i="1"/>
  <c r="D101" i="1"/>
  <c r="D100" i="1"/>
  <c r="J98" i="1"/>
  <c r="C97" i="1" s="1"/>
  <c r="D97" i="1" s="1"/>
  <c r="J96" i="1"/>
  <c r="J99" i="1"/>
  <c r="J100" i="1" s="1"/>
  <c r="J105" i="1" s="1"/>
  <c r="J106" i="1" s="1"/>
  <c r="C98" i="1" s="1"/>
  <c r="D99" i="1"/>
  <c r="J97" i="1"/>
  <c r="J90" i="1"/>
  <c r="J89" i="1"/>
  <c r="J88" i="1"/>
  <c r="J87" i="1"/>
  <c r="E97" i="1" l="1"/>
  <c r="I93" i="1" s="1"/>
  <c r="C95" i="1" s="1"/>
  <c r="D98" i="1"/>
  <c r="E111" i="1"/>
  <c r="D112" i="1"/>
  <c r="G111" i="1"/>
  <c r="G97" i="1"/>
  <c r="D111" i="1"/>
  <c r="C14" i="1"/>
  <c r="I107" i="1" l="1"/>
  <c r="C109" i="1" s="1"/>
  <c r="E3" i="1"/>
  <c r="F157" i="1" l="1"/>
  <c r="F158" i="1"/>
  <c r="F159" i="1"/>
  <c r="F175" i="1"/>
  <c r="F174" i="1"/>
  <c r="F173" i="1"/>
  <c r="F172" i="1"/>
  <c r="F171" i="1"/>
  <c r="F170" i="1"/>
  <c r="F168" i="1"/>
  <c r="F167" i="1"/>
  <c r="F166" i="1"/>
  <c r="F165" i="1"/>
  <c r="F164" i="1"/>
  <c r="F163" i="1"/>
  <c r="F161" i="1"/>
  <c r="F160" i="1"/>
  <c r="F156" i="1"/>
  <c r="F154" i="1"/>
  <c r="F153" i="1"/>
  <c r="F152" i="1"/>
  <c r="F151" i="1"/>
  <c r="F150" i="1"/>
  <c r="F149" i="1"/>
  <c r="F139" i="1"/>
  <c r="F140" i="1"/>
  <c r="F141" i="1"/>
  <c r="F142" i="1"/>
  <c r="F143" i="1"/>
  <c r="F144" i="1"/>
  <c r="F138" i="1"/>
  <c r="P156" i="1"/>
  <c r="O163" i="1"/>
  <c r="O156" i="1"/>
  <c r="F11" i="5" l="1"/>
  <c r="G11" i="5" s="1"/>
  <c r="G10" i="5"/>
  <c r="F10" i="5"/>
  <c r="F9" i="5"/>
  <c r="G9" i="5" s="1"/>
  <c r="F8" i="5"/>
  <c r="G8" i="5" s="1"/>
  <c r="F7" i="5"/>
  <c r="G7" i="5" s="1"/>
  <c r="F6" i="5"/>
  <c r="G6" i="5" s="1"/>
  <c r="F5" i="5"/>
  <c r="G5" i="5" s="1"/>
  <c r="G12" i="5" s="1"/>
  <c r="D198" i="1"/>
  <c r="A179" i="1"/>
  <c r="G170" i="1"/>
  <c r="G171" i="1" s="1"/>
  <c r="G172" i="1" s="1"/>
  <c r="G173" i="1" s="1"/>
  <c r="G174" i="1" s="1"/>
  <c r="G175" i="1" s="1"/>
  <c r="G163" i="1"/>
  <c r="G164" i="1" s="1"/>
  <c r="G165" i="1" s="1"/>
  <c r="G166" i="1" s="1"/>
  <c r="G167" i="1" s="1"/>
  <c r="G168" i="1" s="1"/>
  <c r="G156" i="1"/>
  <c r="G157" i="1" s="1"/>
  <c r="G158" i="1" s="1"/>
  <c r="G159" i="1" s="1"/>
  <c r="G160" i="1" s="1"/>
  <c r="G161" i="1" s="1"/>
  <c r="G149" i="1"/>
  <c r="G150" i="1" s="1"/>
  <c r="G151" i="1" s="1"/>
  <c r="G152" i="1" s="1"/>
  <c r="G153" i="1" s="1"/>
  <c r="G154" i="1" s="1"/>
  <c r="A149" i="1"/>
  <c r="A150" i="1" s="1"/>
  <c r="A151" i="1" s="1"/>
  <c r="A152" i="1" s="1"/>
  <c r="A153" i="1" s="1"/>
  <c r="A154" i="1" s="1"/>
  <c r="A139" i="1"/>
  <c r="A140" i="1" s="1"/>
  <c r="A141" i="1" s="1"/>
  <c r="A142" i="1" s="1"/>
  <c r="A143" i="1" s="1"/>
  <c r="A144" i="1" s="1"/>
  <c r="G138" i="1"/>
  <c r="G139" i="1" s="1"/>
  <c r="G140" i="1" s="1"/>
  <c r="G141" i="1" s="1"/>
  <c r="G142" i="1" s="1"/>
  <c r="G143" i="1" s="1"/>
  <c r="G144" i="1" s="1"/>
  <c r="F126" i="1"/>
  <c r="J76" i="1"/>
  <c r="J75" i="1"/>
  <c r="J74" i="1"/>
  <c r="J73" i="1"/>
  <c r="D59" i="1"/>
  <c r="D52" i="1"/>
  <c r="G47" i="1"/>
  <c r="C47" i="1"/>
  <c r="E25" i="1"/>
  <c r="E23" i="1"/>
  <c r="E7" i="1"/>
  <c r="P163" i="1"/>
  <c r="P170" i="1"/>
  <c r="H66" i="1"/>
  <c r="O170" i="1"/>
  <c r="A180" i="1" l="1"/>
  <c r="A181" i="1" s="1"/>
  <c r="A185" i="1" s="1"/>
  <c r="C71" i="1"/>
  <c r="D71" i="1" s="1"/>
  <c r="J69" i="1"/>
  <c r="D78" i="1"/>
  <c r="D76" i="1"/>
  <c r="D74" i="1"/>
  <c r="D72" i="1"/>
  <c r="J70" i="1"/>
  <c r="C69" i="1" s="1"/>
  <c r="D69" i="1" s="1"/>
  <c r="J68" i="1"/>
  <c r="J71" i="1"/>
  <c r="J72" i="1" s="1"/>
  <c r="J77" i="1" s="1"/>
  <c r="J78" i="1" s="1"/>
  <c r="C70" i="1" s="1"/>
  <c r="D77" i="1"/>
  <c r="D73" i="1"/>
  <c r="D75" i="1"/>
  <c r="N156" i="1"/>
  <c r="A156" i="1" s="1"/>
  <c r="O157" i="1"/>
  <c r="N163" i="1"/>
  <c r="A163" i="1" s="1"/>
  <c r="O164" i="1"/>
  <c r="P157" i="1"/>
  <c r="P158" i="1" s="1"/>
  <c r="P159" i="1" s="1"/>
  <c r="P160" i="1" s="1"/>
  <c r="P161" i="1" s="1"/>
  <c r="P164" i="1"/>
  <c r="P165" i="1" s="1"/>
  <c r="P166" i="1" s="1"/>
  <c r="P167" i="1" s="1"/>
  <c r="P168" i="1" s="1"/>
  <c r="P171" i="1"/>
  <c r="P172" i="1" s="1"/>
  <c r="P173" i="1" s="1"/>
  <c r="P174" i="1" s="1"/>
  <c r="P175" i="1" s="1"/>
  <c r="N170" i="1"/>
  <c r="A170" i="1" s="1"/>
  <c r="O171" i="1"/>
  <c r="E69" i="1" l="1"/>
  <c r="I65" i="1" s="1"/>
  <c r="D70" i="1"/>
  <c r="N171" i="1"/>
  <c r="A171" i="1" s="1"/>
  <c r="O172" i="1"/>
  <c r="N164" i="1"/>
  <c r="A164" i="1" s="1"/>
  <c r="O165" i="1"/>
  <c r="N157" i="1"/>
  <c r="A157" i="1" s="1"/>
  <c r="O158" i="1"/>
  <c r="G69" i="1"/>
  <c r="D63" i="1" s="1"/>
  <c r="H80" i="1"/>
  <c r="J85" i="1" l="1"/>
  <c r="J86" i="1" s="1"/>
  <c r="J91" i="1" s="1"/>
  <c r="J92" i="1" s="1"/>
  <c r="C84" i="1" s="1"/>
  <c r="C85" i="1"/>
  <c r="D85" i="1" s="1"/>
  <c r="J83" i="1"/>
  <c r="D92" i="1"/>
  <c r="D91" i="1"/>
  <c r="D90" i="1"/>
  <c r="D89" i="1"/>
  <c r="D88" i="1"/>
  <c r="D87" i="1"/>
  <c r="D86" i="1"/>
  <c r="J84" i="1"/>
  <c r="C83" i="1" s="1"/>
  <c r="D83" i="1" s="1"/>
  <c r="J82" i="1"/>
  <c r="C67" i="1"/>
  <c r="F64" i="1"/>
  <c r="D64" i="1"/>
  <c r="N165" i="1"/>
  <c r="A165" i="1" s="1"/>
  <c r="O166" i="1"/>
  <c r="N158" i="1"/>
  <c r="A158" i="1" s="1"/>
  <c r="O159" i="1"/>
  <c r="N172" i="1"/>
  <c r="A172" i="1" s="1"/>
  <c r="O173" i="1"/>
  <c r="E83" i="1" l="1"/>
  <c r="I79" i="1" s="1"/>
  <c r="C81" i="1" s="1"/>
  <c r="D84" i="1"/>
  <c r="G83" i="1"/>
  <c r="N173" i="1"/>
  <c r="A173" i="1" s="1"/>
  <c r="O174" i="1"/>
  <c r="N159" i="1"/>
  <c r="A159" i="1" s="1"/>
  <c r="O160" i="1"/>
  <c r="N166" i="1"/>
  <c r="A166" i="1" s="1"/>
  <c r="O167" i="1"/>
  <c r="N160" i="1" l="1"/>
  <c r="A160" i="1" s="1"/>
  <c r="O161" i="1"/>
  <c r="N161" i="1" s="1"/>
  <c r="A161" i="1" s="1"/>
  <c r="N167" i="1"/>
  <c r="A167" i="1" s="1"/>
  <c r="O168" i="1"/>
  <c r="N168" i="1" s="1"/>
  <c r="A168" i="1" s="1"/>
  <c r="N174" i="1"/>
  <c r="A174" i="1" s="1"/>
  <c r="O175" i="1"/>
  <c r="N175" i="1" s="1"/>
  <c r="A175" i="1" s="1"/>
</calcChain>
</file>

<file path=xl/sharedStrings.xml><?xml version="1.0" encoding="utf-8"?>
<sst xmlns="http://schemas.openxmlformats.org/spreadsheetml/2006/main" count="365" uniqueCount="207">
  <si>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</si>
  <si>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</si>
  <si>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</si>
  <si>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</si>
  <si>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</si>
  <si>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</si>
  <si>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</si>
  <si>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</si>
  <si>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</si>
  <si>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</si>
  <si>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</si>
  <si>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</si>
  <si>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</si>
  <si>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</si>
  <si>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</si>
  <si>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</si>
  <si>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</si>
  <si>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</si>
  <si>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</si>
  <si>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</si>
  <si>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</si>
  <si>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</si>
  <si>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</si>
  <si>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</si>
  <si>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</si>
  <si>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</si>
  <si>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</si>
  <si>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</si>
  <si>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</si>
  <si>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</si>
  <si>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</si>
  <si>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</si>
  <si>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</si>
  <si>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</si>
  <si>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</si>
  <si>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</si>
  <si>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</si>
  <si>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</si>
  <si>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</si>
  <si>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</si>
  <si>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</si>
  <si>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</si>
  <si>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</si>
  <si>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</si>
  <si>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</si>
  <si>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</si>
  <si>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</si>
  <si>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</si>
  <si>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</si>
  <si>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</si>
  <si>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</si>
  <si>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</si>
  <si>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</si>
  <si>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</si>
  <si>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</si>
  <si>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</si>
  <si>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</si>
  <si>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</si>
  <si>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</si>
  <si>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</si>
  <si>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</si>
  <si>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</si>
  <si>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</si>
  <si>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</si>
  <si>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</si>
  <si>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</si>
  <si>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</si>
  <si>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</si>
  <si>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</si>
  <si>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</si>
  <si>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</si>
  <si>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</si>
  <si>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</si>
  <si>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</si>
  <si>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</si>
  <si>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</si>
  <si>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</si>
  <si>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</si>
  <si>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</si>
  <si>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</si>
  <si>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</si>
  <si>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</si>
  <si>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</si>
  <si>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</si>
  <si>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</si>
  <si>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</si>
  <si>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</si>
  <si>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</si>
  <si>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</si>
  <si>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</si>
  <si>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</si>
  <si>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</si>
  <si>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</si>
  <si>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</si>
  <si>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</si>
  <si>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</si>
  <si>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</si>
  <si>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</si>
  <si>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</si>
  <si>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</si>
  <si>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</si>
  <si>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</si>
  <si>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</si>
  <si>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</si>
  <si>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</si>
  <si>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</si>
  <si>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</si>
  <si>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</si>
  <si>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</si>
  <si>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</si>
  <si>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</si>
  <si>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</si>
  <si>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</si>
  <si>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</si>
  <si>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</si>
  <si>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</si>
  <si>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</si>
  <si>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</si>
  <si>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</si>
  <si>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</si>
  <si>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</si>
  <si>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</si>
  <si>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</si>
  <si>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</si>
  <si>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</si>
  <si>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</si>
  <si>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</si>
  <si>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</si>
  <si>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</si>
  <si>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</si>
  <si>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</si>
  <si>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</si>
  <si>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</si>
  <si>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</si>
  <si>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</si>
  <si>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</si>
  <si>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</si>
  <si>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</si>
  <si>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</si>
  <si>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</si>
  <si>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</si>
  <si>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</si>
  <si>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</si>
  <si>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</si>
  <si>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</si>
  <si>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</si>
  <si>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</si>
  <si>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</si>
  <si>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</si>
  <si>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</si>
  <si>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</si>
  <si>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</si>
  <si>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</si>
  <si>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</si>
  <si>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</si>
  <si>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</si>
  <si>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</si>
  <si>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</si>
  <si>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</si>
  <si>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</si>
  <si>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</si>
  <si>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</si>
  <si>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Axis Thane</t>
  </si>
  <si>
    <t>Xrbia Warai Developers Private Limited</t>
  </si>
  <si>
    <t>Refer Data</t>
  </si>
  <si>
    <t>Atish - 9022992324</t>
  </si>
  <si>
    <t>7.9 from Neral Railway Station</t>
  </si>
  <si>
    <t>Warai</t>
  </si>
  <si>
    <t>Karjat</t>
  </si>
  <si>
    <t>Raigad</t>
  </si>
  <si>
    <t>Survey No</t>
  </si>
  <si>
    <t>Neral</t>
  </si>
  <si>
    <t>6/2, 6/3, 9/1, 9/2, 10/2A+2B (New S.No.10/2A/1), 10/4+5B ( New S.No.10/4A/2), 10/6, 10/9, 12/1+2+3 (New S.No.12/1A/1), 12/6+7+8 ( New S.No. 12/6A), 12/5</t>
  </si>
  <si>
    <t>Poshir River</t>
  </si>
  <si>
    <t>Internal Road</t>
  </si>
  <si>
    <t>Open Plot</t>
  </si>
  <si>
    <t>Forest Escape Resort</t>
  </si>
  <si>
    <t>Karjat - Murbad Road</t>
  </si>
  <si>
    <t>Grill Charges</t>
  </si>
  <si>
    <t>Residential</t>
  </si>
  <si>
    <t xml:space="preserve">Phase 2 - P52000004499 (K6 to K8)
Phase 3 - P52000002246 (K9)
</t>
  </si>
  <si>
    <t>K6 to K9</t>
  </si>
  <si>
    <t>Building K6 = G + 1st to 8th Floor</t>
  </si>
  <si>
    <t>Building K8 = G + 1st to 8th Floor</t>
  </si>
  <si>
    <t>04 Building</t>
  </si>
  <si>
    <t>Building K9 = G + 1st to 8th Floor</t>
  </si>
  <si>
    <t>As per RERA 
Phase II (K6 to K8) - 29/12/2022
Phase III (K9) - 30/03/2023</t>
  </si>
  <si>
    <t>Building K8 to K9 = G + 1st to 8th Floor</t>
  </si>
  <si>
    <t>Building K7 = G + 1st to 9th Floor</t>
  </si>
  <si>
    <t>Building K6 = G + 1st to 8th Floor 
Building K7 = G + 1st to 9th Floor
Building K8 to K9 = G + 1st to 8th Floor</t>
  </si>
  <si>
    <t>Location Link</t>
  </si>
  <si>
    <t>https://goo.gl/maps/SAGTX8isKDi8ETEn9</t>
  </si>
  <si>
    <t>Xrbia Warai / Neral (K6 to K9)</t>
  </si>
  <si>
    <t>Site Person - Contact Details ( Name &amp; Contact No.)</t>
  </si>
  <si>
    <t>Mr. Uday Gavli - 9737065882</t>
  </si>
  <si>
    <t>Office No. 1031, Wing J, Akshar Business Park, Plot No. 03 Sector 25, Near APMC Market, Vashi, 
Navi Mumbai, Maharashtra 400703 TEL: 022-46090378/79/80
Email : vsjcapf@gmail.com. Web site : www.vsjadon.com</t>
  </si>
  <si>
    <t>Latitude,Longitude</t>
  </si>
  <si>
    <t>19.084895,73.346369</t>
  </si>
  <si>
    <t>Recommended rate should be considered as all inclusive rate if other charges are not mentioned. (Excluding GST &amp; other government Taxes)</t>
  </si>
  <si>
    <r>
      <t xml:space="preserve">1. 
2. 
3. 
4. 
5. </t>
    </r>
    <r>
      <rPr>
        <b/>
        <sz val="12"/>
        <rFont val="Times New Roman"/>
        <family val="1"/>
      </rPr>
      <t xml:space="preserve">
5. On Site, we meet Mr........(........).</t>
    </r>
  </si>
  <si>
    <t>As per RERA, completion period of project Phase II - Xrbia Warai (K6 to K8) is expired on Date 29/12/2022  but still project is under construction.</t>
  </si>
  <si>
    <t>According to our observations, the construction of Xrbia projects (Xrbia Warai, Xrbia Vangani, etc.) appears to have slowed or stopped over the past two years.</t>
  </si>
  <si>
    <t>Naynesh Sunil Lovanshi</t>
  </si>
  <si>
    <t>Notice Attached Below.</t>
  </si>
  <si>
    <t>Notice :</t>
  </si>
  <si>
    <t>Building K6 to K9 - Construction work is same as last visit. ( 13/01/2023) ( Internal visit was not allowed.)
Building K8, K9 -  Construction work was stopped at the time of Visit.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</si>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</sst>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7" fillId="0" borderId="10" xfId="1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1" xfId="1" applyFont="1" applyBorder="1" applyProtection="1">
      <protection hidden="1"/>
    </xf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0" xfId="1" applyFont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2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4" fillId="0" borderId="12" xfId="0" applyNumberFormat="1" applyFont="1" applyBorder="1"/>
    <xf numFmtId="1" fontId="24" fillId="0" borderId="12" xfId="0" applyNumberFormat="1" applyFont="1" applyBorder="1" applyAlignment="1">
      <alignment horizontal="right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24" fillId="0" borderId="14" xfId="0" applyNumberFormat="1" applyFont="1" applyBorder="1"/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3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5" fillId="0" borderId="8" xfId="9" applyFill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23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340166</xdr:colOff>
      <xdr:row>297</xdr:row>
      <xdr:rowOff>174659</xdr:rowOff>
    </xdr:from>
    <xdr:to>
      <xdr:col>6</xdr:col>
      <xdr:colOff>487396</xdr:colOff>
      <xdr:row>315</xdr:row>
      <xdr:rowOff>100732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6595" y="38857822"/>
          <a:ext cx="459870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352889</xdr:colOff>
      <xdr:row>279</xdr:row>
      <xdr:rowOff>87471</xdr:rowOff>
    </xdr:from>
    <xdr:to>
      <xdr:col>6</xdr:col>
      <xdr:colOff>487396</xdr:colOff>
      <xdr:row>297</xdr:row>
      <xdr:rowOff>13543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9318" y="35096706"/>
          <a:ext cx="45859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214679</xdr:colOff>
      <xdr:row>200</xdr:row>
      <xdr:rowOff>41765</xdr:rowOff>
    </xdr:from>
    <xdr:to>
      <xdr:col>10</xdr:col>
      <xdr:colOff>581025</xdr:colOff>
      <xdr:row>201</xdr:row>
      <xdr:rowOff>102579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63354" y="32702990"/>
          <a:ext cx="366346" cy="2513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K6</a:t>
          </a:r>
        </a:p>
      </xdr:txBody>
    </xdr:sp>
    <xdr:clientData/>
  </xdr:twoCellAnchor>
  <xdr:twoCellAnchor>
    <xdr:from>
      <xdr:col>16</xdr:col>
      <xdr:colOff>491061</xdr:colOff>
      <xdr:row>200</xdr:row>
      <xdr:rowOff>49090</xdr:rowOff>
    </xdr:from>
    <xdr:to>
      <xdr:col>17</xdr:col>
      <xdr:colOff>247807</xdr:colOff>
      <xdr:row>201</xdr:row>
      <xdr:rowOff>109904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1140011" y="32710315"/>
          <a:ext cx="366346" cy="2513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K7</a:t>
          </a:r>
        </a:p>
      </xdr:txBody>
    </xdr:sp>
    <xdr:clientData/>
  </xdr:twoCellAnchor>
  <xdr:twoCellAnchor>
    <xdr:from>
      <xdr:col>8</xdr:col>
      <xdr:colOff>293077</xdr:colOff>
      <xdr:row>215</xdr:row>
      <xdr:rowOff>41774</xdr:rowOff>
    </xdr:from>
    <xdr:to>
      <xdr:col>8</xdr:col>
      <xdr:colOff>659423</xdr:colOff>
      <xdr:row>216</xdr:row>
      <xdr:rowOff>93063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817702" y="35693849"/>
          <a:ext cx="366346" cy="2513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K8</a:t>
          </a:r>
        </a:p>
      </xdr:txBody>
    </xdr:sp>
    <xdr:clientData/>
  </xdr:twoCellAnchor>
  <xdr:twoCellAnchor>
    <xdr:from>
      <xdr:col>18</xdr:col>
      <xdr:colOff>26387</xdr:colOff>
      <xdr:row>198</xdr:row>
      <xdr:rowOff>193934</xdr:rowOff>
    </xdr:from>
    <xdr:to>
      <xdr:col>18</xdr:col>
      <xdr:colOff>465321</xdr:colOff>
      <xdr:row>200</xdr:row>
      <xdr:rowOff>163644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2576527" y="33691454"/>
          <a:ext cx="438934" cy="3659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K8</a:t>
          </a:r>
          <a:endParaRPr lang="en-IN" b="1"/>
        </a:p>
      </xdr:txBody>
    </xdr:sp>
    <xdr:clientData/>
  </xdr:twoCellAnchor>
  <xdr:twoCellAnchor>
    <xdr:from>
      <xdr:col>8</xdr:col>
      <xdr:colOff>243840</xdr:colOff>
      <xdr:row>197</xdr:row>
      <xdr:rowOff>116562</xdr:rowOff>
    </xdr:from>
    <xdr:to>
      <xdr:col>8</xdr:col>
      <xdr:colOff>682774</xdr:colOff>
      <xdr:row>199</xdr:row>
      <xdr:rowOff>86272</xdr:rowOff>
    </xdr:to>
    <xdr:sp macro="" textlink="">
      <xdr:nvSpPr>
        <xdr:cNvPr id="25" name="Text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99960" y="33415962"/>
          <a:ext cx="438934" cy="3659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K6</a:t>
          </a:r>
          <a:endParaRPr lang="en-IN" b="1"/>
        </a:p>
      </xdr:txBody>
    </xdr:sp>
    <xdr:clientData/>
  </xdr:twoCellAnchor>
  <xdr:twoCellAnchor>
    <xdr:from>
      <xdr:col>12</xdr:col>
      <xdr:colOff>167915</xdr:colOff>
      <xdr:row>197</xdr:row>
      <xdr:rowOff>191297</xdr:rowOff>
    </xdr:from>
    <xdr:to>
      <xdr:col>12</xdr:col>
      <xdr:colOff>606849</xdr:colOff>
      <xdr:row>199</xdr:row>
      <xdr:rowOff>161007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653035" y="33490697"/>
          <a:ext cx="438934" cy="3659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K7</a:t>
          </a:r>
          <a:endParaRPr lang="en-IN" b="1"/>
        </a:p>
      </xdr:txBody>
    </xdr:sp>
    <xdr:clientData/>
  </xdr:twoCellAnchor>
  <xdr:twoCellAnchor editAs="oneCell">
    <xdr:from>
      <xdr:col>1</xdr:col>
      <xdr:colOff>484094</xdr:colOff>
      <xdr:row>243</xdr:row>
      <xdr:rowOff>35858</xdr:rowOff>
    </xdr:from>
    <xdr:to>
      <xdr:col>6</xdr:col>
      <xdr:colOff>545859</xdr:colOff>
      <xdr:row>269</xdr:row>
      <xdr:rowOff>83877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97E3A3-0DDA-42EA-8F49-10B361ADE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954" y="38974058"/>
          <a:ext cx="4321345" cy="51991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19</xdr:col>
      <xdr:colOff>560854</xdr:colOff>
      <xdr:row>203</xdr:row>
      <xdr:rowOff>30305</xdr:rowOff>
    </xdr:from>
    <xdr:to>
      <xdr:col>27</xdr:col>
      <xdr:colOff>368532</xdr:colOff>
      <xdr:row>229</xdr:row>
      <xdr:rowOff>117763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E4EBCB9-C91A-40FC-364C-2F3B01DE5A22}"/>
            </a:ext>
          </a:extLst>
        </xdr:cNvPr>
        <xdr:cNvGrpSpPr/>
      </xdr:nvGrpSpPr>
      <xdr:grpSpPr>
        <a:xfrm>
          <a:off x="13378783" y="35286412"/>
          <a:ext cx="4706249" cy="5394244"/>
          <a:chOff x="1358876" y="33735645"/>
          <a:chExt cx="4040445" cy="4296952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58876" y="33735645"/>
            <a:ext cx="1934808" cy="249692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64513" y="33735645"/>
            <a:ext cx="1934808" cy="249692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759CEC1-A271-D60B-BA07-5534F18B88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2640" y="36385500"/>
            <a:ext cx="1227253" cy="163846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F0F19E5-FB67-CDD3-834A-E4724E41A2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3424" y="36394129"/>
            <a:ext cx="1227253" cy="163846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640772</xdr:colOff>
      <xdr:row>198</xdr:row>
      <xdr:rowOff>121227</xdr:rowOff>
    </xdr:from>
    <xdr:to>
      <xdr:col>7</xdr:col>
      <xdr:colOff>259772</xdr:colOff>
      <xdr:row>240</xdr:row>
      <xdr:rowOff>51954</xdr:rowOff>
    </xdr:to>
    <xdr:grpSp>
      <xdr:nvGrpSpPr>
        <xdr:cNvPr id="31" name="Group 30"/>
        <xdr:cNvGrpSpPr/>
      </xdr:nvGrpSpPr>
      <xdr:grpSpPr>
        <a:xfrm>
          <a:off x="640772" y="34370406"/>
          <a:ext cx="5293179" cy="8516834"/>
          <a:chOff x="1168583" y="315543"/>
          <a:chExt cx="4687093" cy="8160242"/>
        </a:xfrm>
      </xdr:grpSpPr>
      <xdr:pic>
        <xdr:nvPicPr>
          <xdr:cNvPr id="32" name="Picture 31" descr="https://vsjcllp.vsjadon.com/upload/insp-23973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6762695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973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9779" y="315543"/>
            <a:ext cx="4140255" cy="31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973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9734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9357" y="6769333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973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583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AGTX8isKDi8ETEn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9"/>
  <sheetViews>
    <sheetView tabSelected="1" view="pageBreakPreview" topLeftCell="A198" zoomScale="70" zoomScaleNormal="100" zoomScaleSheetLayoutView="70" zoomScalePageLayoutView="98" workbookViewId="0">
      <selection activeCell="K206" sqref="K206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7.7109375" style="36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hidden="1" customWidth="1"/>
    <col min="15" max="15" width="9.85546875" style="20" hidden="1" customWidth="1"/>
    <col min="16" max="16" width="11.7109375" style="20" hidden="1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40" t="s">
        <v>195</v>
      </c>
      <c r="B1" s="140"/>
      <c r="C1" s="140"/>
      <c r="D1" s="140"/>
      <c r="E1" s="140"/>
      <c r="F1" s="140"/>
      <c r="G1" s="140"/>
      <c r="H1" s="140"/>
    </row>
    <row r="2" spans="1:8" ht="16.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 x14ac:dyDescent="0.25">
      <c r="A3" s="63" t="s">
        <v>1</v>
      </c>
      <c r="B3" s="63"/>
      <c r="C3" s="63"/>
      <c r="D3" s="63"/>
      <c r="E3" s="141" t="str">
        <f ca="1">TEXT(TODAY(),"DD/MM/YYYY")</f>
        <v>14/07/2025</v>
      </c>
      <c r="F3" s="141"/>
      <c r="G3" s="141"/>
      <c r="H3" s="141"/>
    </row>
    <row r="4" spans="1:8" ht="15" customHeight="1" x14ac:dyDescent="0.25">
      <c r="A4" s="63" t="s">
        <v>2</v>
      </c>
      <c r="B4" s="63"/>
      <c r="C4" s="63"/>
      <c r="D4" s="63"/>
      <c r="E4" s="142" t="s">
        <v>162</v>
      </c>
      <c r="F4" s="142"/>
      <c r="G4" s="142"/>
      <c r="H4" s="142"/>
    </row>
    <row r="5" spans="1:8" x14ac:dyDescent="0.25">
      <c r="A5" s="63" t="s">
        <v>3</v>
      </c>
      <c r="B5" s="63"/>
      <c r="C5" s="63"/>
      <c r="D5" s="63"/>
      <c r="E5" s="141">
        <v>45849</v>
      </c>
      <c r="F5" s="141"/>
      <c r="G5" s="141"/>
      <c r="H5" s="141"/>
    </row>
    <row r="6" spans="1:8" ht="16.5" customHeight="1" x14ac:dyDescent="0.25">
      <c r="A6" s="63" t="s">
        <v>4</v>
      </c>
      <c r="B6" s="63"/>
      <c r="C6" s="63"/>
      <c r="D6" s="63"/>
      <c r="E6" s="77" t="s">
        <v>163</v>
      </c>
      <c r="F6" s="77"/>
      <c r="G6" s="77"/>
      <c r="H6" s="77"/>
    </row>
    <row r="7" spans="1:8" ht="15" customHeight="1" x14ac:dyDescent="0.25">
      <c r="A7" s="63" t="s">
        <v>5</v>
      </c>
      <c r="B7" s="63"/>
      <c r="C7" s="63"/>
      <c r="D7" s="63"/>
      <c r="E7" s="77" t="str">
        <f>E6</f>
        <v>Xrbia Warai Developers Private Limited</v>
      </c>
      <c r="F7" s="77"/>
      <c r="G7" s="77"/>
      <c r="H7" s="77"/>
    </row>
    <row r="8" spans="1:8" x14ac:dyDescent="0.25">
      <c r="A8" s="63" t="s">
        <v>6</v>
      </c>
      <c r="B8" s="63"/>
      <c r="C8" s="63"/>
      <c r="D8" s="63"/>
      <c r="E8" s="120" t="s">
        <v>192</v>
      </c>
      <c r="F8" s="120"/>
      <c r="G8" s="120"/>
      <c r="H8" s="120"/>
    </row>
    <row r="9" spans="1:8" x14ac:dyDescent="0.25">
      <c r="A9" s="63" t="s">
        <v>129</v>
      </c>
      <c r="B9" s="63"/>
      <c r="C9" s="63"/>
      <c r="D9" s="63"/>
      <c r="E9" s="63" t="s">
        <v>165</v>
      </c>
      <c r="F9" s="63"/>
      <c r="G9" s="63"/>
      <c r="H9" s="63"/>
    </row>
    <row r="10" spans="1:8" x14ac:dyDescent="0.25">
      <c r="A10" s="63" t="s">
        <v>193</v>
      </c>
      <c r="B10" s="63"/>
      <c r="C10" s="63"/>
      <c r="D10" s="63"/>
      <c r="E10" s="63" t="s">
        <v>194</v>
      </c>
      <c r="F10" s="63"/>
      <c r="G10" s="63"/>
      <c r="H10" s="63"/>
    </row>
    <row r="11" spans="1:8" x14ac:dyDescent="0.25">
      <c r="A11" s="109" t="s">
        <v>7</v>
      </c>
      <c r="B11" s="109"/>
      <c r="C11" s="109"/>
      <c r="D11" s="109"/>
      <c r="E11" s="109" t="s">
        <v>181</v>
      </c>
      <c r="F11" s="109"/>
      <c r="G11" s="109"/>
      <c r="H11" s="109"/>
    </row>
    <row r="12" spans="1:8" x14ac:dyDescent="0.25">
      <c r="A12" s="63" t="s">
        <v>8</v>
      </c>
      <c r="B12" s="63"/>
      <c r="C12" s="63"/>
      <c r="D12" s="63"/>
      <c r="E12" s="80" t="s">
        <v>164</v>
      </c>
      <c r="F12" s="80"/>
      <c r="G12" s="80"/>
      <c r="H12" s="80"/>
    </row>
    <row r="13" spans="1:8" ht="33.75" customHeight="1" x14ac:dyDescent="0.25">
      <c r="A13" s="63" t="s">
        <v>9</v>
      </c>
      <c r="B13" s="63"/>
      <c r="C13" s="63"/>
      <c r="D13" s="63"/>
      <c r="E13" s="80" t="s">
        <v>180</v>
      </c>
      <c r="F13" s="57"/>
      <c r="G13" s="57"/>
      <c r="H13" s="57"/>
    </row>
    <row r="14" spans="1:8" ht="64.5" customHeight="1" x14ac:dyDescent="0.25">
      <c r="A14" s="77" t="s">
        <v>10</v>
      </c>
      <c r="B14" s="77"/>
      <c r="C14" s="7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, ",(IF(OR(G18="",G18="NA"),"",G18)),".")</f>
        <v>Xrbia Warai / Neral (K6 to K9), Survey No.6/2, 6/3, 9/1, 9/2, 10/2A+2B (New S.No.10/2A/1), 10/4+5B ( New S.No.10/4A/2), 10/6, 10/9, 12/1+2+3 (New S.No.12/1A/1), 12/6+7+8 ( New S.No. 12/6A), 12/5, near Forest Escape Resort, Karjat - Murbad Road, Warai, Neral, Karjat, Raigad , 410101.</v>
      </c>
      <c r="D14" s="77"/>
      <c r="E14" s="77"/>
      <c r="F14" s="77"/>
      <c r="G14" s="77"/>
      <c r="H14" s="77"/>
    </row>
    <row r="15" spans="1:8" ht="30.75" customHeight="1" x14ac:dyDescent="0.25">
      <c r="A15" s="80" t="s">
        <v>170</v>
      </c>
      <c r="B15" s="80"/>
      <c r="C15" s="108" t="s">
        <v>172</v>
      </c>
      <c r="D15" s="108"/>
      <c r="E15" s="108"/>
      <c r="F15" s="108"/>
      <c r="G15" s="108"/>
      <c r="H15" s="108"/>
    </row>
    <row r="16" spans="1:8" ht="15.75" customHeight="1" x14ac:dyDescent="0.25">
      <c r="A16" s="77" t="s">
        <v>11</v>
      </c>
      <c r="B16" s="77"/>
      <c r="C16" s="109" t="s">
        <v>177</v>
      </c>
      <c r="D16" s="109"/>
      <c r="E16" s="77" t="s">
        <v>78</v>
      </c>
      <c r="F16" s="77"/>
      <c r="G16" s="108" t="s">
        <v>167</v>
      </c>
      <c r="H16" s="108"/>
    </row>
    <row r="17" spans="1:8" x14ac:dyDescent="0.25">
      <c r="A17" s="63" t="s">
        <v>13</v>
      </c>
      <c r="B17" s="63"/>
      <c r="C17" s="108" t="s">
        <v>171</v>
      </c>
      <c r="D17" s="108"/>
      <c r="E17" s="77" t="s">
        <v>12</v>
      </c>
      <c r="F17" s="77"/>
      <c r="G17" s="143" t="s">
        <v>169</v>
      </c>
      <c r="H17" s="143"/>
    </row>
    <row r="18" spans="1:8" x14ac:dyDescent="0.25">
      <c r="A18" s="63" t="s">
        <v>79</v>
      </c>
      <c r="B18" s="63"/>
      <c r="C18" s="108" t="s">
        <v>168</v>
      </c>
      <c r="D18" s="108"/>
      <c r="E18" s="77" t="s">
        <v>14</v>
      </c>
      <c r="F18" s="77"/>
      <c r="G18" s="108">
        <v>410101</v>
      </c>
      <c r="H18" s="108"/>
    </row>
    <row r="19" spans="1:8" ht="32.25" customHeight="1" x14ac:dyDescent="0.25">
      <c r="A19" s="63" t="s">
        <v>130</v>
      </c>
      <c r="B19" s="63"/>
      <c r="C19" s="77" t="s">
        <v>176</v>
      </c>
      <c r="D19" s="77"/>
      <c r="E19" s="77" t="s">
        <v>15</v>
      </c>
      <c r="F19" s="77"/>
      <c r="G19" s="80" t="s">
        <v>166</v>
      </c>
      <c r="H19" s="80"/>
    </row>
    <row r="20" spans="1:8" ht="15" customHeight="1" x14ac:dyDescent="0.25">
      <c r="A20" s="77" t="s">
        <v>83</v>
      </c>
      <c r="B20" s="77"/>
      <c r="C20" s="77"/>
      <c r="D20" s="77"/>
      <c r="E20" s="109" t="s">
        <v>16</v>
      </c>
      <c r="F20" s="109"/>
      <c r="G20" s="109"/>
      <c r="H20" s="109"/>
    </row>
    <row r="21" spans="1:8" ht="18.75" customHeight="1" x14ac:dyDescent="0.25">
      <c r="A21" s="77"/>
      <c r="B21" s="77"/>
      <c r="C21" s="77"/>
      <c r="D21" s="77"/>
      <c r="E21" s="109"/>
      <c r="F21" s="109"/>
      <c r="G21" s="109"/>
      <c r="H21" s="109"/>
    </row>
    <row r="22" spans="1:8" ht="15" customHeight="1" x14ac:dyDescent="0.25">
      <c r="A22" s="77" t="s">
        <v>17</v>
      </c>
      <c r="B22" s="77"/>
      <c r="C22" s="77"/>
      <c r="D22" s="77"/>
      <c r="E22" s="108" t="s">
        <v>18</v>
      </c>
      <c r="F22" s="108"/>
      <c r="G22" s="108"/>
      <c r="H22" s="108"/>
    </row>
    <row r="23" spans="1:8" ht="15" customHeight="1" x14ac:dyDescent="0.25">
      <c r="A23" s="63" t="s">
        <v>19</v>
      </c>
      <c r="B23" s="63"/>
      <c r="C23" s="63"/>
      <c r="D23" s="63"/>
      <c r="E23" s="108" t="str">
        <f>IF(AND(G17="Mumbai"),"Upper Class","Middle Class")</f>
        <v>Middle Class</v>
      </c>
      <c r="F23" s="108"/>
      <c r="G23" s="108"/>
      <c r="H23" s="108"/>
    </row>
    <row r="24" spans="1:8" x14ac:dyDescent="0.25">
      <c r="A24" s="63" t="s">
        <v>20</v>
      </c>
      <c r="B24" s="63"/>
      <c r="C24" s="63"/>
      <c r="D24" s="63"/>
      <c r="E24" s="108" t="s">
        <v>21</v>
      </c>
      <c r="F24" s="108"/>
      <c r="G24" s="108"/>
      <c r="H24" s="108"/>
    </row>
    <row r="25" spans="1:8" ht="15.75" customHeight="1" x14ac:dyDescent="0.25">
      <c r="A25" s="63" t="s">
        <v>22</v>
      </c>
      <c r="B25" s="63"/>
      <c r="C25" s="63"/>
      <c r="D25" s="63"/>
      <c r="E25" s="108" t="str">
        <f>IF(AND(G17="Mumbai"),"Developed","Developing")</f>
        <v>Developing</v>
      </c>
      <c r="F25" s="108"/>
      <c r="G25" s="108"/>
      <c r="H25" s="108"/>
    </row>
    <row r="26" spans="1:8" x14ac:dyDescent="0.25">
      <c r="A26" s="63" t="s">
        <v>23</v>
      </c>
      <c r="B26" s="63"/>
      <c r="C26" s="63"/>
      <c r="D26" s="63"/>
      <c r="E26" s="108" t="s">
        <v>24</v>
      </c>
      <c r="F26" s="108"/>
      <c r="G26" s="108"/>
      <c r="H26" s="108"/>
    </row>
    <row r="27" spans="1:8" x14ac:dyDescent="0.25">
      <c r="A27" s="63" t="s">
        <v>88</v>
      </c>
      <c r="B27" s="63"/>
      <c r="C27" s="63"/>
      <c r="D27" s="63"/>
      <c r="E27" s="108" t="s">
        <v>89</v>
      </c>
      <c r="F27" s="108"/>
      <c r="G27" s="108"/>
      <c r="H27" s="108"/>
    </row>
    <row r="28" spans="1:8" ht="15" customHeight="1" x14ac:dyDescent="0.25">
      <c r="A28" s="77" t="s">
        <v>33</v>
      </c>
      <c r="B28" s="77"/>
      <c r="C28" s="77"/>
      <c r="D28" s="77"/>
      <c r="E28" s="146" t="s">
        <v>179</v>
      </c>
      <c r="F28" s="146"/>
      <c r="G28" s="146"/>
      <c r="H28" s="146"/>
    </row>
    <row r="29" spans="1:8" x14ac:dyDescent="0.25">
      <c r="A29" s="77" t="s">
        <v>100</v>
      </c>
      <c r="B29" s="77"/>
      <c r="C29" s="77"/>
      <c r="D29" s="77"/>
      <c r="E29" s="77" t="s">
        <v>34</v>
      </c>
      <c r="F29" s="77"/>
      <c r="G29" s="77"/>
      <c r="H29" s="77"/>
    </row>
    <row r="30" spans="1:8" s="21" customFormat="1" x14ac:dyDescent="0.25">
      <c r="A30" s="149" t="s">
        <v>101</v>
      </c>
      <c r="B30" s="149"/>
      <c r="C30" s="148" t="s">
        <v>29</v>
      </c>
      <c r="D30" s="148"/>
      <c r="E30" s="148"/>
      <c r="F30" s="148" t="s">
        <v>31</v>
      </c>
      <c r="G30" s="148"/>
      <c r="H30" s="148"/>
    </row>
    <row r="31" spans="1:8" s="21" customFormat="1" x14ac:dyDescent="0.25">
      <c r="A31" s="144" t="s">
        <v>25</v>
      </c>
      <c r="B31" s="144" t="s">
        <v>30</v>
      </c>
      <c r="C31" s="145" t="s">
        <v>30</v>
      </c>
      <c r="D31" s="145"/>
      <c r="E31" s="145"/>
      <c r="F31" s="145" t="s">
        <v>175</v>
      </c>
      <c r="G31" s="145"/>
      <c r="H31" s="145"/>
    </row>
    <row r="32" spans="1:8" x14ac:dyDescent="0.25">
      <c r="A32" s="144" t="s">
        <v>26</v>
      </c>
      <c r="B32" s="144" t="s">
        <v>30</v>
      </c>
      <c r="C32" s="145" t="s">
        <v>30</v>
      </c>
      <c r="D32" s="145"/>
      <c r="E32" s="145"/>
      <c r="F32" s="145" t="s">
        <v>175</v>
      </c>
      <c r="G32" s="145"/>
      <c r="H32" s="145"/>
    </row>
    <row r="33" spans="1:8" s="21" customFormat="1" x14ac:dyDescent="0.25">
      <c r="A33" s="144" t="s">
        <v>28</v>
      </c>
      <c r="B33" s="144" t="s">
        <v>30</v>
      </c>
      <c r="C33" s="145" t="s">
        <v>30</v>
      </c>
      <c r="D33" s="145"/>
      <c r="E33" s="145"/>
      <c r="F33" s="145" t="s">
        <v>173</v>
      </c>
      <c r="G33" s="145"/>
      <c r="H33" s="145"/>
    </row>
    <row r="34" spans="1:8" x14ac:dyDescent="0.25">
      <c r="A34" s="144" t="s">
        <v>27</v>
      </c>
      <c r="B34" s="144" t="s">
        <v>30</v>
      </c>
      <c r="C34" s="145" t="s">
        <v>30</v>
      </c>
      <c r="D34" s="145"/>
      <c r="E34" s="145"/>
      <c r="F34" s="145" t="s">
        <v>174</v>
      </c>
      <c r="G34" s="145"/>
      <c r="H34" s="145"/>
    </row>
    <row r="35" spans="1:8" x14ac:dyDescent="0.25">
      <c r="A35" s="63" t="s">
        <v>32</v>
      </c>
      <c r="B35" s="63"/>
      <c r="C35" s="63"/>
      <c r="D35" s="63"/>
      <c r="E35" s="63"/>
      <c r="F35" s="63"/>
      <c r="G35" s="63"/>
      <c r="H35" s="63"/>
    </row>
    <row r="36" spans="1:8" ht="15.75" customHeight="1" x14ac:dyDescent="0.25">
      <c r="A36" s="63" t="s">
        <v>196</v>
      </c>
      <c r="B36" s="63"/>
      <c r="C36" s="153" t="s">
        <v>197</v>
      </c>
      <c r="D36" s="154"/>
      <c r="E36" s="154"/>
      <c r="F36" s="154"/>
      <c r="G36" s="154"/>
      <c r="H36" s="155"/>
    </row>
    <row r="37" spans="1:8" ht="15.75" customHeight="1" x14ac:dyDescent="0.25">
      <c r="A37" s="63" t="s">
        <v>190</v>
      </c>
      <c r="B37" s="63"/>
      <c r="C37" s="150" t="s">
        <v>191</v>
      </c>
      <c r="D37" s="151"/>
      <c r="E37" s="151"/>
      <c r="F37" s="151"/>
      <c r="G37" s="151"/>
      <c r="H37" s="152"/>
    </row>
    <row r="38" spans="1:8" x14ac:dyDescent="0.25">
      <c r="A38" s="120" t="s">
        <v>35</v>
      </c>
      <c r="B38" s="120"/>
      <c r="C38" s="120"/>
      <c r="D38" s="120"/>
      <c r="E38" s="120"/>
      <c r="F38" s="120"/>
      <c r="G38" s="120"/>
      <c r="H38" s="120"/>
    </row>
    <row r="39" spans="1:8" x14ac:dyDescent="0.25">
      <c r="A39" s="63" t="s">
        <v>36</v>
      </c>
      <c r="B39" s="63"/>
      <c r="C39" s="63"/>
      <c r="D39" s="63"/>
      <c r="E39" s="147" t="s">
        <v>30</v>
      </c>
      <c r="F39" s="147"/>
      <c r="G39" s="147"/>
      <c r="H39" s="147"/>
    </row>
    <row r="40" spans="1:8" x14ac:dyDescent="0.25">
      <c r="A40" s="63" t="s">
        <v>37</v>
      </c>
      <c r="B40" s="63"/>
      <c r="C40" s="63"/>
      <c r="D40" s="63"/>
      <c r="E40" s="62" t="s">
        <v>30</v>
      </c>
      <c r="F40" s="62"/>
      <c r="G40" s="62"/>
      <c r="H40" s="62"/>
    </row>
    <row r="41" spans="1:8" x14ac:dyDescent="0.25">
      <c r="A41" s="63" t="s">
        <v>38</v>
      </c>
      <c r="B41" s="63"/>
      <c r="C41" s="63"/>
      <c r="D41" s="63"/>
      <c r="E41" s="62" t="s">
        <v>30</v>
      </c>
      <c r="F41" s="62"/>
      <c r="G41" s="62"/>
      <c r="H41" s="62"/>
    </row>
    <row r="42" spans="1:8" x14ac:dyDescent="0.25">
      <c r="A42" s="63" t="s">
        <v>39</v>
      </c>
      <c r="B42" s="63"/>
      <c r="C42" s="63"/>
      <c r="D42" s="63"/>
      <c r="E42" s="62" t="s">
        <v>30</v>
      </c>
      <c r="F42" s="62"/>
      <c r="G42" s="62"/>
      <c r="H42" s="62"/>
    </row>
    <row r="43" spans="1:8" x14ac:dyDescent="0.25">
      <c r="A43" s="63" t="s">
        <v>99</v>
      </c>
      <c r="B43" s="63"/>
      <c r="C43" s="63"/>
      <c r="D43" s="63"/>
      <c r="E43" s="134" t="s">
        <v>30</v>
      </c>
      <c r="F43" s="134"/>
      <c r="G43" s="134"/>
      <c r="H43" s="134"/>
    </row>
    <row r="44" spans="1:8" x14ac:dyDescent="0.25">
      <c r="A44" s="109" t="s">
        <v>40</v>
      </c>
      <c r="B44" s="109"/>
      <c r="C44" s="109"/>
      <c r="D44" s="109"/>
      <c r="E44" s="57" t="s">
        <v>184</v>
      </c>
      <c r="F44" s="57"/>
      <c r="G44" s="57"/>
      <c r="H44" s="57"/>
    </row>
    <row r="45" spans="1:8" x14ac:dyDescent="0.25">
      <c r="A45" s="120" t="s">
        <v>41</v>
      </c>
      <c r="B45" s="120"/>
      <c r="C45" s="120"/>
      <c r="D45" s="120"/>
      <c r="E45" s="120"/>
      <c r="F45" s="120"/>
      <c r="G45" s="120"/>
      <c r="H45" s="120"/>
    </row>
    <row r="46" spans="1:8" x14ac:dyDescent="0.25">
      <c r="A46" s="80" t="s">
        <v>42</v>
      </c>
      <c r="B46" s="80"/>
      <c r="C46" s="80" t="s">
        <v>30</v>
      </c>
      <c r="D46" s="80"/>
      <c r="E46" s="80"/>
      <c r="F46" s="39" t="s">
        <v>43</v>
      </c>
      <c r="G46" s="81" t="s">
        <v>30</v>
      </c>
      <c r="H46" s="81"/>
    </row>
    <row r="47" spans="1:8" x14ac:dyDescent="0.25">
      <c r="A47" s="57" t="s">
        <v>44</v>
      </c>
      <c r="B47" s="57"/>
      <c r="C47" s="80" t="str">
        <f>C46</f>
        <v>NA</v>
      </c>
      <c r="D47" s="80"/>
      <c r="E47" s="80"/>
      <c r="F47" s="39" t="s">
        <v>43</v>
      </c>
      <c r="G47" s="81" t="str">
        <f>G46</f>
        <v>NA</v>
      </c>
      <c r="H47" s="81"/>
    </row>
    <row r="48" spans="1:8" s="23" customFormat="1" x14ac:dyDescent="0.25">
      <c r="A48" s="108" t="s">
        <v>45</v>
      </c>
      <c r="B48" s="108"/>
      <c r="C48" s="80" t="s">
        <v>30</v>
      </c>
      <c r="D48" s="57"/>
      <c r="E48" s="57"/>
      <c r="F48" s="22" t="s">
        <v>43</v>
      </c>
      <c r="G48" s="81" t="s">
        <v>30</v>
      </c>
      <c r="H48" s="81"/>
    </row>
    <row r="49" spans="1:14" s="23" customFormat="1" x14ac:dyDescent="0.25">
      <c r="A49" s="108"/>
      <c r="B49" s="108"/>
      <c r="C49" s="64" t="s">
        <v>30</v>
      </c>
      <c r="D49" s="65"/>
      <c r="E49" s="65"/>
      <c r="F49" s="65"/>
      <c r="G49" s="65"/>
      <c r="H49" s="66"/>
    </row>
    <row r="50" spans="1:14" x14ac:dyDescent="0.25">
      <c r="A50" s="106" t="s">
        <v>46</v>
      </c>
      <c r="B50" s="106"/>
      <c r="C50" s="106" t="s">
        <v>109</v>
      </c>
      <c r="D50" s="107"/>
      <c r="E50" s="107" t="s">
        <v>47</v>
      </c>
      <c r="F50" s="38" t="s">
        <v>43</v>
      </c>
      <c r="G50" s="110" t="s">
        <v>30</v>
      </c>
      <c r="H50" s="110"/>
    </row>
    <row r="51" spans="1:14" x14ac:dyDescent="0.25">
      <c r="A51" s="95" t="s">
        <v>49</v>
      </c>
      <c r="B51" s="95"/>
      <c r="C51" s="95"/>
      <c r="D51" s="95"/>
      <c r="E51" s="95"/>
      <c r="F51" s="95"/>
      <c r="G51" s="95"/>
      <c r="H51" s="95"/>
    </row>
    <row r="52" spans="1:14" x14ac:dyDescent="0.25">
      <c r="A52" s="77" t="s">
        <v>98</v>
      </c>
      <c r="B52" s="77"/>
      <c r="C52" s="77"/>
      <c r="D52" s="63" t="str">
        <f>E43</f>
        <v>NA</v>
      </c>
      <c r="E52" s="63"/>
      <c r="F52" s="63"/>
      <c r="G52" s="63"/>
      <c r="H52" s="63"/>
    </row>
    <row r="53" spans="1:14" x14ac:dyDescent="0.25">
      <c r="A53" s="108" t="s">
        <v>50</v>
      </c>
      <c r="B53" s="109"/>
      <c r="C53" s="109"/>
      <c r="D53" s="57" t="s">
        <v>30</v>
      </c>
      <c r="E53" s="57"/>
      <c r="F53" s="57"/>
      <c r="G53" s="57"/>
      <c r="H53" s="57"/>
      <c r="I53" s="24"/>
    </row>
    <row r="54" spans="1:14" ht="49.5" customHeight="1" x14ac:dyDescent="0.25">
      <c r="A54" s="137" t="s">
        <v>51</v>
      </c>
      <c r="B54" s="138"/>
      <c r="C54" s="139"/>
      <c r="D54" s="135" t="s">
        <v>189</v>
      </c>
      <c r="E54" s="136"/>
      <c r="F54" s="136"/>
      <c r="G54" s="136"/>
      <c r="H54" s="136"/>
    </row>
    <row r="55" spans="1:14" ht="15.75" customHeight="1" x14ac:dyDescent="0.25">
      <c r="A55" s="137" t="s">
        <v>96</v>
      </c>
      <c r="B55" s="138"/>
      <c r="C55" s="139"/>
      <c r="D55" s="57" t="s">
        <v>182</v>
      </c>
      <c r="E55" s="57"/>
      <c r="F55" s="57"/>
      <c r="G55" s="57"/>
      <c r="H55" s="57"/>
    </row>
    <row r="56" spans="1:14" ht="15.75" customHeight="1" x14ac:dyDescent="0.25">
      <c r="A56" s="161"/>
      <c r="B56" s="162"/>
      <c r="C56" s="163"/>
      <c r="D56" s="57" t="s">
        <v>188</v>
      </c>
      <c r="E56" s="57"/>
      <c r="F56" s="57"/>
      <c r="G56" s="57"/>
      <c r="H56" s="57"/>
    </row>
    <row r="57" spans="1:14" ht="15.75" customHeight="1" x14ac:dyDescent="0.25">
      <c r="A57" s="164"/>
      <c r="B57" s="165"/>
      <c r="C57" s="166"/>
      <c r="D57" s="57" t="s">
        <v>187</v>
      </c>
      <c r="E57" s="57"/>
      <c r="F57" s="57"/>
      <c r="G57" s="57"/>
      <c r="H57" s="57"/>
    </row>
    <row r="58" spans="1:14" ht="48.75" customHeight="1" x14ac:dyDescent="0.25">
      <c r="A58" s="63" t="s">
        <v>48</v>
      </c>
      <c r="B58" s="63"/>
      <c r="C58" s="63"/>
      <c r="D58" s="127" t="s">
        <v>186</v>
      </c>
      <c r="E58" s="127"/>
      <c r="F58" s="127"/>
      <c r="G58" s="127"/>
      <c r="H58" s="127"/>
      <c r="J58" s="25"/>
      <c r="K58" s="24"/>
      <c r="N58" s="24"/>
    </row>
    <row r="59" spans="1:14" ht="15.75" customHeight="1" x14ac:dyDescent="0.25">
      <c r="A59" s="63" t="s">
        <v>94</v>
      </c>
      <c r="B59" s="63"/>
      <c r="C59" s="63"/>
      <c r="D59" s="132" t="str">
        <f>(IF(G50="NA","60 Years After Completion",IF(G50&lt;&gt;"NA",""&amp;60-ROUNDDOWN((E3-G50)/360,0)&amp;" Years"," ")))</f>
        <v>60 Years After Completion</v>
      </c>
      <c r="E59" s="132"/>
      <c r="F59" s="132"/>
      <c r="G59" s="132"/>
      <c r="H59" s="132"/>
      <c r="N59" s="24"/>
    </row>
    <row r="60" spans="1:14" ht="15.75" customHeight="1" x14ac:dyDescent="0.25">
      <c r="A60" s="63" t="s">
        <v>95</v>
      </c>
      <c r="B60" s="63"/>
      <c r="C60" s="63"/>
      <c r="D60" s="77" t="s">
        <v>24</v>
      </c>
      <c r="E60" s="77"/>
      <c r="F60" s="77"/>
      <c r="G60" s="77"/>
      <c r="H60" s="77"/>
      <c r="J60" s="26"/>
      <c r="K60" s="26"/>
    </row>
    <row r="61" spans="1:14" ht="15" hidden="1" customHeight="1" x14ac:dyDescent="0.25">
      <c r="A61" s="63" t="s">
        <v>80</v>
      </c>
      <c r="B61" s="63"/>
      <c r="C61" s="63"/>
      <c r="D61" s="108" t="s">
        <v>158</v>
      </c>
      <c r="E61" s="77"/>
      <c r="F61" s="77"/>
      <c r="G61" s="77"/>
      <c r="H61" s="77"/>
    </row>
    <row r="62" spans="1:14" x14ac:dyDescent="0.25">
      <c r="A62" s="77" t="s">
        <v>159</v>
      </c>
      <c r="B62" s="77"/>
      <c r="C62" s="77"/>
      <c r="D62" s="77" t="s">
        <v>30</v>
      </c>
      <c r="E62" s="77"/>
      <c r="F62" s="77"/>
      <c r="G62" s="77"/>
      <c r="H62" s="77"/>
      <c r="I62" s="27"/>
      <c r="J62" s="27"/>
      <c r="K62" s="27"/>
      <c r="L62" s="27"/>
      <c r="M62" s="27"/>
      <c r="N62" s="27"/>
    </row>
    <row r="63" spans="1:14" ht="15.75" customHeight="1" x14ac:dyDescent="0.25">
      <c r="A63" s="67" t="s">
        <v>93</v>
      </c>
      <c r="B63" s="67"/>
      <c r="C63" s="67"/>
      <c r="D63" s="68" t="str">
        <f ca="1">(IF(G69&gt;95%,"Nothing",IF(G69&gt;0%,"Cement, Aggregate, Steel, etc",IF(G69=0%,"Work not yet Started"))))</f>
        <v>Cement, Aggregate, Steel, etc</v>
      </c>
      <c r="E63" s="68"/>
      <c r="F63" s="68"/>
      <c r="G63" s="68"/>
      <c r="H63" s="68"/>
      <c r="J63" s="26"/>
    </row>
    <row r="64" spans="1:14" ht="33.75" customHeight="1" thickBot="1" x14ac:dyDescent="0.3">
      <c r="A64" s="111" t="s">
        <v>122</v>
      </c>
      <c r="B64" s="111"/>
      <c r="C64" s="111"/>
      <c r="D64" s="68" t="str">
        <f ca="1">(IF(D63="Nothing","Yes",IF(D63="Cement, Aggregate, Steel, etc","Under Construction",IF(D63="Work not yet Started","Work not yet Started"))))</f>
        <v>Under Construction</v>
      </c>
      <c r="E64" s="68"/>
      <c r="F64" s="68" t="str">
        <f ca="1">(IF(D63="Nothing","Yes",IF(D63="Cement, Aggregate, Steel, etc","Under Construction",IF(D63="Work not yet Started","Work not yet Started"))))</f>
        <v>Under Construction</v>
      </c>
      <c r="G64" s="68"/>
      <c r="H64" s="68"/>
    </row>
    <row r="65" spans="1:10" ht="15.75" customHeight="1" x14ac:dyDescent="0.25">
      <c r="A65" s="72" t="s">
        <v>148</v>
      </c>
      <c r="B65" s="73"/>
      <c r="C65" s="74" t="s">
        <v>182</v>
      </c>
      <c r="D65" s="75"/>
      <c r="E65" s="75"/>
      <c r="F65" s="75"/>
      <c r="G65" s="75"/>
      <c r="H65" s="76"/>
      <c r="I65" s="14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upto 7 Floor Completed, External Plaster upto 7 Floor Completed, Flooring upto 2 Floor Completed.</v>
      </c>
      <c r="J65" s="28"/>
    </row>
    <row r="66" spans="1:10" s="23" customFormat="1" x14ac:dyDescent="0.25">
      <c r="A66" s="15" t="s">
        <v>150</v>
      </c>
      <c r="B66" s="40">
        <v>0</v>
      </c>
      <c r="C66" s="40" t="s">
        <v>77</v>
      </c>
      <c r="D66" s="40">
        <v>1</v>
      </c>
      <c r="E66" s="40" t="s">
        <v>76</v>
      </c>
      <c r="F66" s="40">
        <v>0</v>
      </c>
      <c r="G66" s="40" t="s">
        <v>87</v>
      </c>
      <c r="H66" s="16">
        <f ca="1">--TRIM(RIGHT(SUBSTITUTE(LEFT(C65,_xlfn.AGGREGATE(16,6,FIND({0,1,2,3,4,5,6,7,8,9},C65,ROW(INDIRECT("1:"&amp;LEN(C65)))),1))," ",REPT(" ",LEN(C65))),LEN(C65)))</f>
        <v>8</v>
      </c>
      <c r="I66" s="41"/>
      <c r="J66" s="42"/>
    </row>
    <row r="67" spans="1:10" s="23" customFormat="1" ht="51.75" customHeight="1" x14ac:dyDescent="0.25">
      <c r="A67" s="70" t="s">
        <v>97</v>
      </c>
      <c r="B67" s="71"/>
      <c r="C67" s="78" t="str">
        <f ca="1">I65</f>
        <v>Excavation work Completed. Plinth work completed, RCC Slab Completed, Brickwork Completed, Internal Plaster upto 7 Floor Completed, External Plaster upto 7 Floor Completed, Flooring upto 2 Floor Completed.</v>
      </c>
      <c r="D67" s="78"/>
      <c r="E67" s="78"/>
      <c r="F67" s="78"/>
      <c r="G67" s="78"/>
      <c r="H67" s="79"/>
      <c r="I67" s="41" t="s">
        <v>108</v>
      </c>
      <c r="J67" s="42"/>
    </row>
    <row r="68" spans="1:10" s="23" customFormat="1" ht="15.75" customHeight="1" x14ac:dyDescent="0.25">
      <c r="A68" s="58" t="s">
        <v>52</v>
      </c>
      <c r="B68" s="59"/>
      <c r="C68" s="43" t="s">
        <v>147</v>
      </c>
      <c r="D68" s="43" t="s">
        <v>90</v>
      </c>
      <c r="E68" s="59" t="s">
        <v>92</v>
      </c>
      <c r="F68" s="59"/>
      <c r="G68" s="59" t="s">
        <v>91</v>
      </c>
      <c r="H68" s="69"/>
      <c r="I68" s="44" t="s">
        <v>149</v>
      </c>
      <c r="J68" s="45">
        <f ca="1">H66*25%</f>
        <v>2</v>
      </c>
    </row>
    <row r="69" spans="1:10" s="23" customFormat="1" x14ac:dyDescent="0.25">
      <c r="A69" s="58" t="s">
        <v>136</v>
      </c>
      <c r="B69" s="59"/>
      <c r="C69" s="46">
        <f ca="1">J70</f>
        <v>8</v>
      </c>
      <c r="D69" s="47">
        <f ca="1">((100/H66)*C69)/100</f>
        <v>1</v>
      </c>
      <c r="E69" s="128">
        <f ca="1">(((C70/H66*10)+(40/(D66+F66+H66)*C71)+(7.5/(H66)*C72)+(7.5/(H66)*C73)+(10/H66*C74)+(10/H66*C75)+(5/H66*C76)+(5/H66*C77)+(5/H66*C78))/100)</f>
        <v>0.75312500000000004</v>
      </c>
      <c r="F69" s="128"/>
      <c r="G69" s="128">
        <f ca="1">((((C69/H66)*20)+((C70/H66)*25)+(30/(H66+F66+D66)*C71)+(5/H66*C72)+(5/H66*C73)+(5/H66*C74)+(5/H66*C75)+(0/H66*C76)+(0/H66*C77)+(5/H66*C78))/100)</f>
        <v>0.9</v>
      </c>
      <c r="H69" s="130"/>
      <c r="I69" s="44" t="s">
        <v>103</v>
      </c>
      <c r="J69" s="48">
        <f ca="1">H66*50%</f>
        <v>4</v>
      </c>
    </row>
    <row r="70" spans="1:10" s="23" customFormat="1" x14ac:dyDescent="0.25">
      <c r="A70" s="58" t="s">
        <v>53</v>
      </c>
      <c r="B70" s="59"/>
      <c r="C70" s="49">
        <f ca="1">J78</f>
        <v>8</v>
      </c>
      <c r="D70" s="47">
        <f ca="1">((100/H66)*C70)/100</f>
        <v>1</v>
      </c>
      <c r="E70" s="128"/>
      <c r="F70" s="128"/>
      <c r="G70" s="128"/>
      <c r="H70" s="130"/>
      <c r="I70" s="44" t="s">
        <v>104</v>
      </c>
      <c r="J70" s="48">
        <f ca="1">H66</f>
        <v>8</v>
      </c>
    </row>
    <row r="71" spans="1:10" s="23" customFormat="1" ht="15.75" customHeight="1" x14ac:dyDescent="0.25">
      <c r="A71" s="58" t="s">
        <v>137</v>
      </c>
      <c r="B71" s="59"/>
      <c r="C71" s="49">
        <f ca="1">D66+H66</f>
        <v>9</v>
      </c>
      <c r="D71" s="47">
        <f ca="1">((100/(D66+F66+H66))*C71)/100</f>
        <v>1</v>
      </c>
      <c r="E71" s="128"/>
      <c r="F71" s="128"/>
      <c r="G71" s="128"/>
      <c r="H71" s="130"/>
      <c r="I71" s="44" t="s">
        <v>105</v>
      </c>
      <c r="J71" s="50">
        <f ca="1">(IF(B66&gt;1,(H66/(B66+2)),H66/4))</f>
        <v>2</v>
      </c>
    </row>
    <row r="72" spans="1:10" s="23" customFormat="1" ht="15.75" customHeight="1" x14ac:dyDescent="0.25">
      <c r="A72" s="58" t="s">
        <v>144</v>
      </c>
      <c r="B72" s="59" t="s">
        <v>138</v>
      </c>
      <c r="C72" s="46">
        <v>8</v>
      </c>
      <c r="D72" s="47">
        <f ca="1">((100/H66)*C72)/100</f>
        <v>1</v>
      </c>
      <c r="E72" s="128"/>
      <c r="F72" s="128"/>
      <c r="G72" s="128"/>
      <c r="H72" s="130"/>
      <c r="I72" s="44" t="s">
        <v>106</v>
      </c>
      <c r="J72" s="50">
        <f ca="1">(IF(B66&gt;1,(H66/(B66+2)+J71),H66/4+J71))</f>
        <v>4</v>
      </c>
    </row>
    <row r="73" spans="1:10" s="23" customFormat="1" ht="15.75" customHeight="1" x14ac:dyDescent="0.25">
      <c r="A73" s="58" t="s">
        <v>145</v>
      </c>
      <c r="B73" s="59" t="s">
        <v>138</v>
      </c>
      <c r="C73" s="46">
        <v>7</v>
      </c>
      <c r="D73" s="47">
        <f ca="1">((100/H66)*C73)/100</f>
        <v>0.875</v>
      </c>
      <c r="E73" s="128"/>
      <c r="F73" s="128"/>
      <c r="G73" s="128"/>
      <c r="H73" s="130"/>
      <c r="I73" s="44" t="s">
        <v>156</v>
      </c>
      <c r="J73" s="50">
        <f>(IF(B66&gt;1,(H66/(B66+2)+J72),0))</f>
        <v>0</v>
      </c>
    </row>
    <row r="74" spans="1:10" s="23" customFormat="1" ht="15" customHeight="1" x14ac:dyDescent="0.25">
      <c r="A74" s="58" t="s">
        <v>143</v>
      </c>
      <c r="B74" s="59" t="s">
        <v>140</v>
      </c>
      <c r="C74" s="46">
        <v>7</v>
      </c>
      <c r="D74" s="47">
        <f ca="1">((100/(H66))*C74)/100</f>
        <v>0.875</v>
      </c>
      <c r="E74" s="128"/>
      <c r="F74" s="128"/>
      <c r="G74" s="128"/>
      <c r="H74" s="130"/>
      <c r="I74" s="44" t="s">
        <v>151</v>
      </c>
      <c r="J74" s="50">
        <f>(IF(B66&gt;2,(H66/(B66+2)+J73),0))</f>
        <v>0</v>
      </c>
    </row>
    <row r="75" spans="1:10" s="23" customFormat="1" ht="15.75" customHeight="1" x14ac:dyDescent="0.25">
      <c r="A75" s="58" t="s">
        <v>139</v>
      </c>
      <c r="B75" s="59" t="s">
        <v>139</v>
      </c>
      <c r="C75" s="46">
        <v>2</v>
      </c>
      <c r="D75" s="47">
        <f ca="1">((100/H66)*C75)/100</f>
        <v>0.25</v>
      </c>
      <c r="E75" s="128"/>
      <c r="F75" s="128"/>
      <c r="G75" s="128"/>
      <c r="H75" s="130"/>
      <c r="I75" s="44" t="s">
        <v>152</v>
      </c>
      <c r="J75" s="51">
        <f>(IF(B66&gt;3,(H66/(B66+2)+J74),0))</f>
        <v>0</v>
      </c>
    </row>
    <row r="76" spans="1:10" s="23" customFormat="1" ht="15.75" customHeight="1" x14ac:dyDescent="0.25">
      <c r="A76" s="58" t="s">
        <v>146</v>
      </c>
      <c r="B76" s="59"/>
      <c r="C76" s="46">
        <v>0</v>
      </c>
      <c r="D76" s="47">
        <f ca="1">((100/H66)*C76)/100</f>
        <v>0</v>
      </c>
      <c r="E76" s="128"/>
      <c r="F76" s="128"/>
      <c r="G76" s="128"/>
      <c r="H76" s="130"/>
      <c r="I76" s="44" t="s">
        <v>153</v>
      </c>
      <c r="J76" s="50">
        <f>(IF(B66&gt;4,(H66/(B66+2)+J75),0))</f>
        <v>0</v>
      </c>
    </row>
    <row r="77" spans="1:10" s="23" customFormat="1" ht="15.75" customHeight="1" x14ac:dyDescent="0.25">
      <c r="A77" s="58" t="s">
        <v>141</v>
      </c>
      <c r="B77" s="59" t="s">
        <v>141</v>
      </c>
      <c r="C77" s="46">
        <v>0</v>
      </c>
      <c r="D77" s="47">
        <f ca="1">((100/(H66))*C77)/100</f>
        <v>0</v>
      </c>
      <c r="E77" s="128"/>
      <c r="F77" s="128"/>
      <c r="G77" s="128"/>
      <c r="H77" s="130"/>
      <c r="I77" s="44" t="s">
        <v>157</v>
      </c>
      <c r="J77" s="50">
        <f ca="1">(IF(B66=1,(H66/(B66+3)+J72),IF(B66=0,(H66/4+J72),IF(B66&gt;1,0))))</f>
        <v>6</v>
      </c>
    </row>
    <row r="78" spans="1:10" s="23" customFormat="1" ht="16.5" thickBot="1" x14ac:dyDescent="0.3">
      <c r="A78" s="60" t="s">
        <v>142</v>
      </c>
      <c r="B78" s="61"/>
      <c r="C78" s="52">
        <v>0</v>
      </c>
      <c r="D78" s="53">
        <f ca="1">((100/(H66))*C78)/100</f>
        <v>0</v>
      </c>
      <c r="E78" s="129"/>
      <c r="F78" s="129"/>
      <c r="G78" s="129"/>
      <c r="H78" s="131"/>
      <c r="I78" s="54" t="s">
        <v>107</v>
      </c>
      <c r="J78" s="55">
        <f ca="1">(IF(B66&gt;1.5,(H66/(B66+2)+J72+MAX(0,J73-J72)+MAX(0,J74-J73)+MAX(0,J75-J74)+MAX(0,J76-J75)+MAX(0,J77-J76)),IF(B66=1,(H66/(B66+3)+J77),IF(B66=0,H66/4+J77))))</f>
        <v>8</v>
      </c>
    </row>
    <row r="79" spans="1:10" ht="15.75" customHeight="1" x14ac:dyDescent="0.25">
      <c r="A79" s="72" t="s">
        <v>148</v>
      </c>
      <c r="B79" s="73"/>
      <c r="C79" s="74" t="s">
        <v>188</v>
      </c>
      <c r="D79" s="75"/>
      <c r="E79" s="75"/>
      <c r="F79" s="75"/>
      <c r="G79" s="75"/>
      <c r="H79" s="76"/>
      <c r="I79" s="14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Slab Completed, Brickwork upto 8 Floor Completed, Internal Plaster upto 4 Floor Completed, External Plaster upto 3 Floor Completed, Flooring upto 3 Floor Completed.</v>
      </c>
      <c r="J79" s="28"/>
    </row>
    <row r="80" spans="1:10" s="23" customFormat="1" x14ac:dyDescent="0.25">
      <c r="A80" s="15" t="s">
        <v>150</v>
      </c>
      <c r="B80" s="40">
        <v>0</v>
      </c>
      <c r="C80" s="40" t="s">
        <v>77</v>
      </c>
      <c r="D80" s="40">
        <v>1</v>
      </c>
      <c r="E80" s="40" t="s">
        <v>76</v>
      </c>
      <c r="F80" s="40">
        <v>0</v>
      </c>
      <c r="G80" s="40" t="s">
        <v>87</v>
      </c>
      <c r="H80" s="16">
        <f ca="1">--TRIM(RIGHT(SUBSTITUTE(LEFT(C79,_xlfn.AGGREGATE(16,6,FIND({0,1,2,3,4,5,6,7,8,9},C79,ROW(INDIRECT("1:"&amp;LEN(C79)))),1))," ",REPT(" ",LEN(C79))),LEN(C79)))</f>
        <v>9</v>
      </c>
      <c r="I80" s="41"/>
      <c r="J80" s="42"/>
    </row>
    <row r="81" spans="1:10" s="23" customFormat="1" ht="48.75" customHeight="1" x14ac:dyDescent="0.25">
      <c r="A81" s="70" t="s">
        <v>97</v>
      </c>
      <c r="B81" s="71"/>
      <c r="C81" s="78" t="str">
        <f ca="1">I79</f>
        <v>Excavation work Completed. Plinth work completed, RCC Slab Completed, Brickwork upto 8 Floor Completed, Internal Plaster upto 4 Floor Completed, External Plaster upto 3 Floor Completed, Flooring upto 3 Floor Completed.</v>
      </c>
      <c r="D81" s="78"/>
      <c r="E81" s="78"/>
      <c r="F81" s="78"/>
      <c r="G81" s="78"/>
      <c r="H81" s="79"/>
      <c r="I81" s="41" t="s">
        <v>108</v>
      </c>
      <c r="J81" s="42"/>
    </row>
    <row r="82" spans="1:10" s="23" customFormat="1" ht="15.75" customHeight="1" x14ac:dyDescent="0.25">
      <c r="A82" s="58" t="s">
        <v>52</v>
      </c>
      <c r="B82" s="59"/>
      <c r="C82" s="43" t="s">
        <v>147</v>
      </c>
      <c r="D82" s="43" t="s">
        <v>90</v>
      </c>
      <c r="E82" s="59" t="s">
        <v>92</v>
      </c>
      <c r="F82" s="59"/>
      <c r="G82" s="59" t="s">
        <v>91</v>
      </c>
      <c r="H82" s="69"/>
      <c r="I82" s="44" t="s">
        <v>149</v>
      </c>
      <c r="J82" s="45">
        <f ca="1">H80*25%</f>
        <v>2.25</v>
      </c>
    </row>
    <row r="83" spans="1:10" s="23" customFormat="1" x14ac:dyDescent="0.25">
      <c r="A83" s="58" t="s">
        <v>136</v>
      </c>
      <c r="B83" s="59"/>
      <c r="C83" s="46">
        <f ca="1">J84</f>
        <v>9</v>
      </c>
      <c r="D83" s="47">
        <f ca="1">((100/H80)*C83)/100</f>
        <v>1</v>
      </c>
      <c r="E83" s="128">
        <f ca="1">(((C84/H80*10)+(40/(D80+F80+H80)*C85)+(7.5/(H80)*C86)+(7.5/(H80)*C87)+(10/H80*C88)+(10/H80*C89)+(5/H80*C90)+(5/H80*C91)+(5/H80*C92))/100)</f>
        <v>0.66666666666666674</v>
      </c>
      <c r="F83" s="128"/>
      <c r="G83" s="128">
        <f ca="1">((((C83/H80)*20)+((C84/H80)*25)+(30/(H80+F80+D80)*C85)+(5/H80*C86)+(5/H80*C87)+(5/H80*C88)+(5/H80*C89)+(0/H80*C90)+(0/H80*C91)+(5/H80*C92))/100)</f>
        <v>0.85000000000000009</v>
      </c>
      <c r="H83" s="130"/>
      <c r="I83" s="44" t="s">
        <v>103</v>
      </c>
      <c r="J83" s="48">
        <f ca="1">H80*50%</f>
        <v>4.5</v>
      </c>
    </row>
    <row r="84" spans="1:10" s="23" customFormat="1" x14ac:dyDescent="0.25">
      <c r="A84" s="58" t="s">
        <v>53</v>
      </c>
      <c r="B84" s="59"/>
      <c r="C84" s="49">
        <f ca="1">J92</f>
        <v>9</v>
      </c>
      <c r="D84" s="47">
        <f ca="1">((100/H80)*C84)/100</f>
        <v>1</v>
      </c>
      <c r="E84" s="128"/>
      <c r="F84" s="128"/>
      <c r="G84" s="128"/>
      <c r="H84" s="130"/>
      <c r="I84" s="44" t="s">
        <v>104</v>
      </c>
      <c r="J84" s="48">
        <f ca="1">H80</f>
        <v>9</v>
      </c>
    </row>
    <row r="85" spans="1:10" s="23" customFormat="1" ht="15.75" customHeight="1" x14ac:dyDescent="0.25">
      <c r="A85" s="58" t="s">
        <v>137</v>
      </c>
      <c r="B85" s="59"/>
      <c r="C85" s="49">
        <f ca="1">D80+H80</f>
        <v>10</v>
      </c>
      <c r="D85" s="47">
        <f ca="1">((100/(D80+F80+H80))*C85)/100</f>
        <v>1</v>
      </c>
      <c r="E85" s="128"/>
      <c r="F85" s="128"/>
      <c r="G85" s="128"/>
      <c r="H85" s="130"/>
      <c r="I85" s="44" t="s">
        <v>105</v>
      </c>
      <c r="J85" s="50">
        <f ca="1">(IF(B80&gt;1,(H80/(B80+2)),H80/4))</f>
        <v>2.25</v>
      </c>
    </row>
    <row r="86" spans="1:10" s="23" customFormat="1" ht="15.75" customHeight="1" x14ac:dyDescent="0.25">
      <c r="A86" s="58" t="s">
        <v>144</v>
      </c>
      <c r="B86" s="59" t="s">
        <v>138</v>
      </c>
      <c r="C86" s="46">
        <v>8</v>
      </c>
      <c r="D86" s="47">
        <f ca="1">((100/H80)*C86)/100</f>
        <v>0.88888888888888884</v>
      </c>
      <c r="E86" s="128"/>
      <c r="F86" s="128"/>
      <c r="G86" s="128"/>
      <c r="H86" s="130"/>
      <c r="I86" s="44" t="s">
        <v>106</v>
      </c>
      <c r="J86" s="50">
        <f ca="1">(IF(B80&gt;1,(H80/(B80+2)+J85),H80/4+J85))</f>
        <v>4.5</v>
      </c>
    </row>
    <row r="87" spans="1:10" s="23" customFormat="1" ht="15.75" customHeight="1" x14ac:dyDescent="0.25">
      <c r="A87" s="58" t="s">
        <v>145</v>
      </c>
      <c r="B87" s="59" t="s">
        <v>138</v>
      </c>
      <c r="C87" s="46">
        <v>4</v>
      </c>
      <c r="D87" s="47">
        <f ca="1">((100/H80)*C87)/100</f>
        <v>0.44444444444444442</v>
      </c>
      <c r="E87" s="128"/>
      <c r="F87" s="128"/>
      <c r="G87" s="128"/>
      <c r="H87" s="130"/>
      <c r="I87" s="44" t="s">
        <v>156</v>
      </c>
      <c r="J87" s="50">
        <f>(IF(B80&gt;1,(H80/(B80+2)+J86),0))</f>
        <v>0</v>
      </c>
    </row>
    <row r="88" spans="1:10" s="23" customFormat="1" ht="15" customHeight="1" x14ac:dyDescent="0.25">
      <c r="A88" s="58" t="s">
        <v>143</v>
      </c>
      <c r="B88" s="59" t="s">
        <v>140</v>
      </c>
      <c r="C88" s="46">
        <v>3</v>
      </c>
      <c r="D88" s="47">
        <f ca="1">((100/(H80))*C88)/100</f>
        <v>0.33333333333333326</v>
      </c>
      <c r="E88" s="128"/>
      <c r="F88" s="128"/>
      <c r="G88" s="128"/>
      <c r="H88" s="130"/>
      <c r="I88" s="44" t="s">
        <v>151</v>
      </c>
      <c r="J88" s="50">
        <f>(IF(B80&gt;2,(H80/(B80+2)+J87),0))</f>
        <v>0</v>
      </c>
    </row>
    <row r="89" spans="1:10" s="23" customFormat="1" ht="15.75" customHeight="1" x14ac:dyDescent="0.25">
      <c r="A89" s="58" t="s">
        <v>139</v>
      </c>
      <c r="B89" s="59" t="s">
        <v>139</v>
      </c>
      <c r="C89" s="46">
        <v>3</v>
      </c>
      <c r="D89" s="47">
        <f ca="1">((100/H80)*C89)/100</f>
        <v>0.33333333333333326</v>
      </c>
      <c r="E89" s="128"/>
      <c r="F89" s="128"/>
      <c r="G89" s="128"/>
      <c r="H89" s="130"/>
      <c r="I89" s="44" t="s">
        <v>152</v>
      </c>
      <c r="J89" s="51">
        <f>(IF(B80&gt;3,(H80/(B80+2)+J88),0))</f>
        <v>0</v>
      </c>
    </row>
    <row r="90" spans="1:10" s="23" customFormat="1" ht="15.75" customHeight="1" x14ac:dyDescent="0.25">
      <c r="A90" s="58" t="s">
        <v>146</v>
      </c>
      <c r="B90" s="59"/>
      <c r="C90" s="46">
        <v>0</v>
      </c>
      <c r="D90" s="47">
        <f ca="1">((100/H80)*C90)/100</f>
        <v>0</v>
      </c>
      <c r="E90" s="128"/>
      <c r="F90" s="128"/>
      <c r="G90" s="128"/>
      <c r="H90" s="130"/>
      <c r="I90" s="44" t="s">
        <v>153</v>
      </c>
      <c r="J90" s="50">
        <f>(IF(B80&gt;4,(H80/(B80+2)+J89),0))</f>
        <v>0</v>
      </c>
    </row>
    <row r="91" spans="1:10" s="23" customFormat="1" ht="15.75" customHeight="1" x14ac:dyDescent="0.25">
      <c r="A91" s="58" t="s">
        <v>141</v>
      </c>
      <c r="B91" s="59" t="s">
        <v>141</v>
      </c>
      <c r="C91" s="46">
        <v>0</v>
      </c>
      <c r="D91" s="47">
        <f ca="1">((100/(H80))*C91)/100</f>
        <v>0</v>
      </c>
      <c r="E91" s="128"/>
      <c r="F91" s="128"/>
      <c r="G91" s="128"/>
      <c r="H91" s="130"/>
      <c r="I91" s="44" t="s">
        <v>157</v>
      </c>
      <c r="J91" s="50">
        <f ca="1">(IF(B80=1,(H80/(B80+3)+J86),IF(B80=0,(H80/4+J86),IF(B80&gt;1,0))))</f>
        <v>6.75</v>
      </c>
    </row>
    <row r="92" spans="1:10" s="23" customFormat="1" ht="16.5" thickBot="1" x14ac:dyDescent="0.3">
      <c r="A92" s="60" t="s">
        <v>142</v>
      </c>
      <c r="B92" s="61"/>
      <c r="C92" s="52">
        <v>0</v>
      </c>
      <c r="D92" s="53">
        <f ca="1">((100/(H80))*C92)/100</f>
        <v>0</v>
      </c>
      <c r="E92" s="129"/>
      <c r="F92" s="129"/>
      <c r="G92" s="129"/>
      <c r="H92" s="131"/>
      <c r="I92" s="54" t="s">
        <v>107</v>
      </c>
      <c r="J92" s="55">
        <f ca="1">(IF(B80&gt;1.5,(H80/(B80+2)+J86+MAX(0,J87-J86)+MAX(0,J88-J87)+MAX(0,J89-J88)+MAX(0,J90-J89)+MAX(0,J91-J90)),IF(B80=1,(H80/(B80+3)+J91),IF(B80=0,H80/4+J91))))</f>
        <v>9</v>
      </c>
    </row>
    <row r="93" spans="1:10" ht="15.75" customHeight="1" x14ac:dyDescent="0.25">
      <c r="A93" s="72" t="s">
        <v>148</v>
      </c>
      <c r="B93" s="73"/>
      <c r="C93" s="74" t="s">
        <v>183</v>
      </c>
      <c r="D93" s="75"/>
      <c r="E93" s="75"/>
      <c r="F93" s="75"/>
      <c r="G93" s="75"/>
      <c r="H93" s="76"/>
      <c r="I93" s="14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upto 3 Slab Completed.</v>
      </c>
      <c r="J93" s="28"/>
    </row>
    <row r="94" spans="1:10" s="23" customFormat="1" x14ac:dyDescent="0.25">
      <c r="A94" s="15" t="s">
        <v>150</v>
      </c>
      <c r="B94" s="40">
        <v>0</v>
      </c>
      <c r="C94" s="40" t="s">
        <v>77</v>
      </c>
      <c r="D94" s="40">
        <v>1</v>
      </c>
      <c r="E94" s="40" t="s">
        <v>76</v>
      </c>
      <c r="F94" s="40">
        <v>0</v>
      </c>
      <c r="G94" s="40" t="s">
        <v>87</v>
      </c>
      <c r="H94" s="16">
        <f ca="1">--TRIM(RIGHT(SUBSTITUTE(LEFT(C93,_xlfn.AGGREGATE(16,6,FIND({0,1,2,3,4,5,6,7,8,9},C93,ROW(INDIRECT("1:"&amp;LEN(C93)))),1))," ",REPT(" ",LEN(C93))),LEN(C93)))</f>
        <v>8</v>
      </c>
      <c r="I94" s="41"/>
      <c r="J94" s="42"/>
    </row>
    <row r="95" spans="1:10" s="23" customFormat="1" x14ac:dyDescent="0.25">
      <c r="A95" s="70" t="s">
        <v>97</v>
      </c>
      <c r="B95" s="71"/>
      <c r="C95" s="78" t="str">
        <f ca="1">I93</f>
        <v>Excavation work Completed. Plinth work completed, RCC upto 3 Slab Completed.</v>
      </c>
      <c r="D95" s="78"/>
      <c r="E95" s="78"/>
      <c r="F95" s="78"/>
      <c r="G95" s="78"/>
      <c r="H95" s="79"/>
      <c r="I95" s="41" t="s">
        <v>108</v>
      </c>
      <c r="J95" s="42"/>
    </row>
    <row r="96" spans="1:10" s="23" customFormat="1" ht="15.75" customHeight="1" x14ac:dyDescent="0.25">
      <c r="A96" s="58" t="s">
        <v>52</v>
      </c>
      <c r="B96" s="59"/>
      <c r="C96" s="43" t="s">
        <v>147</v>
      </c>
      <c r="D96" s="43" t="s">
        <v>90</v>
      </c>
      <c r="E96" s="59" t="s">
        <v>92</v>
      </c>
      <c r="F96" s="59"/>
      <c r="G96" s="59" t="s">
        <v>91</v>
      </c>
      <c r="H96" s="69"/>
      <c r="I96" s="44" t="s">
        <v>149</v>
      </c>
      <c r="J96" s="45">
        <f ca="1">H94*25%</f>
        <v>2</v>
      </c>
    </row>
    <row r="97" spans="1:10" s="23" customFormat="1" x14ac:dyDescent="0.25">
      <c r="A97" s="58" t="s">
        <v>136</v>
      </c>
      <c r="B97" s="59"/>
      <c r="C97" s="46">
        <f ca="1">J98</f>
        <v>8</v>
      </c>
      <c r="D97" s="47">
        <f ca="1">((100/H94)*C97)/100</f>
        <v>1</v>
      </c>
      <c r="E97" s="128">
        <f ca="1">(((C98/H94*10)+(40/(D94+F94+H94)*C99)+(7.5/(H94)*C100)+(7.5/(H94)*C101)+(10/H94*C102)+(10/H94*C103)+(5/H94*C104)+(5/H94*C105)+(5/H94*C106))/100)</f>
        <v>0.23333333333333336</v>
      </c>
      <c r="F97" s="128"/>
      <c r="G97" s="128">
        <f ca="1">((((C97/H94)*20)+((C98/H94)*25)+(30/(H94+F94+D94)*C99)+(5/H94*C100)+(5/H94*C101)+(5/H94*C102)+(5/H94*C103)+(0/H94*C104)+(0/H94*C105)+(5/H94*C106))/100)</f>
        <v>0.55000000000000004</v>
      </c>
      <c r="H97" s="130"/>
      <c r="I97" s="44" t="s">
        <v>103</v>
      </c>
      <c r="J97" s="48">
        <f ca="1">H94*50%</f>
        <v>4</v>
      </c>
    </row>
    <row r="98" spans="1:10" s="23" customFormat="1" x14ac:dyDescent="0.25">
      <c r="A98" s="58" t="s">
        <v>53</v>
      </c>
      <c r="B98" s="59"/>
      <c r="C98" s="49">
        <f ca="1">J106</f>
        <v>8</v>
      </c>
      <c r="D98" s="47">
        <f ca="1">((100/H94)*C98)/100</f>
        <v>1</v>
      </c>
      <c r="E98" s="128"/>
      <c r="F98" s="128"/>
      <c r="G98" s="128"/>
      <c r="H98" s="130"/>
      <c r="I98" s="44" t="s">
        <v>104</v>
      </c>
      <c r="J98" s="48">
        <f ca="1">H94</f>
        <v>8</v>
      </c>
    </row>
    <row r="99" spans="1:10" s="23" customFormat="1" ht="15.75" customHeight="1" x14ac:dyDescent="0.25">
      <c r="A99" s="58" t="s">
        <v>137</v>
      </c>
      <c r="B99" s="59"/>
      <c r="C99" s="49">
        <v>3</v>
      </c>
      <c r="D99" s="47">
        <f ca="1">((100/(D94+F94+H94))*C99)/100</f>
        <v>0.33333333333333326</v>
      </c>
      <c r="E99" s="128"/>
      <c r="F99" s="128"/>
      <c r="G99" s="128"/>
      <c r="H99" s="130"/>
      <c r="I99" s="44" t="s">
        <v>105</v>
      </c>
      <c r="J99" s="50">
        <f ca="1">(IF(B94&gt;1,(H94/(B94+2)),H94/4))</f>
        <v>2</v>
      </c>
    </row>
    <row r="100" spans="1:10" s="23" customFormat="1" ht="15.75" customHeight="1" x14ac:dyDescent="0.25">
      <c r="A100" s="58" t="s">
        <v>144</v>
      </c>
      <c r="B100" s="59" t="s">
        <v>138</v>
      </c>
      <c r="C100" s="46">
        <v>0</v>
      </c>
      <c r="D100" s="47">
        <f ca="1">((100/H94)*C100)/100</f>
        <v>0</v>
      </c>
      <c r="E100" s="128"/>
      <c r="F100" s="128"/>
      <c r="G100" s="128"/>
      <c r="H100" s="130"/>
      <c r="I100" s="44" t="s">
        <v>106</v>
      </c>
      <c r="J100" s="50">
        <f ca="1">(IF(B94&gt;1,(H94/(B94+2)+J99),H94/4+J99))</f>
        <v>4</v>
      </c>
    </row>
    <row r="101" spans="1:10" s="23" customFormat="1" ht="15.75" customHeight="1" x14ac:dyDescent="0.25">
      <c r="A101" s="58" t="s">
        <v>145</v>
      </c>
      <c r="B101" s="59" t="s">
        <v>138</v>
      </c>
      <c r="C101" s="46">
        <v>0</v>
      </c>
      <c r="D101" s="47">
        <f ca="1">((100/H94)*C101)/100</f>
        <v>0</v>
      </c>
      <c r="E101" s="128"/>
      <c r="F101" s="128"/>
      <c r="G101" s="128"/>
      <c r="H101" s="130"/>
      <c r="I101" s="44" t="s">
        <v>156</v>
      </c>
      <c r="J101" s="50">
        <f>(IF(B94&gt;1,(H94/(B94+2)+J100),0))</f>
        <v>0</v>
      </c>
    </row>
    <row r="102" spans="1:10" s="23" customFormat="1" ht="15" customHeight="1" x14ac:dyDescent="0.25">
      <c r="A102" s="58" t="s">
        <v>143</v>
      </c>
      <c r="B102" s="59" t="s">
        <v>140</v>
      </c>
      <c r="C102" s="46">
        <v>0</v>
      </c>
      <c r="D102" s="47">
        <f ca="1">((100/(H94))*C102)/100</f>
        <v>0</v>
      </c>
      <c r="E102" s="128"/>
      <c r="F102" s="128"/>
      <c r="G102" s="128"/>
      <c r="H102" s="130"/>
      <c r="I102" s="44" t="s">
        <v>151</v>
      </c>
      <c r="J102" s="50">
        <f>(IF(B94&gt;2,(H94/(B94+2)+J101),0))</f>
        <v>0</v>
      </c>
    </row>
    <row r="103" spans="1:10" s="23" customFormat="1" ht="15.75" customHeight="1" x14ac:dyDescent="0.25">
      <c r="A103" s="58" t="s">
        <v>139</v>
      </c>
      <c r="B103" s="59" t="s">
        <v>139</v>
      </c>
      <c r="C103" s="46">
        <v>0</v>
      </c>
      <c r="D103" s="47">
        <f ca="1">((100/H94)*C103)/100</f>
        <v>0</v>
      </c>
      <c r="E103" s="128"/>
      <c r="F103" s="128"/>
      <c r="G103" s="128"/>
      <c r="H103" s="130"/>
      <c r="I103" s="44" t="s">
        <v>152</v>
      </c>
      <c r="J103" s="51">
        <f>(IF(B94&gt;3,(H94/(B94+2)+J102),0))</f>
        <v>0</v>
      </c>
    </row>
    <row r="104" spans="1:10" s="23" customFormat="1" ht="15.75" customHeight="1" x14ac:dyDescent="0.25">
      <c r="A104" s="58" t="s">
        <v>146</v>
      </c>
      <c r="B104" s="59"/>
      <c r="C104" s="46">
        <v>0</v>
      </c>
      <c r="D104" s="47">
        <f ca="1">((100/H94)*C104)/100</f>
        <v>0</v>
      </c>
      <c r="E104" s="128"/>
      <c r="F104" s="128"/>
      <c r="G104" s="128"/>
      <c r="H104" s="130"/>
      <c r="I104" s="44" t="s">
        <v>153</v>
      </c>
      <c r="J104" s="50">
        <f>(IF(B94&gt;4,(H94/(B94+2)+J103),0))</f>
        <v>0</v>
      </c>
    </row>
    <row r="105" spans="1:10" s="23" customFormat="1" ht="15.75" customHeight="1" x14ac:dyDescent="0.25">
      <c r="A105" s="58" t="s">
        <v>141</v>
      </c>
      <c r="B105" s="59" t="s">
        <v>141</v>
      </c>
      <c r="C105" s="46">
        <v>0</v>
      </c>
      <c r="D105" s="47">
        <f ca="1">((100/(H94))*C105)/100</f>
        <v>0</v>
      </c>
      <c r="E105" s="128"/>
      <c r="F105" s="128"/>
      <c r="G105" s="128"/>
      <c r="H105" s="130"/>
      <c r="I105" s="44" t="s">
        <v>157</v>
      </c>
      <c r="J105" s="50">
        <f ca="1">(IF(B94=1,(H94/(B94+3)+J100),IF(B94=0,(H94/4+J100),IF(B94&gt;1,0))))</f>
        <v>6</v>
      </c>
    </row>
    <row r="106" spans="1:10" s="23" customFormat="1" ht="16.5" thickBot="1" x14ac:dyDescent="0.3">
      <c r="A106" s="60" t="s">
        <v>142</v>
      </c>
      <c r="B106" s="61"/>
      <c r="C106" s="52">
        <v>0</v>
      </c>
      <c r="D106" s="53">
        <f ca="1">((100/(H94))*C106)/100</f>
        <v>0</v>
      </c>
      <c r="E106" s="129"/>
      <c r="F106" s="129"/>
      <c r="G106" s="129"/>
      <c r="H106" s="131"/>
      <c r="I106" s="54" t="s">
        <v>107</v>
      </c>
      <c r="J106" s="55">
        <f ca="1">(IF(B94&gt;1.5,(H94/(B94+2)+J100+MAX(0,J101-J100)+MAX(0,J102-J101)+MAX(0,J103-J102)+MAX(0,J104-J103)+MAX(0,J105-J104)),IF(B94=1,(H94/(B94+3)+J105),IF(B94=0,H94/4+J105))))</f>
        <v>8</v>
      </c>
    </row>
    <row r="107" spans="1:10" ht="15.75" customHeight="1" x14ac:dyDescent="0.25">
      <c r="A107" s="72" t="s">
        <v>148</v>
      </c>
      <c r="B107" s="73"/>
      <c r="C107" s="74" t="s">
        <v>185</v>
      </c>
      <c r="D107" s="75"/>
      <c r="E107" s="75"/>
      <c r="F107" s="75"/>
      <c r="G107" s="75"/>
      <c r="H107" s="76"/>
      <c r="I107" s="14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 Completed",IF(C113&gt;0,", RCC upto "&amp;C113&amp;" Slab Completed",""))&amp;(IF(C114=H108,", Brickwork Completed",IF(C114&gt;0,", Brickwork upto "&amp;C114&amp;" Floor Completed",""))&amp;(IF(C115=H108,", Internal Plaster Completed",IF(C115&gt;0,", Internal Plaster upto "&amp;C115&amp;" Floor Completed",""))&amp;(IF(C116=H108,", External Plaster Completed",IF(C116&gt;0,", External Plaster upto "&amp;C116&amp;" Floor Completed",""))&amp;(IF(C117=H108,", Flooring Completed",IF(C117&gt;0,", Flooring upto "&amp;C117&amp;" Floor Completed",""))&amp;(IF(C118=H108,", Painting Completed",IF(C118&gt;0,", Painting upto "&amp;C118&amp;" Floor Completed",""))&amp;(IF(C119&gt;0,", Finishing upto "&amp;C119&amp;" Floor Completed","")&amp;(IF(C113&gt;0.5,".",""))))))))))))))</f>
        <v>Excavation work Completed. Plinth work completed</v>
      </c>
      <c r="J107" s="28"/>
    </row>
    <row r="108" spans="1:10" s="23" customFormat="1" x14ac:dyDescent="0.25">
      <c r="A108" s="15" t="s">
        <v>150</v>
      </c>
      <c r="B108" s="40">
        <v>0</v>
      </c>
      <c r="C108" s="40" t="s">
        <v>77</v>
      </c>
      <c r="D108" s="40">
        <v>1</v>
      </c>
      <c r="E108" s="40" t="s">
        <v>76</v>
      </c>
      <c r="F108" s="40">
        <v>0</v>
      </c>
      <c r="G108" s="40" t="s">
        <v>87</v>
      </c>
      <c r="H108" s="16">
        <f ca="1">--TRIM(RIGHT(SUBSTITUTE(LEFT(C107,_xlfn.AGGREGATE(16,6,FIND({0,1,2,3,4,5,6,7,8,9},C107,ROW(INDIRECT("1:"&amp;LEN(C107)))),1))," ",REPT(" ",LEN(C107))),LEN(C107)))</f>
        <v>8</v>
      </c>
      <c r="I108" s="41"/>
      <c r="J108" s="42"/>
    </row>
    <row r="109" spans="1:10" s="23" customFormat="1" ht="18" customHeight="1" x14ac:dyDescent="0.25">
      <c r="A109" s="70" t="s">
        <v>97</v>
      </c>
      <c r="B109" s="71"/>
      <c r="C109" s="78" t="str">
        <f ca="1">I107</f>
        <v>Excavation work Completed. Plinth work completed</v>
      </c>
      <c r="D109" s="78"/>
      <c r="E109" s="78"/>
      <c r="F109" s="78"/>
      <c r="G109" s="78"/>
      <c r="H109" s="79"/>
      <c r="I109" s="41" t="s">
        <v>108</v>
      </c>
      <c r="J109" s="42"/>
    </row>
    <row r="110" spans="1:10" s="23" customFormat="1" ht="15.75" customHeight="1" x14ac:dyDescent="0.25">
      <c r="A110" s="58" t="s">
        <v>52</v>
      </c>
      <c r="B110" s="59"/>
      <c r="C110" s="43" t="s">
        <v>147</v>
      </c>
      <c r="D110" s="43" t="s">
        <v>90</v>
      </c>
      <c r="E110" s="59" t="s">
        <v>92</v>
      </c>
      <c r="F110" s="59"/>
      <c r="G110" s="59" t="s">
        <v>91</v>
      </c>
      <c r="H110" s="69"/>
      <c r="I110" s="44" t="s">
        <v>149</v>
      </c>
      <c r="J110" s="45">
        <f ca="1">H108*25%</f>
        <v>2</v>
      </c>
    </row>
    <row r="111" spans="1:10" s="23" customFormat="1" x14ac:dyDescent="0.25">
      <c r="A111" s="58" t="s">
        <v>136</v>
      </c>
      <c r="B111" s="59"/>
      <c r="C111" s="46">
        <f ca="1">J112</f>
        <v>8</v>
      </c>
      <c r="D111" s="47">
        <f ca="1">((100/H108)*C111)/100</f>
        <v>1</v>
      </c>
      <c r="E111" s="128">
        <f ca="1">(((C112/H108*10)+(40/(D108+F108+H108)*C113)+(7.5/(H108)*C114)+(7.5/(H108)*C115)+(10/H108*C116)+(10/H108*C117)+(5/H108*C118)+(5/H108*C119)+(5/H108*C120))/100)</f>
        <v>0.1</v>
      </c>
      <c r="F111" s="128"/>
      <c r="G111" s="128">
        <f ca="1">((((C111/H108)*20)+((C112/H108)*25)+(30/(H108+F108+D108)*C113)+(5/H108*C114)+(5/H108*C115)+(5/H108*C116)+(5/H108*C117)+(0/H108*C118)+(0/H108*C119)+(5/H108*C120))/100)</f>
        <v>0.45</v>
      </c>
      <c r="H111" s="130"/>
      <c r="I111" s="44" t="s">
        <v>103</v>
      </c>
      <c r="J111" s="48">
        <f ca="1">H108*50%</f>
        <v>4</v>
      </c>
    </row>
    <row r="112" spans="1:10" s="23" customFormat="1" x14ac:dyDescent="0.25">
      <c r="A112" s="58" t="s">
        <v>53</v>
      </c>
      <c r="B112" s="59"/>
      <c r="C112" s="49">
        <f ca="1">J120</f>
        <v>8</v>
      </c>
      <c r="D112" s="47">
        <f ca="1">((100/H108)*C112)/100</f>
        <v>1</v>
      </c>
      <c r="E112" s="128"/>
      <c r="F112" s="128"/>
      <c r="G112" s="128"/>
      <c r="H112" s="130"/>
      <c r="I112" s="44" t="s">
        <v>104</v>
      </c>
      <c r="J112" s="48">
        <f ca="1">H108</f>
        <v>8</v>
      </c>
    </row>
    <row r="113" spans="1:10" s="23" customFormat="1" ht="15.75" customHeight="1" x14ac:dyDescent="0.25">
      <c r="A113" s="58" t="s">
        <v>137</v>
      </c>
      <c r="B113" s="59"/>
      <c r="C113" s="49">
        <v>0</v>
      </c>
      <c r="D113" s="47">
        <f ca="1">((100/(D108+F108+H108))*C113)/100</f>
        <v>0</v>
      </c>
      <c r="E113" s="128"/>
      <c r="F113" s="128"/>
      <c r="G113" s="128"/>
      <c r="H113" s="130"/>
      <c r="I113" s="44" t="s">
        <v>105</v>
      </c>
      <c r="J113" s="50">
        <f ca="1">(IF(B108&gt;1,(H108/(B108+2)),H108/4))</f>
        <v>2</v>
      </c>
    </row>
    <row r="114" spans="1:10" s="23" customFormat="1" ht="15.75" customHeight="1" x14ac:dyDescent="0.25">
      <c r="A114" s="58" t="s">
        <v>144</v>
      </c>
      <c r="B114" s="59" t="s">
        <v>138</v>
      </c>
      <c r="C114" s="46">
        <v>0</v>
      </c>
      <c r="D114" s="47">
        <f ca="1">((100/H108)*C114)/100</f>
        <v>0</v>
      </c>
      <c r="E114" s="128"/>
      <c r="F114" s="128"/>
      <c r="G114" s="128"/>
      <c r="H114" s="130"/>
      <c r="I114" s="44" t="s">
        <v>106</v>
      </c>
      <c r="J114" s="50">
        <f ca="1">(IF(B108&gt;1,(H108/(B108+2)+J113),H108/4+J113))</f>
        <v>4</v>
      </c>
    </row>
    <row r="115" spans="1:10" s="23" customFormat="1" ht="15.75" customHeight="1" x14ac:dyDescent="0.25">
      <c r="A115" s="58" t="s">
        <v>145</v>
      </c>
      <c r="B115" s="59" t="s">
        <v>138</v>
      </c>
      <c r="C115" s="46">
        <v>0</v>
      </c>
      <c r="D115" s="47">
        <f ca="1">((100/H108)*C115)/100</f>
        <v>0</v>
      </c>
      <c r="E115" s="128"/>
      <c r="F115" s="128"/>
      <c r="G115" s="128"/>
      <c r="H115" s="130"/>
      <c r="I115" s="44" t="s">
        <v>156</v>
      </c>
      <c r="J115" s="50">
        <f>(IF(B108&gt;1,(H108/(B108+2)+J114),0))</f>
        <v>0</v>
      </c>
    </row>
    <row r="116" spans="1:10" s="23" customFormat="1" ht="15" customHeight="1" x14ac:dyDescent="0.25">
      <c r="A116" s="58" t="s">
        <v>143</v>
      </c>
      <c r="B116" s="59" t="s">
        <v>140</v>
      </c>
      <c r="C116" s="46">
        <v>0</v>
      </c>
      <c r="D116" s="47">
        <f ca="1">((100/(H108))*C116)/100</f>
        <v>0</v>
      </c>
      <c r="E116" s="128"/>
      <c r="F116" s="128"/>
      <c r="G116" s="128"/>
      <c r="H116" s="130"/>
      <c r="I116" s="44" t="s">
        <v>151</v>
      </c>
      <c r="J116" s="50">
        <f>(IF(B108&gt;2,(H108/(B108+2)+J115),0))</f>
        <v>0</v>
      </c>
    </row>
    <row r="117" spans="1:10" s="23" customFormat="1" ht="15.75" customHeight="1" x14ac:dyDescent="0.25">
      <c r="A117" s="58" t="s">
        <v>139</v>
      </c>
      <c r="B117" s="59" t="s">
        <v>139</v>
      </c>
      <c r="C117" s="46">
        <v>0</v>
      </c>
      <c r="D117" s="47">
        <f ca="1">((100/H108)*C117)/100</f>
        <v>0</v>
      </c>
      <c r="E117" s="128"/>
      <c r="F117" s="128"/>
      <c r="G117" s="128"/>
      <c r="H117" s="130"/>
      <c r="I117" s="44" t="s">
        <v>152</v>
      </c>
      <c r="J117" s="51">
        <f>(IF(B108&gt;3,(H108/(B108+2)+J116),0))</f>
        <v>0</v>
      </c>
    </row>
    <row r="118" spans="1:10" s="23" customFormat="1" ht="15.75" customHeight="1" x14ac:dyDescent="0.25">
      <c r="A118" s="58" t="s">
        <v>146</v>
      </c>
      <c r="B118" s="59"/>
      <c r="C118" s="46">
        <v>0</v>
      </c>
      <c r="D118" s="47">
        <f ca="1">((100/H108)*C118)/100</f>
        <v>0</v>
      </c>
      <c r="E118" s="128"/>
      <c r="F118" s="128"/>
      <c r="G118" s="128"/>
      <c r="H118" s="130"/>
      <c r="I118" s="44" t="s">
        <v>153</v>
      </c>
      <c r="J118" s="50">
        <f>(IF(B108&gt;4,(H108/(B108+2)+J117),0))</f>
        <v>0</v>
      </c>
    </row>
    <row r="119" spans="1:10" s="23" customFormat="1" ht="15.75" customHeight="1" x14ac:dyDescent="0.25">
      <c r="A119" s="58" t="s">
        <v>141</v>
      </c>
      <c r="B119" s="59" t="s">
        <v>141</v>
      </c>
      <c r="C119" s="46">
        <v>0</v>
      </c>
      <c r="D119" s="47">
        <f ca="1">((100/(H108))*C119)/100</f>
        <v>0</v>
      </c>
      <c r="E119" s="128"/>
      <c r="F119" s="128"/>
      <c r="G119" s="128"/>
      <c r="H119" s="130"/>
      <c r="I119" s="44" t="s">
        <v>157</v>
      </c>
      <c r="J119" s="50">
        <f ca="1">(IF(B108=1,(H108/(B108+3)+J114),IF(B108=0,(H108/4+J114),IF(B108&gt;1,0))))</f>
        <v>6</v>
      </c>
    </row>
    <row r="120" spans="1:10" s="23" customFormat="1" ht="16.5" thickBot="1" x14ac:dyDescent="0.3">
      <c r="A120" s="60" t="s">
        <v>142</v>
      </c>
      <c r="B120" s="61"/>
      <c r="C120" s="52">
        <v>0</v>
      </c>
      <c r="D120" s="53">
        <f ca="1">((100/(H108))*C120)/100</f>
        <v>0</v>
      </c>
      <c r="E120" s="129"/>
      <c r="F120" s="129"/>
      <c r="G120" s="129"/>
      <c r="H120" s="131"/>
      <c r="I120" s="54" t="s">
        <v>107</v>
      </c>
      <c r="J120" s="55">
        <f ca="1">(IF(B108&gt;1.5,(H108/(B108+2)+J114+MAX(0,J115-J114)+MAX(0,J116-J115)+MAX(0,J117-J116)+MAX(0,J118-J117)+MAX(0,J119-J118)),IF(B108=1,(H108/(B108+3)+J119),IF(B108=0,H108/4+J119))))</f>
        <v>8</v>
      </c>
    </row>
    <row r="121" spans="1:10" x14ac:dyDescent="0.25">
      <c r="A121" s="120" t="s">
        <v>54</v>
      </c>
      <c r="B121" s="120"/>
      <c r="C121" s="120"/>
      <c r="D121" s="120"/>
      <c r="E121" s="120"/>
      <c r="F121" s="120"/>
      <c r="G121" s="120"/>
      <c r="H121" s="120"/>
    </row>
    <row r="122" spans="1:10" x14ac:dyDescent="0.25">
      <c r="A122" s="63" t="s">
        <v>81</v>
      </c>
      <c r="B122" s="63"/>
      <c r="C122" s="63"/>
      <c r="D122" s="63"/>
      <c r="E122" s="63"/>
      <c r="F122" s="71">
        <v>3800</v>
      </c>
      <c r="G122" s="71"/>
      <c r="H122" s="71"/>
    </row>
    <row r="123" spans="1:10" s="29" customFormat="1" x14ac:dyDescent="0.25">
      <c r="A123" s="63" t="s">
        <v>102</v>
      </c>
      <c r="B123" s="63"/>
      <c r="C123" s="63"/>
      <c r="D123" s="63"/>
      <c r="E123" s="63"/>
      <c r="F123" s="133">
        <v>300000</v>
      </c>
      <c r="G123" s="109"/>
      <c r="H123" s="109"/>
    </row>
    <row r="124" spans="1:10" s="29" customFormat="1" x14ac:dyDescent="0.25">
      <c r="A124" s="63" t="s">
        <v>178</v>
      </c>
      <c r="B124" s="63"/>
      <c r="C124" s="63"/>
      <c r="D124" s="63"/>
      <c r="E124" s="63"/>
      <c r="F124" s="133">
        <v>40000</v>
      </c>
      <c r="G124" s="109"/>
      <c r="H124" s="109"/>
    </row>
    <row r="125" spans="1:10" x14ac:dyDescent="0.25">
      <c r="A125" s="63" t="s">
        <v>55</v>
      </c>
      <c r="B125" s="63"/>
      <c r="C125" s="63"/>
      <c r="D125" s="63"/>
      <c r="E125" s="63"/>
      <c r="F125" s="108">
        <v>100000</v>
      </c>
      <c r="G125" s="108"/>
      <c r="H125" s="108"/>
    </row>
    <row r="126" spans="1:10" s="30" customFormat="1" x14ac:dyDescent="0.25">
      <c r="A126" s="120" t="s">
        <v>56</v>
      </c>
      <c r="B126" s="120"/>
      <c r="C126" s="120"/>
      <c r="D126" s="120"/>
      <c r="E126" s="120"/>
      <c r="F126" s="109">
        <f>F122*0.8</f>
        <v>3040</v>
      </c>
      <c r="G126" s="109"/>
      <c r="H126" s="109"/>
    </row>
    <row r="127" spans="1:10" s="31" customFormat="1" ht="15.75" hidden="1" customHeight="1" x14ac:dyDescent="0.25">
      <c r="A127" s="119" t="s">
        <v>82</v>
      </c>
      <c r="B127" s="119"/>
      <c r="C127" s="119"/>
      <c r="D127" s="119"/>
      <c r="E127" s="119"/>
      <c r="F127" s="119"/>
      <c r="G127" s="119"/>
      <c r="H127" s="119"/>
    </row>
    <row r="128" spans="1:10" s="31" customFormat="1" ht="15.75" hidden="1" customHeight="1" x14ac:dyDescent="0.25">
      <c r="A128" s="86" t="s">
        <v>57</v>
      </c>
      <c r="B128" s="86"/>
      <c r="C128" s="112" t="s">
        <v>85</v>
      </c>
      <c r="D128" s="112"/>
      <c r="E128" s="96" t="s">
        <v>58</v>
      </c>
      <c r="F128" s="96"/>
      <c r="G128" s="86" t="s">
        <v>59</v>
      </c>
      <c r="H128" s="86"/>
    </row>
    <row r="129" spans="1:14" s="31" customFormat="1" hidden="1" x14ac:dyDescent="0.25">
      <c r="A129" s="122"/>
      <c r="B129" s="122"/>
      <c r="C129" s="114"/>
      <c r="D129" s="114"/>
      <c r="E129" s="115"/>
      <c r="F129" s="115"/>
      <c r="G129" s="116"/>
      <c r="H129" s="116"/>
    </row>
    <row r="130" spans="1:14" s="31" customFormat="1" hidden="1" x14ac:dyDescent="0.25">
      <c r="A130" s="119" t="s">
        <v>75</v>
      </c>
      <c r="B130" s="119"/>
      <c r="C130" s="119"/>
      <c r="D130" s="119"/>
      <c r="E130" s="119"/>
      <c r="F130" s="119"/>
      <c r="G130" s="119"/>
      <c r="H130" s="119"/>
    </row>
    <row r="131" spans="1:14" s="31" customFormat="1" ht="15.75" hidden="1" customHeight="1" x14ac:dyDescent="0.25">
      <c r="A131" s="86" t="s">
        <v>57</v>
      </c>
      <c r="B131" s="86"/>
      <c r="C131" s="112" t="s">
        <v>85</v>
      </c>
      <c r="D131" s="112"/>
      <c r="E131" s="96" t="s">
        <v>58</v>
      </c>
      <c r="F131" s="96"/>
      <c r="G131" s="86" t="s">
        <v>59</v>
      </c>
      <c r="H131" s="86"/>
    </row>
    <row r="132" spans="1:14" s="31" customFormat="1" hidden="1" x14ac:dyDescent="0.25">
      <c r="A132" s="122"/>
      <c r="B132" s="122"/>
      <c r="C132" s="114"/>
      <c r="D132" s="114"/>
      <c r="E132" s="115"/>
      <c r="F132" s="115"/>
      <c r="G132" s="116"/>
      <c r="H132" s="116"/>
    </row>
    <row r="133" spans="1:14" s="30" customFormat="1" hidden="1" x14ac:dyDescent="0.25">
      <c r="A133" s="113" t="s">
        <v>60</v>
      </c>
      <c r="B133" s="113"/>
      <c r="C133" s="113"/>
      <c r="D133" s="113"/>
      <c r="E133" s="113"/>
      <c r="F133" s="113"/>
      <c r="G133" s="113"/>
      <c r="H133" s="113"/>
    </row>
    <row r="134" spans="1:14" hidden="1" x14ac:dyDescent="0.25">
      <c r="A134" s="113" t="s">
        <v>61</v>
      </c>
      <c r="B134" s="113"/>
      <c r="C134" s="113"/>
      <c r="D134" s="113"/>
      <c r="E134" s="113"/>
      <c r="F134" s="113"/>
      <c r="G134" s="113"/>
      <c r="H134" s="113"/>
    </row>
    <row r="135" spans="1:14" ht="47.25" hidden="1" customHeight="1" x14ac:dyDescent="0.25">
      <c r="A135" s="87" t="s">
        <v>126</v>
      </c>
      <c r="B135" s="87" t="s">
        <v>125</v>
      </c>
      <c r="C135" s="87" t="s">
        <v>62</v>
      </c>
      <c r="D135" s="87" t="s">
        <v>63</v>
      </c>
      <c r="E135" s="89" t="s">
        <v>64</v>
      </c>
      <c r="F135" s="18" t="s">
        <v>160</v>
      </c>
      <c r="G135" s="91" t="s">
        <v>65</v>
      </c>
      <c r="H135" s="92"/>
    </row>
    <row r="136" spans="1:14" s="32" customFormat="1" hidden="1" x14ac:dyDescent="0.25">
      <c r="A136" s="88"/>
      <c r="B136" s="88"/>
      <c r="C136" s="88"/>
      <c r="D136" s="88"/>
      <c r="E136" s="90"/>
      <c r="F136" s="13">
        <v>0.6</v>
      </c>
      <c r="G136" s="93"/>
      <c r="H136" s="94"/>
    </row>
    <row r="137" spans="1:14" s="32" customFormat="1" hidden="1" x14ac:dyDescent="0.25">
      <c r="A137" s="124" t="s">
        <v>123</v>
      </c>
      <c r="B137" s="125"/>
      <c r="C137" s="125"/>
      <c r="D137" s="125"/>
      <c r="E137" s="125"/>
      <c r="F137" s="125"/>
      <c r="G137" s="125"/>
      <c r="H137" s="126"/>
      <c r="J137" s="33"/>
    </row>
    <row r="138" spans="1:14" s="32" customFormat="1" hidden="1" x14ac:dyDescent="0.25">
      <c r="A138" s="84">
        <v>1</v>
      </c>
      <c r="B138" s="85"/>
      <c r="C138" s="17"/>
      <c r="D138" s="17"/>
      <c r="E138" s="17">
        <v>0</v>
      </c>
      <c r="F138" s="17">
        <f>D138*(($F$136)+1)+(IF(E138&lt;101,E138,IF(E138&lt;201,E138/2,IF(E138&lt;=301,E138/3,E138/4))))</f>
        <v>0</v>
      </c>
      <c r="G138" s="84" t="str">
        <f>A137</f>
        <v>Ground Floor</v>
      </c>
      <c r="H138" s="85"/>
      <c r="I138" s="33"/>
      <c r="L138" s="156"/>
      <c r="M138" s="156"/>
      <c r="N138" s="33"/>
    </row>
    <row r="139" spans="1:14" s="32" customFormat="1" hidden="1" x14ac:dyDescent="0.25">
      <c r="A139" s="84">
        <f t="shared" ref="A139:A144" si="0">A138+1</f>
        <v>2</v>
      </c>
      <c r="B139" s="85"/>
      <c r="C139" s="17"/>
      <c r="D139" s="17"/>
      <c r="E139" s="17">
        <v>0</v>
      </c>
      <c r="F139" s="17">
        <f t="shared" ref="F139:F144" si="1">D139*(($F$136)+1)+(IF(E139&lt;101,E139,IF(E139&lt;201,E139/2,IF(E139&lt;=301,E139/3,E139/4))))</f>
        <v>0</v>
      </c>
      <c r="G139" s="84" t="str">
        <f t="shared" ref="G139:G144" si="2">G138</f>
        <v>Ground Floor</v>
      </c>
      <c r="H139" s="85"/>
      <c r="I139" s="33"/>
      <c r="L139" s="156"/>
      <c r="M139" s="156"/>
      <c r="N139" s="33"/>
    </row>
    <row r="140" spans="1:14" s="32" customFormat="1" hidden="1" x14ac:dyDescent="0.25">
      <c r="A140" s="84">
        <f t="shared" si="0"/>
        <v>3</v>
      </c>
      <c r="B140" s="85"/>
      <c r="C140" s="17"/>
      <c r="D140" s="17"/>
      <c r="E140" s="17">
        <v>0</v>
      </c>
      <c r="F140" s="17">
        <f t="shared" si="1"/>
        <v>0</v>
      </c>
      <c r="G140" s="84" t="str">
        <f t="shared" si="2"/>
        <v>Ground Floor</v>
      </c>
      <c r="H140" s="85"/>
      <c r="I140" s="33"/>
      <c r="L140" s="156"/>
      <c r="M140" s="156"/>
      <c r="N140" s="33"/>
    </row>
    <row r="141" spans="1:14" s="32" customFormat="1" hidden="1" x14ac:dyDescent="0.25">
      <c r="A141" s="84">
        <f t="shared" si="0"/>
        <v>4</v>
      </c>
      <c r="B141" s="85"/>
      <c r="C141" s="17"/>
      <c r="D141" s="17"/>
      <c r="E141" s="17">
        <v>0</v>
      </c>
      <c r="F141" s="17">
        <f t="shared" si="1"/>
        <v>0</v>
      </c>
      <c r="G141" s="84" t="str">
        <f t="shared" si="2"/>
        <v>Ground Floor</v>
      </c>
      <c r="H141" s="85"/>
      <c r="I141" s="33"/>
      <c r="L141" s="156"/>
      <c r="M141" s="156"/>
      <c r="N141" s="33"/>
    </row>
    <row r="142" spans="1:14" s="32" customFormat="1" hidden="1" x14ac:dyDescent="0.25">
      <c r="A142" s="84">
        <f t="shared" si="0"/>
        <v>5</v>
      </c>
      <c r="B142" s="85"/>
      <c r="C142" s="17"/>
      <c r="D142" s="17"/>
      <c r="E142" s="17">
        <v>0</v>
      </c>
      <c r="F142" s="17">
        <f t="shared" si="1"/>
        <v>0</v>
      </c>
      <c r="G142" s="84" t="str">
        <f t="shared" si="2"/>
        <v>Ground Floor</v>
      </c>
      <c r="H142" s="85"/>
      <c r="I142" s="33"/>
      <c r="L142" s="156"/>
      <c r="M142" s="156"/>
      <c r="N142" s="33"/>
    </row>
    <row r="143" spans="1:14" s="32" customFormat="1" hidden="1" x14ac:dyDescent="0.25">
      <c r="A143" s="84">
        <f t="shared" si="0"/>
        <v>6</v>
      </c>
      <c r="B143" s="85"/>
      <c r="C143" s="17"/>
      <c r="D143" s="17"/>
      <c r="E143" s="17">
        <v>0</v>
      </c>
      <c r="F143" s="17">
        <f t="shared" si="1"/>
        <v>0</v>
      </c>
      <c r="G143" s="84" t="str">
        <f t="shared" si="2"/>
        <v>Ground Floor</v>
      </c>
      <c r="H143" s="85"/>
      <c r="I143" s="33"/>
      <c r="L143" s="156"/>
      <c r="M143" s="156"/>
      <c r="N143" s="33"/>
    </row>
    <row r="144" spans="1:14" s="32" customFormat="1" hidden="1" x14ac:dyDescent="0.25">
      <c r="A144" s="84">
        <f t="shared" si="0"/>
        <v>7</v>
      </c>
      <c r="B144" s="85"/>
      <c r="C144" s="17"/>
      <c r="D144" s="17"/>
      <c r="E144" s="17">
        <v>0</v>
      </c>
      <c r="F144" s="17">
        <f t="shared" si="1"/>
        <v>0</v>
      </c>
      <c r="G144" s="84" t="str">
        <f t="shared" si="2"/>
        <v>Ground Floor</v>
      </c>
      <c r="H144" s="85"/>
      <c r="I144" s="33"/>
      <c r="L144" s="156"/>
      <c r="M144" s="156"/>
      <c r="N144" s="33"/>
    </row>
    <row r="145" spans="1:16" s="32" customFormat="1" hidden="1" x14ac:dyDescent="0.25">
      <c r="A145" s="84"/>
      <c r="B145" s="157"/>
      <c r="C145" s="157"/>
      <c r="D145" s="157"/>
      <c r="E145" s="157"/>
      <c r="F145" s="157"/>
      <c r="G145" s="157"/>
      <c r="H145" s="85"/>
      <c r="I145" s="33"/>
      <c r="N145" s="33"/>
    </row>
    <row r="146" spans="1:16" ht="47.25" hidden="1" customHeight="1" x14ac:dyDescent="0.25">
      <c r="A146" s="91" t="s">
        <v>127</v>
      </c>
      <c r="B146" s="91" t="s">
        <v>128</v>
      </c>
      <c r="C146" s="87" t="s">
        <v>62</v>
      </c>
      <c r="D146" s="87" t="s">
        <v>63</v>
      </c>
      <c r="E146" s="89" t="s">
        <v>64</v>
      </c>
      <c r="F146" s="18" t="s">
        <v>160</v>
      </c>
      <c r="G146" s="91" t="s">
        <v>65</v>
      </c>
      <c r="H146" s="92"/>
      <c r="I146" s="33"/>
    </row>
    <row r="147" spans="1:16" s="32" customFormat="1" hidden="1" x14ac:dyDescent="0.25">
      <c r="A147" s="93"/>
      <c r="B147" s="93"/>
      <c r="C147" s="88"/>
      <c r="D147" s="88"/>
      <c r="E147" s="90"/>
      <c r="F147" s="13">
        <v>0.5</v>
      </c>
      <c r="G147" s="93"/>
      <c r="H147" s="94"/>
      <c r="I147" s="33"/>
    </row>
    <row r="148" spans="1:16" s="32" customFormat="1" hidden="1" x14ac:dyDescent="0.25">
      <c r="A148" s="121" t="s">
        <v>124</v>
      </c>
      <c r="B148" s="121"/>
      <c r="C148" s="121"/>
      <c r="D148" s="121"/>
      <c r="E148" s="121"/>
      <c r="F148" s="121"/>
      <c r="G148" s="121"/>
      <c r="H148" s="121"/>
      <c r="I148" s="33"/>
      <c r="L148" s="156"/>
      <c r="M148" s="156"/>
    </row>
    <row r="149" spans="1:16" s="32" customFormat="1" hidden="1" x14ac:dyDescent="0.25">
      <c r="A149" s="82">
        <f>LEFT(A148,SUM(LEN(A148)-LEN(SUBSTITUTE(A148,{"0","1","2","3","4","5","6","7","8","9"},""))))*100+1</f>
        <v>201</v>
      </c>
      <c r="B149" s="82"/>
      <c r="C149" s="17"/>
      <c r="D149" s="17"/>
      <c r="E149" s="17">
        <v>0</v>
      </c>
      <c r="F149" s="17">
        <f t="shared" ref="F149:F154" si="3">D149*(($F$136)+1)+(IF(E149&lt;101,E149,IF(E149&lt;201,E149/2,IF(E149&lt;=301,E149/3,E149/4))))</f>
        <v>0</v>
      </c>
      <c r="G149" s="82" t="str">
        <f>A148</f>
        <v>2nd Floor</v>
      </c>
      <c r="H149" s="82"/>
      <c r="I149" s="33"/>
      <c r="N149" s="33"/>
    </row>
    <row r="150" spans="1:16" s="32" customFormat="1" hidden="1" x14ac:dyDescent="0.25">
      <c r="A150" s="82">
        <f>A149+1</f>
        <v>202</v>
      </c>
      <c r="B150" s="82"/>
      <c r="C150" s="17"/>
      <c r="D150" s="17"/>
      <c r="E150" s="17">
        <v>0</v>
      </c>
      <c r="F150" s="17">
        <f t="shared" si="3"/>
        <v>0</v>
      </c>
      <c r="G150" s="82" t="str">
        <f>G149</f>
        <v>2nd Floor</v>
      </c>
      <c r="H150" s="82"/>
      <c r="I150" s="33"/>
      <c r="N150" s="33"/>
    </row>
    <row r="151" spans="1:16" s="32" customFormat="1" hidden="1" x14ac:dyDescent="0.25">
      <c r="A151" s="82">
        <f>A150+1</f>
        <v>203</v>
      </c>
      <c r="B151" s="82"/>
      <c r="C151" s="17"/>
      <c r="D151" s="17"/>
      <c r="E151" s="17">
        <v>0</v>
      </c>
      <c r="F151" s="17">
        <f t="shared" si="3"/>
        <v>0</v>
      </c>
      <c r="G151" s="82" t="str">
        <f>G150</f>
        <v>2nd Floor</v>
      </c>
      <c r="H151" s="82"/>
      <c r="I151" s="33"/>
      <c r="N151" s="33"/>
    </row>
    <row r="152" spans="1:16" s="32" customFormat="1" hidden="1" x14ac:dyDescent="0.25">
      <c r="A152" s="82">
        <f>A151+1</f>
        <v>204</v>
      </c>
      <c r="B152" s="82"/>
      <c r="C152" s="17"/>
      <c r="D152" s="17"/>
      <c r="E152" s="17">
        <v>0</v>
      </c>
      <c r="F152" s="17">
        <f t="shared" si="3"/>
        <v>0</v>
      </c>
      <c r="G152" s="82" t="str">
        <f>G151</f>
        <v>2nd Floor</v>
      </c>
      <c r="H152" s="82"/>
      <c r="I152" s="33"/>
      <c r="N152" s="33"/>
    </row>
    <row r="153" spans="1:16" s="32" customFormat="1" hidden="1" x14ac:dyDescent="0.25">
      <c r="A153" s="82">
        <f>A152+1</f>
        <v>205</v>
      </c>
      <c r="B153" s="82"/>
      <c r="C153" s="17"/>
      <c r="D153" s="17"/>
      <c r="E153" s="17">
        <v>0</v>
      </c>
      <c r="F153" s="17">
        <f t="shared" si="3"/>
        <v>0</v>
      </c>
      <c r="G153" s="82" t="str">
        <f>G152</f>
        <v>2nd Floor</v>
      </c>
      <c r="H153" s="82"/>
      <c r="I153" s="33"/>
      <c r="N153" s="33"/>
    </row>
    <row r="154" spans="1:16" s="32" customFormat="1" hidden="1" x14ac:dyDescent="0.25">
      <c r="A154" s="82">
        <f>A153+1</f>
        <v>206</v>
      </c>
      <c r="B154" s="82"/>
      <c r="C154" s="17"/>
      <c r="D154" s="17"/>
      <c r="E154" s="17">
        <v>0</v>
      </c>
      <c r="F154" s="17">
        <f t="shared" si="3"/>
        <v>0</v>
      </c>
      <c r="G154" s="82" t="str">
        <f>G153</f>
        <v>2nd Floor</v>
      </c>
      <c r="H154" s="82"/>
      <c r="I154" s="33"/>
      <c r="N154" s="33"/>
    </row>
    <row r="155" spans="1:16" s="32" customFormat="1" ht="15.75" hidden="1" customHeight="1" x14ac:dyDescent="0.25">
      <c r="A155" s="124" t="s">
        <v>161</v>
      </c>
      <c r="B155" s="125"/>
      <c r="C155" s="125"/>
      <c r="D155" s="125"/>
      <c r="E155" s="125"/>
      <c r="F155" s="125"/>
      <c r="G155" s="125"/>
      <c r="H155" s="126"/>
      <c r="I155" s="33"/>
    </row>
    <row r="156" spans="1:16" s="32" customFormat="1" hidden="1" x14ac:dyDescent="0.25">
      <c r="A156" s="84" t="str">
        <f t="shared" ref="A156:A161" ca="1" si="4">N156</f>
        <v>301,..,1501</v>
      </c>
      <c r="B156" s="85"/>
      <c r="C156" s="17"/>
      <c r="D156" s="17"/>
      <c r="E156" s="17">
        <v>0</v>
      </c>
      <c r="F156" s="17">
        <f t="shared" ref="F156:F161" si="5">D156*(($F$136)+1)+(IF(E156&lt;101,E156,IF(E156&lt;201,E156/2,IF(E156&lt;=301,E156/3,E156/4))))</f>
        <v>0</v>
      </c>
      <c r="G156" s="84" t="str">
        <f>A155</f>
        <v>3rd, 5th, 7th, 9th, 11th, 13th, 15th Floor</v>
      </c>
      <c r="H156" s="85"/>
      <c r="I156" s="33"/>
      <c r="N156" s="32" t="str">
        <f t="shared" ref="N156:N161" ca="1" si="6">O156&amp;""&amp;",..,"&amp;""&amp;P156</f>
        <v>301,..,1501</v>
      </c>
      <c r="O156" s="32">
        <f ca="1">(SUMPRODUCT(MID(0&amp;(LEFT(A155,SUM(LEN(A155)-LEN(SUBSTITUTE(A155,{0,1,2},""))))), LARGE(INDEX(ISNUMBER(--MID((LEFT(A155,SUM(LEN(A155)-LEN(SUBSTITUTE(A155,{0,1,2},""))))), ROW(INDIRECT("1:"&amp;LEN((LEFT(A155,SUM(LEN(A155)-LEN(SUBSTITUTE(A155,{0,1,2},"")))))))), 1)) * ROW(INDIRECT("1:"&amp;LEN((LEFT(A155,SUM(LEN(A155)-LEN(SUBSTITUTE(A155,{0,1,2},"")))))))), 0), ROW(INDIRECT("1:"&amp;LEN((LEFT(A155,SUM(LEN(A155)-LEN(SUBSTITUTE(A155,{0,1,2},"")))))))))+1, 1) * 10^ROW(INDIRECT("1:"&amp;LEN((LEFT(A155,SUM(LEN(A155)-LEN(SUBSTITUTE(A155,{0,1,2},""))))))))/10))*100+1</f>
        <v>301</v>
      </c>
      <c r="P156" s="32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1501</v>
      </c>
    </row>
    <row r="157" spans="1:16" s="32" customFormat="1" hidden="1" x14ac:dyDescent="0.25">
      <c r="A157" s="84" t="str">
        <f t="shared" ca="1" si="4"/>
        <v>302,..,1502</v>
      </c>
      <c r="B157" s="85"/>
      <c r="C157" s="17"/>
      <c r="D157" s="17"/>
      <c r="E157" s="17">
        <v>0</v>
      </c>
      <c r="F157" s="17">
        <f t="shared" si="5"/>
        <v>0</v>
      </c>
      <c r="G157" s="84" t="str">
        <f>G156</f>
        <v>3rd, 5th, 7th, 9th, 11th, 13th, 15th Floor</v>
      </c>
      <c r="H157" s="85"/>
      <c r="I157" s="33"/>
      <c r="N157" s="32" t="str">
        <f t="shared" ca="1" si="6"/>
        <v>302,..,1502</v>
      </c>
      <c r="O157" s="32">
        <f t="shared" ref="O157:P160" ca="1" si="7">O156+1</f>
        <v>302</v>
      </c>
      <c r="P157" s="32">
        <f t="shared" ca="1" si="7"/>
        <v>1502</v>
      </c>
    </row>
    <row r="158" spans="1:16" s="32" customFormat="1" hidden="1" x14ac:dyDescent="0.25">
      <c r="A158" s="84" t="str">
        <f t="shared" ca="1" si="4"/>
        <v>303,..,1503</v>
      </c>
      <c r="B158" s="85"/>
      <c r="C158" s="17"/>
      <c r="D158" s="17"/>
      <c r="E158" s="17">
        <v>0</v>
      </c>
      <c r="F158" s="17">
        <f t="shared" si="5"/>
        <v>0</v>
      </c>
      <c r="G158" s="84" t="str">
        <f>G157</f>
        <v>3rd, 5th, 7th, 9th, 11th, 13th, 15th Floor</v>
      </c>
      <c r="H158" s="85"/>
      <c r="I158" s="33"/>
      <c r="N158" s="32" t="str">
        <f t="shared" ca="1" si="6"/>
        <v>303,..,1503</v>
      </c>
      <c r="O158" s="32">
        <f t="shared" ca="1" si="7"/>
        <v>303</v>
      </c>
      <c r="P158" s="32">
        <f t="shared" ca="1" si="7"/>
        <v>1503</v>
      </c>
    </row>
    <row r="159" spans="1:16" s="32" customFormat="1" hidden="1" x14ac:dyDescent="0.25">
      <c r="A159" s="84" t="str">
        <f t="shared" ca="1" si="4"/>
        <v>304,..,1504</v>
      </c>
      <c r="B159" s="85"/>
      <c r="C159" s="17"/>
      <c r="D159" s="17"/>
      <c r="E159" s="17">
        <v>0</v>
      </c>
      <c r="F159" s="17">
        <f t="shared" si="5"/>
        <v>0</v>
      </c>
      <c r="G159" s="84" t="str">
        <f>G158</f>
        <v>3rd, 5th, 7th, 9th, 11th, 13th, 15th Floor</v>
      </c>
      <c r="H159" s="85"/>
      <c r="I159" s="33"/>
      <c r="N159" s="32" t="str">
        <f t="shared" ca="1" si="6"/>
        <v>304,..,1504</v>
      </c>
      <c r="O159" s="32">
        <f t="shared" ca="1" si="7"/>
        <v>304</v>
      </c>
      <c r="P159" s="32">
        <f t="shared" ca="1" si="7"/>
        <v>1504</v>
      </c>
    </row>
    <row r="160" spans="1:16" s="32" customFormat="1" hidden="1" x14ac:dyDescent="0.25">
      <c r="A160" s="84" t="str">
        <f t="shared" ca="1" si="4"/>
        <v>305,..,1505</v>
      </c>
      <c r="B160" s="85"/>
      <c r="C160" s="17"/>
      <c r="D160" s="17"/>
      <c r="E160" s="17">
        <v>0</v>
      </c>
      <c r="F160" s="17">
        <f t="shared" si="5"/>
        <v>0</v>
      </c>
      <c r="G160" s="84" t="str">
        <f>G159</f>
        <v>3rd, 5th, 7th, 9th, 11th, 13th, 15th Floor</v>
      </c>
      <c r="H160" s="85"/>
      <c r="I160" s="33"/>
      <c r="N160" s="32" t="str">
        <f t="shared" ca="1" si="6"/>
        <v>305,..,1505</v>
      </c>
      <c r="O160" s="32">
        <f t="shared" ca="1" si="7"/>
        <v>305</v>
      </c>
      <c r="P160" s="32">
        <f t="shared" ca="1" si="7"/>
        <v>1505</v>
      </c>
    </row>
    <row r="161" spans="1:16" s="32" customFormat="1" hidden="1" x14ac:dyDescent="0.25">
      <c r="A161" s="84" t="str">
        <f t="shared" ca="1" si="4"/>
        <v>306,..,1506</v>
      </c>
      <c r="B161" s="85"/>
      <c r="C161" s="17"/>
      <c r="D161" s="17"/>
      <c r="E161" s="17">
        <v>0</v>
      </c>
      <c r="F161" s="17">
        <f t="shared" si="5"/>
        <v>0</v>
      </c>
      <c r="G161" s="84" t="str">
        <f>G160</f>
        <v>3rd, 5th, 7th, 9th, 11th, 13th, 15th Floor</v>
      </c>
      <c r="H161" s="85"/>
      <c r="I161" s="33"/>
      <c r="N161" s="32" t="str">
        <f t="shared" ca="1" si="6"/>
        <v>306,..,1506</v>
      </c>
      <c r="O161" s="32">
        <f ca="1">O160+1</f>
        <v>306</v>
      </c>
      <c r="P161" s="32">
        <f ca="1">P160+1</f>
        <v>1506</v>
      </c>
    </row>
    <row r="162" spans="1:16" s="32" customFormat="1" hidden="1" x14ac:dyDescent="0.25">
      <c r="A162" s="124" t="s">
        <v>154</v>
      </c>
      <c r="B162" s="125"/>
      <c r="C162" s="125"/>
      <c r="D162" s="125"/>
      <c r="E162" s="125"/>
      <c r="F162" s="125"/>
      <c r="G162" s="125"/>
      <c r="H162" s="126"/>
      <c r="I162" s="33"/>
    </row>
    <row r="163" spans="1:16" s="32" customFormat="1" hidden="1" x14ac:dyDescent="0.25">
      <c r="A163" s="84" t="str">
        <f t="shared" ref="A163:A168" ca="1" si="8">N163</f>
        <v>201 to 501</v>
      </c>
      <c r="B163" s="85"/>
      <c r="C163" s="17"/>
      <c r="D163" s="17"/>
      <c r="E163" s="17">
        <v>0</v>
      </c>
      <c r="F163" s="17">
        <f t="shared" ref="F163:F168" si="9">D163*(($F$136)+1)+(IF(E163&lt;101,E163,IF(E163&lt;201,E163/2,IF(E163&lt;=301,E163/3,E163/4))))</f>
        <v>0</v>
      </c>
      <c r="G163" s="84" t="str">
        <f>A162</f>
        <v>2nd to 5th Floor</v>
      </c>
      <c r="H163" s="85"/>
      <c r="I163" s="33"/>
      <c r="N163" s="32" t="str">
        <f t="shared" ref="N163:N168" ca="1" si="10">O163&amp;""&amp;" to "&amp;""&amp;P163</f>
        <v>201 to 501</v>
      </c>
      <c r="O163" s="32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10^ROW(INDIRECT("1:"&amp;LEN((LEFT(A162,SUM(LEN(A162)-LEN(SUBSTITUTE(A162,{"0","1","2"},""))))))))/10))*100+1</f>
        <v>201</v>
      </c>
      <c r="P163" s="32">
        <f ca="1">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",LEN(A162))),LEN(A162)))))))/10))*100+1</f>
        <v>501</v>
      </c>
    </row>
    <row r="164" spans="1:16" s="32" customFormat="1" hidden="1" x14ac:dyDescent="0.25">
      <c r="A164" s="84" t="str">
        <f t="shared" ca="1" si="8"/>
        <v>202 to 502</v>
      </c>
      <c r="B164" s="85"/>
      <c r="C164" s="17"/>
      <c r="D164" s="17"/>
      <c r="E164" s="17">
        <v>0</v>
      </c>
      <c r="F164" s="17">
        <f t="shared" si="9"/>
        <v>0</v>
      </c>
      <c r="G164" s="84" t="str">
        <f>G163</f>
        <v>2nd to 5th Floor</v>
      </c>
      <c r="H164" s="85"/>
      <c r="I164" s="33"/>
      <c r="N164" s="32" t="str">
        <f t="shared" ca="1" si="10"/>
        <v>202 to 502</v>
      </c>
      <c r="O164" s="32">
        <f t="shared" ref="O164:P167" ca="1" si="11">O163+1</f>
        <v>202</v>
      </c>
      <c r="P164" s="32">
        <f t="shared" ca="1" si="11"/>
        <v>502</v>
      </c>
    </row>
    <row r="165" spans="1:16" s="32" customFormat="1" hidden="1" x14ac:dyDescent="0.25">
      <c r="A165" s="84" t="str">
        <f t="shared" ca="1" si="8"/>
        <v>203 to 503</v>
      </c>
      <c r="B165" s="85"/>
      <c r="C165" s="17"/>
      <c r="D165" s="17"/>
      <c r="E165" s="17">
        <v>0</v>
      </c>
      <c r="F165" s="17">
        <f t="shared" si="9"/>
        <v>0</v>
      </c>
      <c r="G165" s="84" t="str">
        <f>G164</f>
        <v>2nd to 5th Floor</v>
      </c>
      <c r="H165" s="85"/>
      <c r="I165" s="33"/>
      <c r="N165" s="32" t="str">
        <f t="shared" ca="1" si="10"/>
        <v>203 to 503</v>
      </c>
      <c r="O165" s="32">
        <f t="shared" ca="1" si="11"/>
        <v>203</v>
      </c>
      <c r="P165" s="32">
        <f t="shared" ca="1" si="11"/>
        <v>503</v>
      </c>
    </row>
    <row r="166" spans="1:16" s="32" customFormat="1" hidden="1" x14ac:dyDescent="0.25">
      <c r="A166" s="84" t="str">
        <f t="shared" ca="1" si="8"/>
        <v>204 to 504</v>
      </c>
      <c r="B166" s="85"/>
      <c r="C166" s="17"/>
      <c r="D166" s="17"/>
      <c r="E166" s="17">
        <v>0</v>
      </c>
      <c r="F166" s="17">
        <f t="shared" si="9"/>
        <v>0</v>
      </c>
      <c r="G166" s="84" t="str">
        <f>G165</f>
        <v>2nd to 5th Floor</v>
      </c>
      <c r="H166" s="85"/>
      <c r="I166" s="33"/>
      <c r="N166" s="32" t="str">
        <f t="shared" ca="1" si="10"/>
        <v>204 to 504</v>
      </c>
      <c r="O166" s="32">
        <f t="shared" ca="1" si="11"/>
        <v>204</v>
      </c>
      <c r="P166" s="32">
        <f t="shared" ca="1" si="11"/>
        <v>504</v>
      </c>
    </row>
    <row r="167" spans="1:16" s="32" customFormat="1" hidden="1" x14ac:dyDescent="0.25">
      <c r="A167" s="84" t="str">
        <f t="shared" ca="1" si="8"/>
        <v>205 to 505</v>
      </c>
      <c r="B167" s="85"/>
      <c r="C167" s="17"/>
      <c r="D167" s="17"/>
      <c r="E167" s="17">
        <v>0</v>
      </c>
      <c r="F167" s="17">
        <f t="shared" si="9"/>
        <v>0</v>
      </c>
      <c r="G167" s="84" t="str">
        <f>G166</f>
        <v>2nd to 5th Floor</v>
      </c>
      <c r="H167" s="85"/>
      <c r="I167" s="33"/>
      <c r="N167" s="32" t="str">
        <f t="shared" ca="1" si="10"/>
        <v>205 to 505</v>
      </c>
      <c r="O167" s="32">
        <f t="shared" ca="1" si="11"/>
        <v>205</v>
      </c>
      <c r="P167" s="32">
        <f t="shared" ca="1" si="11"/>
        <v>505</v>
      </c>
    </row>
    <row r="168" spans="1:16" s="32" customFormat="1" hidden="1" x14ac:dyDescent="0.25">
      <c r="A168" s="84" t="str">
        <f t="shared" ca="1" si="8"/>
        <v>206 to 506</v>
      </c>
      <c r="B168" s="85"/>
      <c r="C168" s="17"/>
      <c r="D168" s="17"/>
      <c r="E168" s="17">
        <v>0</v>
      </c>
      <c r="F168" s="17">
        <f t="shared" si="9"/>
        <v>0</v>
      </c>
      <c r="G168" s="84" t="str">
        <f>G167</f>
        <v>2nd to 5th Floor</v>
      </c>
      <c r="H168" s="85"/>
      <c r="I168" s="33"/>
      <c r="N168" s="32" t="str">
        <f t="shared" ca="1" si="10"/>
        <v>206 to 506</v>
      </c>
      <c r="O168" s="32">
        <f ca="1">O167+1</f>
        <v>206</v>
      </c>
      <c r="P168" s="32">
        <f ca="1">P167+1</f>
        <v>506</v>
      </c>
    </row>
    <row r="169" spans="1:16" s="32" customFormat="1" hidden="1" x14ac:dyDescent="0.25">
      <c r="A169" s="124" t="s">
        <v>155</v>
      </c>
      <c r="B169" s="125"/>
      <c r="C169" s="125"/>
      <c r="D169" s="125"/>
      <c r="E169" s="125"/>
      <c r="F169" s="125"/>
      <c r="G169" s="125"/>
      <c r="H169" s="126"/>
      <c r="I169" s="33"/>
    </row>
    <row r="170" spans="1:16" s="32" customFormat="1" hidden="1" x14ac:dyDescent="0.25">
      <c r="A170" s="84" t="str">
        <f t="shared" ref="A170:A175" ca="1" si="12">N170</f>
        <v>201 &amp; 501</v>
      </c>
      <c r="B170" s="85"/>
      <c r="C170" s="17"/>
      <c r="D170" s="17"/>
      <c r="E170" s="17">
        <v>0</v>
      </c>
      <c r="F170" s="17">
        <f t="shared" ref="F170:F175" si="13">D170*(($F$136)+1)+(IF(E170&lt;101,E170,IF(E170&lt;201,E170/2,IF(E170&lt;=301,E170/3,E170/4))))</f>
        <v>0</v>
      </c>
      <c r="G170" s="84" t="str">
        <f>A169</f>
        <v>2nd &amp; 5th Floor</v>
      </c>
      <c r="H170" s="85"/>
      <c r="I170" s="33"/>
      <c r="N170" s="32" t="str">
        <f t="shared" ref="N170:N175" ca="1" si="14">O170&amp;""&amp;" &amp; "&amp;""&amp;P170</f>
        <v>201 &amp; 501</v>
      </c>
      <c r="O170" s="32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</f>
        <v>201</v>
      </c>
      <c r="P170" s="32">
        <f ca="1">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501</v>
      </c>
    </row>
    <row r="171" spans="1:16" s="32" customFormat="1" hidden="1" x14ac:dyDescent="0.25">
      <c r="A171" s="84" t="str">
        <f t="shared" ca="1" si="12"/>
        <v>202 &amp; 502</v>
      </c>
      <c r="B171" s="85"/>
      <c r="C171" s="17"/>
      <c r="D171" s="17"/>
      <c r="E171" s="17">
        <v>0</v>
      </c>
      <c r="F171" s="17">
        <f t="shared" si="13"/>
        <v>0</v>
      </c>
      <c r="G171" s="84" t="str">
        <f>G170</f>
        <v>2nd &amp; 5th Floor</v>
      </c>
      <c r="H171" s="85"/>
      <c r="I171" s="33"/>
      <c r="N171" s="32" t="str">
        <f t="shared" ca="1" si="14"/>
        <v>202 &amp; 502</v>
      </c>
      <c r="O171" s="32">
        <f t="shared" ref="O171:P175" ca="1" si="15">O170+1</f>
        <v>202</v>
      </c>
      <c r="P171" s="32">
        <f t="shared" ca="1" si="15"/>
        <v>502</v>
      </c>
    </row>
    <row r="172" spans="1:16" s="32" customFormat="1" hidden="1" x14ac:dyDescent="0.25">
      <c r="A172" s="84" t="str">
        <f t="shared" ca="1" si="12"/>
        <v>203 &amp; 503</v>
      </c>
      <c r="B172" s="85"/>
      <c r="C172" s="17"/>
      <c r="D172" s="17"/>
      <c r="E172" s="17">
        <v>0</v>
      </c>
      <c r="F172" s="17">
        <f t="shared" si="13"/>
        <v>0</v>
      </c>
      <c r="G172" s="84" t="str">
        <f>G171</f>
        <v>2nd &amp; 5th Floor</v>
      </c>
      <c r="H172" s="85"/>
      <c r="I172" s="33"/>
      <c r="N172" s="32" t="str">
        <f t="shared" ca="1" si="14"/>
        <v>203 &amp; 503</v>
      </c>
      <c r="O172" s="32">
        <f t="shared" ca="1" si="15"/>
        <v>203</v>
      </c>
      <c r="P172" s="32">
        <f t="shared" ca="1" si="15"/>
        <v>503</v>
      </c>
    </row>
    <row r="173" spans="1:16" s="32" customFormat="1" hidden="1" x14ac:dyDescent="0.25">
      <c r="A173" s="84" t="str">
        <f t="shared" ca="1" si="12"/>
        <v>204 &amp; 504</v>
      </c>
      <c r="B173" s="85"/>
      <c r="C173" s="17"/>
      <c r="D173" s="17"/>
      <c r="E173" s="17">
        <v>0</v>
      </c>
      <c r="F173" s="17">
        <f t="shared" si="13"/>
        <v>0</v>
      </c>
      <c r="G173" s="84" t="str">
        <f>G172</f>
        <v>2nd &amp; 5th Floor</v>
      </c>
      <c r="H173" s="85"/>
      <c r="I173" s="33"/>
      <c r="N173" s="32" t="str">
        <f t="shared" ca="1" si="14"/>
        <v>204 &amp; 504</v>
      </c>
      <c r="O173" s="32">
        <f t="shared" ca="1" si="15"/>
        <v>204</v>
      </c>
      <c r="P173" s="32">
        <f t="shared" ca="1" si="15"/>
        <v>504</v>
      </c>
    </row>
    <row r="174" spans="1:16" s="32" customFormat="1" hidden="1" x14ac:dyDescent="0.25">
      <c r="A174" s="84" t="str">
        <f t="shared" ca="1" si="12"/>
        <v>205 &amp; 505</v>
      </c>
      <c r="B174" s="85"/>
      <c r="C174" s="17"/>
      <c r="D174" s="17"/>
      <c r="E174" s="17">
        <v>0</v>
      </c>
      <c r="F174" s="17">
        <f t="shared" si="13"/>
        <v>0</v>
      </c>
      <c r="G174" s="84" t="str">
        <f>G173</f>
        <v>2nd &amp; 5th Floor</v>
      </c>
      <c r="H174" s="85"/>
      <c r="I174" s="33"/>
      <c r="N174" s="32" t="str">
        <f t="shared" ca="1" si="14"/>
        <v>205 &amp; 505</v>
      </c>
      <c r="O174" s="32">
        <f t="shared" ca="1" si="15"/>
        <v>205</v>
      </c>
      <c r="P174" s="32">
        <f t="shared" ca="1" si="15"/>
        <v>505</v>
      </c>
    </row>
    <row r="175" spans="1:16" s="32" customFormat="1" hidden="1" x14ac:dyDescent="0.25">
      <c r="A175" s="84" t="str">
        <f t="shared" ca="1" si="12"/>
        <v>206 &amp; 506</v>
      </c>
      <c r="B175" s="85"/>
      <c r="C175" s="17"/>
      <c r="D175" s="17"/>
      <c r="E175" s="17">
        <v>0</v>
      </c>
      <c r="F175" s="17">
        <f t="shared" si="13"/>
        <v>0</v>
      </c>
      <c r="G175" s="84" t="str">
        <f>G174</f>
        <v>2nd &amp; 5th Floor</v>
      </c>
      <c r="H175" s="85"/>
      <c r="I175" s="33"/>
      <c r="N175" s="32" t="str">
        <f t="shared" ca="1" si="14"/>
        <v>206 &amp; 506</v>
      </c>
      <c r="O175" s="32">
        <f t="shared" ca="1" si="15"/>
        <v>206</v>
      </c>
      <c r="P175" s="32">
        <f t="shared" ca="1" si="15"/>
        <v>506</v>
      </c>
    </row>
    <row r="176" spans="1:16" s="31" customFormat="1" x14ac:dyDescent="0.25">
      <c r="A176" s="123" t="s">
        <v>73</v>
      </c>
      <c r="B176" s="123"/>
      <c r="C176" s="123"/>
      <c r="D176" s="123"/>
      <c r="E176" s="123"/>
      <c r="F176" s="123"/>
      <c r="G176" s="123"/>
      <c r="H176" s="123"/>
    </row>
    <row r="177" spans="1:8" s="31" customFormat="1" ht="126.75" hidden="1" customHeight="1" x14ac:dyDescent="0.25">
      <c r="A177" s="158" t="s">
        <v>199</v>
      </c>
      <c r="B177" s="159"/>
      <c r="C177" s="159"/>
      <c r="D177" s="159"/>
      <c r="E177" s="159"/>
      <c r="F177" s="159"/>
      <c r="G177" s="159"/>
      <c r="H177" s="160"/>
    </row>
    <row r="178" spans="1:8" s="31" customFormat="1" ht="33" customHeight="1" x14ac:dyDescent="0.25">
      <c r="A178" s="19">
        <v>1</v>
      </c>
      <c r="B178" s="100" t="s">
        <v>205</v>
      </c>
      <c r="C178" s="101"/>
      <c r="D178" s="101"/>
      <c r="E178" s="101"/>
      <c r="F178" s="101"/>
      <c r="G178" s="101"/>
      <c r="H178" s="102"/>
    </row>
    <row r="179" spans="1:8" s="31" customFormat="1" x14ac:dyDescent="0.25">
      <c r="A179" s="19">
        <f t="shared" ref="A179:A185" si="16">A178+1</f>
        <v>2</v>
      </c>
      <c r="B179" s="100" t="s">
        <v>131</v>
      </c>
      <c r="C179" s="101"/>
      <c r="D179" s="101"/>
      <c r="E179" s="101"/>
      <c r="F179" s="101"/>
      <c r="G179" s="101"/>
      <c r="H179" s="102"/>
    </row>
    <row r="180" spans="1:8" s="31" customFormat="1" x14ac:dyDescent="0.25">
      <c r="A180" s="19">
        <f t="shared" si="16"/>
        <v>3</v>
      </c>
      <c r="B180" s="100" t="s">
        <v>198</v>
      </c>
      <c r="C180" s="101"/>
      <c r="D180" s="101"/>
      <c r="E180" s="101"/>
      <c r="F180" s="101"/>
      <c r="G180" s="101"/>
      <c r="H180" s="102"/>
    </row>
    <row r="181" spans="1:8" s="31" customFormat="1" x14ac:dyDescent="0.25">
      <c r="A181" s="19">
        <f>A180+1</f>
        <v>4</v>
      </c>
      <c r="B181" s="103" t="s">
        <v>132</v>
      </c>
      <c r="C181" s="104"/>
      <c r="D181" s="104"/>
      <c r="E181" s="104"/>
      <c r="F181" s="104"/>
      <c r="G181" s="104"/>
      <c r="H181" s="105"/>
    </row>
    <row r="182" spans="1:8" s="31" customFormat="1" ht="33.75" customHeight="1" x14ac:dyDescent="0.25">
      <c r="A182" s="19">
        <v>5</v>
      </c>
      <c r="B182" s="100" t="s">
        <v>201</v>
      </c>
      <c r="C182" s="101"/>
      <c r="D182" s="101"/>
      <c r="E182" s="101"/>
      <c r="F182" s="101"/>
      <c r="G182" s="101"/>
      <c r="H182" s="102"/>
    </row>
    <row r="183" spans="1:8" s="31" customFormat="1" ht="36" customHeight="1" x14ac:dyDescent="0.25">
      <c r="A183" s="56">
        <v>6</v>
      </c>
      <c r="B183" s="97" t="s">
        <v>200</v>
      </c>
      <c r="C183" s="98"/>
      <c r="D183" s="98"/>
      <c r="E183" s="98"/>
      <c r="F183" s="98"/>
      <c r="G183" s="98"/>
      <c r="H183" s="99"/>
    </row>
    <row r="184" spans="1:8" s="31" customFormat="1" x14ac:dyDescent="0.25">
      <c r="A184" s="19">
        <v>7</v>
      </c>
      <c r="B184" s="97" t="s">
        <v>203</v>
      </c>
      <c r="C184" s="98"/>
      <c r="D184" s="98"/>
      <c r="E184" s="98"/>
      <c r="F184" s="98"/>
      <c r="G184" s="98"/>
      <c r="H184" s="99"/>
    </row>
    <row r="185" spans="1:8" s="31" customFormat="1" hidden="1" x14ac:dyDescent="0.25">
      <c r="A185" s="19">
        <f t="shared" si="16"/>
        <v>8</v>
      </c>
      <c r="B185" s="97" t="s">
        <v>133</v>
      </c>
      <c r="C185" s="98"/>
      <c r="D185" s="98"/>
      <c r="E185" s="98"/>
      <c r="F185" s="98"/>
      <c r="G185" s="98"/>
      <c r="H185" s="99"/>
    </row>
    <row r="186" spans="1:8" x14ac:dyDescent="0.25">
      <c r="A186" s="95" t="s">
        <v>66</v>
      </c>
      <c r="B186" s="95"/>
      <c r="C186" s="95"/>
      <c r="D186" s="95"/>
      <c r="E186" s="95"/>
      <c r="F186" s="95"/>
      <c r="G186" s="95"/>
      <c r="H186" s="95"/>
    </row>
    <row r="187" spans="1:8" x14ac:dyDescent="0.25">
      <c r="A187" s="63" t="s">
        <v>67</v>
      </c>
      <c r="B187" s="63"/>
      <c r="C187" s="63"/>
      <c r="D187" s="63"/>
      <c r="E187" s="63"/>
      <c r="F187" s="63"/>
      <c r="G187" s="63"/>
      <c r="H187" s="63"/>
    </row>
    <row r="188" spans="1:8" ht="15.75" customHeight="1" x14ac:dyDescent="0.25">
      <c r="A188" s="83" t="s">
        <v>68</v>
      </c>
      <c r="B188" s="83"/>
      <c r="C188" s="83"/>
      <c r="D188" s="83"/>
      <c r="E188" s="83"/>
      <c r="F188" s="83"/>
      <c r="G188" s="83"/>
      <c r="H188" s="83"/>
    </row>
    <row r="189" spans="1:8" x14ac:dyDescent="0.25">
      <c r="A189" s="63" t="s">
        <v>69</v>
      </c>
      <c r="B189" s="63"/>
      <c r="C189" s="63"/>
      <c r="D189" s="63"/>
      <c r="E189" s="63"/>
      <c r="F189" s="63"/>
      <c r="G189" s="63"/>
      <c r="H189" s="63"/>
    </row>
    <row r="190" spans="1:8" x14ac:dyDescent="0.25">
      <c r="A190" s="63" t="s">
        <v>70</v>
      </c>
      <c r="B190" s="63"/>
      <c r="C190" s="63"/>
      <c r="D190" s="63"/>
      <c r="E190" s="63"/>
      <c r="F190" s="63"/>
      <c r="G190" s="63"/>
      <c r="H190" s="63"/>
    </row>
    <row r="191" spans="1:8" x14ac:dyDescent="0.25">
      <c r="A191" s="63" t="s">
        <v>134</v>
      </c>
      <c r="B191" s="63"/>
      <c r="C191" s="63"/>
      <c r="D191" s="63"/>
      <c r="E191" s="63"/>
      <c r="F191" s="63"/>
      <c r="G191" s="63"/>
      <c r="H191" s="63"/>
    </row>
    <row r="192" spans="1:8" ht="35.25" customHeight="1" x14ac:dyDescent="0.25">
      <c r="A192" s="77" t="s">
        <v>135</v>
      </c>
      <c r="B192" s="77"/>
      <c r="C192" s="77"/>
      <c r="D192" s="77"/>
      <c r="E192" s="77"/>
      <c r="F192" s="77"/>
      <c r="G192" s="77"/>
      <c r="H192" s="77"/>
    </row>
    <row r="193" spans="1:8" x14ac:dyDescent="0.25">
      <c r="A193" s="118" t="s">
        <v>84</v>
      </c>
      <c r="B193" s="118"/>
      <c r="C193" s="118" t="s">
        <v>202</v>
      </c>
      <c r="D193" s="118"/>
      <c r="E193" s="118" t="s">
        <v>110</v>
      </c>
      <c r="F193" s="118"/>
      <c r="G193" s="118" t="s">
        <v>206</v>
      </c>
      <c r="H193" s="118"/>
    </row>
    <row r="194" spans="1:8" x14ac:dyDescent="0.25">
      <c r="A194" s="117" t="s">
        <v>86</v>
      </c>
      <c r="B194" s="117"/>
      <c r="C194" s="117"/>
      <c r="D194" s="117"/>
      <c r="E194" s="117"/>
      <c r="F194" s="117"/>
      <c r="G194" s="117"/>
      <c r="H194" s="117"/>
    </row>
    <row r="195" spans="1:8" x14ac:dyDescent="0.25">
      <c r="A195" s="117"/>
      <c r="B195" s="117"/>
      <c r="C195" s="117"/>
      <c r="D195" s="117"/>
      <c r="E195" s="117"/>
      <c r="F195" s="117"/>
      <c r="G195" s="117"/>
      <c r="H195" s="117"/>
    </row>
    <row r="196" spans="1:8" x14ac:dyDescent="0.25">
      <c r="A196" s="117"/>
      <c r="B196" s="117"/>
      <c r="C196" s="117"/>
      <c r="D196" s="117"/>
      <c r="E196" s="117"/>
      <c r="F196" s="117"/>
      <c r="G196" s="117"/>
      <c r="H196" s="117"/>
    </row>
    <row r="197" spans="1:8" x14ac:dyDescent="0.25">
      <c r="A197" s="117"/>
      <c r="B197" s="117"/>
      <c r="C197" s="117"/>
      <c r="D197" s="117"/>
      <c r="E197" s="117"/>
      <c r="F197" s="117"/>
      <c r="G197" s="117"/>
      <c r="H197" s="117"/>
    </row>
    <row r="198" spans="1:8" x14ac:dyDescent="0.25">
      <c r="A198" s="34" t="s">
        <v>71</v>
      </c>
      <c r="B198" s="35"/>
      <c r="C198" s="35"/>
      <c r="D198" s="34" t="str">
        <f>E8</f>
        <v>Xrbia Warai / Neral (K6 to K9)</v>
      </c>
      <c r="F198" s="35"/>
      <c r="G198" s="35"/>
      <c r="H198" s="35"/>
    </row>
    <row r="199" spans="1:8" x14ac:dyDescent="0.25">
      <c r="A199" s="35"/>
      <c r="B199" s="35"/>
      <c r="C199" s="35"/>
      <c r="D199" s="35"/>
      <c r="E199" s="35"/>
      <c r="F199" s="35"/>
      <c r="G199" s="35"/>
      <c r="H199" s="35"/>
    </row>
    <row r="200" spans="1:8" x14ac:dyDescent="0.25">
      <c r="A200" s="35"/>
      <c r="B200" s="35"/>
      <c r="C200" s="35"/>
      <c r="D200" s="35"/>
      <c r="E200" s="35"/>
      <c r="F200" s="35"/>
      <c r="G200" s="35"/>
      <c r="H200" s="35"/>
    </row>
    <row r="201" spans="1:8" ht="15" customHeight="1" x14ac:dyDescent="0.25"/>
    <row r="237" ht="18" customHeight="1" x14ac:dyDescent="0.25"/>
    <row r="242" spans="1:1" x14ac:dyDescent="0.25">
      <c r="A242" s="37" t="s">
        <v>204</v>
      </c>
    </row>
    <row r="279" spans="1:1" x14ac:dyDescent="0.25">
      <c r="A279" s="37" t="s">
        <v>72</v>
      </c>
    </row>
  </sheetData>
  <mergeCells count="351"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44:B144"/>
    <mergeCell ref="A138:B138"/>
    <mergeCell ref="A139:B139"/>
    <mergeCell ref="A140:B140"/>
    <mergeCell ref="A141:B141"/>
    <mergeCell ref="A142:B142"/>
    <mergeCell ref="A124:E124"/>
    <mergeCell ref="F124:H124"/>
    <mergeCell ref="D57:H57"/>
    <mergeCell ref="A55:C57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22:E122"/>
    <mergeCell ref="G171:H171"/>
    <mergeCell ref="A169:H169"/>
    <mergeCell ref="A170:B170"/>
    <mergeCell ref="A171:B171"/>
    <mergeCell ref="A177:H177"/>
    <mergeCell ref="A174:B174"/>
    <mergeCell ref="G174:H174"/>
    <mergeCell ref="A175:B175"/>
    <mergeCell ref="A173:B173"/>
    <mergeCell ref="G173:H173"/>
    <mergeCell ref="G172:H172"/>
    <mergeCell ref="L148:M148"/>
    <mergeCell ref="A145:H145"/>
    <mergeCell ref="A146:A147"/>
    <mergeCell ref="A168:B168"/>
    <mergeCell ref="G168:H168"/>
    <mergeCell ref="A153:B153"/>
    <mergeCell ref="A150:B150"/>
    <mergeCell ref="A151:B151"/>
    <mergeCell ref="A163:B163"/>
    <mergeCell ref="A164:B164"/>
    <mergeCell ref="A165:B165"/>
    <mergeCell ref="A152:B152"/>
    <mergeCell ref="A161:B161"/>
    <mergeCell ref="G153:H153"/>
    <mergeCell ref="G160:H160"/>
    <mergeCell ref="G159:H159"/>
    <mergeCell ref="G161:H161"/>
    <mergeCell ref="G167:H167"/>
    <mergeCell ref="G163:H163"/>
    <mergeCell ref="A166:B166"/>
    <mergeCell ref="A167:B167"/>
    <mergeCell ref="A160:B160"/>
    <mergeCell ref="A159:B159"/>
    <mergeCell ref="A156:B156"/>
    <mergeCell ref="L144:M144"/>
    <mergeCell ref="L143:M143"/>
    <mergeCell ref="G140:H140"/>
    <mergeCell ref="G138:H138"/>
    <mergeCell ref="G144:H144"/>
    <mergeCell ref="G143:H143"/>
    <mergeCell ref="G139:H139"/>
    <mergeCell ref="G142:H142"/>
    <mergeCell ref="G141:H141"/>
    <mergeCell ref="L142:M142"/>
    <mergeCell ref="L141:M141"/>
    <mergeCell ref="L140:M140"/>
    <mergeCell ref="L139:M139"/>
    <mergeCell ref="L138:M138"/>
    <mergeCell ref="E128:F128"/>
    <mergeCell ref="A133:H133"/>
    <mergeCell ref="F122:H122"/>
    <mergeCell ref="A121:H121"/>
    <mergeCell ref="A85:B85"/>
    <mergeCell ref="A86:B86"/>
    <mergeCell ref="A87:B87"/>
    <mergeCell ref="A88:B88"/>
    <mergeCell ref="A101:B101"/>
    <mergeCell ref="A102:B102"/>
    <mergeCell ref="A103:B103"/>
    <mergeCell ref="A104:B104"/>
    <mergeCell ref="A105:B105"/>
    <mergeCell ref="A106:B106"/>
    <mergeCell ref="A107:B107"/>
    <mergeCell ref="C107:H107"/>
    <mergeCell ref="A109:B109"/>
    <mergeCell ref="C109:H109"/>
    <mergeCell ref="A110:B110"/>
    <mergeCell ref="E110:F110"/>
    <mergeCell ref="G110:H110"/>
    <mergeCell ref="A111:B111"/>
    <mergeCell ref="E111:F120"/>
    <mergeCell ref="G111:H120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10:D10"/>
    <mergeCell ref="E10:H10"/>
    <mergeCell ref="D54:H54"/>
    <mergeCell ref="A54:C54"/>
    <mergeCell ref="G47:H47"/>
    <mergeCell ref="A48:B49"/>
    <mergeCell ref="A75:B75"/>
    <mergeCell ref="A68:B68"/>
    <mergeCell ref="A71:B7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59:C59"/>
    <mergeCell ref="D58:H58"/>
    <mergeCell ref="E69:F78"/>
    <mergeCell ref="G69:H78"/>
    <mergeCell ref="A77:B77"/>
    <mergeCell ref="A78:B78"/>
    <mergeCell ref="D59:H59"/>
    <mergeCell ref="A76:B76"/>
    <mergeCell ref="A137:H137"/>
    <mergeCell ref="E135:E136"/>
    <mergeCell ref="G135:H136"/>
    <mergeCell ref="C131:D131"/>
    <mergeCell ref="G131:H131"/>
    <mergeCell ref="A123:E123"/>
    <mergeCell ref="F123:H123"/>
    <mergeCell ref="C81:H81"/>
    <mergeCell ref="A82:B82"/>
    <mergeCell ref="E82:F82"/>
    <mergeCell ref="G82:H82"/>
    <mergeCell ref="A83:B83"/>
    <mergeCell ref="E83:F92"/>
    <mergeCell ref="G83:H92"/>
    <mergeCell ref="A84:B84"/>
    <mergeCell ref="D135:D136"/>
    <mergeCell ref="A194:H197"/>
    <mergeCell ref="A193:B193"/>
    <mergeCell ref="E193:F193"/>
    <mergeCell ref="C193:D193"/>
    <mergeCell ref="G193:H193"/>
    <mergeCell ref="A127:H127"/>
    <mergeCell ref="A125:E125"/>
    <mergeCell ref="F125:H125"/>
    <mergeCell ref="A126:E126"/>
    <mergeCell ref="F126:H126"/>
    <mergeCell ref="A148:H148"/>
    <mergeCell ref="A132:B132"/>
    <mergeCell ref="A158:B158"/>
    <mergeCell ref="A129:B129"/>
    <mergeCell ref="A189:H189"/>
    <mergeCell ref="A130:H130"/>
    <mergeCell ref="A192:H192"/>
    <mergeCell ref="A190:H190"/>
    <mergeCell ref="A176:H176"/>
    <mergeCell ref="G165:H165"/>
    <mergeCell ref="C135:C136"/>
    <mergeCell ref="B146:B147"/>
    <mergeCell ref="A162:H162"/>
    <mergeCell ref="A155:H155"/>
    <mergeCell ref="A58:C58"/>
    <mergeCell ref="G151:H151"/>
    <mergeCell ref="A128:B128"/>
    <mergeCell ref="C128:D128"/>
    <mergeCell ref="G164:H164"/>
    <mergeCell ref="A157:B157"/>
    <mergeCell ref="A134:H134"/>
    <mergeCell ref="G128:H128"/>
    <mergeCell ref="C129:D129"/>
    <mergeCell ref="E129:F129"/>
    <mergeCell ref="G150:H150"/>
    <mergeCell ref="B135:B136"/>
    <mergeCell ref="A135:A136"/>
    <mergeCell ref="C146:C147"/>
    <mergeCell ref="C132:D132"/>
    <mergeCell ref="E132:F132"/>
    <mergeCell ref="G132:H132"/>
    <mergeCell ref="G157:H157"/>
    <mergeCell ref="G152:H152"/>
    <mergeCell ref="G149:H149"/>
    <mergeCell ref="G158:H158"/>
    <mergeCell ref="G156:H156"/>
    <mergeCell ref="G154:H154"/>
    <mergeCell ref="G129:H129"/>
    <mergeCell ref="A79:B79"/>
    <mergeCell ref="C79:H79"/>
    <mergeCell ref="A81:B81"/>
    <mergeCell ref="D52:H52"/>
    <mergeCell ref="C48:E48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72:B72"/>
    <mergeCell ref="E68:F68"/>
    <mergeCell ref="A61:C61"/>
    <mergeCell ref="D61:H61"/>
    <mergeCell ref="A64:C64"/>
    <mergeCell ref="D64:H64"/>
    <mergeCell ref="A62:C62"/>
    <mergeCell ref="D62:H62"/>
    <mergeCell ref="G48:H48"/>
    <mergeCell ref="A191:H191"/>
    <mergeCell ref="A154:B154"/>
    <mergeCell ref="A188:H188"/>
    <mergeCell ref="G166:H166"/>
    <mergeCell ref="A149:B149"/>
    <mergeCell ref="A131:B131"/>
    <mergeCell ref="D146:D147"/>
    <mergeCell ref="E146:E147"/>
    <mergeCell ref="G146:H147"/>
    <mergeCell ref="A186:H186"/>
    <mergeCell ref="A187:H187"/>
    <mergeCell ref="E131:F131"/>
    <mergeCell ref="B184:H184"/>
    <mergeCell ref="B185:H185"/>
    <mergeCell ref="B182:H182"/>
    <mergeCell ref="G175:H175"/>
    <mergeCell ref="B180:H180"/>
    <mergeCell ref="A172:B172"/>
    <mergeCell ref="B178:H178"/>
    <mergeCell ref="B179:H179"/>
    <mergeCell ref="B181:H181"/>
    <mergeCell ref="B183:H183"/>
    <mergeCell ref="G170:H170"/>
    <mergeCell ref="A143:B143"/>
    <mergeCell ref="D56:H56"/>
    <mergeCell ref="A89:B89"/>
    <mergeCell ref="A90:B90"/>
    <mergeCell ref="A91:B91"/>
    <mergeCell ref="A92:B92"/>
    <mergeCell ref="E40:H40"/>
    <mergeCell ref="A40:D40"/>
    <mergeCell ref="A74:B74"/>
    <mergeCell ref="C49:H49"/>
    <mergeCell ref="A63:C63"/>
    <mergeCell ref="D63:H63"/>
    <mergeCell ref="A69:B69"/>
    <mergeCell ref="G68:H68"/>
    <mergeCell ref="A67:B67"/>
    <mergeCell ref="A65:B65"/>
    <mergeCell ref="C65:H65"/>
    <mergeCell ref="A73:B73"/>
    <mergeCell ref="A60:C60"/>
    <mergeCell ref="D60:H60"/>
    <mergeCell ref="C67:H67"/>
    <mergeCell ref="A70:B70"/>
    <mergeCell ref="A46:B46"/>
    <mergeCell ref="C46:E46"/>
    <mergeCell ref="G46:H46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4" max="16383" man="1"/>
    <brk id="92" max="16383" man="1"/>
    <brk id="184" max="7" man="1"/>
    <brk id="197" max="16383" man="1"/>
    <brk id="241" max="16383" man="1"/>
    <brk id="2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7" t="s">
        <v>111</v>
      </c>
      <c r="C3" s="167"/>
      <c r="D3" s="167"/>
      <c r="E3" s="167"/>
      <c r="F3" s="167"/>
      <c r="G3" s="167"/>
      <c r="H3" s="167"/>
    </row>
    <row r="4" spans="1:9" x14ac:dyDescent="0.25">
      <c r="A4" s="2"/>
      <c r="B4" s="3" t="s">
        <v>112</v>
      </c>
      <c r="C4" s="3" t="s">
        <v>113</v>
      </c>
      <c r="D4" s="3" t="s">
        <v>74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2025-07-14T06:03:12Z</cp:lastPrinted>
  <dcterms:created xsi:type="dcterms:W3CDTF">2019-07-16T09:29:46Z</dcterms:created>
  <dcterms:modified xsi:type="dcterms:W3CDTF">2025-07-14T06:04:41Z</dcterms:modified>
</cp:coreProperties>
</file>