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620" tabRatio="725"/>
  </bookViews>
  <sheets>
    <sheet name="Report" sheetId="1" r:id="rId1"/>
    <sheet name="valuation" sheetId="5" r:id="rId2"/>
    <sheet name="Note &amp; OV Report" sheetId="4" r:id="rId3"/>
  </sheets>
  <definedNames>
    <definedName name="_xlnm.Print_Area" localSheetId="0">Report!$A$1:$H$324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" i="1" l="1"/>
  <c r="J88" i="1"/>
  <c r="J87" i="1"/>
  <c r="J86" i="1"/>
  <c r="C92" i="1" l="1"/>
  <c r="J103" i="1"/>
  <c r="J102" i="1"/>
  <c r="J101" i="1"/>
  <c r="J100" i="1"/>
  <c r="C14" i="1" l="1"/>
  <c r="E3" i="1" l="1"/>
  <c r="F142" i="1" l="1"/>
  <c r="F143" i="1"/>
  <c r="F144" i="1"/>
  <c r="F160" i="1"/>
  <c r="F159" i="1"/>
  <c r="F158" i="1"/>
  <c r="F157" i="1"/>
  <c r="F156" i="1"/>
  <c r="F155" i="1"/>
  <c r="F153" i="1"/>
  <c r="F152" i="1"/>
  <c r="F151" i="1"/>
  <c r="F150" i="1"/>
  <c r="F149" i="1"/>
  <c r="F148" i="1"/>
  <c r="F146" i="1"/>
  <c r="F145" i="1"/>
  <c r="F141" i="1"/>
  <c r="F139" i="1"/>
  <c r="F138" i="1"/>
  <c r="F137" i="1"/>
  <c r="F136" i="1"/>
  <c r="F135" i="1"/>
  <c r="F134" i="1"/>
  <c r="F124" i="1"/>
  <c r="F125" i="1"/>
  <c r="F126" i="1"/>
  <c r="F127" i="1"/>
  <c r="F128" i="1"/>
  <c r="F129" i="1"/>
  <c r="F123" i="1"/>
  <c r="O148" i="1"/>
  <c r="O141" i="1"/>
  <c r="P141" i="1"/>
  <c r="F11" i="5" l="1"/>
  <c r="G11" i="5" s="1"/>
  <c r="F10" i="5"/>
  <c r="G10" i="5" s="1"/>
  <c r="F9" i="5"/>
  <c r="G9" i="5" s="1"/>
  <c r="F8" i="5"/>
  <c r="G8" i="5" s="1"/>
  <c r="F7" i="5"/>
  <c r="G7" i="5" s="1"/>
  <c r="G6" i="5"/>
  <c r="F6" i="5"/>
  <c r="F5" i="5"/>
  <c r="G5" i="5" s="1"/>
  <c r="G12" i="5" s="1"/>
  <c r="D183" i="1"/>
  <c r="A164" i="1"/>
  <c r="G155" i="1"/>
  <c r="G156" i="1" s="1"/>
  <c r="G157" i="1" s="1"/>
  <c r="G158" i="1" s="1"/>
  <c r="G159" i="1" s="1"/>
  <c r="G160" i="1" s="1"/>
  <c r="G148" i="1"/>
  <c r="G149" i="1" s="1"/>
  <c r="G150" i="1" s="1"/>
  <c r="G151" i="1" s="1"/>
  <c r="G152" i="1" s="1"/>
  <c r="G153" i="1" s="1"/>
  <c r="G141" i="1"/>
  <c r="G142" i="1" s="1"/>
  <c r="G143" i="1" s="1"/>
  <c r="G144" i="1" s="1"/>
  <c r="G145" i="1" s="1"/>
  <c r="G146" i="1" s="1"/>
  <c r="G134" i="1"/>
  <c r="G135" i="1" s="1"/>
  <c r="G136" i="1" s="1"/>
  <c r="G137" i="1" s="1"/>
  <c r="G138" i="1" s="1"/>
  <c r="G139" i="1" s="1"/>
  <c r="A134" i="1"/>
  <c r="A135" i="1" s="1"/>
  <c r="A136" i="1" s="1"/>
  <c r="A137" i="1" s="1"/>
  <c r="A138" i="1" s="1"/>
  <c r="A139" i="1" s="1"/>
  <c r="A124" i="1"/>
  <c r="A125" i="1" s="1"/>
  <c r="A126" i="1" s="1"/>
  <c r="A127" i="1" s="1"/>
  <c r="A128" i="1" s="1"/>
  <c r="A129" i="1" s="1"/>
  <c r="G123" i="1"/>
  <c r="G124" i="1" s="1"/>
  <c r="G125" i="1" s="1"/>
  <c r="G126" i="1" s="1"/>
  <c r="G127" i="1" s="1"/>
  <c r="G128" i="1" s="1"/>
  <c r="G129" i="1" s="1"/>
  <c r="F111" i="1"/>
  <c r="J75" i="1"/>
  <c r="J74" i="1"/>
  <c r="J73" i="1"/>
  <c r="J72" i="1"/>
  <c r="D58" i="1"/>
  <c r="D52" i="1"/>
  <c r="G47" i="1"/>
  <c r="C47" i="1"/>
  <c r="E25" i="1"/>
  <c r="E23" i="1"/>
  <c r="E7" i="1"/>
  <c r="P155" i="1"/>
  <c r="H65" i="1"/>
  <c r="P148" i="1"/>
  <c r="O155" i="1"/>
  <c r="A165" i="1" l="1"/>
  <c r="A166" i="1" s="1"/>
  <c r="C70" i="1"/>
  <c r="D70" i="1" s="1"/>
  <c r="J68" i="1"/>
  <c r="D77" i="1"/>
  <c r="D75" i="1"/>
  <c r="D73" i="1"/>
  <c r="D71" i="1"/>
  <c r="J69" i="1"/>
  <c r="C68" i="1" s="1"/>
  <c r="D68" i="1" s="1"/>
  <c r="J67" i="1"/>
  <c r="J70" i="1"/>
  <c r="J71" i="1" s="1"/>
  <c r="J76" i="1" s="1"/>
  <c r="J77" i="1" s="1"/>
  <c r="C69" i="1" s="1"/>
  <c r="D76" i="1"/>
  <c r="D72" i="1"/>
  <c r="D74" i="1"/>
  <c r="N141" i="1"/>
  <c r="A141" i="1" s="1"/>
  <c r="O142" i="1"/>
  <c r="N148" i="1"/>
  <c r="A148" i="1" s="1"/>
  <c r="O149" i="1"/>
  <c r="P142" i="1"/>
  <c r="P143" i="1" s="1"/>
  <c r="P144" i="1" s="1"/>
  <c r="P145" i="1" s="1"/>
  <c r="P146" i="1" s="1"/>
  <c r="P149" i="1"/>
  <c r="P150" i="1" s="1"/>
  <c r="P151" i="1" s="1"/>
  <c r="P152" i="1" s="1"/>
  <c r="P153" i="1" s="1"/>
  <c r="P156" i="1"/>
  <c r="P157" i="1" s="1"/>
  <c r="P158" i="1" s="1"/>
  <c r="P159" i="1" s="1"/>
  <c r="P160" i="1" s="1"/>
  <c r="N155" i="1"/>
  <c r="A155" i="1" s="1"/>
  <c r="O156" i="1"/>
  <c r="A169" i="1" l="1"/>
  <c r="A170" i="1" s="1"/>
  <c r="E68" i="1"/>
  <c r="I64" i="1" s="1"/>
  <c r="D69" i="1"/>
  <c r="N156" i="1"/>
  <c r="A156" i="1" s="1"/>
  <c r="O157" i="1"/>
  <c r="N149" i="1"/>
  <c r="A149" i="1" s="1"/>
  <c r="O150" i="1"/>
  <c r="N142" i="1"/>
  <c r="A142" i="1" s="1"/>
  <c r="O143" i="1"/>
  <c r="G68" i="1"/>
  <c r="D62" i="1" s="1"/>
  <c r="H93" i="1"/>
  <c r="H79" i="1"/>
  <c r="J84" i="1" l="1"/>
  <c r="J85" i="1" s="1"/>
  <c r="J90" i="1" s="1"/>
  <c r="J91" i="1" s="1"/>
  <c r="C83" i="1" s="1"/>
  <c r="C84" i="1"/>
  <c r="D84" i="1" s="1"/>
  <c r="J82" i="1"/>
  <c r="D91" i="1"/>
  <c r="D90" i="1"/>
  <c r="D89" i="1"/>
  <c r="D88" i="1"/>
  <c r="D87" i="1"/>
  <c r="D86" i="1"/>
  <c r="D85" i="1"/>
  <c r="J83" i="1"/>
  <c r="C82" i="1" s="1"/>
  <c r="J81" i="1"/>
  <c r="J98" i="1"/>
  <c r="J99" i="1" s="1"/>
  <c r="J104" i="1" s="1"/>
  <c r="J105" i="1" s="1"/>
  <c r="C97" i="1" s="1"/>
  <c r="C98" i="1"/>
  <c r="D98" i="1" s="1"/>
  <c r="J96" i="1"/>
  <c r="D105" i="1"/>
  <c r="D104" i="1"/>
  <c r="D103" i="1"/>
  <c r="D102" i="1"/>
  <c r="D101" i="1"/>
  <c r="D100" i="1"/>
  <c r="D99" i="1"/>
  <c r="J97" i="1"/>
  <c r="C96" i="1" s="1"/>
  <c r="D96" i="1" s="1"/>
  <c r="J95" i="1"/>
  <c r="C66" i="1"/>
  <c r="F63" i="1"/>
  <c r="D63" i="1"/>
  <c r="N150" i="1"/>
  <c r="A150" i="1" s="1"/>
  <c r="O151" i="1"/>
  <c r="N143" i="1"/>
  <c r="A143" i="1" s="1"/>
  <c r="O144" i="1"/>
  <c r="N157" i="1"/>
  <c r="A157" i="1" s="1"/>
  <c r="O158" i="1"/>
  <c r="E82" i="1" l="1"/>
  <c r="D83" i="1"/>
  <c r="G82" i="1"/>
  <c r="D82" i="1"/>
  <c r="E96" i="1"/>
  <c r="I92" i="1" s="1"/>
  <c r="C94" i="1" s="1"/>
  <c r="D97" i="1"/>
  <c r="G96" i="1"/>
  <c r="N158" i="1"/>
  <c r="A158" i="1" s="1"/>
  <c r="O159" i="1"/>
  <c r="N144" i="1"/>
  <c r="A144" i="1" s="1"/>
  <c r="O145" i="1"/>
  <c r="N151" i="1"/>
  <c r="A151" i="1" s="1"/>
  <c r="O152" i="1"/>
  <c r="I78" i="1" l="1"/>
  <c r="C80" i="1" s="1"/>
  <c r="N145" i="1"/>
  <c r="A145" i="1" s="1"/>
  <c r="O146" i="1"/>
  <c r="N146" i="1" s="1"/>
  <c r="A146" i="1" s="1"/>
  <c r="N152" i="1"/>
  <c r="A152" i="1" s="1"/>
  <c r="O153" i="1"/>
  <c r="N153" i="1" s="1"/>
  <c r="A153" i="1" s="1"/>
  <c r="N159" i="1"/>
  <c r="A159" i="1" s="1"/>
  <c r="O160" i="1"/>
  <c r="N160" i="1" s="1"/>
  <c r="A160" i="1" s="1"/>
</calcChain>
</file>

<file path=xl/sharedStrings.xml><?xml version="1.0" encoding="utf-8"?>
<sst xmlns="http://schemas.openxmlformats.org/spreadsheetml/2006/main" count="323" uniqueCount="208">
  <si>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</si>
  <si>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</si>
  <si>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</si>
  <si>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</si>
  <si>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</si>
  <si>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</si>
  <si>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</si>
  <si>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</si>
  <si>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</si>
  <si>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</si>
  <si>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</si>
  <si>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</si>
  <si>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</si>
  <si>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</si>
  <si>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</si>
  <si>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</si>
  <si>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</si>
  <si>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</si>
  <si>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</si>
  <si>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</si>
  <si>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</si>
  <si>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</si>
  <si>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</si>
  <si>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</si>
  <si>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</si>
  <si>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</si>
  <si>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</si>
  <si>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</si>
  <si>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</si>
  <si>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</si>
  <si>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</si>
  <si>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</si>
  <si>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</si>
  <si>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</si>
  <si>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</si>
  <si>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</si>
  <si>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</si>
  <si>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</si>
  <si>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</si>
  <si>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</si>
  <si>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</si>
  <si>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</si>
  <si>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</si>
  <si>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</si>
  <si>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</si>
  <si>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</si>
  <si>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</si>
  <si>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</si>
  <si>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</si>
  <si>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</si>
  <si>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</si>
  <si>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</si>
  <si>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</si>
  <si>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</si>
  <si>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</si>
  <si>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</si>
  <si>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</si>
  <si>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</si>
  <si>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</si>
  <si>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</si>
  <si>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</si>
  <si>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</si>
  <si>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</si>
  <si>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</si>
  <si>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</si>
  <si>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</si>
  <si>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</si>
  <si>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</si>
  <si>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</si>
  <si>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</si>
  <si>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</si>
  <si>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</si>
  <si>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</si>
  <si>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</si>
  <si>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</si>
  <si>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</si>
  <si>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</si>
  <si>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</si>
  <si>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</si>
  <si>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</si>
  <si>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</si>
  <si>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</si>
  <si>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</si>
  <si>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</si>
  <si>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</si>
  <si>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</si>
  <si>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</si>
  <si>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</si>
  <si>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</si>
  <si>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</si>
  <si>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</si>
  <si>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</si>
  <si>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</si>
  <si>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</si>
  <si>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</si>
  <si>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</si>
  <si>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</si>
  <si>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</si>
  <si>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</si>
  <si>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</si>
  <si>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</si>
  <si>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</si>
  <si>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</si>
  <si>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</si>
  <si>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</si>
  <si>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</si>
  <si>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</si>
  <si>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</si>
  <si>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</si>
  <si>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</si>
  <si>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</si>
  <si>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</si>
  <si>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</si>
  <si>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</si>
  <si>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</si>
  <si>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</si>
  <si>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</si>
  <si>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</si>
  <si>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</si>
  <si>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</si>
  <si>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</si>
  <si>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</si>
  <si>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</si>
  <si>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</si>
  <si>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</si>
  <si>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</si>
  <si>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</si>
  <si>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</si>
  <si>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</si>
  <si>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</si>
  <si>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</si>
  <si>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</si>
  <si>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</si>
  <si>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</si>
  <si>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</si>
  <si>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</si>
  <si>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</si>
  <si>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</si>
  <si>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</si>
  <si>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</si>
  <si>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</si>
  <si>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</si>
  <si>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</si>
  <si>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</si>
  <si>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</si>
  <si>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</si>
  <si>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</si>
  <si>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</si>
  <si>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</si>
  <si>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</si>
  <si>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</si>
  <si>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</si>
  <si>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</si>
  <si>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</si>
  <si>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</si>
  <si>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</si>
  <si>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</si>
  <si>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</si>
  <si>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</si>
  <si>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</si>
  <si>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</si>
  <si>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Axis Thane</t>
  </si>
  <si>
    <t>Xrbia Warai Developers Private Limited</t>
  </si>
  <si>
    <t>Refer Data</t>
  </si>
  <si>
    <t>Atish - 9022992324</t>
  </si>
  <si>
    <t>7.9 from Neral Railway Station</t>
  </si>
  <si>
    <t>Warai</t>
  </si>
  <si>
    <t>Karjat</t>
  </si>
  <si>
    <t>Raigad</t>
  </si>
  <si>
    <t>Survey No</t>
  </si>
  <si>
    <t>Neral</t>
  </si>
  <si>
    <t>6/2, 6/3, 9/1, 9/2, 10/2A+2B (New S.No.10/2A/1), 10/4+5B ( New S.No.10/4A/2), 10/6, 10/9, 12/1+2+3 (New S.No.12/1A/1), 12/6+7+8 ( New S.No. 12/6A), 12/5</t>
  </si>
  <si>
    <t>Poshir River</t>
  </si>
  <si>
    <t>Internal Road</t>
  </si>
  <si>
    <t>Open Plot</t>
  </si>
  <si>
    <t>Forest Escape Resort</t>
  </si>
  <si>
    <t>Karjat - Murbad Road</t>
  </si>
  <si>
    <t>05 Building</t>
  </si>
  <si>
    <t>MS/N.L.A.1(B)/P.K.147/2015</t>
  </si>
  <si>
    <t>Grill Charges</t>
  </si>
  <si>
    <t>Residential</t>
  </si>
  <si>
    <t>C1 to C5</t>
  </si>
  <si>
    <t xml:space="preserve">Phase 1 - P52000002828 (C5)
Phase 2 - P52000004499 (C1 to C4)
</t>
  </si>
  <si>
    <t>Building C1 to C3 = G + 1st to 6th Floor
Building C4 &amp; C5  = G + 1st to 4th Floor</t>
  </si>
  <si>
    <t>Valid Up to:  Building C1 to C3 = G + 1st to 6th Floor
Building C4 &amp; C5  = G + 1st to 4th Floor</t>
  </si>
  <si>
    <t>Building C1 to C3 = G + 1st to 6th Floor</t>
  </si>
  <si>
    <t>Building C4 &amp; C5  = G + 1st to 4th Floor</t>
  </si>
  <si>
    <t>Building C1 &amp; C2 = G + 1st to 6th Floor</t>
  </si>
  <si>
    <t>Building C3 = G + 1st to 6th Floor</t>
  </si>
  <si>
    <t>Location Link</t>
  </si>
  <si>
    <t>https://goo.gl/maps/SAGTX8isKDi8ETEn9</t>
  </si>
  <si>
    <t>Xrbia Warai / Neral C1 to C5</t>
  </si>
  <si>
    <t>Site Person - Contact Details ( Name &amp; Contact No.)</t>
  </si>
  <si>
    <t>Mr. Uday Gavli - 9737065882</t>
  </si>
  <si>
    <t xml:space="preserve">Office No. 1031, Wing J, Akshar Business Park, Plot No. 03 Sector 25, Near APMC Market, Vashi, 
Navi Mumbai, Maharashtra 400703 TEL: 022-46090378/79/80
Email : vsjcapf@gmail.com. Web site : www.vsjadon.com
</t>
  </si>
  <si>
    <t>Latitude,Longitude</t>
  </si>
  <si>
    <t>19.084895,73.346369</t>
  </si>
  <si>
    <t>As per RERA - Phase 1 &amp; 2 = 29/12/2022</t>
  </si>
  <si>
    <t>Recommended rate should be considered as all inclusive rate if other charges are not mentioned. (Excluding GST &amp; other government Taxes)</t>
  </si>
  <si>
    <r>
      <t xml:space="preserve">1. 
2. 
3. 
4. 
5. </t>
    </r>
    <r>
      <rPr>
        <b/>
        <sz val="12"/>
        <rFont val="Times New Roman"/>
        <family val="1"/>
      </rPr>
      <t xml:space="preserve">
5. On Site, we meet Mr........(........).</t>
    </r>
  </si>
  <si>
    <t xml:space="preserve">As per RERA, completion period of project Xrbia Warai / Neral Phase 1 &amp; 2 is expired on 
Date (29/12/2022) but still project is under construction.
</t>
  </si>
  <si>
    <t>According to our observations, the construction of Xrbia projects (Xrbia Warai, Xrbia Vangani, etc.) appears to have slowed or stopped over the past two years.</t>
  </si>
  <si>
    <t>The project has received first CC on 09/06/2016, But construction work is not yet completed.</t>
  </si>
  <si>
    <t>Naynesh Sunil Lovanshi</t>
  </si>
  <si>
    <t>Notice Attached Below.</t>
  </si>
  <si>
    <t>Notice :</t>
  </si>
  <si>
    <t>Building C1, C2, C3, C4 &amp; C5 - Construction work was stopped at the time of Visit. Internal Visit Not Allowed.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</si>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</sst>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7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7" fillId="0" borderId="11" xfId="1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2" xfId="1" applyFont="1" applyBorder="1" applyProtection="1">
      <protection hidden="1"/>
    </xf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0" xfId="1" applyFont="1" applyProtection="1">
      <protection hidden="1"/>
    </xf>
    <xf numFmtId="0" fontId="12" fillId="0" borderId="13" xfId="1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4" fillId="0" borderId="0" xfId="0" applyFont="1" applyProtection="1">
      <protection hidden="1"/>
    </xf>
    <xf numFmtId="0" fontId="12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4" fillId="0" borderId="13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24" fillId="0" borderId="13" xfId="0" applyNumberFormat="1" applyFont="1" applyBorder="1"/>
    <xf numFmtId="1" fontId="24" fillId="0" borderId="13" xfId="0" applyNumberFormat="1" applyFon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0" fontId="14" fillId="0" borderId="14" xfId="0" applyFont="1" applyBorder="1" applyProtection="1">
      <protection hidden="1"/>
    </xf>
    <xf numFmtId="1" fontId="24" fillId="0" borderId="15" xfId="0" applyNumberFormat="1" applyFont="1" applyBorder="1"/>
    <xf numFmtId="1" fontId="1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67" fontId="10" fillId="0" borderId="1" xfId="1" applyNumberFormat="1" applyFont="1" applyBorder="1" applyAlignment="1" applyProtection="1">
      <alignment horizontal="left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0" fontId="7" fillId="0" borderId="27" xfId="1" applyFont="1" applyBorder="1" applyAlignment="1" applyProtection="1">
      <alignment horizontal="left" vertical="top"/>
      <protection locked="0"/>
    </xf>
    <xf numFmtId="0" fontId="7" fillId="0" borderId="21" xfId="1" applyFont="1" applyBorder="1" applyAlignment="1" applyProtection="1">
      <alignment horizontal="left" vertical="top"/>
      <protection locked="0"/>
    </xf>
    <xf numFmtId="0" fontId="7" fillId="0" borderId="22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23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6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5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9" fontId="12" fillId="0" borderId="8" xfId="1" applyNumberFormat="1" applyFont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17" fillId="0" borderId="24" xfId="0" applyNumberFormat="1" applyFont="1" applyBorder="1" applyAlignment="1" applyProtection="1">
      <alignment vertical="top" wrapText="1"/>
      <protection locked="0"/>
    </xf>
    <xf numFmtId="1" fontId="17" fillId="0" borderId="1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horizontal="left" vertical="top" wrapText="1"/>
      <protection locked="0"/>
    </xf>
    <xf numFmtId="1" fontId="13" fillId="0" borderId="24" xfId="0" applyNumberFormat="1" applyFont="1" applyBorder="1" applyAlignment="1" applyProtection="1">
      <alignment horizontal="left" vertical="top" wrapText="1"/>
      <protection locked="0"/>
    </xf>
    <xf numFmtId="1" fontId="13" fillId="0" borderId="10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0" fillId="0" borderId="24" xfId="1" applyFont="1" applyBorder="1" applyAlignment="1" applyProtection="1">
      <alignment horizontal="left"/>
      <protection locked="0"/>
    </xf>
    <xf numFmtId="0" fontId="10" fillId="0" borderId="10" xfId="1" applyFont="1" applyBorder="1" applyAlignment="1" applyProtection="1">
      <alignment horizontal="left"/>
      <protection locked="0"/>
    </xf>
    <xf numFmtId="0" fontId="25" fillId="0" borderId="9" xfId="9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3" fontId="12" fillId="0" borderId="1" xfId="1" applyNumberFormat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352889</xdr:colOff>
      <xdr:row>281</xdr:row>
      <xdr:rowOff>87471</xdr:rowOff>
    </xdr:from>
    <xdr:to>
      <xdr:col>6</xdr:col>
      <xdr:colOff>487396</xdr:colOff>
      <xdr:row>299</xdr:row>
      <xdr:rowOff>13543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9318" y="35096706"/>
          <a:ext cx="458598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340166</xdr:colOff>
      <xdr:row>299</xdr:row>
      <xdr:rowOff>116043</xdr:rowOff>
    </xdr:from>
    <xdr:to>
      <xdr:col>6</xdr:col>
      <xdr:colOff>487396</xdr:colOff>
      <xdr:row>317</xdr:row>
      <xdr:rowOff>42114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2166" y="40414120"/>
          <a:ext cx="4308922" cy="34869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68808</xdr:colOff>
      <xdr:row>183</xdr:row>
      <xdr:rowOff>14971</xdr:rowOff>
    </xdr:from>
    <xdr:to>
      <xdr:col>8</xdr:col>
      <xdr:colOff>405847</xdr:colOff>
      <xdr:row>184</xdr:row>
      <xdr:rowOff>51606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75895" y="28026754"/>
          <a:ext cx="337039" cy="2354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C1</a:t>
          </a:r>
        </a:p>
      </xdr:txBody>
    </xdr:sp>
    <xdr:clientData/>
  </xdr:twoCellAnchor>
  <xdr:twoCellAnchor>
    <xdr:from>
      <xdr:col>8</xdr:col>
      <xdr:colOff>848836</xdr:colOff>
      <xdr:row>182</xdr:row>
      <xdr:rowOff>74543</xdr:rowOff>
    </xdr:from>
    <xdr:to>
      <xdr:col>9</xdr:col>
      <xdr:colOff>21213</xdr:colOff>
      <xdr:row>183</xdr:row>
      <xdr:rowOff>111177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7855923" y="27887543"/>
          <a:ext cx="331942" cy="2354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C2</a:t>
          </a:r>
        </a:p>
      </xdr:txBody>
    </xdr:sp>
    <xdr:clientData/>
  </xdr:twoCellAnchor>
  <xdr:twoCellAnchor>
    <xdr:from>
      <xdr:col>11</xdr:col>
      <xdr:colOff>325308</xdr:colOff>
      <xdr:row>182</xdr:row>
      <xdr:rowOff>74543</xdr:rowOff>
    </xdr:from>
    <xdr:to>
      <xdr:col>11</xdr:col>
      <xdr:colOff>662347</xdr:colOff>
      <xdr:row>183</xdr:row>
      <xdr:rowOff>111177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957982" y="27887543"/>
          <a:ext cx="337039" cy="2354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C3</a:t>
          </a:r>
        </a:p>
      </xdr:txBody>
    </xdr:sp>
    <xdr:clientData/>
  </xdr:twoCellAnchor>
  <xdr:twoCellAnchor>
    <xdr:from>
      <xdr:col>8</xdr:col>
      <xdr:colOff>395335</xdr:colOff>
      <xdr:row>198</xdr:row>
      <xdr:rowOff>54296</xdr:rowOff>
    </xdr:from>
    <xdr:to>
      <xdr:col>8</xdr:col>
      <xdr:colOff>732374</xdr:colOff>
      <xdr:row>199</xdr:row>
      <xdr:rowOff>91885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402422" y="31039535"/>
          <a:ext cx="337039" cy="2363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C4</a:t>
          </a:r>
        </a:p>
      </xdr:txBody>
    </xdr:sp>
    <xdr:clientData/>
  </xdr:twoCellAnchor>
  <xdr:twoCellAnchor>
    <xdr:from>
      <xdr:col>10</xdr:col>
      <xdr:colOff>604156</xdr:colOff>
      <xdr:row>198</xdr:row>
      <xdr:rowOff>29448</xdr:rowOff>
    </xdr:from>
    <xdr:to>
      <xdr:col>11</xdr:col>
      <xdr:colOff>232076</xdr:colOff>
      <xdr:row>199</xdr:row>
      <xdr:rowOff>67037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9044134" y="31014687"/>
          <a:ext cx="331942" cy="2363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C5</a:t>
          </a:r>
        </a:p>
      </xdr:txBody>
    </xdr:sp>
    <xdr:clientData/>
  </xdr:twoCellAnchor>
  <xdr:twoCellAnchor editAs="oneCell">
    <xdr:from>
      <xdr:col>1</xdr:col>
      <xdr:colOff>484094</xdr:colOff>
      <xdr:row>245</xdr:row>
      <xdr:rowOff>35858</xdr:rowOff>
    </xdr:from>
    <xdr:to>
      <xdr:col>6</xdr:col>
      <xdr:colOff>545859</xdr:colOff>
      <xdr:row>271</xdr:row>
      <xdr:rowOff>83877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2C0916-9669-432C-96F5-2C39190A5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8954" y="33975338"/>
          <a:ext cx="4321345" cy="519913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276225</xdr:colOff>
      <xdr:row>183</xdr:row>
      <xdr:rowOff>123824</xdr:rowOff>
    </xdr:from>
    <xdr:to>
      <xdr:col>7</xdr:col>
      <xdr:colOff>419100</xdr:colOff>
      <xdr:row>242</xdr:row>
      <xdr:rowOff>95249</xdr:rowOff>
    </xdr:to>
    <xdr:grpSp>
      <xdr:nvGrpSpPr>
        <xdr:cNvPr id="48" name="Group 47"/>
        <xdr:cNvGrpSpPr/>
      </xdr:nvGrpSpPr>
      <xdr:grpSpPr>
        <a:xfrm>
          <a:off x="1038225" y="30441899"/>
          <a:ext cx="5076825" cy="8562975"/>
          <a:chOff x="1168583" y="315543"/>
          <a:chExt cx="4687093" cy="8160242"/>
        </a:xfrm>
      </xdr:grpSpPr>
      <xdr:pic>
        <xdr:nvPicPr>
          <xdr:cNvPr id="49" name="Picture 48" descr="https://vsjcllp.vsjadon.com/upload/insp-239734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89907" y="6762695"/>
            <a:ext cx="1278506" cy="17064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https://vsjcllp.vsjadon.com/upload/insp-239734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19779" y="315543"/>
            <a:ext cx="4140255" cy="31080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https://vsjcllp.vsjadon.com/upload/insp-239734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89907" y="3584385"/>
            <a:ext cx="2265769" cy="3024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4" name="Picture 53" descr="https://vsjcllp.vsjadon.com/upload/insp-239734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59357" y="6769333"/>
            <a:ext cx="1278506" cy="17064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54" descr="https://vsjcllp.vsjadon.com/upload/insp-239734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8583" y="3584385"/>
            <a:ext cx="2265769" cy="3024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AGTX8isKDi8ETEn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81"/>
  <sheetViews>
    <sheetView tabSelected="1" view="pageBreakPreview" zoomScaleNormal="100" zoomScaleSheetLayoutView="100" zoomScalePageLayoutView="98" workbookViewId="0">
      <selection activeCell="I8" sqref="I8"/>
    </sheetView>
  </sheetViews>
  <sheetFormatPr defaultColWidth="9.140625" defaultRowHeight="15.75" x14ac:dyDescent="0.25"/>
  <cols>
    <col min="1" max="1" width="11.42578125" style="36" customWidth="1"/>
    <col min="2" max="2" width="12" style="36" customWidth="1"/>
    <col min="3" max="3" width="12.7109375" style="36" customWidth="1"/>
    <col min="4" max="4" width="14.140625" style="36" customWidth="1"/>
    <col min="5" max="7" width="11.7109375" style="36" customWidth="1"/>
    <col min="8" max="8" width="19.7109375" style="36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hidden="1" customWidth="1"/>
    <col min="15" max="15" width="9.85546875" style="20" hidden="1" customWidth="1"/>
    <col min="16" max="16" width="11.7109375" style="20" hidden="1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50" t="s">
        <v>194</v>
      </c>
      <c r="B1" s="150"/>
      <c r="C1" s="150"/>
      <c r="D1" s="150"/>
      <c r="E1" s="150"/>
      <c r="F1" s="150"/>
      <c r="G1" s="150"/>
      <c r="H1" s="150"/>
    </row>
    <row r="2" spans="1:8" ht="16.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</row>
    <row r="3" spans="1:8" x14ac:dyDescent="0.25">
      <c r="A3" s="57" t="s">
        <v>1</v>
      </c>
      <c r="B3" s="57"/>
      <c r="C3" s="57"/>
      <c r="D3" s="57"/>
      <c r="E3" s="151" t="str">
        <f ca="1">TEXT(TODAY(),"DD/MM/YYYY")</f>
        <v>14/07/2025</v>
      </c>
      <c r="F3" s="151"/>
      <c r="G3" s="151"/>
      <c r="H3" s="151"/>
    </row>
    <row r="4" spans="1:8" ht="15" customHeight="1" x14ac:dyDescent="0.25">
      <c r="A4" s="57" t="s">
        <v>2</v>
      </c>
      <c r="B4" s="57"/>
      <c r="C4" s="57"/>
      <c r="D4" s="57"/>
      <c r="E4" s="152" t="s">
        <v>161</v>
      </c>
      <c r="F4" s="152"/>
      <c r="G4" s="152"/>
      <c r="H4" s="152"/>
    </row>
    <row r="5" spans="1:8" x14ac:dyDescent="0.25">
      <c r="A5" s="57" t="s">
        <v>3</v>
      </c>
      <c r="B5" s="57"/>
      <c r="C5" s="57"/>
      <c r="D5" s="57"/>
      <c r="E5" s="151">
        <v>45849</v>
      </c>
      <c r="F5" s="151"/>
      <c r="G5" s="151"/>
      <c r="H5" s="151"/>
    </row>
    <row r="6" spans="1:8" ht="16.5" customHeight="1" x14ac:dyDescent="0.25">
      <c r="A6" s="57" t="s">
        <v>4</v>
      </c>
      <c r="B6" s="57"/>
      <c r="C6" s="57"/>
      <c r="D6" s="57"/>
      <c r="E6" s="59" t="s">
        <v>162</v>
      </c>
      <c r="F6" s="59"/>
      <c r="G6" s="59"/>
      <c r="H6" s="59"/>
    </row>
    <row r="7" spans="1:8" ht="15" customHeight="1" x14ac:dyDescent="0.25">
      <c r="A7" s="57" t="s">
        <v>5</v>
      </c>
      <c r="B7" s="57"/>
      <c r="C7" s="57"/>
      <c r="D7" s="57"/>
      <c r="E7" s="59" t="str">
        <f>E6</f>
        <v>Xrbia Warai Developers Private Limited</v>
      </c>
      <c r="F7" s="59"/>
      <c r="G7" s="59"/>
      <c r="H7" s="59"/>
    </row>
    <row r="8" spans="1:8" x14ac:dyDescent="0.25">
      <c r="A8" s="57" t="s">
        <v>6</v>
      </c>
      <c r="B8" s="57"/>
      <c r="C8" s="57"/>
      <c r="D8" s="57"/>
      <c r="E8" s="91" t="s">
        <v>191</v>
      </c>
      <c r="F8" s="91"/>
      <c r="G8" s="91"/>
      <c r="H8" s="91"/>
    </row>
    <row r="9" spans="1:8" x14ac:dyDescent="0.25">
      <c r="A9" s="57" t="s">
        <v>192</v>
      </c>
      <c r="B9" s="57"/>
      <c r="C9" s="57"/>
      <c r="D9" s="57"/>
      <c r="E9" s="57" t="s">
        <v>193</v>
      </c>
      <c r="F9" s="57"/>
      <c r="G9" s="57"/>
      <c r="H9" s="57"/>
    </row>
    <row r="10" spans="1:8" x14ac:dyDescent="0.25">
      <c r="A10" s="57" t="s">
        <v>129</v>
      </c>
      <c r="B10" s="57"/>
      <c r="C10" s="57"/>
      <c r="D10" s="57"/>
      <c r="E10" s="57" t="s">
        <v>164</v>
      </c>
      <c r="F10" s="57"/>
      <c r="G10" s="57"/>
      <c r="H10" s="57"/>
    </row>
    <row r="11" spans="1:8" x14ac:dyDescent="0.25">
      <c r="A11" s="118" t="s">
        <v>7</v>
      </c>
      <c r="B11" s="118"/>
      <c r="C11" s="118"/>
      <c r="D11" s="118"/>
      <c r="E11" s="118" t="s">
        <v>181</v>
      </c>
      <c r="F11" s="118"/>
      <c r="G11" s="118"/>
      <c r="H11" s="118"/>
    </row>
    <row r="12" spans="1:8" x14ac:dyDescent="0.25">
      <c r="A12" s="57" t="s">
        <v>8</v>
      </c>
      <c r="B12" s="57"/>
      <c r="C12" s="57"/>
      <c r="D12" s="57"/>
      <c r="E12" s="65" t="s">
        <v>163</v>
      </c>
      <c r="F12" s="65"/>
      <c r="G12" s="65"/>
      <c r="H12" s="65"/>
    </row>
    <row r="13" spans="1:8" ht="31.5" customHeight="1" x14ac:dyDescent="0.25">
      <c r="A13" s="57" t="s">
        <v>9</v>
      </c>
      <c r="B13" s="57"/>
      <c r="C13" s="57"/>
      <c r="D13" s="57"/>
      <c r="E13" s="65" t="s">
        <v>182</v>
      </c>
      <c r="F13" s="62"/>
      <c r="G13" s="62"/>
      <c r="H13" s="62"/>
    </row>
    <row r="14" spans="1:8" ht="64.5" customHeight="1" x14ac:dyDescent="0.25">
      <c r="A14" s="59" t="s">
        <v>10</v>
      </c>
      <c r="B14" s="59"/>
      <c r="C14" s="59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, ",(IF(OR(G18="",G18="NA"),"",G18)),".")</f>
        <v>Xrbia Warai / Neral C1 to C5, Survey No.6/2, 6/3, 9/1, 9/2, 10/2A+2B (New S.No.10/2A/1), 10/4+5B ( New S.No.10/4A/2), 10/6, 10/9, 12/1+2+3 (New S.No.12/1A/1), 12/6+7+8 ( New S.No. 12/6A), 12/5, near Forest Escape Resort, Karjat - Murbad Road, Warai, Neral, Karjat, Raigad , 410101.</v>
      </c>
      <c r="D14" s="59"/>
      <c r="E14" s="59"/>
      <c r="F14" s="59"/>
      <c r="G14" s="59"/>
      <c r="H14" s="59"/>
    </row>
    <row r="15" spans="1:8" ht="33.75" customHeight="1" x14ac:dyDescent="0.25">
      <c r="A15" s="65" t="s">
        <v>169</v>
      </c>
      <c r="B15" s="65"/>
      <c r="C15" s="58" t="s">
        <v>171</v>
      </c>
      <c r="D15" s="58"/>
      <c r="E15" s="58"/>
      <c r="F15" s="58"/>
      <c r="G15" s="58"/>
      <c r="H15" s="58"/>
    </row>
    <row r="16" spans="1:8" ht="15.75" customHeight="1" x14ac:dyDescent="0.25">
      <c r="A16" s="59" t="s">
        <v>11</v>
      </c>
      <c r="B16" s="59"/>
      <c r="C16" s="118" t="s">
        <v>176</v>
      </c>
      <c r="D16" s="118"/>
      <c r="E16" s="59" t="s">
        <v>78</v>
      </c>
      <c r="F16" s="59"/>
      <c r="G16" s="58" t="s">
        <v>166</v>
      </c>
      <c r="H16" s="58"/>
    </row>
    <row r="17" spans="1:8" x14ac:dyDescent="0.25">
      <c r="A17" s="57" t="s">
        <v>13</v>
      </c>
      <c r="B17" s="57"/>
      <c r="C17" s="58" t="s">
        <v>170</v>
      </c>
      <c r="D17" s="58"/>
      <c r="E17" s="59" t="s">
        <v>12</v>
      </c>
      <c r="F17" s="59"/>
      <c r="G17" s="153" t="s">
        <v>168</v>
      </c>
      <c r="H17" s="153"/>
    </row>
    <row r="18" spans="1:8" x14ac:dyDescent="0.25">
      <c r="A18" s="57" t="s">
        <v>79</v>
      </c>
      <c r="B18" s="57"/>
      <c r="C18" s="58" t="s">
        <v>167</v>
      </c>
      <c r="D18" s="58"/>
      <c r="E18" s="59" t="s">
        <v>14</v>
      </c>
      <c r="F18" s="59"/>
      <c r="G18" s="58">
        <v>410101</v>
      </c>
      <c r="H18" s="58"/>
    </row>
    <row r="19" spans="1:8" ht="32.25" customHeight="1" x14ac:dyDescent="0.25">
      <c r="A19" s="57" t="s">
        <v>130</v>
      </c>
      <c r="B19" s="57"/>
      <c r="C19" s="59" t="s">
        <v>175</v>
      </c>
      <c r="D19" s="59"/>
      <c r="E19" s="59" t="s">
        <v>15</v>
      </c>
      <c r="F19" s="59"/>
      <c r="G19" s="65" t="s">
        <v>165</v>
      </c>
      <c r="H19" s="65"/>
    </row>
    <row r="20" spans="1:8" ht="15" customHeight="1" x14ac:dyDescent="0.25">
      <c r="A20" s="59" t="s">
        <v>83</v>
      </c>
      <c r="B20" s="59"/>
      <c r="C20" s="59"/>
      <c r="D20" s="59"/>
      <c r="E20" s="118" t="s">
        <v>16</v>
      </c>
      <c r="F20" s="118"/>
      <c r="G20" s="118"/>
      <c r="H20" s="118"/>
    </row>
    <row r="21" spans="1:8" ht="18.75" customHeight="1" x14ac:dyDescent="0.25">
      <c r="A21" s="59"/>
      <c r="B21" s="59"/>
      <c r="C21" s="59"/>
      <c r="D21" s="59"/>
      <c r="E21" s="118"/>
      <c r="F21" s="118"/>
      <c r="G21" s="118"/>
      <c r="H21" s="118"/>
    </row>
    <row r="22" spans="1:8" ht="15" customHeight="1" x14ac:dyDescent="0.25">
      <c r="A22" s="59" t="s">
        <v>17</v>
      </c>
      <c r="B22" s="59"/>
      <c r="C22" s="59"/>
      <c r="D22" s="59"/>
      <c r="E22" s="58" t="s">
        <v>18</v>
      </c>
      <c r="F22" s="58"/>
      <c r="G22" s="58"/>
      <c r="H22" s="58"/>
    </row>
    <row r="23" spans="1:8" ht="15" customHeight="1" x14ac:dyDescent="0.25">
      <c r="A23" s="57" t="s">
        <v>19</v>
      </c>
      <c r="B23" s="57"/>
      <c r="C23" s="57"/>
      <c r="D23" s="57"/>
      <c r="E23" s="58" t="str">
        <f>IF(AND(G17="Mumbai"),"Upper Class","Middle Class")</f>
        <v>Middle Class</v>
      </c>
      <c r="F23" s="58"/>
      <c r="G23" s="58"/>
      <c r="H23" s="58"/>
    </row>
    <row r="24" spans="1:8" x14ac:dyDescent="0.25">
      <c r="A24" s="57" t="s">
        <v>20</v>
      </c>
      <c r="B24" s="57"/>
      <c r="C24" s="57"/>
      <c r="D24" s="57"/>
      <c r="E24" s="58" t="s">
        <v>21</v>
      </c>
      <c r="F24" s="58"/>
      <c r="G24" s="58"/>
      <c r="H24" s="58"/>
    </row>
    <row r="25" spans="1:8" ht="15.75" customHeight="1" x14ac:dyDescent="0.25">
      <c r="A25" s="57" t="s">
        <v>22</v>
      </c>
      <c r="B25" s="57"/>
      <c r="C25" s="57"/>
      <c r="D25" s="57"/>
      <c r="E25" s="58" t="str">
        <f>IF(AND(G17="Mumbai"),"Developed","Developing")</f>
        <v>Developing</v>
      </c>
      <c r="F25" s="58"/>
      <c r="G25" s="58"/>
      <c r="H25" s="58"/>
    </row>
    <row r="26" spans="1:8" x14ac:dyDescent="0.25">
      <c r="A26" s="57" t="s">
        <v>23</v>
      </c>
      <c r="B26" s="57"/>
      <c r="C26" s="57"/>
      <c r="D26" s="57"/>
      <c r="E26" s="58" t="s">
        <v>24</v>
      </c>
      <c r="F26" s="58"/>
      <c r="G26" s="58"/>
      <c r="H26" s="58"/>
    </row>
    <row r="27" spans="1:8" x14ac:dyDescent="0.25">
      <c r="A27" s="57" t="s">
        <v>88</v>
      </c>
      <c r="B27" s="57"/>
      <c r="C27" s="57"/>
      <c r="D27" s="57"/>
      <c r="E27" s="58" t="s">
        <v>89</v>
      </c>
      <c r="F27" s="58"/>
      <c r="G27" s="58"/>
      <c r="H27" s="58"/>
    </row>
    <row r="28" spans="1:8" ht="15" customHeight="1" x14ac:dyDescent="0.25">
      <c r="A28" s="59" t="s">
        <v>33</v>
      </c>
      <c r="B28" s="59"/>
      <c r="C28" s="59"/>
      <c r="D28" s="59"/>
      <c r="E28" s="156" t="s">
        <v>180</v>
      </c>
      <c r="F28" s="156"/>
      <c r="G28" s="156"/>
      <c r="H28" s="156"/>
    </row>
    <row r="29" spans="1:8" x14ac:dyDescent="0.25">
      <c r="A29" s="59" t="s">
        <v>100</v>
      </c>
      <c r="B29" s="59"/>
      <c r="C29" s="59"/>
      <c r="D29" s="59"/>
      <c r="E29" s="59" t="s">
        <v>34</v>
      </c>
      <c r="F29" s="59"/>
      <c r="G29" s="59"/>
      <c r="H29" s="59"/>
    </row>
    <row r="30" spans="1:8" s="21" customFormat="1" x14ac:dyDescent="0.25">
      <c r="A30" s="159" t="s">
        <v>101</v>
      </c>
      <c r="B30" s="159"/>
      <c r="C30" s="158" t="s">
        <v>29</v>
      </c>
      <c r="D30" s="158"/>
      <c r="E30" s="158"/>
      <c r="F30" s="158" t="s">
        <v>31</v>
      </c>
      <c r="G30" s="158"/>
      <c r="H30" s="158"/>
    </row>
    <row r="31" spans="1:8" s="21" customFormat="1" x14ac:dyDescent="0.25">
      <c r="A31" s="154" t="s">
        <v>25</v>
      </c>
      <c r="B31" s="154" t="s">
        <v>30</v>
      </c>
      <c r="C31" s="155" t="s">
        <v>30</v>
      </c>
      <c r="D31" s="155"/>
      <c r="E31" s="155"/>
      <c r="F31" s="155" t="s">
        <v>174</v>
      </c>
      <c r="G31" s="155"/>
      <c r="H31" s="155"/>
    </row>
    <row r="32" spans="1:8" x14ac:dyDescent="0.25">
      <c r="A32" s="154" t="s">
        <v>26</v>
      </c>
      <c r="B32" s="154" t="s">
        <v>30</v>
      </c>
      <c r="C32" s="155" t="s">
        <v>30</v>
      </c>
      <c r="D32" s="155"/>
      <c r="E32" s="155"/>
      <c r="F32" s="155" t="s">
        <v>174</v>
      </c>
      <c r="G32" s="155"/>
      <c r="H32" s="155"/>
    </row>
    <row r="33" spans="1:8" s="21" customFormat="1" x14ac:dyDescent="0.25">
      <c r="A33" s="154" t="s">
        <v>28</v>
      </c>
      <c r="B33" s="154" t="s">
        <v>30</v>
      </c>
      <c r="C33" s="155" t="s">
        <v>30</v>
      </c>
      <c r="D33" s="155"/>
      <c r="E33" s="155"/>
      <c r="F33" s="155" t="s">
        <v>172</v>
      </c>
      <c r="G33" s="155"/>
      <c r="H33" s="155"/>
    </row>
    <row r="34" spans="1:8" x14ac:dyDescent="0.25">
      <c r="A34" s="154" t="s">
        <v>27</v>
      </c>
      <c r="B34" s="154" t="s">
        <v>30</v>
      </c>
      <c r="C34" s="155" t="s">
        <v>30</v>
      </c>
      <c r="D34" s="155"/>
      <c r="E34" s="155"/>
      <c r="F34" s="155" t="s">
        <v>173</v>
      </c>
      <c r="G34" s="155"/>
      <c r="H34" s="155"/>
    </row>
    <row r="35" spans="1:8" x14ac:dyDescent="0.25">
      <c r="A35" s="57" t="s">
        <v>32</v>
      </c>
      <c r="B35" s="57"/>
      <c r="C35" s="57"/>
      <c r="D35" s="57"/>
      <c r="E35" s="57"/>
      <c r="F35" s="57"/>
      <c r="G35" s="57"/>
      <c r="H35" s="57"/>
    </row>
    <row r="36" spans="1:8" ht="15.75" customHeight="1" x14ac:dyDescent="0.25">
      <c r="A36" s="57" t="s">
        <v>195</v>
      </c>
      <c r="B36" s="57"/>
      <c r="C36" s="160" t="s">
        <v>196</v>
      </c>
      <c r="D36" s="161"/>
      <c r="E36" s="161"/>
      <c r="F36" s="161"/>
      <c r="G36" s="161"/>
      <c r="H36" s="162"/>
    </row>
    <row r="37" spans="1:8" ht="15.75" customHeight="1" x14ac:dyDescent="0.25">
      <c r="A37" s="57" t="s">
        <v>189</v>
      </c>
      <c r="B37" s="57"/>
      <c r="C37" s="163" t="s">
        <v>190</v>
      </c>
      <c r="D37" s="164"/>
      <c r="E37" s="164"/>
      <c r="F37" s="164"/>
      <c r="G37" s="164"/>
      <c r="H37" s="165"/>
    </row>
    <row r="38" spans="1:8" x14ac:dyDescent="0.25">
      <c r="A38" s="91" t="s">
        <v>35</v>
      </c>
      <c r="B38" s="91"/>
      <c r="C38" s="91"/>
      <c r="D38" s="91"/>
      <c r="E38" s="91"/>
      <c r="F38" s="91"/>
      <c r="G38" s="91"/>
      <c r="H38" s="91"/>
    </row>
    <row r="39" spans="1:8" x14ac:dyDescent="0.25">
      <c r="A39" s="57" t="s">
        <v>36</v>
      </c>
      <c r="B39" s="57"/>
      <c r="C39" s="57"/>
      <c r="D39" s="57"/>
      <c r="E39" s="157" t="s">
        <v>30</v>
      </c>
      <c r="F39" s="157"/>
      <c r="G39" s="157"/>
      <c r="H39" s="157"/>
    </row>
    <row r="40" spans="1:8" x14ac:dyDescent="0.25">
      <c r="A40" s="57" t="s">
        <v>37</v>
      </c>
      <c r="B40" s="57"/>
      <c r="C40" s="57"/>
      <c r="D40" s="57"/>
      <c r="E40" s="106" t="s">
        <v>30</v>
      </c>
      <c r="F40" s="106"/>
      <c r="G40" s="106"/>
      <c r="H40" s="106"/>
    </row>
    <row r="41" spans="1:8" x14ac:dyDescent="0.25">
      <c r="A41" s="57" t="s">
        <v>38</v>
      </c>
      <c r="B41" s="57"/>
      <c r="C41" s="57"/>
      <c r="D41" s="57"/>
      <c r="E41" s="106" t="s">
        <v>30</v>
      </c>
      <c r="F41" s="106"/>
      <c r="G41" s="106"/>
      <c r="H41" s="106"/>
    </row>
    <row r="42" spans="1:8" x14ac:dyDescent="0.25">
      <c r="A42" s="57" t="s">
        <v>39</v>
      </c>
      <c r="B42" s="57"/>
      <c r="C42" s="57"/>
      <c r="D42" s="57"/>
      <c r="E42" s="106" t="s">
        <v>30</v>
      </c>
      <c r="F42" s="106"/>
      <c r="G42" s="106"/>
      <c r="H42" s="106"/>
    </row>
    <row r="43" spans="1:8" x14ac:dyDescent="0.25">
      <c r="A43" s="57" t="s">
        <v>99</v>
      </c>
      <c r="B43" s="57"/>
      <c r="C43" s="57"/>
      <c r="D43" s="57"/>
      <c r="E43" s="144" t="s">
        <v>30</v>
      </c>
      <c r="F43" s="144"/>
      <c r="G43" s="144"/>
      <c r="H43" s="144"/>
    </row>
    <row r="44" spans="1:8" x14ac:dyDescent="0.25">
      <c r="A44" s="118" t="s">
        <v>40</v>
      </c>
      <c r="B44" s="118"/>
      <c r="C44" s="118"/>
      <c r="D44" s="118"/>
      <c r="E44" s="62" t="s">
        <v>177</v>
      </c>
      <c r="F44" s="62"/>
      <c r="G44" s="62"/>
      <c r="H44" s="62"/>
    </row>
    <row r="45" spans="1:8" x14ac:dyDescent="0.25">
      <c r="A45" s="91" t="s">
        <v>41</v>
      </c>
      <c r="B45" s="91"/>
      <c r="C45" s="91"/>
      <c r="D45" s="91"/>
      <c r="E45" s="91"/>
      <c r="F45" s="91"/>
      <c r="G45" s="91"/>
      <c r="H45" s="91"/>
    </row>
    <row r="46" spans="1:8" x14ac:dyDescent="0.25">
      <c r="A46" s="65" t="s">
        <v>42</v>
      </c>
      <c r="B46" s="65"/>
      <c r="C46" s="65" t="s">
        <v>30</v>
      </c>
      <c r="D46" s="65"/>
      <c r="E46" s="65"/>
      <c r="F46" s="39" t="s">
        <v>43</v>
      </c>
      <c r="G46" s="64" t="s">
        <v>30</v>
      </c>
      <c r="H46" s="64"/>
    </row>
    <row r="47" spans="1:8" x14ac:dyDescent="0.25">
      <c r="A47" s="62" t="s">
        <v>44</v>
      </c>
      <c r="B47" s="62"/>
      <c r="C47" s="65" t="str">
        <f>C46</f>
        <v>NA</v>
      </c>
      <c r="D47" s="65"/>
      <c r="E47" s="65"/>
      <c r="F47" s="39" t="s">
        <v>43</v>
      </c>
      <c r="G47" s="64" t="str">
        <f>G46</f>
        <v>NA</v>
      </c>
      <c r="H47" s="64"/>
    </row>
    <row r="48" spans="1:8" s="23" customFormat="1" x14ac:dyDescent="0.25">
      <c r="A48" s="58" t="s">
        <v>45</v>
      </c>
      <c r="B48" s="58"/>
      <c r="C48" s="65" t="s">
        <v>178</v>
      </c>
      <c r="D48" s="62"/>
      <c r="E48" s="62"/>
      <c r="F48" s="22" t="s">
        <v>43</v>
      </c>
      <c r="G48" s="64">
        <v>42530</v>
      </c>
      <c r="H48" s="64"/>
    </row>
    <row r="49" spans="1:14" s="23" customFormat="1" ht="33" customHeight="1" x14ac:dyDescent="0.25">
      <c r="A49" s="58"/>
      <c r="B49" s="58"/>
      <c r="C49" s="107" t="s">
        <v>184</v>
      </c>
      <c r="D49" s="108"/>
      <c r="E49" s="108"/>
      <c r="F49" s="108"/>
      <c r="G49" s="108"/>
      <c r="H49" s="109"/>
    </row>
    <row r="50" spans="1:14" x14ac:dyDescent="0.25">
      <c r="A50" s="148" t="s">
        <v>46</v>
      </c>
      <c r="B50" s="148"/>
      <c r="C50" s="148" t="s">
        <v>109</v>
      </c>
      <c r="D50" s="149"/>
      <c r="E50" s="149" t="s">
        <v>47</v>
      </c>
      <c r="F50" s="38" t="s">
        <v>43</v>
      </c>
      <c r="G50" s="63" t="s">
        <v>30</v>
      </c>
      <c r="H50" s="63"/>
    </row>
    <row r="51" spans="1:14" x14ac:dyDescent="0.25">
      <c r="A51" s="137" t="s">
        <v>49</v>
      </c>
      <c r="B51" s="137"/>
      <c r="C51" s="137"/>
      <c r="D51" s="137"/>
      <c r="E51" s="137"/>
      <c r="F51" s="137"/>
      <c r="G51" s="137"/>
      <c r="H51" s="137"/>
    </row>
    <row r="52" spans="1:14" x14ac:dyDescent="0.25">
      <c r="A52" s="59" t="s">
        <v>98</v>
      </c>
      <c r="B52" s="59"/>
      <c r="C52" s="59"/>
      <c r="D52" s="57" t="str">
        <f>E43</f>
        <v>NA</v>
      </c>
      <c r="E52" s="57"/>
      <c r="F52" s="57"/>
      <c r="G52" s="57"/>
      <c r="H52" s="57"/>
    </row>
    <row r="53" spans="1:14" x14ac:dyDescent="0.25">
      <c r="A53" s="58" t="s">
        <v>50</v>
      </c>
      <c r="B53" s="118"/>
      <c r="C53" s="118"/>
      <c r="D53" s="62" t="s">
        <v>30</v>
      </c>
      <c r="E53" s="62"/>
      <c r="F53" s="62"/>
      <c r="G53" s="62"/>
      <c r="H53" s="62"/>
      <c r="I53" s="24"/>
    </row>
    <row r="54" spans="1:14" ht="31.5" customHeight="1" x14ac:dyDescent="0.25">
      <c r="A54" s="66" t="s">
        <v>51</v>
      </c>
      <c r="B54" s="67"/>
      <c r="C54" s="147"/>
      <c r="D54" s="145" t="s">
        <v>183</v>
      </c>
      <c r="E54" s="146"/>
      <c r="F54" s="146"/>
      <c r="G54" s="146"/>
      <c r="H54" s="146"/>
    </row>
    <row r="55" spans="1:14" ht="15.75" customHeight="1" x14ac:dyDescent="0.25">
      <c r="A55" s="66" t="s">
        <v>96</v>
      </c>
      <c r="B55" s="67"/>
      <c r="C55" s="67"/>
      <c r="D55" s="70" t="s">
        <v>185</v>
      </c>
      <c r="E55" s="71"/>
      <c r="F55" s="71"/>
      <c r="G55" s="71"/>
      <c r="H55" s="72"/>
    </row>
    <row r="56" spans="1:14" ht="15.75" customHeight="1" x14ac:dyDescent="0.25">
      <c r="A56" s="68"/>
      <c r="B56" s="69"/>
      <c r="C56" s="69"/>
      <c r="D56" s="73" t="s">
        <v>186</v>
      </c>
      <c r="E56" s="74"/>
      <c r="F56" s="74"/>
      <c r="G56" s="74"/>
      <c r="H56" s="75"/>
    </row>
    <row r="57" spans="1:14" ht="15.75" customHeight="1" x14ac:dyDescent="0.25">
      <c r="A57" s="57" t="s">
        <v>48</v>
      </c>
      <c r="B57" s="57"/>
      <c r="C57" s="57"/>
      <c r="D57" s="125" t="s">
        <v>197</v>
      </c>
      <c r="E57" s="125"/>
      <c r="F57" s="125"/>
      <c r="G57" s="125"/>
      <c r="H57" s="125"/>
      <c r="J57" s="25"/>
      <c r="K57" s="24"/>
      <c r="N57" s="24"/>
    </row>
    <row r="58" spans="1:14" ht="15.75" customHeight="1" x14ac:dyDescent="0.25">
      <c r="A58" s="57" t="s">
        <v>94</v>
      </c>
      <c r="B58" s="57"/>
      <c r="C58" s="57"/>
      <c r="D58" s="76" t="str">
        <f>(IF(G50="NA","60 Years After Completion",IF(G50&lt;&gt;"NA",""&amp;60-ROUNDDOWN((E3-G50)/360,0)&amp;" Years"," ")))</f>
        <v>60 Years After Completion</v>
      </c>
      <c r="E58" s="76"/>
      <c r="F58" s="76"/>
      <c r="G58" s="76"/>
      <c r="H58" s="76"/>
      <c r="N58" s="24"/>
    </row>
    <row r="59" spans="1:14" ht="15.75" customHeight="1" x14ac:dyDescent="0.25">
      <c r="A59" s="57" t="s">
        <v>95</v>
      </c>
      <c r="B59" s="57"/>
      <c r="C59" s="57"/>
      <c r="D59" s="59" t="s">
        <v>24</v>
      </c>
      <c r="E59" s="59"/>
      <c r="F59" s="59"/>
      <c r="G59" s="59"/>
      <c r="H59" s="59"/>
      <c r="J59" s="26"/>
      <c r="K59" s="26"/>
    </row>
    <row r="60" spans="1:14" ht="15" hidden="1" customHeight="1" x14ac:dyDescent="0.25">
      <c r="A60" s="57" t="s">
        <v>80</v>
      </c>
      <c r="B60" s="57"/>
      <c r="C60" s="57"/>
      <c r="D60" s="58" t="s">
        <v>157</v>
      </c>
      <c r="E60" s="59"/>
      <c r="F60" s="59"/>
      <c r="G60" s="59"/>
      <c r="H60" s="59"/>
    </row>
    <row r="61" spans="1:14" x14ac:dyDescent="0.25">
      <c r="A61" s="59" t="s">
        <v>158</v>
      </c>
      <c r="B61" s="59"/>
      <c r="C61" s="59"/>
      <c r="D61" s="59" t="s">
        <v>30</v>
      </c>
      <c r="E61" s="59"/>
      <c r="F61" s="59"/>
      <c r="G61" s="59"/>
      <c r="H61" s="59"/>
      <c r="I61" s="27"/>
      <c r="J61" s="27"/>
      <c r="K61" s="27"/>
      <c r="L61" s="27"/>
      <c r="M61" s="27"/>
      <c r="N61" s="27"/>
    </row>
    <row r="62" spans="1:14" ht="15.75" customHeight="1" x14ac:dyDescent="0.25">
      <c r="A62" s="110" t="s">
        <v>93</v>
      </c>
      <c r="B62" s="110"/>
      <c r="C62" s="110"/>
      <c r="D62" s="61" t="str">
        <f ca="1">(IF(G68&gt;95%,"Nothing",IF(G68&gt;0%,"Cement, Aggregate, Steel, etc",IF(G68=0%,"Work not yet Started"))))</f>
        <v>Cement, Aggregate, Steel, etc</v>
      </c>
      <c r="E62" s="61"/>
      <c r="F62" s="61"/>
      <c r="G62" s="61"/>
      <c r="H62" s="61"/>
      <c r="J62" s="26"/>
    </row>
    <row r="63" spans="1:14" ht="33.75" customHeight="1" thickBot="1" x14ac:dyDescent="0.3">
      <c r="A63" s="60" t="s">
        <v>122</v>
      </c>
      <c r="B63" s="60"/>
      <c r="C63" s="60"/>
      <c r="D63" s="61" t="str">
        <f ca="1">(IF(D62="Nothing","Yes",IF(D62="Cement, Aggregate, Steel, etc","Under Construction",IF(D62="Work not yet Started","Work not yet Started"))))</f>
        <v>Under Construction</v>
      </c>
      <c r="E63" s="61"/>
      <c r="F63" s="61" t="str">
        <f ca="1">(IF(D62="Nothing","Yes",IF(D62="Cement, Aggregate, Steel, etc","Under Construction",IF(D62="Work not yet Started","Work not yet Started"))))</f>
        <v>Under Construction</v>
      </c>
      <c r="G63" s="61"/>
      <c r="H63" s="61"/>
    </row>
    <row r="64" spans="1:14" ht="15.75" customHeight="1" x14ac:dyDescent="0.25">
      <c r="A64" s="77" t="s">
        <v>147</v>
      </c>
      <c r="B64" s="78"/>
      <c r="C64" s="79" t="s">
        <v>187</v>
      </c>
      <c r="D64" s="80"/>
      <c r="E64" s="80"/>
      <c r="F64" s="80"/>
      <c r="G64" s="80"/>
      <c r="H64" s="81"/>
      <c r="I64" s="14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Excavation work Completed. Plinth work completed, RCC Slab Completed, Brickwork Completed, Internal Plaster Completed, External Plaster Completed, Flooring Completed, Painting upto 3 Floor Completed.</v>
      </c>
      <c r="J64" s="28"/>
    </row>
    <row r="65" spans="1:10" s="23" customFormat="1" x14ac:dyDescent="0.25">
      <c r="A65" s="15" t="s">
        <v>149</v>
      </c>
      <c r="B65" s="40">
        <v>0</v>
      </c>
      <c r="C65" s="40" t="s">
        <v>77</v>
      </c>
      <c r="D65" s="40">
        <v>1</v>
      </c>
      <c r="E65" s="40" t="s">
        <v>76</v>
      </c>
      <c r="F65" s="40">
        <v>0</v>
      </c>
      <c r="G65" s="40" t="s">
        <v>87</v>
      </c>
      <c r="H65" s="16">
        <f ca="1">--TRIM(RIGHT(SUBSTITUTE(LEFT(C64,_xlfn.AGGREGATE(16,6,FIND({0,1,2,3,4,5,6,7,8,9},C64,ROW(INDIRECT("1:"&amp;LEN(C64)))),1))," ",REPT(" ",LEN(C64))),LEN(C64)))</f>
        <v>6</v>
      </c>
      <c r="I65" s="41"/>
      <c r="J65" s="42"/>
    </row>
    <row r="66" spans="1:10" s="23" customFormat="1" ht="48.75" customHeight="1" x14ac:dyDescent="0.25">
      <c r="A66" s="82" t="s">
        <v>97</v>
      </c>
      <c r="B66" s="83"/>
      <c r="C66" s="102" t="str">
        <f ca="1">I64</f>
        <v>Excavation work Completed. Plinth work completed, RCC Slab Completed, Brickwork Completed, Internal Plaster Completed, External Plaster Completed, Flooring Completed, Painting upto 3 Floor Completed.</v>
      </c>
      <c r="D66" s="102"/>
      <c r="E66" s="102"/>
      <c r="F66" s="102"/>
      <c r="G66" s="102"/>
      <c r="H66" s="103"/>
      <c r="I66" s="41" t="s">
        <v>108</v>
      </c>
      <c r="J66" s="42"/>
    </row>
    <row r="67" spans="1:10" s="23" customFormat="1" ht="15.75" customHeight="1" x14ac:dyDescent="0.25">
      <c r="A67" s="104" t="s">
        <v>52</v>
      </c>
      <c r="B67" s="105"/>
      <c r="C67" s="43" t="s">
        <v>146</v>
      </c>
      <c r="D67" s="43" t="s">
        <v>90</v>
      </c>
      <c r="E67" s="105" t="s">
        <v>92</v>
      </c>
      <c r="F67" s="105"/>
      <c r="G67" s="105" t="s">
        <v>91</v>
      </c>
      <c r="H67" s="111"/>
      <c r="I67" s="44" t="s">
        <v>148</v>
      </c>
      <c r="J67" s="45">
        <f ca="1">H65*25%</f>
        <v>1.5</v>
      </c>
    </row>
    <row r="68" spans="1:10" s="23" customFormat="1" x14ac:dyDescent="0.25">
      <c r="A68" s="104" t="s">
        <v>135</v>
      </c>
      <c r="B68" s="105"/>
      <c r="C68" s="46">
        <f ca="1">J69</f>
        <v>6</v>
      </c>
      <c r="D68" s="47">
        <f ca="1">((100/H65)*C68)/100</f>
        <v>1</v>
      </c>
      <c r="E68" s="112">
        <f ca="1">(((C69/H65*10)+(40/(D65+F65+H65)*C70)+(7.5/(H65)*C71)+(7.5/(H65)*C72)+(10/H65*C73)+(10/H65*C74)+(5/H65*C75)+(5/H65*C76)+(5/H65*C77))/100)</f>
        <v>0.875</v>
      </c>
      <c r="F68" s="112"/>
      <c r="G68" s="112">
        <f ca="1">((((C68/H65)*20)+((C69/H65)*25)+(30/(H65+F65+D65)*C70)+(5/H65*C71)+(5/H65*C72)+(5/H65*C73)+(5/H65*C74)+(0/H65*C75)+(0/H65*C76)+(5/H65*C77))/100)</f>
        <v>0.95</v>
      </c>
      <c r="H68" s="113"/>
      <c r="I68" s="44" t="s">
        <v>103</v>
      </c>
      <c r="J68" s="48">
        <f ca="1">H65*50%</f>
        <v>3</v>
      </c>
    </row>
    <row r="69" spans="1:10" s="23" customFormat="1" x14ac:dyDescent="0.25">
      <c r="A69" s="104" t="s">
        <v>53</v>
      </c>
      <c r="B69" s="105"/>
      <c r="C69" s="49">
        <f ca="1">J77</f>
        <v>6</v>
      </c>
      <c r="D69" s="47">
        <f ca="1">((100/H65)*C69)/100</f>
        <v>1</v>
      </c>
      <c r="E69" s="112"/>
      <c r="F69" s="112"/>
      <c r="G69" s="112"/>
      <c r="H69" s="113"/>
      <c r="I69" s="44" t="s">
        <v>104</v>
      </c>
      <c r="J69" s="48">
        <f ca="1">H65</f>
        <v>6</v>
      </c>
    </row>
    <row r="70" spans="1:10" s="23" customFormat="1" ht="15.75" customHeight="1" x14ac:dyDescent="0.25">
      <c r="A70" s="104" t="s">
        <v>136</v>
      </c>
      <c r="B70" s="105"/>
      <c r="C70" s="49">
        <f ca="1">D65+H65</f>
        <v>7</v>
      </c>
      <c r="D70" s="47">
        <f ca="1">((100/(D65+F65+H65))*C70)/100</f>
        <v>1</v>
      </c>
      <c r="E70" s="112"/>
      <c r="F70" s="112"/>
      <c r="G70" s="112"/>
      <c r="H70" s="113"/>
      <c r="I70" s="44" t="s">
        <v>105</v>
      </c>
      <c r="J70" s="50">
        <f ca="1">(IF(B65&gt;1,(H65/(B65+2)),H65/4))</f>
        <v>1.5</v>
      </c>
    </row>
    <row r="71" spans="1:10" s="23" customFormat="1" ht="15.75" customHeight="1" x14ac:dyDescent="0.25">
      <c r="A71" s="104" t="s">
        <v>143</v>
      </c>
      <c r="B71" s="105" t="s">
        <v>137</v>
      </c>
      <c r="C71" s="46">
        <v>6</v>
      </c>
      <c r="D71" s="47">
        <f ca="1">((100/H65)*C71)/100</f>
        <v>1</v>
      </c>
      <c r="E71" s="112"/>
      <c r="F71" s="112"/>
      <c r="G71" s="112"/>
      <c r="H71" s="113"/>
      <c r="I71" s="44" t="s">
        <v>106</v>
      </c>
      <c r="J71" s="50">
        <f ca="1">(IF(B65&gt;1,(H65/(B65+2)+J70),H65/4+J70))</f>
        <v>3</v>
      </c>
    </row>
    <row r="72" spans="1:10" s="23" customFormat="1" ht="15.75" customHeight="1" x14ac:dyDescent="0.25">
      <c r="A72" s="104" t="s">
        <v>144</v>
      </c>
      <c r="B72" s="105" t="s">
        <v>137</v>
      </c>
      <c r="C72" s="46">
        <v>6</v>
      </c>
      <c r="D72" s="47">
        <f ca="1">((100/H65)*C72)/100</f>
        <v>1</v>
      </c>
      <c r="E72" s="112"/>
      <c r="F72" s="112"/>
      <c r="G72" s="112"/>
      <c r="H72" s="113"/>
      <c r="I72" s="44" t="s">
        <v>155</v>
      </c>
      <c r="J72" s="50">
        <f>(IF(B65&gt;1,(H65/(B65+2)+J71),0))</f>
        <v>0</v>
      </c>
    </row>
    <row r="73" spans="1:10" s="23" customFormat="1" ht="15" customHeight="1" x14ac:dyDescent="0.25">
      <c r="A73" s="104" t="s">
        <v>142</v>
      </c>
      <c r="B73" s="105" t="s">
        <v>139</v>
      </c>
      <c r="C73" s="46">
        <v>6</v>
      </c>
      <c r="D73" s="47">
        <f ca="1">((100/(H65))*C73)/100</f>
        <v>1</v>
      </c>
      <c r="E73" s="112"/>
      <c r="F73" s="112"/>
      <c r="G73" s="112"/>
      <c r="H73" s="113"/>
      <c r="I73" s="44" t="s">
        <v>150</v>
      </c>
      <c r="J73" s="50">
        <f>(IF(B65&gt;2,(H65/(B65+2)+J72),0))</f>
        <v>0</v>
      </c>
    </row>
    <row r="74" spans="1:10" s="23" customFormat="1" ht="15.75" customHeight="1" x14ac:dyDescent="0.25">
      <c r="A74" s="104" t="s">
        <v>138</v>
      </c>
      <c r="B74" s="105" t="s">
        <v>138</v>
      </c>
      <c r="C74" s="46">
        <v>6</v>
      </c>
      <c r="D74" s="47">
        <f ca="1">((100/H65)*C74)/100</f>
        <v>1</v>
      </c>
      <c r="E74" s="112"/>
      <c r="F74" s="112"/>
      <c r="G74" s="112"/>
      <c r="H74" s="113"/>
      <c r="I74" s="44" t="s">
        <v>151</v>
      </c>
      <c r="J74" s="51">
        <f>(IF(B65&gt;3,(H65/(B65+2)+J73),0))</f>
        <v>0</v>
      </c>
    </row>
    <row r="75" spans="1:10" s="23" customFormat="1" ht="15.75" customHeight="1" x14ac:dyDescent="0.25">
      <c r="A75" s="104" t="s">
        <v>145</v>
      </c>
      <c r="B75" s="105"/>
      <c r="C75" s="46">
        <v>3</v>
      </c>
      <c r="D75" s="47">
        <f ca="1">((100/H65)*C75)/100</f>
        <v>0.5</v>
      </c>
      <c r="E75" s="112"/>
      <c r="F75" s="112"/>
      <c r="G75" s="112"/>
      <c r="H75" s="113"/>
      <c r="I75" s="44" t="s">
        <v>152</v>
      </c>
      <c r="J75" s="50">
        <f>(IF(B65&gt;4,(H65/(B65+2)+J74),0))</f>
        <v>0</v>
      </c>
    </row>
    <row r="76" spans="1:10" s="23" customFormat="1" ht="15.75" customHeight="1" x14ac:dyDescent="0.25">
      <c r="A76" s="104" t="s">
        <v>140</v>
      </c>
      <c r="B76" s="105" t="s">
        <v>140</v>
      </c>
      <c r="C76" s="46">
        <v>0</v>
      </c>
      <c r="D76" s="47">
        <f ca="1">((100/(H65))*C76)/100</f>
        <v>0</v>
      </c>
      <c r="E76" s="112"/>
      <c r="F76" s="112"/>
      <c r="G76" s="112"/>
      <c r="H76" s="113"/>
      <c r="I76" s="44" t="s">
        <v>156</v>
      </c>
      <c r="J76" s="50">
        <f ca="1">(IF(B65=1,(H65/(B65+3)+J71),IF(B65=0,(H65/4+J71),IF(B65&gt;1,0))))</f>
        <v>4.5</v>
      </c>
    </row>
    <row r="77" spans="1:10" s="23" customFormat="1" ht="16.5" thickBot="1" x14ac:dyDescent="0.3">
      <c r="A77" s="116" t="s">
        <v>141</v>
      </c>
      <c r="B77" s="117"/>
      <c r="C77" s="52">
        <v>0</v>
      </c>
      <c r="D77" s="53">
        <f ca="1">((100/(H65))*C77)/100</f>
        <v>0</v>
      </c>
      <c r="E77" s="114"/>
      <c r="F77" s="114"/>
      <c r="G77" s="114"/>
      <c r="H77" s="115"/>
      <c r="I77" s="54" t="s">
        <v>107</v>
      </c>
      <c r="J77" s="55">
        <f ca="1">(IF(B65&gt;1.5,(H65/(B65+2)+J71+MAX(0,J72-J71)+MAX(0,J73-J72)+MAX(0,J74-J73)+MAX(0,J75-J74)+MAX(0,J76-J75)),IF(B65=1,(H65/(B65+3)+J76),IF(B65=0,H65/4+J76))))</f>
        <v>6</v>
      </c>
    </row>
    <row r="78" spans="1:10" ht="15.75" customHeight="1" x14ac:dyDescent="0.25">
      <c r="A78" s="77" t="s">
        <v>147</v>
      </c>
      <c r="B78" s="78"/>
      <c r="C78" s="79" t="s">
        <v>188</v>
      </c>
      <c r="D78" s="80"/>
      <c r="E78" s="80"/>
      <c r="F78" s="80"/>
      <c r="G78" s="80"/>
      <c r="H78" s="81"/>
      <c r="I78" s="14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 Completed",IF(C84&gt;0,", RCC upto "&amp;C84&amp;" Slab Completed",""))&amp;(IF(C85=H79,", Brickwork Completed",IF(C85&gt;0,", Brickwork upto "&amp;C85&amp;" Floor Completed",""))&amp;(IF(C86=H79,", Internal Plaster Completed",IF(C86&gt;0,", Internal Plaster upto "&amp;C86&amp;" Floor Completed",""))&amp;(IF(C87=H79,", External Plaster Completed",IF(C87&gt;0,", External Plaster upto "&amp;C87&amp;" Floor Completed",""))&amp;(IF(C88=H79,", Flooring Completed",IF(C88&gt;0,", Flooring upto "&amp;C88&amp;" Floor Completed",""))&amp;(IF(C89=H79,", Painting Completed",IF(C89&gt;0,", Painting upto "&amp;C89&amp;" Floor Completed",""))&amp;(IF(C90&gt;0,", Finishing upto "&amp;C90&amp;" Floor Completed","")&amp;(IF(C84&gt;0.5,".",""))))))))))))))</f>
        <v>Excavation work Completed. Plinth work completed, RCC Slab Completed, Brickwork Completed, Internal Plaster Completed, External Plaster upto 4 Floor Completed, Flooring upto 4 Floor Completed.</v>
      </c>
      <c r="J78" s="28"/>
    </row>
    <row r="79" spans="1:10" s="23" customFormat="1" x14ac:dyDescent="0.25">
      <c r="A79" s="15" t="s">
        <v>149</v>
      </c>
      <c r="B79" s="40">
        <v>0</v>
      </c>
      <c r="C79" s="40" t="s">
        <v>77</v>
      </c>
      <c r="D79" s="40">
        <v>1</v>
      </c>
      <c r="E79" s="40" t="s">
        <v>76</v>
      </c>
      <c r="F79" s="40">
        <v>0</v>
      </c>
      <c r="G79" s="40" t="s">
        <v>87</v>
      </c>
      <c r="H79" s="16">
        <f ca="1">--TRIM(RIGHT(SUBSTITUTE(LEFT(C78,_xlfn.AGGREGATE(16,6,FIND({0,1,2,3,4,5,6,7,8,9},C78,ROW(INDIRECT("1:"&amp;LEN(C78)))),1))," ",REPT(" ",LEN(C78))),LEN(C78)))</f>
        <v>6</v>
      </c>
      <c r="I79" s="41"/>
      <c r="J79" s="42"/>
    </row>
    <row r="80" spans="1:10" s="23" customFormat="1" ht="48.75" customHeight="1" x14ac:dyDescent="0.25">
      <c r="A80" s="82" t="s">
        <v>97</v>
      </c>
      <c r="B80" s="83"/>
      <c r="C80" s="102" t="str">
        <f ca="1">I78</f>
        <v>Excavation work Completed. Plinth work completed, RCC Slab Completed, Brickwork Completed, Internal Plaster Completed, External Plaster upto 4 Floor Completed, Flooring upto 4 Floor Completed.</v>
      </c>
      <c r="D80" s="102"/>
      <c r="E80" s="102"/>
      <c r="F80" s="102"/>
      <c r="G80" s="102"/>
      <c r="H80" s="103"/>
      <c r="I80" s="41" t="s">
        <v>108</v>
      </c>
      <c r="J80" s="42"/>
    </row>
    <row r="81" spans="1:10" s="23" customFormat="1" ht="15.75" customHeight="1" x14ac:dyDescent="0.25">
      <c r="A81" s="104" t="s">
        <v>52</v>
      </c>
      <c r="B81" s="105"/>
      <c r="C81" s="43" t="s">
        <v>146</v>
      </c>
      <c r="D81" s="43" t="s">
        <v>90</v>
      </c>
      <c r="E81" s="105" t="s">
        <v>92</v>
      </c>
      <c r="F81" s="105"/>
      <c r="G81" s="105" t="s">
        <v>91</v>
      </c>
      <c r="H81" s="111"/>
      <c r="I81" s="44" t="s">
        <v>148</v>
      </c>
      <c r="J81" s="45">
        <f ca="1">H79*25%</f>
        <v>1.5</v>
      </c>
    </row>
    <row r="82" spans="1:10" s="23" customFormat="1" x14ac:dyDescent="0.25">
      <c r="A82" s="104" t="s">
        <v>135</v>
      </c>
      <c r="B82" s="105"/>
      <c r="C82" s="46">
        <f ca="1">J83</f>
        <v>6</v>
      </c>
      <c r="D82" s="47">
        <f ca="1">((100/H79)*C82)/100</f>
        <v>1</v>
      </c>
      <c r="E82" s="112">
        <f ca="1">(((C83/H79*10)+(40/(D79+F79+H79)*C84)+(7.5/(H79)*C85)+(7.5/(H79)*C86)+(10/H79*C87)+(10/H79*C88)+(5/H79*C89)+(5/H79*C90)+(5/H79*C91))/100)</f>
        <v>0.78333333333333344</v>
      </c>
      <c r="F82" s="112"/>
      <c r="G82" s="112">
        <f ca="1">((((C82/H79)*20)+((C83/H79)*25)+(30/(H79+F79+D79)*C84)+(5/H79*C85)+(5/H79*C86)+(5/H79*C87)+(5/H79*C88)+(0/H79*C89)+(0/H79*C90)+(5/H79*C91))/100)</f>
        <v>0.91666666666666652</v>
      </c>
      <c r="H82" s="113"/>
      <c r="I82" s="44" t="s">
        <v>103</v>
      </c>
      <c r="J82" s="48">
        <f ca="1">H79*50%</f>
        <v>3</v>
      </c>
    </row>
    <row r="83" spans="1:10" s="23" customFormat="1" x14ac:dyDescent="0.25">
      <c r="A83" s="104" t="s">
        <v>53</v>
      </c>
      <c r="B83" s="105"/>
      <c r="C83" s="49">
        <f ca="1">J91</f>
        <v>6</v>
      </c>
      <c r="D83" s="47">
        <f ca="1">((100/H79)*C83)/100</f>
        <v>1</v>
      </c>
      <c r="E83" s="112"/>
      <c r="F83" s="112"/>
      <c r="G83" s="112"/>
      <c r="H83" s="113"/>
      <c r="I83" s="44" t="s">
        <v>104</v>
      </c>
      <c r="J83" s="48">
        <f ca="1">H79</f>
        <v>6</v>
      </c>
    </row>
    <row r="84" spans="1:10" s="23" customFormat="1" ht="15.75" customHeight="1" x14ac:dyDescent="0.25">
      <c r="A84" s="104" t="s">
        <v>136</v>
      </c>
      <c r="B84" s="105"/>
      <c r="C84" s="49">
        <f ca="1">D79+H79</f>
        <v>7</v>
      </c>
      <c r="D84" s="47">
        <f ca="1">((100/(D79+F79+H79))*C84)/100</f>
        <v>1</v>
      </c>
      <c r="E84" s="112"/>
      <c r="F84" s="112"/>
      <c r="G84" s="112"/>
      <c r="H84" s="113"/>
      <c r="I84" s="44" t="s">
        <v>105</v>
      </c>
      <c r="J84" s="50">
        <f ca="1">(IF(B79&gt;1,(H79/(B79+2)),H79/4))</f>
        <v>1.5</v>
      </c>
    </row>
    <row r="85" spans="1:10" s="23" customFormat="1" ht="15.75" customHeight="1" x14ac:dyDescent="0.25">
      <c r="A85" s="104" t="s">
        <v>143</v>
      </c>
      <c r="B85" s="105" t="s">
        <v>137</v>
      </c>
      <c r="C85" s="46">
        <v>6</v>
      </c>
      <c r="D85" s="47">
        <f ca="1">((100/H79)*C85)/100</f>
        <v>1</v>
      </c>
      <c r="E85" s="112"/>
      <c r="F85" s="112"/>
      <c r="G85" s="112"/>
      <c r="H85" s="113"/>
      <c r="I85" s="44" t="s">
        <v>106</v>
      </c>
      <c r="J85" s="50">
        <f ca="1">(IF(B79&gt;1,(H79/(B79+2)+J84),H79/4+J84))</f>
        <v>3</v>
      </c>
    </row>
    <row r="86" spans="1:10" s="23" customFormat="1" ht="15.75" customHeight="1" x14ac:dyDescent="0.25">
      <c r="A86" s="104" t="s">
        <v>144</v>
      </c>
      <c r="B86" s="105" t="s">
        <v>137</v>
      </c>
      <c r="C86" s="46">
        <v>6</v>
      </c>
      <c r="D86" s="47">
        <f ca="1">((100/H79)*C86)/100</f>
        <v>1</v>
      </c>
      <c r="E86" s="112"/>
      <c r="F86" s="112"/>
      <c r="G86" s="112"/>
      <c r="H86" s="113"/>
      <c r="I86" s="44" t="s">
        <v>155</v>
      </c>
      <c r="J86" s="50">
        <f>(IF(B79&gt;1,(H79/(B79+2)+J85),0))</f>
        <v>0</v>
      </c>
    </row>
    <row r="87" spans="1:10" s="23" customFormat="1" ht="15" customHeight="1" x14ac:dyDescent="0.25">
      <c r="A87" s="104" t="s">
        <v>142</v>
      </c>
      <c r="B87" s="105" t="s">
        <v>139</v>
      </c>
      <c r="C87" s="46">
        <v>4</v>
      </c>
      <c r="D87" s="47">
        <f ca="1">((100/(H79))*C87)/100</f>
        <v>0.66666666666666674</v>
      </c>
      <c r="E87" s="112"/>
      <c r="F87" s="112"/>
      <c r="G87" s="112"/>
      <c r="H87" s="113"/>
      <c r="I87" s="44" t="s">
        <v>150</v>
      </c>
      <c r="J87" s="50">
        <f>(IF(B79&gt;2,(H79/(B79+2)+J86),0))</f>
        <v>0</v>
      </c>
    </row>
    <row r="88" spans="1:10" s="23" customFormat="1" ht="15.75" customHeight="1" x14ac:dyDescent="0.25">
      <c r="A88" s="104" t="s">
        <v>138</v>
      </c>
      <c r="B88" s="105" t="s">
        <v>138</v>
      </c>
      <c r="C88" s="46">
        <v>4</v>
      </c>
      <c r="D88" s="47">
        <f ca="1">((100/H79)*C88)/100</f>
        <v>0.66666666666666674</v>
      </c>
      <c r="E88" s="112"/>
      <c r="F88" s="112"/>
      <c r="G88" s="112"/>
      <c r="H88" s="113"/>
      <c r="I88" s="44" t="s">
        <v>151</v>
      </c>
      <c r="J88" s="51">
        <f>(IF(B79&gt;3,(H79/(B79+2)+J87),0))</f>
        <v>0</v>
      </c>
    </row>
    <row r="89" spans="1:10" s="23" customFormat="1" ht="15.75" customHeight="1" x14ac:dyDescent="0.25">
      <c r="A89" s="104" t="s">
        <v>145</v>
      </c>
      <c r="B89" s="105"/>
      <c r="C89" s="46">
        <v>0</v>
      </c>
      <c r="D89" s="47">
        <f ca="1">((100/H79)*C89)/100</f>
        <v>0</v>
      </c>
      <c r="E89" s="112"/>
      <c r="F89" s="112"/>
      <c r="G89" s="112"/>
      <c r="H89" s="113"/>
      <c r="I89" s="44" t="s">
        <v>152</v>
      </c>
      <c r="J89" s="50">
        <f>(IF(B79&gt;4,(H79/(B79+2)+J88),0))</f>
        <v>0</v>
      </c>
    </row>
    <row r="90" spans="1:10" s="23" customFormat="1" ht="15.75" customHeight="1" x14ac:dyDescent="0.25">
      <c r="A90" s="104" t="s">
        <v>140</v>
      </c>
      <c r="B90" s="105" t="s">
        <v>140</v>
      </c>
      <c r="C90" s="46">
        <v>0</v>
      </c>
      <c r="D90" s="47">
        <f ca="1">((100/(H79))*C90)/100</f>
        <v>0</v>
      </c>
      <c r="E90" s="112"/>
      <c r="F90" s="112"/>
      <c r="G90" s="112"/>
      <c r="H90" s="113"/>
      <c r="I90" s="44" t="s">
        <v>156</v>
      </c>
      <c r="J90" s="50">
        <f ca="1">(IF(B79=1,(H79/(B79+3)+J85),IF(B79=0,(H79/4+J85),IF(B79&gt;1,0))))</f>
        <v>4.5</v>
      </c>
    </row>
    <row r="91" spans="1:10" s="23" customFormat="1" ht="16.5" thickBot="1" x14ac:dyDescent="0.3">
      <c r="A91" s="116" t="s">
        <v>141</v>
      </c>
      <c r="B91" s="117"/>
      <c r="C91" s="52">
        <v>0</v>
      </c>
      <c r="D91" s="53">
        <f ca="1">((100/(H79))*C91)/100</f>
        <v>0</v>
      </c>
      <c r="E91" s="114"/>
      <c r="F91" s="114"/>
      <c r="G91" s="114"/>
      <c r="H91" s="115"/>
      <c r="I91" s="54" t="s">
        <v>107</v>
      </c>
      <c r="J91" s="55">
        <f ca="1">(IF(B79&gt;1.5,(H79/(B79+2)+J85+MAX(0,J86-J85)+MAX(0,J87-J86)+MAX(0,J88-J87)+MAX(0,J89-J88)+MAX(0,J90-J89)),IF(B79=1,(H79/(B79+3)+J90),IF(B79=0,H79/4+J90))))</f>
        <v>6</v>
      </c>
    </row>
    <row r="92" spans="1:10" ht="15.75" customHeight="1" x14ac:dyDescent="0.25">
      <c r="A92" s="77" t="s">
        <v>147</v>
      </c>
      <c r="B92" s="78"/>
      <c r="C92" s="79" t="str">
        <f>D56</f>
        <v>Building C4 &amp; C5  = G + 1st to 4th Floor</v>
      </c>
      <c r="D92" s="80"/>
      <c r="E92" s="80"/>
      <c r="F92" s="80"/>
      <c r="G92" s="80"/>
      <c r="H92" s="81"/>
      <c r="I92" s="14" t="str">
        <f ca="1">(IF(E96&gt;99%,"All work completed. Please provide OC.",IF(E96&gt;89.8%,"Plinth, RCC, Brick, Plaster, Flooring, Painting work Completed. Finishing work is in process.",IF(E96&lt;94%,(IF(C96=0,"Work not yet Started.",IF(D96=25%,"Piling work in process",IF(D96=50%,"Excavation work in process",IF(D96=100%,"Excavation work Completed. ","0")))&amp;(IF(C97=0%,"",IF(C97=J98,"Footing work is process",IF(C97=J99,"Footing work Completed",IF(C97=J100,"1st Basement Completed",IF(C97=J101,"1st &amp; 2nd Basement Completed",IF(C97=J102,"1st to 3rd Basement Completed",IF(C97=J103,"1st to 4th Basement Completed",IF(C97=J104,"Plinth work is process",IF(C97=J105,"Plinth work completed","0")))))))))))&amp;(IF(C98=(D93+F93+H93),", RCC Slab Completed",IF(C98&gt;0,", RCC upto "&amp;C98&amp;" Slab Completed",""))&amp;(IF(C99=H93,", Brickwork Completed",IF(C99&gt;0,", Brickwork upto "&amp;C99&amp;" Floor Completed",""))&amp;(IF(C100=H93,", Internal Plaster Completed",IF(C100&gt;0,", Internal Plaster upto "&amp;C100&amp;" Floor Completed",""))&amp;(IF(C101=H93,", External Plaster Completed",IF(C101&gt;0,", External Plaster upto "&amp;C101&amp;" Floor Completed",""))&amp;(IF(C102=H93,", Flooring Completed",IF(C102&gt;0,", Flooring upto "&amp;C102&amp;" Floor Completed",""))&amp;(IF(C103=H93,", Painting Completed",IF(C103&gt;0,", Painting upto "&amp;C103&amp;" Floor Completed",""))&amp;(IF(C104&gt;0,", Finishing upto "&amp;C104&amp;" Floor Completed","")&amp;(IF(C98&gt;0.5,".",""))))))))))))))</f>
        <v>Plinth, RCC, Brick, Plaster, Flooring, Painting work Completed. Finishing work is in process.</v>
      </c>
      <c r="J92" s="28"/>
    </row>
    <row r="93" spans="1:10" s="23" customFormat="1" x14ac:dyDescent="0.25">
      <c r="A93" s="15" t="s">
        <v>149</v>
      </c>
      <c r="B93" s="40">
        <v>0</v>
      </c>
      <c r="C93" s="40" t="s">
        <v>77</v>
      </c>
      <c r="D93" s="40">
        <v>1</v>
      </c>
      <c r="E93" s="40" t="s">
        <v>76</v>
      </c>
      <c r="F93" s="40">
        <v>0</v>
      </c>
      <c r="G93" s="40" t="s">
        <v>87</v>
      </c>
      <c r="H93" s="16">
        <f ca="1">--TRIM(RIGHT(SUBSTITUTE(LEFT(C92,_xlfn.AGGREGATE(16,6,FIND({0,1,2,3,4,5,6,7,8,9},C92,ROW(INDIRECT("1:"&amp;LEN(C92)))),1))," ",REPT(" ",LEN(C92))),LEN(C92)))</f>
        <v>4</v>
      </c>
      <c r="I93" s="41"/>
      <c r="J93" s="42"/>
    </row>
    <row r="94" spans="1:10" s="23" customFormat="1" ht="35.25" customHeight="1" x14ac:dyDescent="0.25">
      <c r="A94" s="82" t="s">
        <v>97</v>
      </c>
      <c r="B94" s="83"/>
      <c r="C94" s="102" t="str">
        <f ca="1">I92</f>
        <v>Plinth, RCC, Brick, Plaster, Flooring, Painting work Completed. Finishing work is in process.</v>
      </c>
      <c r="D94" s="102"/>
      <c r="E94" s="102"/>
      <c r="F94" s="102"/>
      <c r="G94" s="102"/>
      <c r="H94" s="103"/>
      <c r="I94" s="41" t="s">
        <v>108</v>
      </c>
      <c r="J94" s="42"/>
    </row>
    <row r="95" spans="1:10" s="23" customFormat="1" ht="15.75" customHeight="1" x14ac:dyDescent="0.25">
      <c r="A95" s="104" t="s">
        <v>52</v>
      </c>
      <c r="B95" s="105"/>
      <c r="C95" s="43" t="s">
        <v>146</v>
      </c>
      <c r="D95" s="43" t="s">
        <v>90</v>
      </c>
      <c r="E95" s="105" t="s">
        <v>92</v>
      </c>
      <c r="F95" s="105"/>
      <c r="G95" s="105" t="s">
        <v>91</v>
      </c>
      <c r="H95" s="111"/>
      <c r="I95" s="44" t="s">
        <v>148</v>
      </c>
      <c r="J95" s="45">
        <f ca="1">H93*25%</f>
        <v>1</v>
      </c>
    </row>
    <row r="96" spans="1:10" s="23" customFormat="1" x14ac:dyDescent="0.25">
      <c r="A96" s="104" t="s">
        <v>135</v>
      </c>
      <c r="B96" s="105"/>
      <c r="C96" s="46">
        <f ca="1">J97</f>
        <v>4</v>
      </c>
      <c r="D96" s="47">
        <f ca="1">((100/H93)*C96)/100</f>
        <v>1</v>
      </c>
      <c r="E96" s="112">
        <f ca="1">(((C97/H93*10)+(40/(D93+F93+H93)*C98)+(7.5/(H93)*C99)+(7.5/(H93)*C100)+(10/H93*C101)+(10/H93*C102)+(5/H93*C103)+(5/H93*C104)+(5/H93*C105))/100)</f>
        <v>0.9</v>
      </c>
      <c r="F96" s="112"/>
      <c r="G96" s="112">
        <f ca="1">((((C96/H93)*20)+((C97/H93)*25)+(30/(H93+F93+D93)*C98)+(5/H93*C99)+(5/H93*C100)+(5/H93*C101)+(5/H93*C102)+(0/H93*C103)+(0/H93*C104)+(5/H93*C105))/100)</f>
        <v>0.95</v>
      </c>
      <c r="H96" s="113"/>
      <c r="I96" s="44" t="s">
        <v>103</v>
      </c>
      <c r="J96" s="48">
        <f ca="1">H93*50%</f>
        <v>2</v>
      </c>
    </row>
    <row r="97" spans="1:10" s="23" customFormat="1" x14ac:dyDescent="0.25">
      <c r="A97" s="104" t="s">
        <v>53</v>
      </c>
      <c r="B97" s="105"/>
      <c r="C97" s="49">
        <f ca="1">J105</f>
        <v>4</v>
      </c>
      <c r="D97" s="47">
        <f ca="1">((100/H93)*C97)/100</f>
        <v>1</v>
      </c>
      <c r="E97" s="112"/>
      <c r="F97" s="112"/>
      <c r="G97" s="112"/>
      <c r="H97" s="113"/>
      <c r="I97" s="44" t="s">
        <v>104</v>
      </c>
      <c r="J97" s="48">
        <f ca="1">H93</f>
        <v>4</v>
      </c>
    </row>
    <row r="98" spans="1:10" s="23" customFormat="1" ht="15.75" customHeight="1" x14ac:dyDescent="0.25">
      <c r="A98" s="104" t="s">
        <v>136</v>
      </c>
      <c r="B98" s="105"/>
      <c r="C98" s="49">
        <f ca="1">D93+H93</f>
        <v>5</v>
      </c>
      <c r="D98" s="47">
        <f ca="1">((100/(D93+F93+H93))*C98)/100</f>
        <v>1</v>
      </c>
      <c r="E98" s="112"/>
      <c r="F98" s="112"/>
      <c r="G98" s="112"/>
      <c r="H98" s="113"/>
      <c r="I98" s="44" t="s">
        <v>105</v>
      </c>
      <c r="J98" s="50">
        <f ca="1">(IF(B93&gt;1,(H93/(B93+2)),H93/4))</f>
        <v>1</v>
      </c>
    </row>
    <row r="99" spans="1:10" s="23" customFormat="1" ht="15.75" customHeight="1" x14ac:dyDescent="0.25">
      <c r="A99" s="104" t="s">
        <v>143</v>
      </c>
      <c r="B99" s="105" t="s">
        <v>137</v>
      </c>
      <c r="C99" s="46">
        <v>4</v>
      </c>
      <c r="D99" s="47">
        <f ca="1">((100/H93)*C99)/100</f>
        <v>1</v>
      </c>
      <c r="E99" s="112"/>
      <c r="F99" s="112"/>
      <c r="G99" s="112"/>
      <c r="H99" s="113"/>
      <c r="I99" s="44" t="s">
        <v>106</v>
      </c>
      <c r="J99" s="50">
        <f ca="1">(IF(B93&gt;1,(H93/(B93+2)+J98),H93/4+J98))</f>
        <v>2</v>
      </c>
    </row>
    <row r="100" spans="1:10" s="23" customFormat="1" ht="15.75" customHeight="1" x14ac:dyDescent="0.25">
      <c r="A100" s="104" t="s">
        <v>144</v>
      </c>
      <c r="B100" s="105" t="s">
        <v>137</v>
      </c>
      <c r="C100" s="46">
        <v>4</v>
      </c>
      <c r="D100" s="47">
        <f ca="1">((100/H93)*C100)/100</f>
        <v>1</v>
      </c>
      <c r="E100" s="112"/>
      <c r="F100" s="112"/>
      <c r="G100" s="112"/>
      <c r="H100" s="113"/>
      <c r="I100" s="44" t="s">
        <v>155</v>
      </c>
      <c r="J100" s="50">
        <f>(IF(B93&gt;1,(H93/(B93+2)+J99),0))</f>
        <v>0</v>
      </c>
    </row>
    <row r="101" spans="1:10" s="23" customFormat="1" ht="15" customHeight="1" x14ac:dyDescent="0.25">
      <c r="A101" s="104" t="s">
        <v>142</v>
      </c>
      <c r="B101" s="105" t="s">
        <v>139</v>
      </c>
      <c r="C101" s="46">
        <v>4</v>
      </c>
      <c r="D101" s="47">
        <f ca="1">((100/(H93))*C101)/100</f>
        <v>1</v>
      </c>
      <c r="E101" s="112"/>
      <c r="F101" s="112"/>
      <c r="G101" s="112"/>
      <c r="H101" s="113"/>
      <c r="I101" s="44" t="s">
        <v>150</v>
      </c>
      <c r="J101" s="50">
        <f>(IF(B93&gt;2,(H93/(B93+2)+J100),0))</f>
        <v>0</v>
      </c>
    </row>
    <row r="102" spans="1:10" s="23" customFormat="1" ht="15.75" customHeight="1" x14ac:dyDescent="0.25">
      <c r="A102" s="104" t="s">
        <v>138</v>
      </c>
      <c r="B102" s="105" t="s">
        <v>138</v>
      </c>
      <c r="C102" s="46">
        <v>4</v>
      </c>
      <c r="D102" s="47">
        <f ca="1">((100/H93)*C102)/100</f>
        <v>1</v>
      </c>
      <c r="E102" s="112"/>
      <c r="F102" s="112"/>
      <c r="G102" s="112"/>
      <c r="H102" s="113"/>
      <c r="I102" s="44" t="s">
        <v>151</v>
      </c>
      <c r="J102" s="51">
        <f>(IF(B93&gt;3,(H93/(B93+2)+J101),0))</f>
        <v>0</v>
      </c>
    </row>
    <row r="103" spans="1:10" s="23" customFormat="1" ht="15.75" customHeight="1" x14ac:dyDescent="0.25">
      <c r="A103" s="104" t="s">
        <v>145</v>
      </c>
      <c r="B103" s="105"/>
      <c r="C103" s="46">
        <v>4</v>
      </c>
      <c r="D103" s="47">
        <f ca="1">((100/H93)*C103)/100</f>
        <v>1</v>
      </c>
      <c r="E103" s="112"/>
      <c r="F103" s="112"/>
      <c r="G103" s="112"/>
      <c r="H103" s="113"/>
      <c r="I103" s="44" t="s">
        <v>152</v>
      </c>
      <c r="J103" s="50">
        <f>(IF(B93&gt;4,(H93/(B93+2)+J102),0))</f>
        <v>0</v>
      </c>
    </row>
    <row r="104" spans="1:10" s="23" customFormat="1" ht="15.75" customHeight="1" x14ac:dyDescent="0.25">
      <c r="A104" s="104" t="s">
        <v>140</v>
      </c>
      <c r="B104" s="105" t="s">
        <v>140</v>
      </c>
      <c r="C104" s="46">
        <v>0</v>
      </c>
      <c r="D104" s="47">
        <f ca="1">((100/(H93))*C104)/100</f>
        <v>0</v>
      </c>
      <c r="E104" s="112"/>
      <c r="F104" s="112"/>
      <c r="G104" s="112"/>
      <c r="H104" s="113"/>
      <c r="I104" s="44" t="s">
        <v>156</v>
      </c>
      <c r="J104" s="50">
        <f ca="1">(IF(B93=1,(H93/(B93+3)+J99),IF(B93=0,(H93/4+J99),IF(B93&gt;1,0))))</f>
        <v>3</v>
      </c>
    </row>
    <row r="105" spans="1:10" s="23" customFormat="1" ht="16.5" thickBot="1" x14ac:dyDescent="0.3">
      <c r="A105" s="116" t="s">
        <v>141</v>
      </c>
      <c r="B105" s="117"/>
      <c r="C105" s="52">
        <v>0</v>
      </c>
      <c r="D105" s="53">
        <f ca="1">((100/(H93))*C105)/100</f>
        <v>0</v>
      </c>
      <c r="E105" s="114"/>
      <c r="F105" s="114"/>
      <c r="G105" s="114"/>
      <c r="H105" s="115"/>
      <c r="I105" s="54" t="s">
        <v>107</v>
      </c>
      <c r="J105" s="55">
        <f ca="1">(IF(B93&gt;1.5,(H93/(B93+2)+J99+MAX(0,J100-J99)+MAX(0,J101-J100)+MAX(0,J102-J101)+MAX(0,J103-J102)+MAX(0,J104-J103)),IF(B93=1,(H93/(B93+3)+J104),IF(B93=0,H93/4+J104))))</f>
        <v>4</v>
      </c>
    </row>
    <row r="106" spans="1:10" x14ac:dyDescent="0.25">
      <c r="A106" s="91" t="s">
        <v>54</v>
      </c>
      <c r="B106" s="91"/>
      <c r="C106" s="91"/>
      <c r="D106" s="91"/>
      <c r="E106" s="91"/>
      <c r="F106" s="91"/>
      <c r="G106" s="91"/>
      <c r="H106" s="91"/>
    </row>
    <row r="107" spans="1:10" x14ac:dyDescent="0.25">
      <c r="A107" s="57" t="s">
        <v>81</v>
      </c>
      <c r="B107" s="57"/>
      <c r="C107" s="57"/>
      <c r="D107" s="57"/>
      <c r="E107" s="57"/>
      <c r="F107" s="83">
        <v>3800</v>
      </c>
      <c r="G107" s="83"/>
      <c r="H107" s="83"/>
    </row>
    <row r="108" spans="1:10" s="29" customFormat="1" x14ac:dyDescent="0.25">
      <c r="A108" s="57" t="s">
        <v>102</v>
      </c>
      <c r="B108" s="57"/>
      <c r="C108" s="57"/>
      <c r="D108" s="57"/>
      <c r="E108" s="57"/>
      <c r="F108" s="168">
        <v>300000</v>
      </c>
      <c r="G108" s="118"/>
      <c r="H108" s="118"/>
    </row>
    <row r="109" spans="1:10" s="29" customFormat="1" x14ac:dyDescent="0.25">
      <c r="A109" s="57" t="s">
        <v>179</v>
      </c>
      <c r="B109" s="57"/>
      <c r="C109" s="57"/>
      <c r="D109" s="57"/>
      <c r="E109" s="57"/>
      <c r="F109" s="168">
        <v>40000</v>
      </c>
      <c r="G109" s="118"/>
      <c r="H109" s="118"/>
    </row>
    <row r="110" spans="1:10" x14ac:dyDescent="0.25">
      <c r="A110" s="57" t="s">
        <v>55</v>
      </c>
      <c r="B110" s="57"/>
      <c r="C110" s="57"/>
      <c r="D110" s="57"/>
      <c r="E110" s="57"/>
      <c r="F110" s="58">
        <v>100000</v>
      </c>
      <c r="G110" s="58"/>
      <c r="H110" s="58"/>
    </row>
    <row r="111" spans="1:10" s="30" customFormat="1" x14ac:dyDescent="0.25">
      <c r="A111" s="91" t="s">
        <v>56</v>
      </c>
      <c r="B111" s="91"/>
      <c r="C111" s="91"/>
      <c r="D111" s="91"/>
      <c r="E111" s="91"/>
      <c r="F111" s="118">
        <f>F107*0.8</f>
        <v>3040</v>
      </c>
      <c r="G111" s="118"/>
      <c r="H111" s="118"/>
    </row>
    <row r="112" spans="1:10" s="31" customFormat="1" ht="15.75" hidden="1" customHeight="1" x14ac:dyDescent="0.25">
      <c r="A112" s="90" t="s">
        <v>82</v>
      </c>
      <c r="B112" s="90"/>
      <c r="C112" s="90"/>
      <c r="D112" s="90"/>
      <c r="E112" s="90"/>
      <c r="F112" s="90"/>
      <c r="G112" s="90"/>
      <c r="H112" s="90"/>
    </row>
    <row r="113" spans="1:14" s="31" customFormat="1" ht="15.75" hidden="1" customHeight="1" x14ac:dyDescent="0.25">
      <c r="A113" s="94" t="s">
        <v>57</v>
      </c>
      <c r="B113" s="94"/>
      <c r="C113" s="126" t="s">
        <v>85</v>
      </c>
      <c r="D113" s="126"/>
      <c r="E113" s="97" t="s">
        <v>58</v>
      </c>
      <c r="F113" s="97"/>
      <c r="G113" s="94" t="s">
        <v>59</v>
      </c>
      <c r="H113" s="94"/>
    </row>
    <row r="114" spans="1:14" s="31" customFormat="1" hidden="1" x14ac:dyDescent="0.25">
      <c r="A114" s="139"/>
      <c r="B114" s="139"/>
      <c r="C114" s="87"/>
      <c r="D114" s="87"/>
      <c r="E114" s="88"/>
      <c r="F114" s="88"/>
      <c r="G114" s="89"/>
      <c r="H114" s="89"/>
    </row>
    <row r="115" spans="1:14" s="31" customFormat="1" hidden="1" x14ac:dyDescent="0.25">
      <c r="A115" s="90" t="s">
        <v>75</v>
      </c>
      <c r="B115" s="90"/>
      <c r="C115" s="90"/>
      <c r="D115" s="90"/>
      <c r="E115" s="90"/>
      <c r="F115" s="90"/>
      <c r="G115" s="90"/>
      <c r="H115" s="90"/>
    </row>
    <row r="116" spans="1:14" s="31" customFormat="1" ht="15.75" hidden="1" customHeight="1" x14ac:dyDescent="0.25">
      <c r="A116" s="94" t="s">
        <v>57</v>
      </c>
      <c r="B116" s="94"/>
      <c r="C116" s="126" t="s">
        <v>85</v>
      </c>
      <c r="D116" s="126"/>
      <c r="E116" s="97" t="s">
        <v>58</v>
      </c>
      <c r="F116" s="97"/>
      <c r="G116" s="94" t="s">
        <v>59</v>
      </c>
      <c r="H116" s="94"/>
    </row>
    <row r="117" spans="1:14" s="31" customFormat="1" hidden="1" x14ac:dyDescent="0.25">
      <c r="A117" s="139"/>
      <c r="B117" s="139"/>
      <c r="C117" s="87"/>
      <c r="D117" s="87"/>
      <c r="E117" s="88"/>
      <c r="F117" s="88"/>
      <c r="G117" s="89"/>
      <c r="H117" s="89"/>
    </row>
    <row r="118" spans="1:14" s="30" customFormat="1" hidden="1" x14ac:dyDescent="0.25">
      <c r="A118" s="127" t="s">
        <v>60</v>
      </c>
      <c r="B118" s="127"/>
      <c r="C118" s="127"/>
      <c r="D118" s="127"/>
      <c r="E118" s="127"/>
      <c r="F118" s="127"/>
      <c r="G118" s="127"/>
      <c r="H118" s="127"/>
    </row>
    <row r="119" spans="1:14" hidden="1" x14ac:dyDescent="0.25">
      <c r="A119" s="127" t="s">
        <v>61</v>
      </c>
      <c r="B119" s="127"/>
      <c r="C119" s="127"/>
      <c r="D119" s="127"/>
      <c r="E119" s="127"/>
      <c r="F119" s="127"/>
      <c r="G119" s="127"/>
      <c r="H119" s="127"/>
    </row>
    <row r="120" spans="1:14" ht="47.25" hidden="1" customHeight="1" x14ac:dyDescent="0.25">
      <c r="A120" s="85" t="s">
        <v>126</v>
      </c>
      <c r="B120" s="85" t="s">
        <v>125</v>
      </c>
      <c r="C120" s="85" t="s">
        <v>62</v>
      </c>
      <c r="D120" s="85" t="s">
        <v>63</v>
      </c>
      <c r="E120" s="95" t="s">
        <v>64</v>
      </c>
      <c r="F120" s="18" t="s">
        <v>159</v>
      </c>
      <c r="G120" s="98" t="s">
        <v>65</v>
      </c>
      <c r="H120" s="99"/>
    </row>
    <row r="121" spans="1:14" s="32" customFormat="1" hidden="1" x14ac:dyDescent="0.25">
      <c r="A121" s="86"/>
      <c r="B121" s="86"/>
      <c r="C121" s="86"/>
      <c r="D121" s="86"/>
      <c r="E121" s="96"/>
      <c r="F121" s="13">
        <v>0.6</v>
      </c>
      <c r="G121" s="100"/>
      <c r="H121" s="101"/>
    </row>
    <row r="122" spans="1:14" s="32" customFormat="1" hidden="1" x14ac:dyDescent="0.25">
      <c r="A122" s="141" t="s">
        <v>123</v>
      </c>
      <c r="B122" s="142"/>
      <c r="C122" s="142"/>
      <c r="D122" s="142"/>
      <c r="E122" s="142"/>
      <c r="F122" s="142"/>
      <c r="G122" s="142"/>
      <c r="H122" s="143"/>
      <c r="J122" s="33"/>
    </row>
    <row r="123" spans="1:14" s="32" customFormat="1" hidden="1" x14ac:dyDescent="0.25">
      <c r="A123" s="92">
        <v>1</v>
      </c>
      <c r="B123" s="93"/>
      <c r="C123" s="17"/>
      <c r="D123" s="17"/>
      <c r="E123" s="17">
        <v>0</v>
      </c>
      <c r="F123" s="17">
        <f>D123*(($F$121)+1)+(IF(E123&lt;101,E123,IF(E123&lt;201,E123/2,IF(E123&lt;=301,E123/3,E123/4))))</f>
        <v>0</v>
      </c>
      <c r="G123" s="92" t="str">
        <f>A122</f>
        <v>Ground Floor</v>
      </c>
      <c r="H123" s="93"/>
      <c r="I123" s="33"/>
      <c r="L123" s="166"/>
      <c r="M123" s="166"/>
      <c r="N123" s="33"/>
    </row>
    <row r="124" spans="1:14" s="32" customFormat="1" hidden="1" x14ac:dyDescent="0.25">
      <c r="A124" s="92">
        <f t="shared" ref="A124:A129" si="0">A123+1</f>
        <v>2</v>
      </c>
      <c r="B124" s="93"/>
      <c r="C124" s="17"/>
      <c r="D124" s="17"/>
      <c r="E124" s="17">
        <v>0</v>
      </c>
      <c r="F124" s="17">
        <f t="shared" ref="F124:F129" si="1">D124*(($F$121)+1)+(IF(E124&lt;101,E124,IF(E124&lt;201,E124/2,IF(E124&lt;=301,E124/3,E124/4))))</f>
        <v>0</v>
      </c>
      <c r="G124" s="92" t="str">
        <f t="shared" ref="G124:G129" si="2">G123</f>
        <v>Ground Floor</v>
      </c>
      <c r="H124" s="93"/>
      <c r="I124" s="33"/>
      <c r="L124" s="166"/>
      <c r="M124" s="166"/>
      <c r="N124" s="33"/>
    </row>
    <row r="125" spans="1:14" s="32" customFormat="1" hidden="1" x14ac:dyDescent="0.25">
      <c r="A125" s="92">
        <f t="shared" si="0"/>
        <v>3</v>
      </c>
      <c r="B125" s="93"/>
      <c r="C125" s="17"/>
      <c r="D125" s="17"/>
      <c r="E125" s="17">
        <v>0</v>
      </c>
      <c r="F125" s="17">
        <f t="shared" si="1"/>
        <v>0</v>
      </c>
      <c r="G125" s="92" t="str">
        <f t="shared" si="2"/>
        <v>Ground Floor</v>
      </c>
      <c r="H125" s="93"/>
      <c r="I125" s="33"/>
      <c r="L125" s="166"/>
      <c r="M125" s="166"/>
      <c r="N125" s="33"/>
    </row>
    <row r="126" spans="1:14" s="32" customFormat="1" hidden="1" x14ac:dyDescent="0.25">
      <c r="A126" s="92">
        <f t="shared" si="0"/>
        <v>4</v>
      </c>
      <c r="B126" s="93"/>
      <c r="C126" s="17"/>
      <c r="D126" s="17"/>
      <c r="E126" s="17">
        <v>0</v>
      </c>
      <c r="F126" s="17">
        <f t="shared" si="1"/>
        <v>0</v>
      </c>
      <c r="G126" s="92" t="str">
        <f t="shared" si="2"/>
        <v>Ground Floor</v>
      </c>
      <c r="H126" s="93"/>
      <c r="I126" s="33"/>
      <c r="L126" s="166"/>
      <c r="M126" s="166"/>
      <c r="N126" s="33"/>
    </row>
    <row r="127" spans="1:14" s="32" customFormat="1" hidden="1" x14ac:dyDescent="0.25">
      <c r="A127" s="92">
        <f t="shared" si="0"/>
        <v>5</v>
      </c>
      <c r="B127" s="93"/>
      <c r="C127" s="17"/>
      <c r="D127" s="17"/>
      <c r="E127" s="17">
        <v>0</v>
      </c>
      <c r="F127" s="17">
        <f t="shared" si="1"/>
        <v>0</v>
      </c>
      <c r="G127" s="92" t="str">
        <f t="shared" si="2"/>
        <v>Ground Floor</v>
      </c>
      <c r="H127" s="93"/>
      <c r="I127" s="33"/>
      <c r="L127" s="166"/>
      <c r="M127" s="166"/>
      <c r="N127" s="33"/>
    </row>
    <row r="128" spans="1:14" s="32" customFormat="1" hidden="1" x14ac:dyDescent="0.25">
      <c r="A128" s="92">
        <f t="shared" si="0"/>
        <v>6</v>
      </c>
      <c r="B128" s="93"/>
      <c r="C128" s="17"/>
      <c r="D128" s="17"/>
      <c r="E128" s="17">
        <v>0</v>
      </c>
      <c r="F128" s="17">
        <f t="shared" si="1"/>
        <v>0</v>
      </c>
      <c r="G128" s="92" t="str">
        <f t="shared" si="2"/>
        <v>Ground Floor</v>
      </c>
      <c r="H128" s="93"/>
      <c r="I128" s="33"/>
      <c r="L128" s="166"/>
      <c r="M128" s="166"/>
      <c r="N128" s="33"/>
    </row>
    <row r="129" spans="1:16" s="32" customFormat="1" hidden="1" x14ac:dyDescent="0.25">
      <c r="A129" s="92">
        <f t="shared" si="0"/>
        <v>7</v>
      </c>
      <c r="B129" s="93"/>
      <c r="C129" s="17"/>
      <c r="D129" s="17"/>
      <c r="E129" s="17">
        <v>0</v>
      </c>
      <c r="F129" s="17">
        <f t="shared" si="1"/>
        <v>0</v>
      </c>
      <c r="G129" s="92" t="str">
        <f t="shared" si="2"/>
        <v>Ground Floor</v>
      </c>
      <c r="H129" s="93"/>
      <c r="I129" s="33"/>
      <c r="L129" s="166"/>
      <c r="M129" s="166"/>
      <c r="N129" s="33"/>
    </row>
    <row r="130" spans="1:16" s="32" customFormat="1" hidden="1" x14ac:dyDescent="0.25">
      <c r="A130" s="92"/>
      <c r="B130" s="167"/>
      <c r="C130" s="167"/>
      <c r="D130" s="167"/>
      <c r="E130" s="167"/>
      <c r="F130" s="167"/>
      <c r="G130" s="167"/>
      <c r="H130" s="93"/>
      <c r="I130" s="33"/>
      <c r="N130" s="33"/>
    </row>
    <row r="131" spans="1:16" ht="47.25" hidden="1" customHeight="1" x14ac:dyDescent="0.25">
      <c r="A131" s="98" t="s">
        <v>127</v>
      </c>
      <c r="B131" s="98" t="s">
        <v>128</v>
      </c>
      <c r="C131" s="85" t="s">
        <v>62</v>
      </c>
      <c r="D131" s="85" t="s">
        <v>63</v>
      </c>
      <c r="E131" s="95" t="s">
        <v>64</v>
      </c>
      <c r="F131" s="18" t="s">
        <v>159</v>
      </c>
      <c r="G131" s="98" t="s">
        <v>65</v>
      </c>
      <c r="H131" s="99"/>
      <c r="I131" s="33"/>
    </row>
    <row r="132" spans="1:16" s="32" customFormat="1" hidden="1" x14ac:dyDescent="0.25">
      <c r="A132" s="100"/>
      <c r="B132" s="100"/>
      <c r="C132" s="86"/>
      <c r="D132" s="86"/>
      <c r="E132" s="96"/>
      <c r="F132" s="13">
        <v>0.5</v>
      </c>
      <c r="G132" s="100"/>
      <c r="H132" s="101"/>
      <c r="I132" s="33"/>
    </row>
    <row r="133" spans="1:16" s="32" customFormat="1" hidden="1" x14ac:dyDescent="0.25">
      <c r="A133" s="138" t="s">
        <v>124</v>
      </c>
      <c r="B133" s="138"/>
      <c r="C133" s="138"/>
      <c r="D133" s="138"/>
      <c r="E133" s="138"/>
      <c r="F133" s="138"/>
      <c r="G133" s="138"/>
      <c r="H133" s="138"/>
      <c r="I133" s="33"/>
      <c r="L133" s="166"/>
      <c r="M133" s="166"/>
    </row>
    <row r="134" spans="1:16" s="32" customFormat="1" hidden="1" x14ac:dyDescent="0.25">
      <c r="A134" s="84">
        <f>LEFT(A133,SUM(LEN(A133)-LEN(SUBSTITUTE(A133,{"0","1","2","3","4","5","6","7","8","9"},""))))*100+1</f>
        <v>201</v>
      </c>
      <c r="B134" s="84"/>
      <c r="C134" s="17"/>
      <c r="D134" s="17"/>
      <c r="E134" s="17">
        <v>0</v>
      </c>
      <c r="F134" s="17">
        <f t="shared" ref="F134:F139" si="3">D134*(($F$121)+1)+(IF(E134&lt;101,E134,IF(E134&lt;201,E134/2,IF(E134&lt;=301,E134/3,E134/4))))</f>
        <v>0</v>
      </c>
      <c r="G134" s="84" t="str">
        <f>A133</f>
        <v>2nd Floor</v>
      </c>
      <c r="H134" s="84"/>
      <c r="I134" s="33"/>
      <c r="N134" s="33"/>
    </row>
    <row r="135" spans="1:16" s="32" customFormat="1" hidden="1" x14ac:dyDescent="0.25">
      <c r="A135" s="84">
        <f>A134+1</f>
        <v>202</v>
      </c>
      <c r="B135" s="84"/>
      <c r="C135" s="17"/>
      <c r="D135" s="17"/>
      <c r="E135" s="17">
        <v>0</v>
      </c>
      <c r="F135" s="17">
        <f t="shared" si="3"/>
        <v>0</v>
      </c>
      <c r="G135" s="84" t="str">
        <f>G134</f>
        <v>2nd Floor</v>
      </c>
      <c r="H135" s="84"/>
      <c r="I135" s="33"/>
      <c r="N135" s="33"/>
    </row>
    <row r="136" spans="1:16" s="32" customFormat="1" hidden="1" x14ac:dyDescent="0.25">
      <c r="A136" s="84">
        <f>A135+1</f>
        <v>203</v>
      </c>
      <c r="B136" s="84"/>
      <c r="C136" s="17"/>
      <c r="D136" s="17"/>
      <c r="E136" s="17">
        <v>0</v>
      </c>
      <c r="F136" s="17">
        <f t="shared" si="3"/>
        <v>0</v>
      </c>
      <c r="G136" s="84" t="str">
        <f>G135</f>
        <v>2nd Floor</v>
      </c>
      <c r="H136" s="84"/>
      <c r="I136" s="33"/>
      <c r="N136" s="33"/>
    </row>
    <row r="137" spans="1:16" s="32" customFormat="1" hidden="1" x14ac:dyDescent="0.25">
      <c r="A137" s="84">
        <f>A136+1</f>
        <v>204</v>
      </c>
      <c r="B137" s="84"/>
      <c r="C137" s="17"/>
      <c r="D137" s="17"/>
      <c r="E137" s="17">
        <v>0</v>
      </c>
      <c r="F137" s="17">
        <f t="shared" si="3"/>
        <v>0</v>
      </c>
      <c r="G137" s="84" t="str">
        <f>G136</f>
        <v>2nd Floor</v>
      </c>
      <c r="H137" s="84"/>
      <c r="I137" s="33"/>
      <c r="N137" s="33"/>
    </row>
    <row r="138" spans="1:16" s="32" customFormat="1" hidden="1" x14ac:dyDescent="0.25">
      <c r="A138" s="84">
        <f>A137+1</f>
        <v>205</v>
      </c>
      <c r="B138" s="84"/>
      <c r="C138" s="17"/>
      <c r="D138" s="17"/>
      <c r="E138" s="17">
        <v>0</v>
      </c>
      <c r="F138" s="17">
        <f t="shared" si="3"/>
        <v>0</v>
      </c>
      <c r="G138" s="84" t="str">
        <f>G137</f>
        <v>2nd Floor</v>
      </c>
      <c r="H138" s="84"/>
      <c r="I138" s="33"/>
      <c r="N138" s="33"/>
    </row>
    <row r="139" spans="1:16" s="32" customFormat="1" hidden="1" x14ac:dyDescent="0.25">
      <c r="A139" s="84">
        <f>A138+1</f>
        <v>206</v>
      </c>
      <c r="B139" s="84"/>
      <c r="C139" s="17"/>
      <c r="D139" s="17"/>
      <c r="E139" s="17">
        <v>0</v>
      </c>
      <c r="F139" s="17">
        <f t="shared" si="3"/>
        <v>0</v>
      </c>
      <c r="G139" s="84" t="str">
        <f>G138</f>
        <v>2nd Floor</v>
      </c>
      <c r="H139" s="84"/>
      <c r="I139" s="33"/>
      <c r="N139" s="33"/>
    </row>
    <row r="140" spans="1:16" s="32" customFormat="1" ht="15.75" hidden="1" customHeight="1" x14ac:dyDescent="0.25">
      <c r="A140" s="141" t="s">
        <v>160</v>
      </c>
      <c r="B140" s="142"/>
      <c r="C140" s="142"/>
      <c r="D140" s="142"/>
      <c r="E140" s="142"/>
      <c r="F140" s="142"/>
      <c r="G140" s="142"/>
      <c r="H140" s="143"/>
      <c r="I140" s="33"/>
    </row>
    <row r="141" spans="1:16" s="32" customFormat="1" hidden="1" x14ac:dyDescent="0.25">
      <c r="A141" s="92" t="str">
        <f t="shared" ref="A141:A146" ca="1" si="4">N141</f>
        <v>301,..,1501</v>
      </c>
      <c r="B141" s="93"/>
      <c r="C141" s="17"/>
      <c r="D141" s="17"/>
      <c r="E141" s="17">
        <v>0</v>
      </c>
      <c r="F141" s="17">
        <f t="shared" ref="F141:F146" si="5">D141*(($F$121)+1)+(IF(E141&lt;101,E141,IF(E141&lt;201,E141/2,IF(E141&lt;=301,E141/3,E141/4))))</f>
        <v>0</v>
      </c>
      <c r="G141" s="92" t="str">
        <f>A140</f>
        <v>3rd, 5th, 7th, 9th, 11th, 13th, 15th Floor</v>
      </c>
      <c r="H141" s="93"/>
      <c r="I141" s="33"/>
      <c r="N141" s="32" t="str">
        <f t="shared" ref="N141:N146" ca="1" si="6">O141&amp;""&amp;",..,"&amp;""&amp;P141</f>
        <v>301,..,1501</v>
      </c>
      <c r="O141" s="32">
        <f ca="1">(SUMPRODUCT(MID(0&amp;(LEFT(A140,SUM(LEN(A140)-LEN(SUBSTITUTE(A140,{0,1,2},""))))), LARGE(INDEX(ISNUMBER(--MID((LEFT(A140,SUM(LEN(A140)-LEN(SUBSTITUTE(A140,{0,1,2},""))))), ROW(INDIRECT("1:"&amp;LEN((LEFT(A140,SUM(LEN(A140)-LEN(SUBSTITUTE(A140,{0,1,2},"")))))))), 1)) * ROW(INDIRECT("1:"&amp;LEN((LEFT(A140,SUM(LEN(A140)-LEN(SUBSTITUTE(A140,{0,1,2},"")))))))), 0), ROW(INDIRECT("1:"&amp;LEN((LEFT(A140,SUM(LEN(A140)-LEN(SUBSTITUTE(A140,{0,1,2},"")))))))))+1, 1) * 10^ROW(INDIRECT("1:"&amp;LEN((LEFT(A140,SUM(LEN(A140)-LEN(SUBSTITUTE(A140,{0,1,2},""))))))))/10))*100+1</f>
        <v>301</v>
      </c>
      <c r="P141" s="32">
        <f ca="1">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",LEN(A140))),LEN(A140)))))))/10))*100+1</f>
        <v>1501</v>
      </c>
    </row>
    <row r="142" spans="1:16" s="32" customFormat="1" hidden="1" x14ac:dyDescent="0.25">
      <c r="A142" s="92" t="str">
        <f t="shared" ca="1" si="4"/>
        <v>302,..,1502</v>
      </c>
      <c r="B142" s="93"/>
      <c r="C142" s="17"/>
      <c r="D142" s="17"/>
      <c r="E142" s="17">
        <v>0</v>
      </c>
      <c r="F142" s="17">
        <f t="shared" si="5"/>
        <v>0</v>
      </c>
      <c r="G142" s="92" t="str">
        <f>G141</f>
        <v>3rd, 5th, 7th, 9th, 11th, 13th, 15th Floor</v>
      </c>
      <c r="H142" s="93"/>
      <c r="I142" s="33"/>
      <c r="N142" s="32" t="str">
        <f t="shared" ca="1" si="6"/>
        <v>302,..,1502</v>
      </c>
      <c r="O142" s="32">
        <f t="shared" ref="O142:P145" ca="1" si="7">O141+1</f>
        <v>302</v>
      </c>
      <c r="P142" s="32">
        <f t="shared" ca="1" si="7"/>
        <v>1502</v>
      </c>
    </row>
    <row r="143" spans="1:16" s="32" customFormat="1" hidden="1" x14ac:dyDescent="0.25">
      <c r="A143" s="92" t="str">
        <f t="shared" ca="1" si="4"/>
        <v>303,..,1503</v>
      </c>
      <c r="B143" s="93"/>
      <c r="C143" s="17"/>
      <c r="D143" s="17"/>
      <c r="E143" s="17">
        <v>0</v>
      </c>
      <c r="F143" s="17">
        <f t="shared" si="5"/>
        <v>0</v>
      </c>
      <c r="G143" s="92" t="str">
        <f>G142</f>
        <v>3rd, 5th, 7th, 9th, 11th, 13th, 15th Floor</v>
      </c>
      <c r="H143" s="93"/>
      <c r="I143" s="33"/>
      <c r="N143" s="32" t="str">
        <f t="shared" ca="1" si="6"/>
        <v>303,..,1503</v>
      </c>
      <c r="O143" s="32">
        <f t="shared" ca="1" si="7"/>
        <v>303</v>
      </c>
      <c r="P143" s="32">
        <f t="shared" ca="1" si="7"/>
        <v>1503</v>
      </c>
    </row>
    <row r="144" spans="1:16" s="32" customFormat="1" hidden="1" x14ac:dyDescent="0.25">
      <c r="A144" s="92" t="str">
        <f t="shared" ca="1" si="4"/>
        <v>304,..,1504</v>
      </c>
      <c r="B144" s="93"/>
      <c r="C144" s="17"/>
      <c r="D144" s="17"/>
      <c r="E144" s="17">
        <v>0</v>
      </c>
      <c r="F144" s="17">
        <f t="shared" si="5"/>
        <v>0</v>
      </c>
      <c r="G144" s="92" t="str">
        <f>G143</f>
        <v>3rd, 5th, 7th, 9th, 11th, 13th, 15th Floor</v>
      </c>
      <c r="H144" s="93"/>
      <c r="I144" s="33"/>
      <c r="N144" s="32" t="str">
        <f t="shared" ca="1" si="6"/>
        <v>304,..,1504</v>
      </c>
      <c r="O144" s="32">
        <f t="shared" ca="1" si="7"/>
        <v>304</v>
      </c>
      <c r="P144" s="32">
        <f t="shared" ca="1" si="7"/>
        <v>1504</v>
      </c>
    </row>
    <row r="145" spans="1:16" s="32" customFormat="1" hidden="1" x14ac:dyDescent="0.25">
      <c r="A145" s="92" t="str">
        <f t="shared" ca="1" si="4"/>
        <v>305,..,1505</v>
      </c>
      <c r="B145" s="93"/>
      <c r="C145" s="17"/>
      <c r="D145" s="17"/>
      <c r="E145" s="17">
        <v>0</v>
      </c>
      <c r="F145" s="17">
        <f t="shared" si="5"/>
        <v>0</v>
      </c>
      <c r="G145" s="92" t="str">
        <f>G144</f>
        <v>3rd, 5th, 7th, 9th, 11th, 13th, 15th Floor</v>
      </c>
      <c r="H145" s="93"/>
      <c r="I145" s="33"/>
      <c r="N145" s="32" t="str">
        <f t="shared" ca="1" si="6"/>
        <v>305,..,1505</v>
      </c>
      <c r="O145" s="32">
        <f t="shared" ca="1" si="7"/>
        <v>305</v>
      </c>
      <c r="P145" s="32">
        <f t="shared" ca="1" si="7"/>
        <v>1505</v>
      </c>
    </row>
    <row r="146" spans="1:16" s="32" customFormat="1" hidden="1" x14ac:dyDescent="0.25">
      <c r="A146" s="92" t="str">
        <f t="shared" ca="1" si="4"/>
        <v>306,..,1506</v>
      </c>
      <c r="B146" s="93"/>
      <c r="C146" s="17"/>
      <c r="D146" s="17"/>
      <c r="E146" s="17">
        <v>0</v>
      </c>
      <c r="F146" s="17">
        <f t="shared" si="5"/>
        <v>0</v>
      </c>
      <c r="G146" s="92" t="str">
        <f>G145</f>
        <v>3rd, 5th, 7th, 9th, 11th, 13th, 15th Floor</v>
      </c>
      <c r="H146" s="93"/>
      <c r="I146" s="33"/>
      <c r="N146" s="32" t="str">
        <f t="shared" ca="1" si="6"/>
        <v>306,..,1506</v>
      </c>
      <c r="O146" s="32">
        <f ca="1">O145+1</f>
        <v>306</v>
      </c>
      <c r="P146" s="32">
        <f ca="1">P145+1</f>
        <v>1506</v>
      </c>
    </row>
    <row r="147" spans="1:16" s="32" customFormat="1" hidden="1" x14ac:dyDescent="0.25">
      <c r="A147" s="141" t="s">
        <v>153</v>
      </c>
      <c r="B147" s="142"/>
      <c r="C147" s="142"/>
      <c r="D147" s="142"/>
      <c r="E147" s="142"/>
      <c r="F147" s="142"/>
      <c r="G147" s="142"/>
      <c r="H147" s="143"/>
      <c r="I147" s="33"/>
    </row>
    <row r="148" spans="1:16" s="32" customFormat="1" hidden="1" x14ac:dyDescent="0.25">
      <c r="A148" s="92" t="str">
        <f t="shared" ref="A148:A153" ca="1" si="8">N148</f>
        <v>201 to 501</v>
      </c>
      <c r="B148" s="93"/>
      <c r="C148" s="17"/>
      <c r="D148" s="17"/>
      <c r="E148" s="17">
        <v>0</v>
      </c>
      <c r="F148" s="17">
        <f t="shared" ref="F148:F153" si="9">D148*(($F$121)+1)+(IF(E148&lt;101,E148,IF(E148&lt;201,E148/2,IF(E148&lt;=301,E148/3,E148/4))))</f>
        <v>0</v>
      </c>
      <c r="G148" s="92" t="str">
        <f>A147</f>
        <v>2nd to 5th Floor</v>
      </c>
      <c r="H148" s="93"/>
      <c r="I148" s="33"/>
      <c r="N148" s="32" t="str">
        <f t="shared" ref="N148:N153" ca="1" si="10">O148&amp;""&amp;" to "&amp;""&amp;P148</f>
        <v>201 to 501</v>
      </c>
      <c r="O148" s="32">
        <f ca="1">(SUMPRODUCT(MID(0&amp;(LEFT(A147,SUM(LEN(A147)-LEN(SUBSTITUTE(A147,{"0","1","2"},""))))), LARGE(INDEX(ISNUMBER(--MID((LEFT(A147,SUM(LEN(A147)-LEN(SUBSTITUTE(A147,{"0","1","2"},""))))), ROW(INDIRECT("1:"&amp;LEN((LEFT(A147,SUM(LEN(A147)-LEN(SUBSTITUTE(A147,{"0","1","2"},"")))))))), 1)) * ROW(INDIRECT("1:"&amp;LEN((LEFT(A147,SUM(LEN(A147)-LEN(SUBSTITUTE(A147,{"0","1","2"},"")))))))), 0), ROW(INDIRECT("1:"&amp;LEN((LEFT(A147,SUM(LEN(A147)-LEN(SUBSTITUTE(A147,{"0","1","2"},"")))))))))+1, 1) * 10^ROW(INDIRECT("1:"&amp;LEN((LEFT(A147,SUM(LEN(A147)-LEN(SUBSTITUTE(A147,{"0","1","2"},""))))))))/10))*100+1</f>
        <v>201</v>
      </c>
      <c r="P148" s="32">
        <f ca="1">(SUMPRODUCT(MID(0&amp;(--TRIM(RIGHT(SUBSTITUTE(LEFT(A147,_xlfn.AGGREGATE(16,6,FIND({0,1,2,3,4,5,6,7,8,9},A147,ROW(INDIRECT("1:"&amp;LEN(A147)))),1))," ",REPT(" ",LEN(A147))),LEN(A147)))), LARGE(INDEX(ISNUMBER(--MID((--TRIM(RIGHT(SUBSTITUTE(LEFT(A147,_xlfn.AGGREGATE(16,6,FIND({0,1,2,3,4,5,6,7,8,9},A147,ROW(INDIRECT("1:"&amp;LEN(A147)))),1))," ",REPT(" ",LEN(A147))),LEN(A147)))), ROW(INDIRECT("1:"&amp;LEN((--TRIM(RIGHT(SUBSTITUTE(LEFT(A147,_xlfn.AGGREGATE(16,6,FIND({0,1,2,3,4,5,6,7,8,9},A147,ROW(INDIRECT("1:"&amp;LEN(A147)))),1))," ",REPT(" ",LEN(A147))),LEN(A147))))))), 1)) * ROW(INDIRECT("1:"&amp;LEN((--TRIM(RIGHT(SUBSTITUTE(LEFT(A147,_xlfn.AGGREGATE(16,6,FIND({0,1,2,3,4,5,6,7,8,9},A147,ROW(INDIRECT("1:"&amp;LEN(A147)))),1))," ",REPT(" ",LEN(A147))),LEN(A147))))))), 0), ROW(INDIRECT("1:"&amp;LEN((--TRIM(RIGHT(SUBSTITUTE(LEFT(A147,_xlfn.AGGREGATE(16,6,FIND({0,1,2,3,4,5,6,7,8,9},A147,ROW(INDIRECT("1:"&amp;LEN(A147)))),1))," ",REPT(" ",LEN(A147))),LEN(A147))))))))+1, 1) * 10^ROW(INDIRECT("1:"&amp;LEN((--TRIM(RIGHT(SUBSTITUTE(LEFT(A147,_xlfn.AGGREGATE(16,6,FIND({0,1,2,3,4,5,6,7,8,9},A147,ROW(INDIRECT("1:"&amp;LEN(A147)))),1))," ",REPT(" ",LEN(A147))),LEN(A147)))))))/10))*100+1</f>
        <v>501</v>
      </c>
    </row>
    <row r="149" spans="1:16" s="32" customFormat="1" hidden="1" x14ac:dyDescent="0.25">
      <c r="A149" s="92" t="str">
        <f t="shared" ca="1" si="8"/>
        <v>202 to 502</v>
      </c>
      <c r="B149" s="93"/>
      <c r="C149" s="17"/>
      <c r="D149" s="17"/>
      <c r="E149" s="17">
        <v>0</v>
      </c>
      <c r="F149" s="17">
        <f t="shared" si="9"/>
        <v>0</v>
      </c>
      <c r="G149" s="92" t="str">
        <f>G148</f>
        <v>2nd to 5th Floor</v>
      </c>
      <c r="H149" s="93"/>
      <c r="I149" s="33"/>
      <c r="N149" s="32" t="str">
        <f t="shared" ca="1" si="10"/>
        <v>202 to 502</v>
      </c>
      <c r="O149" s="32">
        <f t="shared" ref="O149:P152" ca="1" si="11">O148+1</f>
        <v>202</v>
      </c>
      <c r="P149" s="32">
        <f t="shared" ca="1" si="11"/>
        <v>502</v>
      </c>
    </row>
    <row r="150" spans="1:16" s="32" customFormat="1" hidden="1" x14ac:dyDescent="0.25">
      <c r="A150" s="92" t="str">
        <f t="shared" ca="1" si="8"/>
        <v>203 to 503</v>
      </c>
      <c r="B150" s="93"/>
      <c r="C150" s="17"/>
      <c r="D150" s="17"/>
      <c r="E150" s="17">
        <v>0</v>
      </c>
      <c r="F150" s="17">
        <f t="shared" si="9"/>
        <v>0</v>
      </c>
      <c r="G150" s="92" t="str">
        <f>G149</f>
        <v>2nd to 5th Floor</v>
      </c>
      <c r="H150" s="93"/>
      <c r="I150" s="33"/>
      <c r="N150" s="32" t="str">
        <f t="shared" ca="1" si="10"/>
        <v>203 to 503</v>
      </c>
      <c r="O150" s="32">
        <f t="shared" ca="1" si="11"/>
        <v>203</v>
      </c>
      <c r="P150" s="32">
        <f t="shared" ca="1" si="11"/>
        <v>503</v>
      </c>
    </row>
    <row r="151" spans="1:16" s="32" customFormat="1" hidden="1" x14ac:dyDescent="0.25">
      <c r="A151" s="92" t="str">
        <f t="shared" ca="1" si="8"/>
        <v>204 to 504</v>
      </c>
      <c r="B151" s="93"/>
      <c r="C151" s="17"/>
      <c r="D151" s="17"/>
      <c r="E151" s="17">
        <v>0</v>
      </c>
      <c r="F151" s="17">
        <f t="shared" si="9"/>
        <v>0</v>
      </c>
      <c r="G151" s="92" t="str">
        <f>G150</f>
        <v>2nd to 5th Floor</v>
      </c>
      <c r="H151" s="93"/>
      <c r="I151" s="33"/>
      <c r="N151" s="32" t="str">
        <f t="shared" ca="1" si="10"/>
        <v>204 to 504</v>
      </c>
      <c r="O151" s="32">
        <f t="shared" ca="1" si="11"/>
        <v>204</v>
      </c>
      <c r="P151" s="32">
        <f t="shared" ca="1" si="11"/>
        <v>504</v>
      </c>
    </row>
    <row r="152" spans="1:16" s="32" customFormat="1" hidden="1" x14ac:dyDescent="0.25">
      <c r="A152" s="92" t="str">
        <f t="shared" ca="1" si="8"/>
        <v>205 to 505</v>
      </c>
      <c r="B152" s="93"/>
      <c r="C152" s="17"/>
      <c r="D152" s="17"/>
      <c r="E152" s="17">
        <v>0</v>
      </c>
      <c r="F152" s="17">
        <f t="shared" si="9"/>
        <v>0</v>
      </c>
      <c r="G152" s="92" t="str">
        <f>G151</f>
        <v>2nd to 5th Floor</v>
      </c>
      <c r="H152" s="93"/>
      <c r="I152" s="33"/>
      <c r="N152" s="32" t="str">
        <f t="shared" ca="1" si="10"/>
        <v>205 to 505</v>
      </c>
      <c r="O152" s="32">
        <f t="shared" ca="1" si="11"/>
        <v>205</v>
      </c>
      <c r="P152" s="32">
        <f t="shared" ca="1" si="11"/>
        <v>505</v>
      </c>
    </row>
    <row r="153" spans="1:16" s="32" customFormat="1" hidden="1" x14ac:dyDescent="0.25">
      <c r="A153" s="92" t="str">
        <f t="shared" ca="1" si="8"/>
        <v>206 to 506</v>
      </c>
      <c r="B153" s="93"/>
      <c r="C153" s="17"/>
      <c r="D153" s="17"/>
      <c r="E153" s="17">
        <v>0</v>
      </c>
      <c r="F153" s="17">
        <f t="shared" si="9"/>
        <v>0</v>
      </c>
      <c r="G153" s="92" t="str">
        <f>G152</f>
        <v>2nd to 5th Floor</v>
      </c>
      <c r="H153" s="93"/>
      <c r="I153" s="33"/>
      <c r="N153" s="32" t="str">
        <f t="shared" ca="1" si="10"/>
        <v>206 to 506</v>
      </c>
      <c r="O153" s="32">
        <f ca="1">O152+1</f>
        <v>206</v>
      </c>
      <c r="P153" s="32">
        <f ca="1">P152+1</f>
        <v>506</v>
      </c>
    </row>
    <row r="154" spans="1:16" s="32" customFormat="1" hidden="1" x14ac:dyDescent="0.25">
      <c r="A154" s="141" t="s">
        <v>154</v>
      </c>
      <c r="B154" s="142"/>
      <c r="C154" s="142"/>
      <c r="D154" s="142"/>
      <c r="E154" s="142"/>
      <c r="F154" s="142"/>
      <c r="G154" s="142"/>
      <c r="H154" s="143"/>
      <c r="I154" s="33"/>
    </row>
    <row r="155" spans="1:16" s="32" customFormat="1" hidden="1" x14ac:dyDescent="0.25">
      <c r="A155" s="92" t="str">
        <f t="shared" ref="A155:A160" ca="1" si="12">N155</f>
        <v>201 &amp; 501</v>
      </c>
      <c r="B155" s="93"/>
      <c r="C155" s="17"/>
      <c r="D155" s="17"/>
      <c r="E155" s="17">
        <v>0</v>
      </c>
      <c r="F155" s="17">
        <f t="shared" ref="F155:F160" si="13">D155*(($F$121)+1)+(IF(E155&lt;101,E155,IF(E155&lt;201,E155/2,IF(E155&lt;=301,E155/3,E155/4))))</f>
        <v>0</v>
      </c>
      <c r="G155" s="92" t="str">
        <f>A154</f>
        <v>2nd &amp; 5th Floor</v>
      </c>
      <c r="H155" s="93"/>
      <c r="I155" s="33"/>
      <c r="N155" s="32" t="str">
        <f t="shared" ref="N155:N160" ca="1" si="14">O155&amp;""&amp;" &amp; "&amp;""&amp;P155</f>
        <v>201 &amp; 501</v>
      </c>
      <c r="O155" s="32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10^ROW(INDIRECT("1:"&amp;LEN((LEFT(A154,SUM(LEN(A154)-LEN(SUBSTITUTE(A154,{"0","1","2"},""))))))))/10))*100+1</f>
        <v>201</v>
      </c>
      <c r="P155" s="32">
        <f ca="1">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",LEN(A154))),LEN(A154)))))))/10))*100+1</f>
        <v>501</v>
      </c>
    </row>
    <row r="156" spans="1:16" s="32" customFormat="1" hidden="1" x14ac:dyDescent="0.25">
      <c r="A156" s="92" t="str">
        <f t="shared" ca="1" si="12"/>
        <v>202 &amp; 502</v>
      </c>
      <c r="B156" s="93"/>
      <c r="C156" s="17"/>
      <c r="D156" s="17"/>
      <c r="E156" s="17">
        <v>0</v>
      </c>
      <c r="F156" s="17">
        <f t="shared" si="13"/>
        <v>0</v>
      </c>
      <c r="G156" s="92" t="str">
        <f>G155</f>
        <v>2nd &amp; 5th Floor</v>
      </c>
      <c r="H156" s="93"/>
      <c r="I156" s="33"/>
      <c r="N156" s="32" t="str">
        <f t="shared" ca="1" si="14"/>
        <v>202 &amp; 502</v>
      </c>
      <c r="O156" s="32">
        <f t="shared" ref="O156:P160" ca="1" si="15">O155+1</f>
        <v>202</v>
      </c>
      <c r="P156" s="32">
        <f t="shared" ca="1" si="15"/>
        <v>502</v>
      </c>
    </row>
    <row r="157" spans="1:16" s="32" customFormat="1" hidden="1" x14ac:dyDescent="0.25">
      <c r="A157" s="92" t="str">
        <f t="shared" ca="1" si="12"/>
        <v>203 &amp; 503</v>
      </c>
      <c r="B157" s="93"/>
      <c r="C157" s="17"/>
      <c r="D157" s="17"/>
      <c r="E157" s="17">
        <v>0</v>
      </c>
      <c r="F157" s="17">
        <f t="shared" si="13"/>
        <v>0</v>
      </c>
      <c r="G157" s="92" t="str">
        <f>G156</f>
        <v>2nd &amp; 5th Floor</v>
      </c>
      <c r="H157" s="93"/>
      <c r="I157" s="33"/>
      <c r="N157" s="32" t="str">
        <f t="shared" ca="1" si="14"/>
        <v>203 &amp; 503</v>
      </c>
      <c r="O157" s="32">
        <f t="shared" ca="1" si="15"/>
        <v>203</v>
      </c>
      <c r="P157" s="32">
        <f t="shared" ca="1" si="15"/>
        <v>503</v>
      </c>
    </row>
    <row r="158" spans="1:16" s="32" customFormat="1" hidden="1" x14ac:dyDescent="0.25">
      <c r="A158" s="92" t="str">
        <f t="shared" ca="1" si="12"/>
        <v>204 &amp; 504</v>
      </c>
      <c r="B158" s="93"/>
      <c r="C158" s="17"/>
      <c r="D158" s="17"/>
      <c r="E158" s="17">
        <v>0</v>
      </c>
      <c r="F158" s="17">
        <f t="shared" si="13"/>
        <v>0</v>
      </c>
      <c r="G158" s="92" t="str">
        <f>G157</f>
        <v>2nd &amp; 5th Floor</v>
      </c>
      <c r="H158" s="93"/>
      <c r="I158" s="33"/>
      <c r="N158" s="32" t="str">
        <f t="shared" ca="1" si="14"/>
        <v>204 &amp; 504</v>
      </c>
      <c r="O158" s="32">
        <f t="shared" ca="1" si="15"/>
        <v>204</v>
      </c>
      <c r="P158" s="32">
        <f t="shared" ca="1" si="15"/>
        <v>504</v>
      </c>
    </row>
    <row r="159" spans="1:16" s="32" customFormat="1" hidden="1" x14ac:dyDescent="0.25">
      <c r="A159" s="92" t="str">
        <f t="shared" ca="1" si="12"/>
        <v>205 &amp; 505</v>
      </c>
      <c r="B159" s="93"/>
      <c r="C159" s="17"/>
      <c r="D159" s="17"/>
      <c r="E159" s="17">
        <v>0</v>
      </c>
      <c r="F159" s="17">
        <f t="shared" si="13"/>
        <v>0</v>
      </c>
      <c r="G159" s="92" t="str">
        <f>G158</f>
        <v>2nd &amp; 5th Floor</v>
      </c>
      <c r="H159" s="93"/>
      <c r="I159" s="33"/>
      <c r="N159" s="32" t="str">
        <f t="shared" ca="1" si="14"/>
        <v>205 &amp; 505</v>
      </c>
      <c r="O159" s="32">
        <f t="shared" ca="1" si="15"/>
        <v>205</v>
      </c>
      <c r="P159" s="32">
        <f t="shared" ca="1" si="15"/>
        <v>505</v>
      </c>
    </row>
    <row r="160" spans="1:16" s="32" customFormat="1" hidden="1" x14ac:dyDescent="0.25">
      <c r="A160" s="92" t="str">
        <f t="shared" ca="1" si="12"/>
        <v>206 &amp; 506</v>
      </c>
      <c r="B160" s="93"/>
      <c r="C160" s="17"/>
      <c r="D160" s="17"/>
      <c r="E160" s="17">
        <v>0</v>
      </c>
      <c r="F160" s="17">
        <f t="shared" si="13"/>
        <v>0</v>
      </c>
      <c r="G160" s="92" t="str">
        <f>G159</f>
        <v>2nd &amp; 5th Floor</v>
      </c>
      <c r="H160" s="93"/>
      <c r="I160" s="33"/>
      <c r="N160" s="32" t="str">
        <f t="shared" ca="1" si="14"/>
        <v>206 &amp; 506</v>
      </c>
      <c r="O160" s="32">
        <f t="shared" ca="1" si="15"/>
        <v>206</v>
      </c>
      <c r="P160" s="32">
        <f t="shared" ca="1" si="15"/>
        <v>506</v>
      </c>
    </row>
    <row r="161" spans="1:8" s="31" customFormat="1" x14ac:dyDescent="0.25">
      <c r="A161" s="140" t="s">
        <v>73</v>
      </c>
      <c r="B161" s="140"/>
      <c r="C161" s="140"/>
      <c r="D161" s="140"/>
      <c r="E161" s="140"/>
      <c r="F161" s="140"/>
      <c r="G161" s="140"/>
      <c r="H161" s="140"/>
    </row>
    <row r="162" spans="1:8" s="31" customFormat="1" ht="110.25" hidden="1" customHeight="1" x14ac:dyDescent="0.25">
      <c r="A162" s="134" t="s">
        <v>199</v>
      </c>
      <c r="B162" s="135"/>
      <c r="C162" s="135"/>
      <c r="D162" s="135"/>
      <c r="E162" s="135"/>
      <c r="F162" s="135"/>
      <c r="G162" s="135"/>
      <c r="H162" s="136"/>
    </row>
    <row r="163" spans="1:8" s="31" customFormat="1" ht="34.9" customHeight="1" x14ac:dyDescent="0.25">
      <c r="A163" s="19">
        <v>1</v>
      </c>
      <c r="B163" s="119" t="s">
        <v>206</v>
      </c>
      <c r="C163" s="120"/>
      <c r="D163" s="120"/>
      <c r="E163" s="120"/>
      <c r="F163" s="120"/>
      <c r="G163" s="120"/>
      <c r="H163" s="121"/>
    </row>
    <row r="164" spans="1:8" s="31" customFormat="1" x14ac:dyDescent="0.25">
      <c r="A164" s="19">
        <f t="shared" ref="A164:A170" si="16">A163+1</f>
        <v>2</v>
      </c>
      <c r="B164" s="119" t="s">
        <v>131</v>
      </c>
      <c r="C164" s="120"/>
      <c r="D164" s="120"/>
      <c r="E164" s="120"/>
      <c r="F164" s="120"/>
      <c r="G164" s="120"/>
      <c r="H164" s="121"/>
    </row>
    <row r="165" spans="1:8" s="31" customFormat="1" ht="36" customHeight="1" x14ac:dyDescent="0.25">
      <c r="A165" s="19">
        <f t="shared" si="16"/>
        <v>3</v>
      </c>
      <c r="B165" s="119" t="s">
        <v>198</v>
      </c>
      <c r="C165" s="120"/>
      <c r="D165" s="120"/>
      <c r="E165" s="120"/>
      <c r="F165" s="120"/>
      <c r="G165" s="120"/>
      <c r="H165" s="121"/>
    </row>
    <row r="166" spans="1:8" s="31" customFormat="1" x14ac:dyDescent="0.25">
      <c r="A166" s="19">
        <f>A165+1</f>
        <v>4</v>
      </c>
      <c r="B166" s="122" t="s">
        <v>132</v>
      </c>
      <c r="C166" s="123"/>
      <c r="D166" s="123"/>
      <c r="E166" s="123"/>
      <c r="F166" s="123"/>
      <c r="G166" s="123"/>
      <c r="H166" s="124"/>
    </row>
    <row r="167" spans="1:8" s="31" customFormat="1" ht="33" customHeight="1" x14ac:dyDescent="0.25">
      <c r="A167" s="19">
        <v>5</v>
      </c>
      <c r="B167" s="119" t="s">
        <v>201</v>
      </c>
      <c r="C167" s="120"/>
      <c r="D167" s="120"/>
      <c r="E167" s="120"/>
      <c r="F167" s="120"/>
      <c r="G167" s="120"/>
      <c r="H167" s="121"/>
    </row>
    <row r="168" spans="1:8" s="31" customFormat="1" ht="33" customHeight="1" x14ac:dyDescent="0.25">
      <c r="A168" s="56">
        <v>6</v>
      </c>
      <c r="B168" s="131" t="s">
        <v>200</v>
      </c>
      <c r="C168" s="132"/>
      <c r="D168" s="132"/>
      <c r="E168" s="132"/>
      <c r="F168" s="132"/>
      <c r="G168" s="132"/>
      <c r="H168" s="133"/>
    </row>
    <row r="169" spans="1:8" s="31" customFormat="1" x14ac:dyDescent="0.25">
      <c r="A169" s="56">
        <f t="shared" si="16"/>
        <v>7</v>
      </c>
      <c r="B169" s="131" t="s">
        <v>202</v>
      </c>
      <c r="C169" s="132"/>
      <c r="D169" s="132"/>
      <c r="E169" s="132"/>
      <c r="F169" s="132"/>
      <c r="G169" s="132"/>
      <c r="H169" s="133"/>
    </row>
    <row r="170" spans="1:8" s="31" customFormat="1" x14ac:dyDescent="0.25">
      <c r="A170" s="56">
        <f t="shared" si="16"/>
        <v>8</v>
      </c>
      <c r="B170" s="131" t="s">
        <v>204</v>
      </c>
      <c r="C170" s="132"/>
      <c r="D170" s="132"/>
      <c r="E170" s="132"/>
      <c r="F170" s="132"/>
      <c r="G170" s="132"/>
      <c r="H170" s="133"/>
    </row>
    <row r="171" spans="1:8" x14ac:dyDescent="0.25">
      <c r="A171" s="137" t="s">
        <v>66</v>
      </c>
      <c r="B171" s="137"/>
      <c r="C171" s="137"/>
      <c r="D171" s="137"/>
      <c r="E171" s="137"/>
      <c r="F171" s="137"/>
      <c r="G171" s="137"/>
      <c r="H171" s="137"/>
    </row>
    <row r="172" spans="1:8" x14ac:dyDescent="0.25">
      <c r="A172" s="57" t="s">
        <v>67</v>
      </c>
      <c r="B172" s="57"/>
      <c r="C172" s="57"/>
      <c r="D172" s="57"/>
      <c r="E172" s="57"/>
      <c r="F172" s="57"/>
      <c r="G172" s="57"/>
      <c r="H172" s="57"/>
    </row>
    <row r="173" spans="1:8" ht="15.75" customHeight="1" x14ac:dyDescent="0.25">
      <c r="A173" s="130" t="s">
        <v>68</v>
      </c>
      <c r="B173" s="130"/>
      <c r="C173" s="130"/>
      <c r="D173" s="130"/>
      <c r="E173" s="130"/>
      <c r="F173" s="130"/>
      <c r="G173" s="130"/>
      <c r="H173" s="130"/>
    </row>
    <row r="174" spans="1:8" x14ac:dyDescent="0.25">
      <c r="A174" s="57" t="s">
        <v>69</v>
      </c>
      <c r="B174" s="57"/>
      <c r="C174" s="57"/>
      <c r="D174" s="57"/>
      <c r="E174" s="57"/>
      <c r="F174" s="57"/>
      <c r="G174" s="57"/>
      <c r="H174" s="57"/>
    </row>
    <row r="175" spans="1:8" x14ac:dyDescent="0.25">
      <c r="A175" s="57" t="s">
        <v>70</v>
      </c>
      <c r="B175" s="57"/>
      <c r="C175" s="57"/>
      <c r="D175" s="57"/>
      <c r="E175" s="57"/>
      <c r="F175" s="57"/>
      <c r="G175" s="57"/>
      <c r="H175" s="57"/>
    </row>
    <row r="176" spans="1:8" hidden="1" x14ac:dyDescent="0.25">
      <c r="A176" s="57" t="s">
        <v>133</v>
      </c>
      <c r="B176" s="57"/>
      <c r="C176" s="57"/>
      <c r="D176" s="57"/>
      <c r="E176" s="57"/>
      <c r="F176" s="57"/>
      <c r="G176" s="57"/>
      <c r="H176" s="57"/>
    </row>
    <row r="177" spans="1:8" hidden="1" x14ac:dyDescent="0.25">
      <c r="A177" s="59" t="s">
        <v>134</v>
      </c>
      <c r="B177" s="59"/>
      <c r="C177" s="59"/>
      <c r="D177" s="59"/>
      <c r="E177" s="59"/>
      <c r="F177" s="59"/>
      <c r="G177" s="59"/>
      <c r="H177" s="59"/>
    </row>
    <row r="178" spans="1:8" x14ac:dyDescent="0.25">
      <c r="A178" s="129" t="s">
        <v>84</v>
      </c>
      <c r="B178" s="129"/>
      <c r="C178" s="129" t="s">
        <v>203</v>
      </c>
      <c r="D178" s="129"/>
      <c r="E178" s="129" t="s">
        <v>110</v>
      </c>
      <c r="F178" s="129"/>
      <c r="G178" s="129" t="s">
        <v>207</v>
      </c>
      <c r="H178" s="129"/>
    </row>
    <row r="179" spans="1:8" x14ac:dyDescent="0.25">
      <c r="A179" s="128" t="s">
        <v>86</v>
      </c>
      <c r="B179" s="128"/>
      <c r="C179" s="128"/>
      <c r="D179" s="128"/>
      <c r="E179" s="128"/>
      <c r="F179" s="128"/>
      <c r="G179" s="128"/>
      <c r="H179" s="128"/>
    </row>
    <row r="180" spans="1:8" x14ac:dyDescent="0.25">
      <c r="A180" s="128"/>
      <c r="B180" s="128"/>
      <c r="C180" s="128"/>
      <c r="D180" s="128"/>
      <c r="E180" s="128"/>
      <c r="F180" s="128"/>
      <c r="G180" s="128"/>
      <c r="H180" s="128"/>
    </row>
    <row r="181" spans="1:8" x14ac:dyDescent="0.25">
      <c r="A181" s="128"/>
      <c r="B181" s="128"/>
      <c r="C181" s="128"/>
      <c r="D181" s="128"/>
      <c r="E181" s="128"/>
      <c r="F181" s="128"/>
      <c r="G181" s="128"/>
      <c r="H181" s="128"/>
    </row>
    <row r="182" spans="1:8" x14ac:dyDescent="0.25">
      <c r="A182" s="128"/>
      <c r="B182" s="128"/>
      <c r="C182" s="128"/>
      <c r="D182" s="128"/>
      <c r="E182" s="128"/>
      <c r="F182" s="128"/>
      <c r="G182" s="128"/>
      <c r="H182" s="128"/>
    </row>
    <row r="183" spans="1:8" x14ac:dyDescent="0.25">
      <c r="A183" s="34" t="s">
        <v>71</v>
      </c>
      <c r="B183" s="35"/>
      <c r="C183" s="35"/>
      <c r="D183" s="34" t="str">
        <f>E8</f>
        <v>Xrbia Warai / Neral C1 to C5</v>
      </c>
      <c r="F183" s="35"/>
      <c r="G183" s="35"/>
      <c r="H183" s="35"/>
    </row>
    <row r="184" spans="1:8" x14ac:dyDescent="0.25">
      <c r="A184" s="35"/>
      <c r="B184" s="35"/>
      <c r="C184" s="35"/>
      <c r="D184" s="35"/>
      <c r="E184" s="35"/>
      <c r="F184" s="35"/>
      <c r="G184" s="35"/>
      <c r="H184" s="35"/>
    </row>
    <row r="185" spans="1:8" x14ac:dyDescent="0.25">
      <c r="A185" s="35"/>
      <c r="B185" s="35"/>
      <c r="C185" s="35"/>
      <c r="D185" s="35"/>
      <c r="E185" s="35"/>
      <c r="F185" s="35"/>
      <c r="G185" s="35"/>
      <c r="H185" s="35"/>
    </row>
    <row r="186" spans="1:8" ht="15" customHeight="1" x14ac:dyDescent="0.25"/>
    <row r="217" spans="3:3" hidden="1" x14ac:dyDescent="0.25"/>
    <row r="218" spans="3:3" hidden="1" x14ac:dyDescent="0.25"/>
    <row r="219" spans="3:3" hidden="1" x14ac:dyDescent="0.25"/>
    <row r="220" spans="3:3" hidden="1" x14ac:dyDescent="0.25"/>
    <row r="221" spans="3:3" hidden="1" x14ac:dyDescent="0.25"/>
    <row r="222" spans="3:3" hidden="1" x14ac:dyDescent="0.25">
      <c r="C222"/>
    </row>
    <row r="223" spans="3:3" hidden="1" x14ac:dyDescent="0.25"/>
    <row r="224" spans="3:3" hidden="1" x14ac:dyDescent="0.25"/>
    <row r="232" spans="3:3" hidden="1" x14ac:dyDescent="0.25"/>
    <row r="233" spans="3:3" hidden="1" x14ac:dyDescent="0.25"/>
    <row r="234" spans="3:3" hidden="1" x14ac:dyDescent="0.25"/>
    <row r="235" spans="3:3" hidden="1" x14ac:dyDescent="0.25"/>
    <row r="236" spans="3:3" hidden="1" x14ac:dyDescent="0.25"/>
    <row r="237" spans="3:3" hidden="1" x14ac:dyDescent="0.25">
      <c r="C237"/>
    </row>
    <row r="238" spans="3:3" hidden="1" x14ac:dyDescent="0.25"/>
    <row r="239" spans="3:3" hidden="1" x14ac:dyDescent="0.25"/>
    <row r="244" spans="1:1" x14ac:dyDescent="0.25">
      <c r="A244" s="37" t="s">
        <v>205</v>
      </c>
    </row>
    <row r="281" spans="1:1" x14ac:dyDescent="0.25">
      <c r="A281" s="37" t="s">
        <v>72</v>
      </c>
    </row>
  </sheetData>
  <mergeCells count="331">
    <mergeCell ref="A96:B96"/>
    <mergeCell ref="E96:F105"/>
    <mergeCell ref="G96:H105"/>
    <mergeCell ref="A97:B97"/>
    <mergeCell ref="D120:D121"/>
    <mergeCell ref="E113:F113"/>
    <mergeCell ref="A118:H118"/>
    <mergeCell ref="F107:H107"/>
    <mergeCell ref="A106:H106"/>
    <mergeCell ref="A107:E107"/>
    <mergeCell ref="A108:E108"/>
    <mergeCell ref="F108:H108"/>
    <mergeCell ref="A98:B98"/>
    <mergeCell ref="A99:B99"/>
    <mergeCell ref="A100:B100"/>
    <mergeCell ref="A102:B102"/>
    <mergeCell ref="A103:B103"/>
    <mergeCell ref="A104:B104"/>
    <mergeCell ref="A105:B105"/>
    <mergeCell ref="A125:B125"/>
    <mergeCell ref="A126:B126"/>
    <mergeCell ref="A127:B127"/>
    <mergeCell ref="A109:E109"/>
    <mergeCell ref="A122:H122"/>
    <mergeCell ref="E120:E121"/>
    <mergeCell ref="G120:H121"/>
    <mergeCell ref="C116:D116"/>
    <mergeCell ref="G116:H116"/>
    <mergeCell ref="F109:H109"/>
    <mergeCell ref="A78:B78"/>
    <mergeCell ref="C78:H78"/>
    <mergeCell ref="A80:B80"/>
    <mergeCell ref="C80:H80"/>
    <mergeCell ref="A81:B81"/>
    <mergeCell ref="E81:F81"/>
    <mergeCell ref="G81:H81"/>
    <mergeCell ref="A82:B82"/>
    <mergeCell ref="E82:F91"/>
    <mergeCell ref="G82:H91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E95:F95"/>
    <mergeCell ref="G95:H95"/>
    <mergeCell ref="L133:M133"/>
    <mergeCell ref="A130:H130"/>
    <mergeCell ref="A131:A132"/>
    <mergeCell ref="A153:B153"/>
    <mergeCell ref="G153:H153"/>
    <mergeCell ref="A138:B138"/>
    <mergeCell ref="A135:B135"/>
    <mergeCell ref="A136:B136"/>
    <mergeCell ref="A148:B148"/>
    <mergeCell ref="A149:B149"/>
    <mergeCell ref="A150:B150"/>
    <mergeCell ref="A137:B137"/>
    <mergeCell ref="A146:B146"/>
    <mergeCell ref="G138:H138"/>
    <mergeCell ref="G145:H145"/>
    <mergeCell ref="G144:H144"/>
    <mergeCell ref="G146:H146"/>
    <mergeCell ref="G152:H152"/>
    <mergeCell ref="G148:H148"/>
    <mergeCell ref="A151:B151"/>
    <mergeCell ref="A129:B129"/>
    <mergeCell ref="A123:B123"/>
    <mergeCell ref="L129:M129"/>
    <mergeCell ref="L128:M128"/>
    <mergeCell ref="G125:H125"/>
    <mergeCell ref="G123:H123"/>
    <mergeCell ref="G129:H129"/>
    <mergeCell ref="G128:H128"/>
    <mergeCell ref="G124:H124"/>
    <mergeCell ref="G127:H127"/>
    <mergeCell ref="G126:H126"/>
    <mergeCell ref="L127:M127"/>
    <mergeCell ref="L126:M126"/>
    <mergeCell ref="L125:M125"/>
    <mergeCell ref="L124:M124"/>
    <mergeCell ref="L123:M123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C36:H36"/>
    <mergeCell ref="A37:B37"/>
    <mergeCell ref="C37:H37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75:B75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4:H54"/>
    <mergeCell ref="A54:C54"/>
    <mergeCell ref="G47:H47"/>
    <mergeCell ref="A48:B49"/>
    <mergeCell ref="A74:B74"/>
    <mergeCell ref="A67:B67"/>
    <mergeCell ref="A70:B70"/>
    <mergeCell ref="C47:E47"/>
    <mergeCell ref="A50:B50"/>
    <mergeCell ref="C50:E50"/>
    <mergeCell ref="A47:B47"/>
    <mergeCell ref="A51:H51"/>
    <mergeCell ref="A52:C52"/>
    <mergeCell ref="A71:B71"/>
    <mergeCell ref="B170:H170"/>
    <mergeCell ref="B169:H169"/>
    <mergeCell ref="G160:H160"/>
    <mergeCell ref="F111:H111"/>
    <mergeCell ref="A133:H133"/>
    <mergeCell ref="A117:B117"/>
    <mergeCell ref="A143:B143"/>
    <mergeCell ref="A114:B114"/>
    <mergeCell ref="A115:H115"/>
    <mergeCell ref="A161:H161"/>
    <mergeCell ref="G150:H150"/>
    <mergeCell ref="C120:C121"/>
    <mergeCell ref="B131:B132"/>
    <mergeCell ref="A147:H147"/>
    <mergeCell ref="A140:H140"/>
    <mergeCell ref="G156:H156"/>
    <mergeCell ref="A154:H154"/>
    <mergeCell ref="A155:B155"/>
    <mergeCell ref="A156:B156"/>
    <mergeCell ref="A152:B152"/>
    <mergeCell ref="A145:B145"/>
    <mergeCell ref="A144:B144"/>
    <mergeCell ref="A141:B141"/>
    <mergeCell ref="A124:B124"/>
    <mergeCell ref="A179:H182"/>
    <mergeCell ref="A178:B178"/>
    <mergeCell ref="E178:F178"/>
    <mergeCell ref="C178:D178"/>
    <mergeCell ref="G178:H178"/>
    <mergeCell ref="G158:H158"/>
    <mergeCell ref="A176:H176"/>
    <mergeCell ref="A139:B139"/>
    <mergeCell ref="A173:H173"/>
    <mergeCell ref="G151:H151"/>
    <mergeCell ref="B168:H168"/>
    <mergeCell ref="G155:H155"/>
    <mergeCell ref="G157:H157"/>
    <mergeCell ref="A174:H174"/>
    <mergeCell ref="A177:H177"/>
    <mergeCell ref="A175:H175"/>
    <mergeCell ref="A162:H162"/>
    <mergeCell ref="A159:B159"/>
    <mergeCell ref="G159:H159"/>
    <mergeCell ref="A160:B160"/>
    <mergeCell ref="A158:B158"/>
    <mergeCell ref="B167:H167"/>
    <mergeCell ref="A171:H171"/>
    <mergeCell ref="A172:H172"/>
    <mergeCell ref="A77:B77"/>
    <mergeCell ref="A53:C53"/>
    <mergeCell ref="B165:H165"/>
    <mergeCell ref="A157:B157"/>
    <mergeCell ref="B163:H163"/>
    <mergeCell ref="B164:H164"/>
    <mergeCell ref="B166:H166"/>
    <mergeCell ref="G149:H149"/>
    <mergeCell ref="A142:B142"/>
    <mergeCell ref="G142:H142"/>
    <mergeCell ref="G137:H137"/>
    <mergeCell ref="A61:C61"/>
    <mergeCell ref="D61:H61"/>
    <mergeCell ref="A57:C57"/>
    <mergeCell ref="A58:C58"/>
    <mergeCell ref="D57:H57"/>
    <mergeCell ref="E68:F77"/>
    <mergeCell ref="G136:H136"/>
    <mergeCell ref="A113:B113"/>
    <mergeCell ref="C113:D113"/>
    <mergeCell ref="A119:H119"/>
    <mergeCell ref="G113:H113"/>
    <mergeCell ref="C114:D114"/>
    <mergeCell ref="E114:F114"/>
    <mergeCell ref="E67:F67"/>
    <mergeCell ref="G134:H134"/>
    <mergeCell ref="G143:H143"/>
    <mergeCell ref="G141:H141"/>
    <mergeCell ref="G139:H139"/>
    <mergeCell ref="E40:H40"/>
    <mergeCell ref="A40:D40"/>
    <mergeCell ref="A73:B73"/>
    <mergeCell ref="C49:H49"/>
    <mergeCell ref="A62:C62"/>
    <mergeCell ref="D62:H62"/>
    <mergeCell ref="A68:B68"/>
    <mergeCell ref="G67:H67"/>
    <mergeCell ref="A66:B66"/>
    <mergeCell ref="A64:B64"/>
    <mergeCell ref="C64:H64"/>
    <mergeCell ref="A72:B72"/>
    <mergeCell ref="A59:C59"/>
    <mergeCell ref="D59:H59"/>
    <mergeCell ref="C66:H66"/>
    <mergeCell ref="A69:B69"/>
    <mergeCell ref="G68:H77"/>
    <mergeCell ref="A76:B76"/>
    <mergeCell ref="A101:B101"/>
    <mergeCell ref="A92:B92"/>
    <mergeCell ref="C92:H92"/>
    <mergeCell ref="A94:B94"/>
    <mergeCell ref="G135:H135"/>
    <mergeCell ref="B120:B121"/>
    <mergeCell ref="A120:A121"/>
    <mergeCell ref="C131:C132"/>
    <mergeCell ref="C117:D117"/>
    <mergeCell ref="E117:F117"/>
    <mergeCell ref="G117:H117"/>
    <mergeCell ref="A112:H112"/>
    <mergeCell ref="A110:E110"/>
    <mergeCell ref="F110:H110"/>
    <mergeCell ref="A111:E111"/>
    <mergeCell ref="G114:H114"/>
    <mergeCell ref="A128:B128"/>
    <mergeCell ref="A134:B134"/>
    <mergeCell ref="A116:B116"/>
    <mergeCell ref="D131:D132"/>
    <mergeCell ref="E131:E132"/>
    <mergeCell ref="E116:F116"/>
    <mergeCell ref="G131:H132"/>
    <mergeCell ref="C94:H94"/>
    <mergeCell ref="A95:B95"/>
    <mergeCell ref="A60:C60"/>
    <mergeCell ref="D60:H60"/>
    <mergeCell ref="A63:C63"/>
    <mergeCell ref="D63:H63"/>
    <mergeCell ref="D53:H53"/>
    <mergeCell ref="G50:H50"/>
    <mergeCell ref="G48:H48"/>
    <mergeCell ref="D52:H52"/>
    <mergeCell ref="A46:B46"/>
    <mergeCell ref="C46:E46"/>
    <mergeCell ref="G46:H46"/>
    <mergeCell ref="C48:E48"/>
    <mergeCell ref="A55:C56"/>
    <mergeCell ref="D55:H55"/>
    <mergeCell ref="D56:H56"/>
    <mergeCell ref="D58:H58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7" max="7" man="1"/>
    <brk id="182" max="16383" man="1"/>
    <brk id="243" max="16383" man="1"/>
    <brk id="28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69" t="s">
        <v>111</v>
      </c>
      <c r="C3" s="169"/>
      <c r="D3" s="169"/>
      <c r="E3" s="169"/>
      <c r="F3" s="169"/>
      <c r="G3" s="169"/>
      <c r="H3" s="169"/>
    </row>
    <row r="4" spans="1:9" x14ac:dyDescent="0.25">
      <c r="A4" s="2"/>
      <c r="B4" s="3" t="s">
        <v>112</v>
      </c>
      <c r="C4" s="3" t="s">
        <v>113</v>
      </c>
      <c r="D4" s="3" t="s">
        <v>74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24" sqref="G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 &amp; OV Report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2025-07-14T05:33:21Z</cp:lastPrinted>
  <dcterms:created xsi:type="dcterms:W3CDTF">2019-07-16T09:29:46Z</dcterms:created>
  <dcterms:modified xsi:type="dcterms:W3CDTF">2025-07-14T05:33:22Z</dcterms:modified>
</cp:coreProperties>
</file>