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53222"/>
  <mc:AlternateContent xmlns:mc="http://schemas.openxmlformats.org/markup-compatibility/2006">
    <mc:Choice Requires="x15">
      <x15ac:absPath xmlns:x15ac="http://schemas.microsoft.com/office/spreadsheetml/2010/11/ac" url="C:\Users\VSJC-06\Downloads\APF Dump\"/>
    </mc:Choice>
  </mc:AlternateContent>
  <bookViews>
    <workbookView showHorizontalScroll="0" showVerticalScroll="0" showSheetTabs="0" xWindow="0" yWindow="0" windowWidth="20490" windowHeight="7620" tabRatio="725"/>
  </bookViews>
  <sheets>
    <sheet name="Report" sheetId="1" r:id="rId1"/>
    <sheet name="valuation" sheetId="5" r:id="rId2"/>
    <sheet name="Note &amp; OV Report" sheetId="4" r:id="rId3"/>
  </sheets>
  <definedNames>
    <definedName name="_xlnm.Print_Area" localSheetId="0">Report!$A$1:$H$290</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C64" i="1" l="1"/>
  <c r="C78" i="1" l="1"/>
  <c r="J89" i="1"/>
  <c r="J88" i="1"/>
  <c r="J87" i="1"/>
  <c r="J86" i="1"/>
  <c r="C14" i="1" l="1"/>
  <c r="E3" i="1" l="1"/>
  <c r="F128" i="1" l="1"/>
  <c r="F129" i="1"/>
  <c r="F130" i="1"/>
  <c r="F146" i="1"/>
  <c r="F145" i="1"/>
  <c r="F144" i="1"/>
  <c r="F143" i="1"/>
  <c r="F142" i="1"/>
  <c r="F141" i="1"/>
  <c r="F139" i="1"/>
  <c r="F138" i="1"/>
  <c r="F137" i="1"/>
  <c r="F136" i="1"/>
  <c r="F135" i="1"/>
  <c r="F134" i="1"/>
  <c r="F132" i="1"/>
  <c r="F131" i="1"/>
  <c r="F127" i="1"/>
  <c r="F125" i="1"/>
  <c r="F124" i="1"/>
  <c r="F123" i="1"/>
  <c r="F122" i="1"/>
  <c r="F121" i="1"/>
  <c r="F120" i="1"/>
  <c r="F110" i="1"/>
  <c r="F111" i="1"/>
  <c r="F112" i="1"/>
  <c r="F113" i="1"/>
  <c r="F114" i="1"/>
  <c r="F115" i="1"/>
  <c r="F109" i="1"/>
  <c r="P127" i="1"/>
  <c r="O127" i="1"/>
  <c r="B151" i="1" l="1"/>
  <c r="B150" i="1"/>
  <c r="O134" i="1"/>
  <c r="F11" i="5" l="1"/>
  <c r="G11" i="5" s="1"/>
  <c r="G10" i="5"/>
  <c r="F10" i="5"/>
  <c r="F9" i="5"/>
  <c r="G9" i="5" s="1"/>
  <c r="F8" i="5"/>
  <c r="G8" i="5" s="1"/>
  <c r="F7" i="5"/>
  <c r="G7" i="5" s="1"/>
  <c r="F6" i="5"/>
  <c r="G6" i="5" s="1"/>
  <c r="F5" i="5"/>
  <c r="G5" i="5" s="1"/>
  <c r="G12" i="5" s="1"/>
  <c r="D169" i="1"/>
  <c r="A150" i="1"/>
  <c r="G141" i="1"/>
  <c r="G142" i="1" s="1"/>
  <c r="G143" i="1" s="1"/>
  <c r="G144" i="1" s="1"/>
  <c r="G145" i="1" s="1"/>
  <c r="G146" i="1" s="1"/>
  <c r="G134" i="1"/>
  <c r="G135" i="1" s="1"/>
  <c r="G136" i="1" s="1"/>
  <c r="G137" i="1" s="1"/>
  <c r="G138" i="1" s="1"/>
  <c r="G139" i="1" s="1"/>
  <c r="G127" i="1"/>
  <c r="G128" i="1" s="1"/>
  <c r="G129" i="1" s="1"/>
  <c r="G130" i="1" s="1"/>
  <c r="G131" i="1" s="1"/>
  <c r="G132" i="1" s="1"/>
  <c r="G120" i="1"/>
  <c r="G121" i="1" s="1"/>
  <c r="G122" i="1" s="1"/>
  <c r="G123" i="1" s="1"/>
  <c r="G124" i="1" s="1"/>
  <c r="G125" i="1" s="1"/>
  <c r="A120" i="1"/>
  <c r="A121" i="1" s="1"/>
  <c r="A122" i="1" s="1"/>
  <c r="A123" i="1" s="1"/>
  <c r="A124" i="1" s="1"/>
  <c r="A125" i="1" s="1"/>
  <c r="A110" i="1"/>
  <c r="A111" i="1" s="1"/>
  <c r="A112" i="1" s="1"/>
  <c r="A113" i="1" s="1"/>
  <c r="A114" i="1" s="1"/>
  <c r="A115" i="1" s="1"/>
  <c r="G109" i="1"/>
  <c r="G110" i="1" s="1"/>
  <c r="G111" i="1" s="1"/>
  <c r="G112" i="1" s="1"/>
  <c r="G113" i="1" s="1"/>
  <c r="G114" i="1" s="1"/>
  <c r="G115" i="1" s="1"/>
  <c r="F97" i="1"/>
  <c r="J75" i="1"/>
  <c r="J74" i="1"/>
  <c r="J73" i="1"/>
  <c r="J72" i="1"/>
  <c r="D58" i="1"/>
  <c r="D52" i="1"/>
  <c r="G47" i="1"/>
  <c r="C47" i="1"/>
  <c r="E25" i="1"/>
  <c r="E23" i="1"/>
  <c r="E7" i="1"/>
  <c r="P141" i="1"/>
  <c r="H65" i="1"/>
  <c r="P134" i="1"/>
  <c r="O141" i="1"/>
  <c r="A151" i="1" l="1"/>
  <c r="A152" i="1" s="1"/>
  <c r="A153" i="1" s="1"/>
  <c r="A154" i="1" s="1"/>
  <c r="A155" i="1" s="1"/>
  <c r="A156" i="1" s="1"/>
  <c r="C70" i="1"/>
  <c r="D70" i="1" s="1"/>
  <c r="J68" i="1"/>
  <c r="D77" i="1"/>
  <c r="D75" i="1"/>
  <c r="D73" i="1"/>
  <c r="D71" i="1"/>
  <c r="J69" i="1"/>
  <c r="C68" i="1" s="1"/>
  <c r="D68" i="1" s="1"/>
  <c r="J67" i="1"/>
  <c r="J70" i="1"/>
  <c r="J71" i="1" s="1"/>
  <c r="J76" i="1" s="1"/>
  <c r="J77" i="1" s="1"/>
  <c r="C69" i="1" s="1"/>
  <c r="D76" i="1"/>
  <c r="D72" i="1"/>
  <c r="D74" i="1"/>
  <c r="N127" i="1"/>
  <c r="A127" i="1" s="1"/>
  <c r="O128" i="1"/>
  <c r="N134" i="1"/>
  <c r="A134" i="1" s="1"/>
  <c r="O135" i="1"/>
  <c r="P128" i="1"/>
  <c r="P129" i="1" s="1"/>
  <c r="P130" i="1" s="1"/>
  <c r="P131" i="1" s="1"/>
  <c r="P132" i="1" s="1"/>
  <c r="P135" i="1"/>
  <c r="P136" i="1" s="1"/>
  <c r="P137" i="1" s="1"/>
  <c r="P138" i="1" s="1"/>
  <c r="P139" i="1" s="1"/>
  <c r="P142" i="1"/>
  <c r="P143" i="1" s="1"/>
  <c r="P144" i="1" s="1"/>
  <c r="P145" i="1" s="1"/>
  <c r="P146" i="1" s="1"/>
  <c r="N141" i="1"/>
  <c r="A141" i="1" s="1"/>
  <c r="O142" i="1"/>
  <c r="E68" i="1" l="1"/>
  <c r="I64" i="1" s="1"/>
  <c r="D69" i="1"/>
  <c r="N142" i="1"/>
  <c r="A142" i="1" s="1"/>
  <c r="O143" i="1"/>
  <c r="N135" i="1"/>
  <c r="A135" i="1" s="1"/>
  <c r="O136" i="1"/>
  <c r="N128" i="1"/>
  <c r="A128" i="1" s="1"/>
  <c r="O129" i="1"/>
  <c r="G68" i="1"/>
  <c r="D62" i="1" s="1"/>
  <c r="H79" i="1"/>
  <c r="J84" i="1" l="1"/>
  <c r="J85" i="1" s="1"/>
  <c r="J90" i="1" s="1"/>
  <c r="D84" i="1"/>
  <c r="J82" i="1"/>
  <c r="D91" i="1"/>
  <c r="D90" i="1"/>
  <c r="D89" i="1"/>
  <c r="D88" i="1"/>
  <c r="D87" i="1"/>
  <c r="D86" i="1"/>
  <c r="D85" i="1"/>
  <c r="J83" i="1"/>
  <c r="C82" i="1" s="1"/>
  <c r="D82" i="1" s="1"/>
  <c r="J81" i="1"/>
  <c r="C66" i="1"/>
  <c r="F63" i="1"/>
  <c r="D63" i="1"/>
  <c r="N136" i="1"/>
  <c r="A136" i="1" s="1"/>
  <c r="O137" i="1"/>
  <c r="N129" i="1"/>
  <c r="A129" i="1" s="1"/>
  <c r="O130" i="1"/>
  <c r="N143" i="1"/>
  <c r="A143" i="1" s="1"/>
  <c r="O144" i="1"/>
  <c r="J91" i="1" l="1"/>
  <c r="C83" i="1"/>
  <c r="E82" i="1" s="1"/>
  <c r="I78" i="1" s="1"/>
  <c r="C80" i="1" s="1"/>
  <c r="N144" i="1"/>
  <c r="A144" i="1" s="1"/>
  <c r="O145" i="1"/>
  <c r="N130" i="1"/>
  <c r="A130" i="1" s="1"/>
  <c r="O131" i="1"/>
  <c r="N137" i="1"/>
  <c r="A137" i="1" s="1"/>
  <c r="O138" i="1"/>
  <c r="D83" i="1" l="1"/>
  <c r="G82" i="1"/>
  <c r="N131" i="1"/>
  <c r="A131" i="1" s="1"/>
  <c r="O132" i="1"/>
  <c r="N132" i="1" s="1"/>
  <c r="A132" i="1" s="1"/>
  <c r="N138" i="1"/>
  <c r="A138" i="1" s="1"/>
  <c r="O139" i="1"/>
  <c r="N139" i="1" s="1"/>
  <c r="A139" i="1" s="1"/>
  <c r="N145" i="1"/>
  <c r="A145" i="1" s="1"/>
  <c r="O146" i="1"/>
  <c r="N146" i="1" s="1"/>
  <c r="A146" i="1" s="1"/>
</calcChain>
</file>

<file path=xl/sharedStrings.xml><?xml version="1.0" encoding="utf-8"?>
<sst xmlns="http://schemas.openxmlformats.org/spreadsheetml/2006/main" count="281" uniqueCount="204">
  <si>
    <t xml:space="preserve">Valuation Report </t>
  </si>
  <si>
    <t>Date:</t>
  </si>
  <si>
    <t>CPC Name:</t>
  </si>
  <si>
    <t>Date Of Property Visit</t>
  </si>
  <si>
    <t>Name of the builder group</t>
  </si>
  <si>
    <t>Name of the builder company</t>
  </si>
  <si>
    <t>Name of the Project</t>
  </si>
  <si>
    <t>Name / No of the Building</t>
  </si>
  <si>
    <t>Docouments Provided</t>
  </si>
  <si>
    <t>RERA No.</t>
  </si>
  <si>
    <t xml:space="preserve">Project location details       </t>
  </si>
  <si>
    <t>Road</t>
  </si>
  <si>
    <t>District</t>
  </si>
  <si>
    <t>City</t>
  </si>
  <si>
    <t>Pin Code</t>
  </si>
  <si>
    <t xml:space="preserve">Distance from city centre: </t>
  </si>
  <si>
    <t>all available at  1 to 2 km.</t>
  </si>
  <si>
    <t>Does property have Electricity / Water / Drainage Connection</t>
  </si>
  <si>
    <t>Yes</t>
  </si>
  <si>
    <t>Class of locality</t>
  </si>
  <si>
    <t>Nature of land with topographical condtion</t>
  </si>
  <si>
    <t>Plane</t>
  </si>
  <si>
    <t xml:space="preserve">Nature of the locality </t>
  </si>
  <si>
    <t>Quality of infrastructure in vicinity</t>
  </si>
  <si>
    <t>Good</t>
  </si>
  <si>
    <t>East</t>
  </si>
  <si>
    <t>West</t>
  </si>
  <si>
    <t>South</t>
  </si>
  <si>
    <t>North</t>
  </si>
  <si>
    <t>As per deed</t>
  </si>
  <si>
    <t>NA</t>
  </si>
  <si>
    <t>At site</t>
  </si>
  <si>
    <t>Does the boundaries at site match, as mentioned in the Docoumentation: NA</t>
  </si>
  <si>
    <t xml:space="preserve">Approved usage of the Property:                                                                                                                                             </t>
  </si>
  <si>
    <t>No</t>
  </si>
  <si>
    <t>Area Statement Details :</t>
  </si>
  <si>
    <t>Total land area of the project in Sq. Mt.</t>
  </si>
  <si>
    <t>Permissible FSI</t>
  </si>
  <si>
    <t>Permissible TDR/Paid FSI</t>
  </si>
  <si>
    <t>Total FSI availaible for the project</t>
  </si>
  <si>
    <t>Total number of Buildings</t>
  </si>
  <si>
    <t xml:space="preserve">Approval Detail : Plan approval </t>
  </si>
  <si>
    <t xml:space="preserve">Layout Approval No     </t>
  </si>
  <si>
    <t>Dated</t>
  </si>
  <si>
    <t xml:space="preserve">Approved Floor plan No.  </t>
  </si>
  <si>
    <t>Commencement Certificate No.</t>
  </si>
  <si>
    <t xml:space="preserve">O. Certificate No.: </t>
  </si>
  <si>
    <t xml:space="preserve">Date of approval: </t>
  </si>
  <si>
    <t>Expected Completion</t>
  </si>
  <si>
    <t>Building wise Construction details</t>
  </si>
  <si>
    <t>Approved no of units</t>
  </si>
  <si>
    <t>Approved no of Floors</t>
  </si>
  <si>
    <t>Type of Work</t>
  </si>
  <si>
    <t>Plinth</t>
  </si>
  <si>
    <t>Recommended Rates of the Property :</t>
  </si>
  <si>
    <t xml:space="preserve">Recommended rate of Parking </t>
  </si>
  <si>
    <t>Distressed valuation of the Property</t>
  </si>
  <si>
    <t>Building &amp; Wing</t>
  </si>
  <si>
    <t>Total Carpet Area</t>
  </si>
  <si>
    <t>Total Saleable Area</t>
  </si>
  <si>
    <t>Building details Floor Wise</t>
  </si>
  <si>
    <t xml:space="preserve">Details of Flats in Building   </t>
  </si>
  <si>
    <t>Description</t>
  </si>
  <si>
    <t>Gross Carpet area</t>
  </si>
  <si>
    <t>Attached Terrace area</t>
  </si>
  <si>
    <t>Floor</t>
  </si>
  <si>
    <t>Undertaking :</t>
  </si>
  <si>
    <t>1) We have personally visited the property &amp; identified the same based on the documents provided.</t>
  </si>
  <si>
    <t>2) I/We have no direct or Indirect Interest in the property being valued</t>
  </si>
  <si>
    <t>3) The information furnished above is true and correct to my/our knowledge.</t>
  </si>
  <si>
    <t>4) Legal title of the property is not verified by us.</t>
  </si>
  <si>
    <t xml:space="preserve">PHOTOGRAPHS OF PROPERTY : 
</t>
  </si>
  <si>
    <t>Google Map :</t>
  </si>
  <si>
    <t xml:space="preserve">Remarks:  </t>
  </si>
  <si>
    <t>Flat</t>
  </si>
  <si>
    <t>Residential Area Details :</t>
  </si>
  <si>
    <t>Podium</t>
  </si>
  <si>
    <t>Ground</t>
  </si>
  <si>
    <t>Locality/Village</t>
  </si>
  <si>
    <t>Taluka</t>
  </si>
  <si>
    <r>
      <t xml:space="preserve">Proposed Amenities :                                                                                                                                                                                                                      </t>
    </r>
    <r>
      <rPr>
        <sz val="12"/>
        <rFont val="Times New Roman"/>
        <family val="1"/>
      </rPr>
      <t xml:space="preserve">   </t>
    </r>
    <r>
      <rPr>
        <b/>
        <sz val="12"/>
        <rFont val="Times New Roman"/>
        <family val="1"/>
      </rPr>
      <t xml:space="preserve">                                               </t>
    </r>
  </si>
  <si>
    <t>Recommended rate of the flat Per Sq. Ft. ( on Saleable area)</t>
  </si>
  <si>
    <t>Commercial Area Details :</t>
  </si>
  <si>
    <t>Accessibility to the Project from the City: (Proximity to civic amenities like school, hospital, market, etc.)</t>
  </si>
  <si>
    <t>Inspected By :</t>
  </si>
  <si>
    <t>No. of Units</t>
  </si>
  <si>
    <t>Authorized Signatory
Name &amp; Seal of the agency</t>
  </si>
  <si>
    <t>Floors</t>
  </si>
  <si>
    <t>Type of Structure</t>
  </si>
  <si>
    <t>RCC Frame Structure</t>
  </si>
  <si>
    <t>Complition %</t>
  </si>
  <si>
    <t>Disbursement %</t>
  </si>
  <si>
    <t>Progress %</t>
  </si>
  <si>
    <t xml:space="preserve">Material laying at Site: </t>
  </si>
  <si>
    <t>Projected life of the structure</t>
  </si>
  <si>
    <t xml:space="preserve">Quality of construction: </t>
  </si>
  <si>
    <t>Proposed no of Floors</t>
  </si>
  <si>
    <t xml:space="preserve">Stage of construction: </t>
  </si>
  <si>
    <t>Approved area of building (Sq.Mt)</t>
  </si>
  <si>
    <t>Total Approved Builtup area of the project (Sq.Mt)</t>
  </si>
  <si>
    <t>Restrictive Covenants in regard to Land Use</t>
  </si>
  <si>
    <t>Boundries</t>
  </si>
  <si>
    <t>Development Charges</t>
  </si>
  <si>
    <t>Excavation in process</t>
  </si>
  <si>
    <t>Excavation Completed</t>
  </si>
  <si>
    <t>Footing in Process</t>
  </si>
  <si>
    <t>Footing Completed</t>
  </si>
  <si>
    <t>Plinth completed</t>
  </si>
  <si>
    <t>All work Completed. OC Received.</t>
  </si>
  <si>
    <t>NA
Approved upto : NA</t>
  </si>
  <si>
    <t>Report By :</t>
  </si>
  <si>
    <t>Market Research Data</t>
  </si>
  <si>
    <t>Source</t>
  </si>
  <si>
    <t>Distance from proposed property</t>
  </si>
  <si>
    <t>Net Carpet</t>
  </si>
  <si>
    <t>Market Value</t>
  </si>
  <si>
    <t>Magic Brick</t>
  </si>
  <si>
    <t>99 Acres</t>
  </si>
  <si>
    <t>Average</t>
  </si>
  <si>
    <t xml:space="preserve">Valuation Adopted </t>
  </si>
  <si>
    <t>Saleable Area</t>
  </si>
  <si>
    <t>Rate on Saleable</t>
  </si>
  <si>
    <t xml:space="preserve">Wheather the construction is as per approved Building plan : </t>
  </si>
  <si>
    <t>Ground Floor</t>
  </si>
  <si>
    <t>2nd Floor</t>
  </si>
  <si>
    <t>Shop No.
(Sale Plan)</t>
  </si>
  <si>
    <r>
      <t xml:space="preserve">Shop No.
</t>
    </r>
    <r>
      <rPr>
        <b/>
        <sz val="11"/>
        <color rgb="FF000000"/>
        <rFont val="Times New Roman"/>
        <family val="1"/>
      </rPr>
      <t>(Approved Plan)</t>
    </r>
  </si>
  <si>
    <r>
      <t xml:space="preserve">Flat No.
</t>
    </r>
    <r>
      <rPr>
        <b/>
        <sz val="11"/>
        <color rgb="FF000000"/>
        <rFont val="Times New Roman"/>
        <family val="1"/>
      </rPr>
      <t>(Approved Plan)</t>
    </r>
  </si>
  <si>
    <t>Flat No.
(Sale Plan)</t>
  </si>
  <si>
    <t>Contact Details ( Name &amp; Contact No.)</t>
  </si>
  <si>
    <t>Nearby Landmark</t>
  </si>
  <si>
    <t>Construction work is in process at the time of Visit (labour found). All work completed. OC received.</t>
  </si>
  <si>
    <t>We considered Carpet area as per Approved Plan.</t>
  </si>
  <si>
    <t>We considered Gross carpet area = Net carpet + Enclose balcony + D.B Area + F.B Area.</t>
  </si>
  <si>
    <t>We have considered rate by verifying it from market inquire.</t>
  </si>
  <si>
    <t>Car parking is subjected to authentic documentation.</t>
  </si>
  <si>
    <t>On Site, we meet Mr........(........).</t>
  </si>
  <si>
    <t>5) Gross carpet area =  Net Carpet area + Fungible area.</t>
  </si>
  <si>
    <t>6) Fungible Area= Enclosed Balcony + Flower Bed + Covered Balcony + Service Slab + Duct + Chajja + Wheather Shed area.</t>
  </si>
  <si>
    <t>Excavation</t>
  </si>
  <si>
    <t>RCC (Including podiums)</t>
  </si>
  <si>
    <t>Brickwork &amp; Internal Plaster</t>
  </si>
  <si>
    <t>Flooring &amp; Fitting</t>
  </si>
  <si>
    <t>External Plaster &amp; Plumbing</t>
  </si>
  <si>
    <t>Building Common Amenities</t>
  </si>
  <si>
    <t>Possession</t>
  </si>
  <si>
    <t>Ext. Plaster &amp; Plumbing</t>
  </si>
  <si>
    <t>Brickwork</t>
  </si>
  <si>
    <t>Internal Plaster</t>
  </si>
  <si>
    <t>Painting &amp; Wooden</t>
  </si>
  <si>
    <t>Slab/Floor</t>
  </si>
  <si>
    <t>Construction details:</t>
  </si>
  <si>
    <t>Piling Work in process</t>
  </si>
  <si>
    <t>Basement</t>
  </si>
  <si>
    <t>Basement 2</t>
  </si>
  <si>
    <t>Basement 3</t>
  </si>
  <si>
    <t>Basement 4</t>
  </si>
  <si>
    <t>2nd to 5th Floor</t>
  </si>
  <si>
    <t>2nd &amp; 5th Floor</t>
  </si>
  <si>
    <t>Basement 1</t>
  </si>
  <si>
    <t>Plinth in process</t>
  </si>
  <si>
    <t>Vitrified tiles flooring, Kitchen Platform, Decorative</t>
  </si>
  <si>
    <t xml:space="preserve">Violations Observed if any : </t>
  </si>
  <si>
    <t>Saleable area Loading :</t>
  </si>
  <si>
    <t>3rd, 5th, 7th, 9th, 11th, 13th, 15th Floor</t>
  </si>
  <si>
    <t>Axis Thane</t>
  </si>
  <si>
    <t>Xrbia Warai Developers Private Limited</t>
  </si>
  <si>
    <t>Refer Data</t>
  </si>
  <si>
    <t>Atish - 9022992324</t>
  </si>
  <si>
    <t>7.9 from Neral Railway Station</t>
  </si>
  <si>
    <t>Warai</t>
  </si>
  <si>
    <t>Karjat</t>
  </si>
  <si>
    <t>Raigad</t>
  </si>
  <si>
    <t>Survey No</t>
  </si>
  <si>
    <t>Neral</t>
  </si>
  <si>
    <t>6/2, 6/3, 9/1, 9/2, 10/2A+2B (New S.No.10/2A/1), 10/4+5B ( New S.No.10/4A/2), 10/6, 10/9, 12/1+2+3 (New S.No.12/1A/1), 12/6+7+8 ( New S.No. 12/6A), 12/5</t>
  </si>
  <si>
    <t>Poshir River</t>
  </si>
  <si>
    <t>Internal Road</t>
  </si>
  <si>
    <t>Open Plot</t>
  </si>
  <si>
    <t>Forest Escape Resort</t>
  </si>
  <si>
    <t>Karjat - Murbad Road</t>
  </si>
  <si>
    <t>05 Building</t>
  </si>
  <si>
    <t>MS/N.L.A.1(B)/P.K.147/2015</t>
  </si>
  <si>
    <t>Grill Charges</t>
  </si>
  <si>
    <t>Residential</t>
  </si>
  <si>
    <t>C6, C8, C9 &amp; C10</t>
  </si>
  <si>
    <t>Valid Up to:  Building C6, C8 &amp; C9  = G + 1st to 4th Floor
Building C10  = G + 1st to 6th Floor</t>
  </si>
  <si>
    <t>Building C6, C8 &amp; C9  = G + 1st to 4th Floor
Building C10  = G + 1st to 6th Floor</t>
  </si>
  <si>
    <t>Building C6, C8 &amp; C9  = G + 1st to 4th Floor</t>
  </si>
  <si>
    <t>Building C10  = G + 1st to 6th Floor</t>
  </si>
  <si>
    <t>Phase 2 - P52000004499 (C6, C8 &amp; C9)
Phase 3 - P52000002246 (C10)</t>
  </si>
  <si>
    <t xml:space="preserve">As per RERA 
Phase 2 - 29/12/2022
Phase 3 - 30/03/2023
</t>
  </si>
  <si>
    <t>Location Link</t>
  </si>
  <si>
    <t>https://goo.gl/maps/SAGTX8isKDi8ETEn9</t>
  </si>
  <si>
    <t>Nayanesh</t>
  </si>
  <si>
    <t>Xrbia Warai / Neral (C6, C8, C9 &amp; C10)</t>
  </si>
  <si>
    <t>Site Person - Contact Details ( Name &amp; Contact No.)</t>
  </si>
  <si>
    <t>Mr. Uday Gavli - 9737065882</t>
  </si>
  <si>
    <t xml:space="preserve">Office No. 1031, Wing J, Akshar Business Park, Plot No. 03 Sector 25, Near APMC Market, Vashi, Navi Mumbai, Maharashtra 400703 TEL: 022-46090378/79/80 
Email : vsjcapf@gmail.com. Web site : www.vsjadon.com
</t>
  </si>
  <si>
    <t>Latitude,Longitude</t>
  </si>
  <si>
    <t>19.084895,73.346369</t>
  </si>
  <si>
    <t>Notice :</t>
  </si>
  <si>
    <r>
      <t xml:space="preserve">1. Building C6, C8 &amp; C9 - All work completed. Please provide OC.
    Building C10 - Construction work was stopped at the time of Visit.  (Internal visit was not allowed.)
2. We have considered rate by verifying it from market inquire.
3. Recommended rate should be considered as all inclusive rate if other charges are not mentioned. (Excluding GST &amp; other government Taxes)
4. Car parking is subjected to authentic documentation.
5. According to our observations, the construction of Xrbia projects (Xrbia Warai, Xrbia Vangani, etc.)
appears to have slowed or stopped over the past two years.
</t>
    </r>
    <r>
      <rPr>
        <b/>
        <sz val="12"/>
        <color rgb="FFFF0000"/>
        <rFont val="Times New Roman"/>
        <family val="1"/>
      </rPr>
      <t>6. As per RERA, completion period of project Phase 1 &amp; 2 - Xrbia Warai is expired on Date (29/12/2022) &amp; Phase 3 is expired on Date (30/03/2023) but still project is under construction.</t>
    </r>
    <r>
      <rPr>
        <b/>
        <sz val="12"/>
        <rFont val="Times New Roman"/>
        <family val="1"/>
      </rPr>
      <t xml:space="preserve">
</t>
    </r>
    <r>
      <rPr>
        <b/>
        <sz val="12"/>
        <color rgb="FFFF0000"/>
        <rFont val="Times New Roman"/>
        <family val="1"/>
      </rPr>
      <t>7. The project has received first CC on 09/06/2016, But construction work is not yet completed.
8. Notice Attached Below.</t>
    </r>
    <r>
      <rPr>
        <b/>
        <sz val="12"/>
        <rFont val="Times New Roman"/>
        <family val="1"/>
      </rPr>
      <t xml:space="preserve">
5. On Site, we meet Mr........(........).</t>
    </r>
  </si>
  <si>
    <t>Pranita Mhatre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</si>
</sst>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164" formatCode="_(* #,##0.00_);_(* \(#,##0.00\);_(* &quot;-&quot;??_);_(@_)"/>
    <numFmt numFmtId="165" formatCode="0.0"/>
    <numFmt numFmtId="166" formatCode="_(* #,##0_);_(* \(#,##0\);_(* &quot;-&quot;??_);_(@_)"/>
    <numFmt numFmtId="167" formatCode="dd\/mm\/yyyy"/>
  </numFmts>
  <fonts count="26" x14ac:knownFonts="1">
    <font>
      <sz val="11"/>
      <color rgb="FF000000"/>
      <name val="Calibri"/>
      <family val="2"/>
    </font>
    <font>
      <sz val="11"/>
      <color theme="1"/>
      <name val="Calibri"/>
      <family val="2"/>
      <scheme val="minor"/>
    </font>
    <font>
      <sz val="11"/>
      <color theme="1"/>
      <name val="Calibri"/>
      <family val="2"/>
      <scheme val="minor"/>
    </font>
    <font>
      <sz val="11"/>
      <color theme="1"/>
      <name val="Calibri"/>
      <family val="2"/>
      <scheme val="minor"/>
    </font>
    <font>
      <b/>
      <sz val="11"/>
      <color indexed="8"/>
      <name val="Times New Roman"/>
      <family val="1"/>
    </font>
    <font>
      <sz val="11"/>
      <color indexed="8"/>
      <name val="Calibri"/>
      <family val="2"/>
    </font>
    <font>
      <sz val="12"/>
      <color indexed="8"/>
      <name val="Times New Roman"/>
      <family val="1"/>
    </font>
    <font>
      <sz val="12"/>
      <color theme="1"/>
      <name val="Times New Roman"/>
      <family val="1"/>
    </font>
    <font>
      <b/>
      <sz val="12"/>
      <color indexed="8"/>
      <name val="Times New Roman"/>
      <family val="1"/>
    </font>
    <font>
      <b/>
      <sz val="11"/>
      <color theme="1"/>
      <name val="Calibri"/>
      <family val="2"/>
      <scheme val="minor"/>
    </font>
    <font>
      <b/>
      <sz val="12"/>
      <color theme="1"/>
      <name val="Times New Roman"/>
      <family val="1"/>
    </font>
    <font>
      <b/>
      <sz val="11.5"/>
      <color indexed="8"/>
      <name val="Times New Roman"/>
      <family val="1"/>
    </font>
    <font>
      <sz val="12"/>
      <name val="Times New Roman"/>
      <family val="1"/>
    </font>
    <font>
      <b/>
      <sz val="12"/>
      <name val="Times New Roman"/>
      <family val="1"/>
    </font>
    <font>
      <sz val="11"/>
      <name val="Times New Roman"/>
      <family val="1"/>
    </font>
    <font>
      <sz val="12"/>
      <color rgb="FFFF0000"/>
      <name val="Times New Roman"/>
      <family val="1"/>
    </font>
    <font>
      <sz val="11"/>
      <color theme="1"/>
      <name val="Times New Roman"/>
      <family val="1"/>
    </font>
    <font>
      <b/>
      <sz val="12"/>
      <color rgb="FFFF0000"/>
      <name val="Times New Roman"/>
      <family val="1"/>
    </font>
    <font>
      <sz val="11"/>
      <color rgb="FFFF0000"/>
      <name val="Calibri"/>
      <family val="2"/>
      <scheme val="minor"/>
    </font>
    <font>
      <sz val="11"/>
      <color rgb="FFFF0000"/>
      <name val="Calibri"/>
      <family val="2"/>
    </font>
    <font>
      <sz val="10"/>
      <name val="Arial"/>
      <family val="2"/>
    </font>
    <font>
      <sz val="11"/>
      <color rgb="FF000000"/>
      <name val="Calibri"/>
      <family val="2"/>
    </font>
    <font>
      <b/>
      <sz val="11"/>
      <color rgb="FF000000"/>
      <name val="Times New Roman"/>
      <family val="1"/>
    </font>
    <font>
      <sz val="10"/>
      <color theme="1"/>
      <name val="Times New Roman"/>
      <family val="1"/>
    </font>
    <font>
      <sz val="11"/>
      <name val="Calibri"/>
      <family val="2"/>
    </font>
    <font>
      <u/>
      <sz val="11"/>
      <color theme="10"/>
      <name val="Calibri"/>
      <family val="2"/>
    </font>
  </fonts>
  <fills count="2">
    <fill>
      <patternFill patternType="none"/>
    </fill>
    <fill>
      <patternFill patternType="gray125"/>
    </fill>
  </fills>
  <borders count="29">
    <border>
      <left/>
      <right/>
      <top/>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style="thin">
        <color indexed="64"/>
      </right>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top style="thin">
        <color indexed="64"/>
      </top>
      <bottom/>
      <diagonal/>
    </border>
    <border>
      <left style="thin">
        <color indexed="64"/>
      </left>
      <right/>
      <top/>
      <bottom/>
      <diagonal/>
    </border>
  </borders>
  <cellStyleXfs count="10">
    <xf numFmtId="0" fontId="0" fillId="0" borderId="0"/>
    <xf numFmtId="0" fontId="3" fillId="0" borderId="0"/>
    <xf numFmtId="0" fontId="5" fillId="0" borderId="0"/>
    <xf numFmtId="0" fontId="2" fillId="0" borderId="0"/>
    <xf numFmtId="0" fontId="5" fillId="0" borderId="0"/>
    <xf numFmtId="0" fontId="1" fillId="0" borderId="0"/>
    <xf numFmtId="164" fontId="5" fillId="0" borderId="0" applyFont="0" applyFill="0" applyBorder="0" applyAlignment="0" applyProtection="0"/>
    <xf numFmtId="0" fontId="20" fillId="0" borderId="0"/>
    <xf numFmtId="9" fontId="21" fillId="0" borderId="0" applyFont="0" applyFill="0" applyBorder="0" applyAlignment="0" applyProtection="0"/>
    <xf numFmtId="0" fontId="25" fillId="0" borderId="0" applyNumberFormat="0" applyFill="0" applyBorder="0" applyAlignment="0" applyProtection="0"/>
  </cellStyleXfs>
  <cellXfs count="169">
    <xf numFmtId="0" fontId="0" fillId="0" borderId="0" xfId="0"/>
    <xf numFmtId="0" fontId="5" fillId="0" borderId="0" xfId="4"/>
    <xf numFmtId="0" fontId="1" fillId="0" borderId="0" xfId="5"/>
    <xf numFmtId="0" fontId="9" fillId="0" borderId="1" xfId="5" applyFont="1" applyBorder="1" applyAlignment="1">
      <alignment horizontal="center" vertical="top" wrapText="1"/>
    </xf>
    <xf numFmtId="0" fontId="19" fillId="0" borderId="0" xfId="4" applyFont="1"/>
    <xf numFmtId="0" fontId="1" fillId="0" borderId="1" xfId="5" applyBorder="1" applyAlignment="1">
      <alignment horizontal="center" vertical="center"/>
    </xf>
    <xf numFmtId="0" fontId="1" fillId="0" borderId="1" xfId="5" applyBorder="1" applyAlignment="1">
      <alignment horizontal="left" vertical="center"/>
    </xf>
    <xf numFmtId="1" fontId="1" fillId="0" borderId="1" xfId="5" applyNumberFormat="1" applyBorder="1" applyAlignment="1">
      <alignment horizontal="center" vertical="center"/>
    </xf>
    <xf numFmtId="166" fontId="1" fillId="0" borderId="1" xfId="6" applyNumberFormat="1" applyFont="1" applyBorder="1" applyAlignment="1">
      <alignment horizontal="right" vertical="center"/>
    </xf>
    <xf numFmtId="0" fontId="1" fillId="0" borderId="1" xfId="5" applyBorder="1" applyAlignment="1">
      <alignment horizontal="left" vertical="center" wrapText="1"/>
    </xf>
    <xf numFmtId="0" fontId="9" fillId="0" borderId="1" xfId="5" applyFont="1" applyBorder="1" applyAlignment="1">
      <alignment horizontal="center" vertical="center"/>
    </xf>
    <xf numFmtId="1" fontId="18" fillId="0" borderId="1" xfId="5" applyNumberFormat="1" applyFont="1" applyBorder="1" applyAlignment="1">
      <alignment horizontal="center" vertical="center"/>
    </xf>
    <xf numFmtId="0" fontId="5" fillId="0" borderId="1" xfId="4" applyBorder="1" applyAlignment="1">
      <alignment horizontal="center" vertical="center"/>
    </xf>
    <xf numFmtId="9" fontId="8" fillId="0" borderId="19" xfId="8" applyFont="1" applyFill="1" applyBorder="1" applyAlignment="1" applyProtection="1">
      <alignment horizontal="center" vertical="top" wrapText="1"/>
      <protection locked="0"/>
    </xf>
    <xf numFmtId="0" fontId="7" fillId="0" borderId="11" xfId="1" applyFont="1" applyBorder="1" applyProtection="1">
      <protection hidden="1"/>
    </xf>
    <xf numFmtId="0" fontId="12" fillId="0" borderId="4" xfId="1" applyFont="1" applyBorder="1" applyAlignment="1" applyProtection="1">
      <alignment horizontal="center" vertical="top"/>
      <protection locked="0"/>
    </xf>
    <xf numFmtId="0" fontId="12" fillId="0" borderId="5" xfId="1" applyFont="1" applyBorder="1" applyAlignment="1" applyProtection="1">
      <alignment horizontal="center" vertical="top"/>
      <protection locked="0"/>
    </xf>
    <xf numFmtId="1" fontId="6" fillId="0" borderId="1" xfId="1" applyNumberFormat="1" applyFont="1" applyBorder="1" applyAlignment="1" applyProtection="1">
      <alignment horizontal="center" vertical="center" wrapText="1"/>
      <protection locked="0"/>
    </xf>
    <xf numFmtId="1" fontId="8" fillId="0" borderId="3" xfId="1" applyNumberFormat="1" applyFont="1" applyBorder="1" applyAlignment="1" applyProtection="1">
      <alignment horizontal="center" vertical="top" wrapText="1"/>
      <protection locked="0"/>
    </xf>
    <xf numFmtId="1" fontId="8" fillId="0" borderId="1" xfId="0" applyNumberFormat="1" applyFont="1" applyBorder="1" applyAlignment="1" applyProtection="1">
      <alignment horizontal="center" vertical="center" wrapText="1"/>
      <protection locked="0"/>
    </xf>
    <xf numFmtId="0" fontId="7" fillId="0" borderId="0" xfId="1" applyFont="1"/>
    <xf numFmtId="0" fontId="15" fillId="0" borderId="0" xfId="1" applyFont="1"/>
    <xf numFmtId="0" fontId="12" fillId="0" borderId="1" xfId="1" applyFont="1" applyBorder="1" applyAlignment="1" applyProtection="1">
      <alignment vertical="top"/>
      <protection locked="0"/>
    </xf>
    <xf numFmtId="0" fontId="12" fillId="0" borderId="0" xfId="1" applyFont="1"/>
    <xf numFmtId="1" fontId="7" fillId="0" borderId="0" xfId="1" applyNumberFormat="1" applyFont="1"/>
    <xf numFmtId="14" fontId="7" fillId="0" borderId="0" xfId="1" applyNumberFormat="1" applyFont="1"/>
    <xf numFmtId="0" fontId="7" fillId="0" borderId="0" xfId="1" applyFont="1" applyProtection="1">
      <protection hidden="1"/>
    </xf>
    <xf numFmtId="0" fontId="23" fillId="0" borderId="0" xfId="1" applyFont="1"/>
    <xf numFmtId="0" fontId="7" fillId="0" borderId="12" xfId="1" applyFont="1" applyBorder="1" applyProtection="1">
      <protection hidden="1"/>
    </xf>
    <xf numFmtId="0" fontId="16" fillId="0" borderId="0" xfId="1" applyFont="1"/>
    <xf numFmtId="0" fontId="6" fillId="0" borderId="0" xfId="2" applyFont="1"/>
    <xf numFmtId="0" fontId="7" fillId="0" borderId="0" xfId="0" applyFont="1" applyAlignment="1">
      <alignment horizontal="center" vertical="center"/>
    </xf>
    <xf numFmtId="0" fontId="7" fillId="0" borderId="0" xfId="1" applyFont="1" applyAlignment="1">
      <alignment horizontal="center" vertical="center"/>
    </xf>
    <xf numFmtId="1" fontId="7" fillId="0" borderId="0" xfId="1" applyNumberFormat="1" applyFont="1" applyAlignment="1">
      <alignment horizontal="center" vertical="center"/>
    </xf>
    <xf numFmtId="0" fontId="8" fillId="0" borderId="0" xfId="1" applyFont="1" applyAlignment="1" applyProtection="1">
      <alignment vertical="top"/>
      <protection locked="0"/>
    </xf>
    <xf numFmtId="0" fontId="8" fillId="0" borderId="0" xfId="1" applyFont="1" applyAlignment="1" applyProtection="1">
      <alignment vertical="top" wrapText="1"/>
      <protection locked="0"/>
    </xf>
    <xf numFmtId="0" fontId="7" fillId="0" borderId="0" xfId="1" applyFont="1" applyProtection="1">
      <protection locked="0"/>
    </xf>
    <xf numFmtId="0" fontId="10" fillId="0" borderId="0" xfId="1" applyFont="1" applyProtection="1">
      <protection locked="0"/>
    </xf>
    <xf numFmtId="0" fontId="10" fillId="0" borderId="1" xfId="1" applyFont="1" applyBorder="1" applyAlignment="1" applyProtection="1">
      <alignment horizontal="left" vertical="top"/>
      <protection locked="0"/>
    </xf>
    <xf numFmtId="0" fontId="7" fillId="0" borderId="1" xfId="1" applyFont="1" applyBorder="1" applyAlignment="1" applyProtection="1">
      <alignment horizontal="left" vertical="top"/>
      <protection locked="0"/>
    </xf>
    <xf numFmtId="0" fontId="12" fillId="0" borderId="1" xfId="1" applyFont="1" applyBorder="1" applyAlignment="1" applyProtection="1">
      <alignment horizontal="center" vertical="top"/>
      <protection locked="0"/>
    </xf>
    <xf numFmtId="0" fontId="12" fillId="0" borderId="0" xfId="1" applyFont="1" applyProtection="1">
      <protection hidden="1"/>
    </xf>
    <xf numFmtId="0" fontId="12" fillId="0" borderId="13" xfId="1" applyFont="1" applyBorder="1" applyProtection="1">
      <protection hidden="1"/>
    </xf>
    <xf numFmtId="0" fontId="12" fillId="0" borderId="1" xfId="1" applyFont="1" applyBorder="1" applyAlignment="1" applyProtection="1">
      <alignment horizontal="center" vertical="top" wrapText="1"/>
      <protection locked="0"/>
    </xf>
    <xf numFmtId="0" fontId="14" fillId="0" borderId="0" xfId="0" applyFont="1" applyProtection="1">
      <protection hidden="1"/>
    </xf>
    <xf numFmtId="0" fontId="12" fillId="0" borderId="13" xfId="1" applyFont="1" applyBorder="1"/>
    <xf numFmtId="0" fontId="12" fillId="0" borderId="1" xfId="1" applyFont="1" applyBorder="1" applyAlignment="1" applyProtection="1">
      <alignment horizontal="center" wrapText="1"/>
      <protection locked="0"/>
    </xf>
    <xf numFmtId="9" fontId="12" fillId="0" borderId="1" xfId="1" applyNumberFormat="1" applyFont="1" applyBorder="1" applyAlignment="1" applyProtection="1">
      <alignment horizontal="center" vertical="center" wrapText="1"/>
      <protection hidden="1"/>
    </xf>
    <xf numFmtId="0" fontId="14" fillId="0" borderId="13" xfId="0" applyFont="1" applyBorder="1" applyProtection="1">
      <protection hidden="1"/>
    </xf>
    <xf numFmtId="1" fontId="12" fillId="0" borderId="1" xfId="1" applyNumberFormat="1" applyFont="1" applyBorder="1" applyAlignment="1" applyProtection="1">
      <alignment horizontal="center" wrapText="1"/>
      <protection locked="0"/>
    </xf>
    <xf numFmtId="1" fontId="24" fillId="0" borderId="13" xfId="0" applyNumberFormat="1" applyFont="1" applyBorder="1"/>
    <xf numFmtId="1" fontId="24" fillId="0" borderId="13" xfId="0" applyNumberFormat="1" applyFont="1" applyBorder="1" applyAlignment="1">
      <alignment horizontal="right"/>
    </xf>
    <xf numFmtId="0" fontId="12" fillId="0" borderId="7" xfId="1" applyFont="1" applyBorder="1" applyAlignment="1" applyProtection="1">
      <alignment horizontal="center" wrapText="1"/>
      <protection locked="0"/>
    </xf>
    <xf numFmtId="9" fontId="12" fillId="0" borderId="7" xfId="1" applyNumberFormat="1" applyFont="1" applyBorder="1" applyAlignment="1" applyProtection="1">
      <alignment horizontal="center" vertical="center" wrapText="1"/>
      <protection hidden="1"/>
    </xf>
    <xf numFmtId="0" fontId="14" fillId="0" borderId="14" xfId="0" applyFont="1" applyBorder="1" applyProtection="1">
      <protection hidden="1"/>
    </xf>
    <xf numFmtId="1" fontId="24" fillId="0" borderId="15" xfId="0" applyNumberFormat="1" applyFont="1" applyBorder="1"/>
    <xf numFmtId="0" fontId="7" fillId="0" borderId="1" xfId="1" applyFont="1" applyBorder="1" applyAlignment="1" applyProtection="1">
      <alignment horizontal="left" vertical="top" wrapText="1"/>
      <protection locked="0"/>
    </xf>
    <xf numFmtId="167" fontId="7" fillId="0" borderId="1" xfId="1" applyNumberFormat="1" applyFont="1" applyBorder="1" applyAlignment="1" applyProtection="1">
      <alignment horizontal="left" vertical="top" wrapText="1"/>
      <protection locked="0"/>
    </xf>
    <xf numFmtId="1" fontId="6" fillId="0" borderId="9" xfId="1" applyNumberFormat="1" applyFont="1" applyBorder="1" applyAlignment="1" applyProtection="1">
      <alignment horizontal="center" vertical="center" wrapText="1"/>
      <protection locked="0"/>
    </xf>
    <xf numFmtId="1" fontId="6" fillId="0" borderId="10" xfId="1" applyNumberFormat="1" applyFont="1" applyBorder="1" applyAlignment="1" applyProtection="1">
      <alignment horizontal="center" vertical="center" wrapText="1"/>
      <protection locked="0"/>
    </xf>
    <xf numFmtId="0" fontId="12" fillId="0" borderId="4" xfId="1" applyFont="1" applyBorder="1" applyAlignment="1" applyProtection="1">
      <alignment horizontal="center" vertical="top" wrapText="1"/>
      <protection locked="0"/>
    </xf>
    <xf numFmtId="0" fontId="12" fillId="0" borderId="1" xfId="1" applyFont="1" applyBorder="1" applyAlignment="1" applyProtection="1">
      <alignment horizontal="center" vertical="top" wrapText="1"/>
      <protection locked="0"/>
    </xf>
    <xf numFmtId="0" fontId="12" fillId="0" borderId="6" xfId="1" applyFont="1" applyBorder="1" applyAlignment="1" applyProtection="1">
      <alignment horizontal="center" vertical="top" wrapText="1"/>
      <protection locked="0"/>
    </xf>
    <xf numFmtId="0" fontId="12" fillId="0" borderId="7" xfId="1" applyFont="1" applyBorder="1" applyAlignment="1" applyProtection="1">
      <alignment horizontal="center" vertical="top" wrapText="1"/>
      <protection locked="0"/>
    </xf>
    <xf numFmtId="1" fontId="6" fillId="0" borderId="1" xfId="1" applyNumberFormat="1" applyFont="1" applyBorder="1" applyAlignment="1" applyProtection="1">
      <alignment horizontal="center" vertical="center" wrapText="1"/>
      <protection locked="0"/>
    </xf>
    <xf numFmtId="1" fontId="6" fillId="0" borderId="1" xfId="0" applyNumberFormat="1" applyFont="1" applyBorder="1" applyAlignment="1" applyProtection="1">
      <alignment horizontal="center" vertical="top" wrapText="1"/>
      <protection locked="0"/>
    </xf>
    <xf numFmtId="0" fontId="12" fillId="0" borderId="1" xfId="1" applyFont="1" applyBorder="1" applyAlignment="1" applyProtection="1">
      <alignment horizontal="left" vertical="top" wrapText="1"/>
      <protection locked="0"/>
    </xf>
    <xf numFmtId="0" fontId="12" fillId="0" borderId="1" xfId="1" applyFont="1" applyBorder="1" applyAlignment="1" applyProtection="1">
      <alignment horizontal="left" vertical="top"/>
      <protection locked="0"/>
    </xf>
    <xf numFmtId="0" fontId="7" fillId="0" borderId="1" xfId="1" applyFont="1" applyBorder="1" applyAlignment="1" applyProtection="1">
      <alignment horizontal="left" vertical="top"/>
      <protection locked="0"/>
    </xf>
    <xf numFmtId="167" fontId="10" fillId="0" borderId="1" xfId="1" applyNumberFormat="1" applyFont="1" applyBorder="1" applyAlignment="1" applyProtection="1">
      <alignment horizontal="left" vertical="top" wrapText="1"/>
      <protection locked="0"/>
    </xf>
    <xf numFmtId="0" fontId="8" fillId="0" borderId="25" xfId="1" applyFont="1" applyBorder="1" applyAlignment="1" applyProtection="1">
      <alignment horizontal="left" vertical="top" wrapText="1"/>
      <protection locked="0"/>
    </xf>
    <xf numFmtId="0" fontId="8" fillId="0" borderId="18" xfId="1" applyFont="1" applyBorder="1" applyAlignment="1" applyProtection="1">
      <alignment horizontal="left" vertical="top" wrapText="1"/>
      <protection locked="0"/>
    </xf>
    <xf numFmtId="0" fontId="8" fillId="0" borderId="16" xfId="1" applyFont="1" applyBorder="1" applyAlignment="1" applyProtection="1">
      <alignment horizontal="left" vertical="top" wrapText="1"/>
      <protection locked="0"/>
    </xf>
    <xf numFmtId="0" fontId="8" fillId="0" borderId="17" xfId="1" applyFont="1" applyBorder="1" applyAlignment="1" applyProtection="1">
      <alignment horizontal="left" vertical="top" wrapText="1"/>
      <protection locked="0"/>
    </xf>
    <xf numFmtId="0" fontId="8" fillId="0" borderId="26" xfId="1" applyFont="1" applyBorder="1" applyAlignment="1" applyProtection="1">
      <alignment horizontal="left" vertical="top" wrapText="1"/>
      <protection locked="0"/>
    </xf>
    <xf numFmtId="0" fontId="13" fillId="0" borderId="4" xfId="1" applyFont="1" applyBorder="1" applyAlignment="1" applyProtection="1">
      <alignment horizontal="left" vertical="top"/>
      <protection locked="0"/>
    </xf>
    <xf numFmtId="0" fontId="13" fillId="0" borderId="1" xfId="1" applyFont="1" applyBorder="1" applyAlignment="1" applyProtection="1">
      <alignment horizontal="left" vertical="top"/>
      <protection locked="0"/>
    </xf>
    <xf numFmtId="0" fontId="6" fillId="0" borderId="1" xfId="1" applyFont="1" applyBorder="1" applyAlignment="1" applyProtection="1">
      <alignment horizontal="left" vertical="top"/>
      <protection locked="0"/>
    </xf>
    <xf numFmtId="165" fontId="6" fillId="0" borderId="1" xfId="1" applyNumberFormat="1" applyFont="1" applyBorder="1" applyAlignment="1" applyProtection="1">
      <alignment horizontal="left" vertical="top"/>
      <protection locked="0"/>
    </xf>
    <xf numFmtId="0" fontId="7" fillId="0" borderId="9" xfId="1" applyFont="1" applyBorder="1" applyAlignment="1" applyProtection="1">
      <alignment horizontal="left" vertical="top" wrapText="1"/>
      <protection locked="0"/>
    </xf>
    <xf numFmtId="0" fontId="7" fillId="0" borderId="24" xfId="1" applyFont="1" applyBorder="1" applyAlignment="1" applyProtection="1">
      <alignment horizontal="left" vertical="top" wrapText="1"/>
      <protection locked="0"/>
    </xf>
    <xf numFmtId="0" fontId="7" fillId="0" borderId="10" xfId="1" applyFont="1" applyBorder="1" applyAlignment="1" applyProtection="1">
      <alignment horizontal="left" vertical="top" wrapText="1"/>
      <protection locked="0"/>
    </xf>
    <xf numFmtId="0" fontId="6" fillId="0" borderId="3" xfId="1" applyFont="1" applyBorder="1" applyAlignment="1" applyProtection="1">
      <alignment horizontal="left" vertical="top"/>
      <protection locked="0"/>
    </xf>
    <xf numFmtId="0" fontId="12" fillId="0" borderId="3" xfId="1" applyFont="1" applyBorder="1" applyAlignment="1" applyProtection="1">
      <alignment horizontal="left" vertical="top" wrapText="1"/>
      <protection locked="0"/>
    </xf>
    <xf numFmtId="0" fontId="12" fillId="0" borderId="5" xfId="1" applyFont="1" applyBorder="1" applyAlignment="1" applyProtection="1">
      <alignment horizontal="center" vertical="top" wrapText="1"/>
      <protection locked="0"/>
    </xf>
    <xf numFmtId="0" fontId="6" fillId="0" borderId="1" xfId="1" applyFont="1" applyBorder="1" applyAlignment="1" applyProtection="1">
      <alignment horizontal="left" vertical="top" wrapText="1"/>
      <protection locked="0"/>
    </xf>
    <xf numFmtId="0" fontId="13" fillId="0" borderId="1" xfId="1" applyFont="1" applyBorder="1" applyAlignment="1" applyProtection="1">
      <alignment horizontal="left" vertical="top" wrapText="1"/>
      <protection locked="0"/>
    </xf>
    <xf numFmtId="0" fontId="13" fillId="0" borderId="5" xfId="1" applyFont="1" applyBorder="1" applyAlignment="1" applyProtection="1">
      <alignment horizontal="left" vertical="top" wrapText="1"/>
      <protection locked="0"/>
    </xf>
    <xf numFmtId="1" fontId="6" fillId="0" borderId="1" xfId="1" applyNumberFormat="1" applyFont="1" applyBorder="1" applyAlignment="1" applyProtection="1">
      <alignment horizontal="left" vertical="top" wrapText="1"/>
      <protection locked="0"/>
    </xf>
    <xf numFmtId="0" fontId="10" fillId="0" borderId="1" xfId="1" applyFont="1" applyBorder="1" applyAlignment="1" applyProtection="1">
      <alignment horizontal="left" vertical="top" wrapText="1"/>
      <protection locked="0"/>
    </xf>
    <xf numFmtId="0" fontId="10" fillId="0" borderId="1" xfId="1" applyFont="1" applyBorder="1" applyAlignment="1" applyProtection="1">
      <alignment horizontal="left" vertical="top"/>
      <protection locked="0"/>
    </xf>
    <xf numFmtId="0" fontId="8" fillId="0" borderId="1" xfId="1" applyFont="1" applyBorder="1" applyAlignment="1" applyProtection="1">
      <alignment vertical="top"/>
      <protection locked="0"/>
    </xf>
    <xf numFmtId="0" fontId="6" fillId="0" borderId="1" xfId="1" applyFont="1" applyBorder="1" applyAlignment="1" applyProtection="1">
      <alignment vertical="top"/>
      <protection locked="0"/>
    </xf>
    <xf numFmtId="1" fontId="8" fillId="0" borderId="1" xfId="0" applyNumberFormat="1" applyFont="1" applyBorder="1" applyAlignment="1" applyProtection="1">
      <alignment horizontal="center" vertical="top" wrapText="1"/>
      <protection locked="0"/>
    </xf>
    <xf numFmtId="1" fontId="8" fillId="0" borderId="3" xfId="1" applyNumberFormat="1" applyFont="1" applyBorder="1" applyAlignment="1" applyProtection="1">
      <alignment horizontal="center" vertical="top" wrapText="1"/>
      <protection locked="0"/>
    </xf>
    <xf numFmtId="1" fontId="8" fillId="0" borderId="19" xfId="1" applyNumberFormat="1" applyFont="1" applyBorder="1" applyAlignment="1" applyProtection="1">
      <alignment horizontal="center" vertical="top" wrapText="1"/>
      <protection locked="0"/>
    </xf>
    <xf numFmtId="1" fontId="4" fillId="0" borderId="3" xfId="1" applyNumberFormat="1" applyFont="1" applyBorder="1" applyAlignment="1" applyProtection="1">
      <alignment horizontal="center" vertical="top" wrapText="1"/>
      <protection locked="0"/>
    </xf>
    <xf numFmtId="1" fontId="4" fillId="0" borderId="19" xfId="1" applyNumberFormat="1" applyFont="1" applyBorder="1" applyAlignment="1" applyProtection="1">
      <alignment horizontal="center" vertical="top" wrapText="1"/>
      <protection locked="0"/>
    </xf>
    <xf numFmtId="1" fontId="8" fillId="0" borderId="20" xfId="1" applyNumberFormat="1" applyFont="1" applyBorder="1" applyAlignment="1" applyProtection="1">
      <alignment horizontal="center" vertical="top" wrapText="1"/>
      <protection locked="0"/>
    </xf>
    <xf numFmtId="1" fontId="8" fillId="0" borderId="21" xfId="1" applyNumberFormat="1" applyFont="1" applyBorder="1" applyAlignment="1" applyProtection="1">
      <alignment horizontal="center" vertical="top" wrapText="1"/>
      <protection locked="0"/>
    </xf>
    <xf numFmtId="1" fontId="8" fillId="0" borderId="22" xfId="1" applyNumberFormat="1" applyFont="1" applyBorder="1" applyAlignment="1" applyProtection="1">
      <alignment horizontal="center" vertical="top" wrapText="1"/>
      <protection locked="0"/>
    </xf>
    <xf numFmtId="1" fontId="8" fillId="0" borderId="23" xfId="1" applyNumberFormat="1" applyFont="1" applyBorder="1" applyAlignment="1" applyProtection="1">
      <alignment horizontal="center" vertical="top" wrapText="1"/>
      <protection locked="0"/>
    </xf>
    <xf numFmtId="0" fontId="10" fillId="0" borderId="1" xfId="0" applyFont="1" applyBorder="1" applyAlignment="1" applyProtection="1">
      <alignment horizontal="center" vertical="top" wrapText="1"/>
      <protection locked="0"/>
    </xf>
    <xf numFmtId="1" fontId="8" fillId="0" borderId="9" xfId="0" applyNumberFormat="1" applyFont="1" applyBorder="1" applyAlignment="1" applyProtection="1">
      <alignment vertical="top" wrapText="1"/>
      <protection locked="0"/>
    </xf>
    <xf numFmtId="1" fontId="8" fillId="0" borderId="24" xfId="0" applyNumberFormat="1" applyFont="1" applyBorder="1" applyAlignment="1" applyProtection="1">
      <alignment vertical="top" wrapText="1"/>
      <protection locked="0"/>
    </xf>
    <xf numFmtId="1" fontId="8" fillId="0" borderId="10" xfId="0" applyNumberFormat="1" applyFont="1" applyBorder="1" applyAlignment="1" applyProtection="1">
      <alignment vertical="top" wrapText="1"/>
      <protection locked="0"/>
    </xf>
    <xf numFmtId="1" fontId="17" fillId="0" borderId="9" xfId="0" applyNumberFormat="1" applyFont="1" applyBorder="1" applyAlignment="1" applyProtection="1">
      <alignment vertical="top" wrapText="1"/>
      <protection locked="0"/>
    </xf>
    <xf numFmtId="1" fontId="17" fillId="0" borderId="24" xfId="0" applyNumberFormat="1" applyFont="1" applyBorder="1" applyAlignment="1" applyProtection="1">
      <alignment vertical="top" wrapText="1"/>
      <protection locked="0"/>
    </xf>
    <xf numFmtId="1" fontId="17" fillId="0" borderId="10" xfId="0" applyNumberFormat="1" applyFont="1" applyBorder="1" applyAlignment="1" applyProtection="1">
      <alignment vertical="top" wrapText="1"/>
      <protection locked="0"/>
    </xf>
    <xf numFmtId="1" fontId="13" fillId="0" borderId="9" xfId="0" applyNumberFormat="1" applyFont="1" applyBorder="1" applyAlignment="1" applyProtection="1">
      <alignment vertical="top" wrapText="1"/>
      <protection locked="0"/>
    </xf>
    <xf numFmtId="1" fontId="13" fillId="0" borderId="24" xfId="0" applyNumberFormat="1" applyFont="1" applyBorder="1" applyAlignment="1" applyProtection="1">
      <alignment vertical="top" wrapText="1"/>
      <protection locked="0"/>
    </xf>
    <xf numFmtId="1" fontId="13" fillId="0" borderId="10" xfId="0" applyNumberFormat="1" applyFont="1" applyBorder="1" applyAlignment="1" applyProtection="1">
      <alignment vertical="top" wrapText="1"/>
      <protection locked="0"/>
    </xf>
    <xf numFmtId="0" fontId="7" fillId="0" borderId="3" xfId="1" applyFont="1" applyBorder="1" applyAlignment="1" applyProtection="1">
      <alignment horizontal="left" vertical="top" wrapText="1"/>
      <protection locked="0"/>
    </xf>
    <xf numFmtId="0" fontId="7" fillId="0" borderId="3" xfId="1" applyFont="1" applyBorder="1" applyAlignment="1" applyProtection="1">
      <alignment horizontal="left" vertical="top"/>
      <protection locked="0"/>
    </xf>
    <xf numFmtId="0" fontId="12" fillId="0" borderId="20" xfId="1" applyFont="1" applyBorder="1" applyAlignment="1" applyProtection="1">
      <alignment horizontal="left" vertical="top" wrapText="1"/>
      <protection locked="0"/>
    </xf>
    <xf numFmtId="0" fontId="12" fillId="0" borderId="27" xfId="1" applyFont="1" applyBorder="1" applyAlignment="1" applyProtection="1">
      <alignment horizontal="left" vertical="top" wrapText="1"/>
      <protection locked="0"/>
    </xf>
    <xf numFmtId="0" fontId="12" fillId="0" borderId="21" xfId="1" applyFont="1" applyBorder="1" applyAlignment="1" applyProtection="1">
      <alignment horizontal="left" vertical="top" wrapText="1"/>
      <protection locked="0"/>
    </xf>
    <xf numFmtId="1" fontId="8" fillId="0" borderId="9" xfId="1" applyNumberFormat="1" applyFont="1" applyBorder="1" applyAlignment="1" applyProtection="1">
      <alignment horizontal="center" vertical="center" wrapText="1"/>
      <protection locked="0"/>
    </xf>
    <xf numFmtId="1" fontId="8" fillId="0" borderId="24" xfId="1" applyNumberFormat="1" applyFont="1" applyBorder="1" applyAlignment="1" applyProtection="1">
      <alignment horizontal="center" vertical="center" wrapText="1"/>
      <protection locked="0"/>
    </xf>
    <xf numFmtId="1" fontId="8" fillId="0" borderId="10" xfId="1" applyNumberFormat="1" applyFont="1" applyBorder="1" applyAlignment="1" applyProtection="1">
      <alignment horizontal="center" vertical="center" wrapText="1"/>
      <protection locked="0"/>
    </xf>
    <xf numFmtId="0" fontId="10" fillId="0" borderId="1" xfId="0" applyFont="1" applyBorder="1" applyAlignment="1" applyProtection="1">
      <alignment horizontal="center" vertical="center"/>
      <protection locked="0"/>
    </xf>
    <xf numFmtId="3" fontId="12" fillId="0" borderId="1" xfId="1" applyNumberFormat="1" applyFont="1" applyBorder="1" applyAlignment="1" applyProtection="1">
      <alignment horizontal="left" vertical="top"/>
      <protection locked="0"/>
    </xf>
    <xf numFmtId="9" fontId="12" fillId="0" borderId="1" xfId="1" applyNumberFormat="1" applyFont="1" applyBorder="1" applyAlignment="1" applyProtection="1">
      <alignment horizontal="center" vertical="center" wrapText="1"/>
      <protection hidden="1"/>
    </xf>
    <xf numFmtId="9" fontId="12" fillId="0" borderId="7" xfId="1" applyNumberFormat="1" applyFont="1" applyBorder="1" applyAlignment="1" applyProtection="1">
      <alignment horizontal="center" vertical="center" wrapText="1"/>
      <protection hidden="1"/>
    </xf>
    <xf numFmtId="9" fontId="12" fillId="0" borderId="5" xfId="1" applyNumberFormat="1" applyFont="1" applyBorder="1" applyAlignment="1" applyProtection="1">
      <alignment horizontal="center" vertical="center" wrapText="1"/>
      <protection hidden="1"/>
    </xf>
    <xf numFmtId="9" fontId="12" fillId="0" borderId="8" xfId="1" applyNumberFormat="1" applyFont="1" applyBorder="1" applyAlignment="1" applyProtection="1">
      <alignment horizontal="center" vertical="center" wrapText="1"/>
      <protection hidden="1"/>
    </xf>
    <xf numFmtId="0" fontId="8" fillId="0" borderId="1" xfId="1" applyFont="1" applyBorder="1" applyAlignment="1" applyProtection="1">
      <alignment horizontal="center" vertical="top"/>
      <protection locked="0"/>
    </xf>
    <xf numFmtId="0" fontId="8" fillId="0" borderId="1" xfId="1" applyFont="1" applyBorder="1" applyAlignment="1" applyProtection="1">
      <alignment horizontal="left" vertical="top"/>
      <protection locked="0"/>
    </xf>
    <xf numFmtId="0" fontId="13" fillId="0" borderId="1" xfId="1" applyFont="1" applyBorder="1" applyAlignment="1" applyProtection="1">
      <alignment horizontal="center" vertical="top" wrapText="1"/>
      <protection locked="0"/>
    </xf>
    <xf numFmtId="0" fontId="14" fillId="0" borderId="1" xfId="1" applyFont="1" applyBorder="1" applyAlignment="1" applyProtection="1">
      <alignment horizontal="center" vertical="top" wrapText="1"/>
      <protection locked="0"/>
    </xf>
    <xf numFmtId="1" fontId="8" fillId="0" borderId="1" xfId="0" applyNumberFormat="1" applyFont="1" applyBorder="1" applyAlignment="1" applyProtection="1">
      <alignment horizontal="center" vertical="center" wrapText="1"/>
      <protection locked="0"/>
    </xf>
    <xf numFmtId="1" fontId="8" fillId="0" borderId="1" xfId="1" applyNumberFormat="1" applyFont="1" applyBorder="1" applyAlignment="1" applyProtection="1">
      <alignment horizontal="center" vertical="center" wrapText="1"/>
      <protection locked="0"/>
    </xf>
    <xf numFmtId="1" fontId="6" fillId="0" borderId="1" xfId="0" applyNumberFormat="1" applyFont="1" applyBorder="1" applyAlignment="1" applyProtection="1">
      <alignment horizontal="center" vertical="center" wrapText="1"/>
      <protection locked="0"/>
    </xf>
    <xf numFmtId="1" fontId="8" fillId="0" borderId="1" xfId="0" applyNumberFormat="1" applyFont="1" applyBorder="1" applyAlignment="1" applyProtection="1">
      <alignment horizontal="left" vertical="top" wrapText="1"/>
      <protection locked="0"/>
    </xf>
    <xf numFmtId="2" fontId="6" fillId="0" borderId="1" xfId="1" applyNumberFormat="1" applyFont="1" applyBorder="1" applyAlignment="1" applyProtection="1">
      <alignment horizontal="left" vertical="top"/>
      <protection locked="0"/>
    </xf>
    <xf numFmtId="0" fontId="7" fillId="0" borderId="20" xfId="1" applyFont="1" applyBorder="1" applyAlignment="1" applyProtection="1">
      <alignment horizontal="left" vertical="top"/>
      <protection locked="0"/>
    </xf>
    <xf numFmtId="0" fontId="7" fillId="0" borderId="27" xfId="1" applyFont="1" applyBorder="1" applyAlignment="1" applyProtection="1">
      <alignment horizontal="left" vertical="top"/>
      <protection locked="0"/>
    </xf>
    <xf numFmtId="0" fontId="7" fillId="0" borderId="21" xfId="1" applyFont="1" applyBorder="1" applyAlignment="1" applyProtection="1">
      <alignment horizontal="left" vertical="top"/>
      <protection locked="0"/>
    </xf>
    <xf numFmtId="0" fontId="7" fillId="0" borderId="22" xfId="1" applyFont="1" applyBorder="1" applyAlignment="1" applyProtection="1">
      <alignment horizontal="left" vertical="top"/>
      <protection locked="0"/>
    </xf>
    <xf numFmtId="0" fontId="7" fillId="0" borderId="2" xfId="1" applyFont="1" applyBorder="1" applyAlignment="1" applyProtection="1">
      <alignment horizontal="left" vertical="top"/>
      <protection locked="0"/>
    </xf>
    <xf numFmtId="0" fontId="7" fillId="0" borderId="23" xfId="1" applyFont="1" applyBorder="1" applyAlignment="1" applyProtection="1">
      <alignment horizontal="left" vertical="top"/>
      <protection locked="0"/>
    </xf>
    <xf numFmtId="0" fontId="6" fillId="0" borderId="3" xfId="1" applyFont="1" applyBorder="1" applyAlignment="1" applyProtection="1">
      <alignment horizontal="left" vertical="top" wrapText="1"/>
      <protection locked="0"/>
    </xf>
    <xf numFmtId="0" fontId="6" fillId="0" borderId="19" xfId="1" applyFont="1" applyBorder="1" applyAlignment="1" applyProtection="1">
      <alignment horizontal="left" vertical="top" wrapText="1"/>
      <protection locked="0"/>
    </xf>
    <xf numFmtId="0" fontId="12" fillId="0" borderId="28" xfId="1" applyFont="1" applyBorder="1" applyAlignment="1" applyProtection="1">
      <alignment horizontal="left" vertical="top" wrapText="1"/>
      <protection locked="0"/>
    </xf>
    <xf numFmtId="0" fontId="12" fillId="0" borderId="0" xfId="1" applyFont="1" applyAlignment="1" applyProtection="1">
      <alignment horizontal="left" vertical="top" wrapText="1"/>
      <protection locked="0"/>
    </xf>
    <xf numFmtId="0" fontId="11" fillId="0" borderId="1" xfId="1" applyFont="1" applyBorder="1" applyAlignment="1" applyProtection="1">
      <alignment horizontal="center" vertical="top" wrapText="1"/>
      <protection locked="0"/>
    </xf>
    <xf numFmtId="167" fontId="6" fillId="0" borderId="1" xfId="1" applyNumberFormat="1" applyFont="1" applyBorder="1" applyAlignment="1" applyProtection="1">
      <alignment horizontal="left" vertical="top"/>
      <protection locked="0"/>
    </xf>
    <xf numFmtId="0" fontId="7" fillId="0" borderId="1" xfId="1" applyFont="1" applyBorder="1" applyAlignment="1" applyProtection="1">
      <alignment horizontal="left" vertical="center" wrapText="1"/>
      <protection locked="0"/>
    </xf>
    <xf numFmtId="0" fontId="12" fillId="0" borderId="1" xfId="1" applyFont="1" applyBorder="1" applyAlignment="1" applyProtection="1">
      <alignment horizontal="left"/>
      <protection locked="0"/>
    </xf>
    <xf numFmtId="0" fontId="12" fillId="0" borderId="1" xfId="1" applyFont="1" applyBorder="1" applyAlignment="1" applyProtection="1">
      <alignment horizontal="center"/>
      <protection locked="0"/>
    </xf>
    <xf numFmtId="0" fontId="12" fillId="0" borderId="1" xfId="1" applyFont="1" applyBorder="1" applyAlignment="1" applyProtection="1">
      <alignment horizontal="center" vertical="top"/>
      <protection locked="0"/>
    </xf>
    <xf numFmtId="0" fontId="12" fillId="0" borderId="1" xfId="1" applyFont="1" applyBorder="1" applyAlignment="1" applyProtection="1">
      <alignment horizontal="left" vertical="center" wrapText="1"/>
      <protection locked="0"/>
    </xf>
    <xf numFmtId="2" fontId="6" fillId="0" borderId="1" xfId="1" applyNumberFormat="1" applyFont="1" applyBorder="1" applyAlignment="1" applyProtection="1">
      <alignment horizontal="left" vertical="top" wrapText="1"/>
      <protection locked="0"/>
    </xf>
    <xf numFmtId="0" fontId="13" fillId="0" borderId="1" xfId="1" applyFont="1" applyBorder="1" applyAlignment="1" applyProtection="1">
      <alignment horizontal="center" vertical="top"/>
      <protection locked="0"/>
    </xf>
    <xf numFmtId="0" fontId="13" fillId="0" borderId="1" xfId="1" applyFont="1" applyBorder="1" applyAlignment="1" applyProtection="1">
      <alignment horizontal="center"/>
      <protection locked="0"/>
    </xf>
    <xf numFmtId="0" fontId="25" fillId="0" borderId="9" xfId="9" applyBorder="1" applyAlignment="1" applyProtection="1">
      <alignment horizontal="left"/>
      <protection locked="0"/>
    </xf>
    <xf numFmtId="0" fontId="7" fillId="0" borderId="24" xfId="1" applyFont="1" applyBorder="1" applyAlignment="1" applyProtection="1">
      <alignment horizontal="left"/>
      <protection locked="0"/>
    </xf>
    <xf numFmtId="0" fontId="7" fillId="0" borderId="10" xfId="1" applyFont="1" applyBorder="1" applyAlignment="1" applyProtection="1">
      <alignment horizontal="left"/>
      <protection locked="0"/>
    </xf>
    <xf numFmtId="0" fontId="10" fillId="0" borderId="9" xfId="1" applyFont="1" applyBorder="1" applyAlignment="1" applyProtection="1">
      <alignment horizontal="left"/>
      <protection locked="0"/>
    </xf>
    <xf numFmtId="0" fontId="10" fillId="0" borderId="24" xfId="1" applyFont="1" applyBorder="1" applyAlignment="1" applyProtection="1">
      <alignment horizontal="left"/>
      <protection locked="0"/>
    </xf>
    <xf numFmtId="0" fontId="10" fillId="0" borderId="10" xfId="1" applyFont="1" applyBorder="1" applyAlignment="1" applyProtection="1">
      <alignment horizontal="left"/>
      <protection locked="0"/>
    </xf>
    <xf numFmtId="0" fontId="7" fillId="0" borderId="1" xfId="0" applyFont="1" applyBorder="1" applyAlignment="1" applyProtection="1">
      <alignment horizontal="center" vertical="center"/>
      <protection locked="0"/>
    </xf>
    <xf numFmtId="0" fontId="7" fillId="0" borderId="1" xfId="0" applyFont="1" applyBorder="1" applyAlignment="1" applyProtection="1">
      <alignment horizontal="center" vertical="top" wrapText="1"/>
      <protection locked="0"/>
    </xf>
    <xf numFmtId="0" fontId="7" fillId="0" borderId="0" xfId="1" applyFont="1" applyAlignment="1">
      <alignment horizontal="center" vertical="center"/>
    </xf>
    <xf numFmtId="1" fontId="13" fillId="0" borderId="9" xfId="0" applyNumberFormat="1" applyFont="1" applyBorder="1" applyAlignment="1" applyProtection="1">
      <alignment horizontal="left" vertical="top" wrapText="1"/>
      <protection locked="0"/>
    </xf>
    <xf numFmtId="1" fontId="13" fillId="0" borderId="24" xfId="0" applyNumberFormat="1" applyFont="1" applyBorder="1" applyAlignment="1" applyProtection="1">
      <alignment horizontal="left" vertical="top" wrapText="1"/>
      <protection locked="0"/>
    </xf>
    <xf numFmtId="1" fontId="13" fillId="0" borderId="10" xfId="0" applyNumberFormat="1" applyFont="1" applyBorder="1" applyAlignment="1" applyProtection="1">
      <alignment horizontal="left" vertical="top" wrapText="1"/>
      <protection locked="0"/>
    </xf>
    <xf numFmtId="1" fontId="6" fillId="0" borderId="24" xfId="1" applyNumberFormat="1" applyFont="1" applyBorder="1" applyAlignment="1" applyProtection="1">
      <alignment horizontal="center" vertical="center" wrapText="1"/>
      <protection locked="0"/>
    </xf>
    <xf numFmtId="0" fontId="9" fillId="0" borderId="1" xfId="5" applyFont="1" applyBorder="1" applyAlignment="1">
      <alignment horizontal="left"/>
    </xf>
  </cellXfs>
  <cellStyles count="10">
    <cellStyle name="Comma 2" xfId="6"/>
    <cellStyle name="Excel Built-in Normal" xfId="2"/>
    <cellStyle name="Excel Built-in Normal 2" xfId="4"/>
    <cellStyle name="Hyperlink" xfId="9" builtinId="8"/>
    <cellStyle name="Normal" xfId="0" builtinId="0"/>
    <cellStyle name="Normal 2" xfId="3"/>
    <cellStyle name="Normal 3" xfId="1"/>
    <cellStyle name="Normal 3 3" xfId="7"/>
    <cellStyle name="Normal 4" xfId="5"/>
    <cellStyle name="Percent" xfId="8" builtinId="5"/>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8" Type="http://schemas.openxmlformats.org/officeDocument/2006/relationships/image" Target="../media/image8.jpeg"/><Relationship Id="rId3" Type="http://schemas.openxmlformats.org/officeDocument/2006/relationships/image" Target="../media/image3.jpg"/><Relationship Id="rId7" Type="http://schemas.openxmlformats.org/officeDocument/2006/relationships/image" Target="../media/image7.jpg"/><Relationship Id="rId12" Type="http://schemas.openxmlformats.org/officeDocument/2006/relationships/image" Target="../media/image12.jpeg"/><Relationship Id="rId2" Type="http://schemas.openxmlformats.org/officeDocument/2006/relationships/image" Target="../media/image2.png"/><Relationship Id="rId1" Type="http://schemas.openxmlformats.org/officeDocument/2006/relationships/image" Target="../media/image1.png"/><Relationship Id="rId6" Type="http://schemas.openxmlformats.org/officeDocument/2006/relationships/image" Target="../media/image6.jpg"/><Relationship Id="rId11" Type="http://schemas.openxmlformats.org/officeDocument/2006/relationships/image" Target="../media/image11.jpeg"/><Relationship Id="rId5" Type="http://schemas.openxmlformats.org/officeDocument/2006/relationships/image" Target="../media/image5.jpeg"/><Relationship Id="rId10" Type="http://schemas.openxmlformats.org/officeDocument/2006/relationships/image" Target="../media/image10.jpeg"/><Relationship Id="rId4" Type="http://schemas.openxmlformats.org/officeDocument/2006/relationships/image" Target="../media/image4.jpeg"/><Relationship Id="rId9" Type="http://schemas.openxmlformats.org/officeDocument/2006/relationships/image" Target="../media/image9.jpeg"/></Relationships>
</file>

<file path=xl/drawings/_rels/vmlDrawing1.vml.rels><?xml version="1.0" encoding="UTF-8" standalone="yes"?>
<Relationships xmlns="http://schemas.openxmlformats.org/package/2006/relationships"><Relationship Id="rId2" Type="http://schemas.openxmlformats.org/officeDocument/2006/relationships/image" Target="../media/image14.png"/><Relationship Id="rId1" Type="http://schemas.openxmlformats.org/officeDocument/2006/relationships/image" Target="../media/image13.png"/></Relationships>
</file>

<file path=xl/drawings/drawing1.xml><?xml version="1.0" encoding="utf-8"?>
<xdr:wsDr xmlns:xdr="http://schemas.openxmlformats.org/drawingml/2006/spreadsheetDrawing" xmlns:a="http://schemas.openxmlformats.org/drawingml/2006/main">
  <xdr:twoCellAnchor editAs="oneCell">
    <xdr:from>
      <xdr:col>1</xdr:col>
      <xdr:colOff>340166</xdr:colOff>
      <xdr:row>266</xdr:row>
      <xdr:rowOff>174659</xdr:rowOff>
    </xdr:from>
    <xdr:to>
      <xdr:col>6</xdr:col>
      <xdr:colOff>487396</xdr:colOff>
      <xdr:row>284</xdr:row>
      <xdr:rowOff>100729</xdr:rowOff>
    </xdr:to>
    <xdr:pic>
      <xdr:nvPicPr>
        <xdr:cNvPr id="2" name="Picture 1">
          <a:extLst>
            <a:ext uri="{FF2B5EF4-FFF2-40B4-BE49-F238E27FC236}">
              <a16:creationId xmlns:a16="http://schemas.microsoft.com/office/drawing/2014/main" id="{00000000-0008-0000-0000-000002000000}"/>
            </a:ext>
          </a:extLst>
        </xdr:cNvPr>
        <xdr:cNvPicPr>
          <a:picLocks noChangeAspect="1"/>
        </xdr:cNvPicPr>
      </xdr:nvPicPr>
      <xdr:blipFill rotWithShape="1">
        <a:blip xmlns:r="http://schemas.openxmlformats.org/officeDocument/2006/relationships" r:embed="rId1" cstate="screen">
          <a:extLst>
            <a:ext uri="{28A0092B-C50C-407E-A947-70E740481C1C}">
              <a14:useLocalDpi xmlns:a14="http://schemas.microsoft.com/office/drawing/2010/main"/>
            </a:ext>
          </a:extLst>
        </a:blip>
        <a:srcRect/>
        <a:stretch/>
      </xdr:blipFill>
      <xdr:spPr>
        <a:xfrm>
          <a:off x="1156595" y="38857822"/>
          <a:ext cx="4598709" cy="3600000"/>
        </a:xfrm>
        <a:prstGeom prst="rect">
          <a:avLst/>
        </a:prstGeom>
        <a:ln>
          <a:solidFill>
            <a:schemeClr val="tx1"/>
          </a:solidFill>
        </a:ln>
      </xdr:spPr>
    </xdr:pic>
    <xdr:clientData/>
  </xdr:twoCellAnchor>
  <xdr:twoCellAnchor editAs="oneCell">
    <xdr:from>
      <xdr:col>1</xdr:col>
      <xdr:colOff>352889</xdr:colOff>
      <xdr:row>248</xdr:row>
      <xdr:rowOff>87471</xdr:rowOff>
    </xdr:from>
    <xdr:to>
      <xdr:col>6</xdr:col>
      <xdr:colOff>487396</xdr:colOff>
      <xdr:row>266</xdr:row>
      <xdr:rowOff>13543</xdr:rowOff>
    </xdr:to>
    <xdr:pic>
      <xdr:nvPicPr>
        <xdr:cNvPr id="3" name="Picture 2">
          <a:extLst>
            <a:ext uri="{FF2B5EF4-FFF2-40B4-BE49-F238E27FC236}">
              <a16:creationId xmlns:a16="http://schemas.microsoft.com/office/drawing/2014/main" id="{00000000-0008-0000-0000-000003000000}"/>
            </a:ext>
          </a:extLst>
        </xdr:cNvPr>
        <xdr:cNvPicPr>
          <a:picLocks noChangeAspect="1"/>
        </xdr:cNvPicPr>
      </xdr:nvPicPr>
      <xdr:blipFill rotWithShape="1">
        <a:blip xmlns:r="http://schemas.openxmlformats.org/officeDocument/2006/relationships" r:embed="rId2" cstate="screen">
          <a:extLst>
            <a:ext uri="{28A0092B-C50C-407E-A947-70E740481C1C}">
              <a14:useLocalDpi xmlns:a14="http://schemas.microsoft.com/office/drawing/2010/main"/>
            </a:ext>
          </a:extLst>
        </a:blip>
        <a:srcRect/>
        <a:stretch/>
      </xdr:blipFill>
      <xdr:spPr>
        <a:xfrm>
          <a:off x="1169318" y="35096706"/>
          <a:ext cx="4585986" cy="3600000"/>
        </a:xfrm>
        <a:prstGeom prst="rect">
          <a:avLst/>
        </a:prstGeom>
        <a:ln>
          <a:solidFill>
            <a:schemeClr val="tx1"/>
          </a:solidFill>
        </a:ln>
      </xdr:spPr>
    </xdr:pic>
    <xdr:clientData/>
  </xdr:twoCellAnchor>
  <xdr:twoCellAnchor>
    <xdr:from>
      <xdr:col>8</xdr:col>
      <xdr:colOff>944218</xdr:colOff>
      <xdr:row>171</xdr:row>
      <xdr:rowOff>115955</xdr:rowOff>
    </xdr:from>
    <xdr:to>
      <xdr:col>9</xdr:col>
      <xdr:colOff>198783</xdr:colOff>
      <xdr:row>172</xdr:row>
      <xdr:rowOff>173934</xdr:rowOff>
    </xdr:to>
    <xdr:sp macro="" textlink="">
      <xdr:nvSpPr>
        <xdr:cNvPr id="4" name="TextBox 3">
          <a:extLst>
            <a:ext uri="{FF2B5EF4-FFF2-40B4-BE49-F238E27FC236}">
              <a16:creationId xmlns:a16="http://schemas.microsoft.com/office/drawing/2014/main" id="{00000000-0008-0000-0000-000004000000}"/>
            </a:ext>
          </a:extLst>
        </xdr:cNvPr>
        <xdr:cNvSpPr txBox="1"/>
      </xdr:nvSpPr>
      <xdr:spPr>
        <a:xfrm>
          <a:off x="7462631" y="25609825"/>
          <a:ext cx="414130" cy="24847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100"/>
            <a:t>C 6 </a:t>
          </a:r>
        </a:p>
      </xdr:txBody>
    </xdr:sp>
    <xdr:clientData/>
  </xdr:twoCellAnchor>
  <xdr:twoCellAnchor>
    <xdr:from>
      <xdr:col>11</xdr:col>
      <xdr:colOff>227847</xdr:colOff>
      <xdr:row>171</xdr:row>
      <xdr:rowOff>41412</xdr:rowOff>
    </xdr:from>
    <xdr:to>
      <xdr:col>11</xdr:col>
      <xdr:colOff>641977</xdr:colOff>
      <xdr:row>172</xdr:row>
      <xdr:rowOff>99391</xdr:rowOff>
    </xdr:to>
    <xdr:sp macro="" textlink="">
      <xdr:nvSpPr>
        <xdr:cNvPr id="23" name="TextBox 22">
          <a:extLst>
            <a:ext uri="{FF2B5EF4-FFF2-40B4-BE49-F238E27FC236}">
              <a16:creationId xmlns:a16="http://schemas.microsoft.com/office/drawing/2014/main" id="{00000000-0008-0000-0000-000017000000}"/>
            </a:ext>
          </a:extLst>
        </xdr:cNvPr>
        <xdr:cNvSpPr txBox="1"/>
      </xdr:nvSpPr>
      <xdr:spPr>
        <a:xfrm>
          <a:off x="9371847" y="25535282"/>
          <a:ext cx="414130" cy="248479"/>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100"/>
            <a:t>C 8 </a:t>
          </a:r>
        </a:p>
      </xdr:txBody>
    </xdr:sp>
    <xdr:clientData/>
  </xdr:twoCellAnchor>
  <xdr:twoCellAnchor>
    <xdr:from>
      <xdr:col>8</xdr:col>
      <xdr:colOff>356152</xdr:colOff>
      <xdr:row>185</xdr:row>
      <xdr:rowOff>28157</xdr:rowOff>
    </xdr:from>
    <xdr:to>
      <xdr:col>8</xdr:col>
      <xdr:colOff>770282</xdr:colOff>
      <xdr:row>186</xdr:row>
      <xdr:rowOff>76139</xdr:rowOff>
    </xdr:to>
    <xdr:sp macro="" textlink="">
      <xdr:nvSpPr>
        <xdr:cNvPr id="24" name="TextBox 23">
          <a:extLst>
            <a:ext uri="{FF2B5EF4-FFF2-40B4-BE49-F238E27FC236}">
              <a16:creationId xmlns:a16="http://schemas.microsoft.com/office/drawing/2014/main" id="{00000000-0008-0000-0000-000018000000}"/>
            </a:ext>
          </a:extLst>
        </xdr:cNvPr>
        <xdr:cNvSpPr txBox="1"/>
      </xdr:nvSpPr>
      <xdr:spPr>
        <a:xfrm>
          <a:off x="6874565" y="28296700"/>
          <a:ext cx="414130" cy="24676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100"/>
            <a:t>C 9</a:t>
          </a:r>
        </a:p>
      </xdr:txBody>
    </xdr:sp>
    <xdr:clientData/>
  </xdr:twoCellAnchor>
  <xdr:twoCellAnchor>
    <xdr:from>
      <xdr:col>10</xdr:col>
      <xdr:colOff>448698</xdr:colOff>
      <xdr:row>185</xdr:row>
      <xdr:rowOff>28157</xdr:rowOff>
    </xdr:from>
    <xdr:to>
      <xdr:col>11</xdr:col>
      <xdr:colOff>182504</xdr:colOff>
      <xdr:row>186</xdr:row>
      <xdr:rowOff>102818</xdr:rowOff>
    </xdr:to>
    <xdr:sp macro="" textlink="">
      <xdr:nvSpPr>
        <xdr:cNvPr id="25" name="TextBox 24">
          <a:extLst>
            <a:ext uri="{FF2B5EF4-FFF2-40B4-BE49-F238E27FC236}">
              <a16:creationId xmlns:a16="http://schemas.microsoft.com/office/drawing/2014/main" id="{00000000-0008-0000-0000-000019000000}"/>
            </a:ext>
          </a:extLst>
        </xdr:cNvPr>
        <xdr:cNvSpPr txBox="1"/>
      </xdr:nvSpPr>
      <xdr:spPr>
        <a:xfrm>
          <a:off x="8888676" y="28296700"/>
          <a:ext cx="437828" cy="273444"/>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IN" sz="1100"/>
            <a:t>C 10</a:t>
          </a:r>
        </a:p>
      </xdr:txBody>
    </xdr:sp>
    <xdr:clientData/>
  </xdr:twoCellAnchor>
  <xdr:twoCellAnchor editAs="oneCell">
    <xdr:from>
      <xdr:col>1</xdr:col>
      <xdr:colOff>484094</xdr:colOff>
      <xdr:row>210</xdr:row>
      <xdr:rowOff>35858</xdr:rowOff>
    </xdr:from>
    <xdr:to>
      <xdr:col>6</xdr:col>
      <xdr:colOff>545859</xdr:colOff>
      <xdr:row>236</xdr:row>
      <xdr:rowOff>83877</xdr:rowOff>
    </xdr:to>
    <xdr:pic>
      <xdr:nvPicPr>
        <xdr:cNvPr id="5" name="Picture 4">
          <a:extLst>
            <a:ext uri="{FF2B5EF4-FFF2-40B4-BE49-F238E27FC236}">
              <a16:creationId xmlns:a16="http://schemas.microsoft.com/office/drawing/2014/main" id="{A945C362-89DD-40B0-B1CF-8E899EC45E81}"/>
            </a:ext>
          </a:extLst>
        </xdr:cNvPr>
        <xdr:cNvPicPr>
          <a:picLocks noChangeAspect="1"/>
        </xdr:cNvPicPr>
      </xdr:nvPicPr>
      <xdr:blipFill>
        <a:blip xmlns:r="http://schemas.openxmlformats.org/officeDocument/2006/relationships" r:embed="rId3" cstate="hqprint">
          <a:extLst>
            <a:ext uri="{28A0092B-C50C-407E-A947-70E740481C1C}">
              <a14:useLocalDpi xmlns:a14="http://schemas.microsoft.com/office/drawing/2010/main"/>
            </a:ext>
          </a:extLst>
        </a:blip>
        <a:stretch>
          <a:fillRect/>
        </a:stretch>
      </xdr:blipFill>
      <xdr:spPr>
        <a:xfrm>
          <a:off x="1268954" y="39210278"/>
          <a:ext cx="4321345" cy="5793499"/>
        </a:xfrm>
        <a:prstGeom prst="rect">
          <a:avLst/>
        </a:prstGeom>
        <a:ln>
          <a:solidFill>
            <a:schemeClr val="tx1"/>
          </a:solidFill>
        </a:ln>
      </xdr:spPr>
    </xdr:pic>
    <xdr:clientData/>
  </xdr:twoCellAnchor>
  <xdr:twoCellAnchor>
    <xdr:from>
      <xdr:col>8</xdr:col>
      <xdr:colOff>958327</xdr:colOff>
      <xdr:row>169</xdr:row>
      <xdr:rowOff>130884</xdr:rowOff>
    </xdr:from>
    <xdr:to>
      <xdr:col>19</xdr:col>
      <xdr:colOff>271561</xdr:colOff>
      <xdr:row>191</xdr:row>
      <xdr:rowOff>103619</xdr:rowOff>
    </xdr:to>
    <xdr:grpSp>
      <xdr:nvGrpSpPr>
        <xdr:cNvPr id="6" name="Group 5">
          <a:extLst>
            <a:ext uri="{FF2B5EF4-FFF2-40B4-BE49-F238E27FC236}">
              <a16:creationId xmlns:a16="http://schemas.microsoft.com/office/drawing/2014/main" id="{F761C155-F769-1D19-6A82-9DAD89A97F9A}"/>
            </a:ext>
          </a:extLst>
        </xdr:cNvPr>
        <xdr:cNvGrpSpPr/>
      </xdr:nvGrpSpPr>
      <xdr:grpSpPr>
        <a:xfrm>
          <a:off x="7476740" y="26154841"/>
          <a:ext cx="5268430" cy="4337669"/>
          <a:chOff x="1042832" y="3138984"/>
          <a:chExt cx="5404304" cy="4327341"/>
        </a:xfrm>
      </xdr:grpSpPr>
      <xdr:grpSp>
        <xdr:nvGrpSpPr>
          <xdr:cNvPr id="7" name="Group 6">
            <a:extLst>
              <a:ext uri="{FF2B5EF4-FFF2-40B4-BE49-F238E27FC236}">
                <a16:creationId xmlns:a16="http://schemas.microsoft.com/office/drawing/2014/main" id="{AFAE4EC2-FED2-506E-37DA-6E01AA912F62}"/>
              </a:ext>
            </a:extLst>
          </xdr:cNvPr>
          <xdr:cNvGrpSpPr/>
        </xdr:nvGrpSpPr>
        <xdr:grpSpPr>
          <a:xfrm>
            <a:off x="2430966" y="5819228"/>
            <a:ext cx="2628037" cy="1647097"/>
            <a:chOff x="1644530" y="5819228"/>
            <a:chExt cx="2628037" cy="1647097"/>
          </a:xfrm>
        </xdr:grpSpPr>
        <xdr:pic>
          <xdr:nvPicPr>
            <xdr:cNvPr id="11" name="Picture 10">
              <a:extLst>
                <a:ext uri="{FF2B5EF4-FFF2-40B4-BE49-F238E27FC236}">
                  <a16:creationId xmlns:a16="http://schemas.microsoft.com/office/drawing/2014/main" id="{4759CEC1-A271-D60B-BA07-5534F18B884F}"/>
                </a:ext>
              </a:extLst>
            </xdr:cNvPr>
            <xdr:cNvPicPr>
              <a:picLocks noChangeAspect="1"/>
            </xdr:cNvPicPr>
          </xdr:nvPicPr>
          <xdr:blipFill>
            <a:blip xmlns:r="http://schemas.openxmlformats.org/officeDocument/2006/relationships" r:embed="rId4" cstate="hqprint">
              <a:extLst>
                <a:ext uri="{28A0092B-C50C-407E-A947-70E740481C1C}">
                  <a14:useLocalDpi xmlns:a14="http://schemas.microsoft.com/office/drawing/2010/main"/>
                </a:ext>
              </a:extLst>
            </a:blip>
            <a:stretch>
              <a:fillRect/>
            </a:stretch>
          </xdr:blipFill>
          <xdr:spPr>
            <a:xfrm>
              <a:off x="1644530" y="5819228"/>
              <a:ext cx="1227253" cy="1638468"/>
            </a:xfrm>
            <a:prstGeom prst="rect">
              <a:avLst/>
            </a:prstGeom>
            <a:ln>
              <a:solidFill>
                <a:schemeClr val="tx1"/>
              </a:solidFill>
            </a:ln>
          </xdr:spPr>
        </xdr:pic>
        <xdr:pic>
          <xdr:nvPicPr>
            <xdr:cNvPr id="12" name="Picture 11">
              <a:extLst>
                <a:ext uri="{FF2B5EF4-FFF2-40B4-BE49-F238E27FC236}">
                  <a16:creationId xmlns:a16="http://schemas.microsoft.com/office/drawing/2014/main" id="{7F0F19E5-FB67-CDD3-834A-E4724E41A258}"/>
                </a:ext>
              </a:extLst>
            </xdr:cNvPr>
            <xdr:cNvPicPr>
              <a:picLocks noChangeAspect="1"/>
            </xdr:cNvPicPr>
          </xdr:nvPicPr>
          <xdr:blipFill>
            <a:blip xmlns:r="http://schemas.openxmlformats.org/officeDocument/2006/relationships" r:embed="rId5" cstate="hqprint">
              <a:extLst>
                <a:ext uri="{28A0092B-C50C-407E-A947-70E740481C1C}">
                  <a14:useLocalDpi xmlns:a14="http://schemas.microsoft.com/office/drawing/2010/main"/>
                </a:ext>
              </a:extLst>
            </a:blip>
            <a:stretch>
              <a:fillRect/>
            </a:stretch>
          </xdr:blipFill>
          <xdr:spPr>
            <a:xfrm>
              <a:off x="3045314" y="5827857"/>
              <a:ext cx="1227253" cy="1638468"/>
            </a:xfrm>
            <a:prstGeom prst="rect">
              <a:avLst/>
            </a:prstGeom>
            <a:ln>
              <a:solidFill>
                <a:schemeClr val="tx1"/>
              </a:solidFill>
            </a:ln>
          </xdr:spPr>
        </xdr:pic>
      </xdr:grpSp>
      <xdr:grpSp>
        <xdr:nvGrpSpPr>
          <xdr:cNvPr id="8" name="Group 7">
            <a:extLst>
              <a:ext uri="{FF2B5EF4-FFF2-40B4-BE49-F238E27FC236}">
                <a16:creationId xmlns:a16="http://schemas.microsoft.com/office/drawing/2014/main" id="{216C3C20-362A-47B8-7027-32F45B6E9B35}"/>
              </a:ext>
            </a:extLst>
          </xdr:cNvPr>
          <xdr:cNvGrpSpPr/>
        </xdr:nvGrpSpPr>
        <xdr:grpSpPr>
          <a:xfrm>
            <a:off x="1042832" y="3138984"/>
            <a:ext cx="5404304" cy="2520000"/>
            <a:chOff x="1042832" y="3138984"/>
            <a:chExt cx="5404304" cy="2520000"/>
          </a:xfrm>
        </xdr:grpSpPr>
        <xdr:pic>
          <xdr:nvPicPr>
            <xdr:cNvPr id="9" name="Picture 8">
              <a:extLst>
                <a:ext uri="{FF2B5EF4-FFF2-40B4-BE49-F238E27FC236}">
                  <a16:creationId xmlns:a16="http://schemas.microsoft.com/office/drawing/2014/main" id="{0321CAB0-FEA6-D80E-E2D2-B9DAB51EC2F7}"/>
                </a:ext>
              </a:extLst>
            </xdr:cNvPr>
            <xdr:cNvPicPr>
              <a:picLocks noChangeAspect="1"/>
            </xdr:cNvPicPr>
          </xdr:nvPicPr>
          <xdr:blipFill>
            <a:blip xmlns:r="http://schemas.openxmlformats.org/officeDocument/2006/relationships" r:embed="rId6" cstate="hqprint">
              <a:extLst>
                <a:ext uri="{28A0092B-C50C-407E-A947-70E740481C1C}">
                  <a14:useLocalDpi xmlns:a14="http://schemas.microsoft.com/office/drawing/2010/main"/>
                </a:ext>
              </a:extLst>
            </a:blip>
            <a:stretch>
              <a:fillRect/>
            </a:stretch>
          </xdr:blipFill>
          <xdr:spPr>
            <a:xfrm>
              <a:off x="3091116" y="3138984"/>
              <a:ext cx="3356020" cy="2520000"/>
            </a:xfrm>
            <a:prstGeom prst="rect">
              <a:avLst/>
            </a:prstGeom>
            <a:ln>
              <a:solidFill>
                <a:schemeClr val="tx1"/>
              </a:solidFill>
            </a:ln>
          </xdr:spPr>
        </xdr:pic>
        <xdr:pic>
          <xdr:nvPicPr>
            <xdr:cNvPr id="10" name="Picture 9">
              <a:extLst>
                <a:ext uri="{FF2B5EF4-FFF2-40B4-BE49-F238E27FC236}">
                  <a16:creationId xmlns:a16="http://schemas.microsoft.com/office/drawing/2014/main" id="{64B0C17A-1EE4-1A93-F689-BAB6C506A232}"/>
                </a:ext>
              </a:extLst>
            </xdr:cNvPr>
            <xdr:cNvPicPr>
              <a:picLocks noChangeAspect="1"/>
            </xdr:cNvPicPr>
          </xdr:nvPicPr>
          <xdr:blipFill>
            <a:blip xmlns:r="http://schemas.openxmlformats.org/officeDocument/2006/relationships" r:embed="rId7" cstate="hqprint">
              <a:extLst>
                <a:ext uri="{28A0092B-C50C-407E-A947-70E740481C1C}">
                  <a14:useLocalDpi xmlns:a14="http://schemas.microsoft.com/office/drawing/2010/main"/>
                </a:ext>
              </a:extLst>
            </a:blip>
            <a:stretch>
              <a:fillRect/>
            </a:stretch>
          </xdr:blipFill>
          <xdr:spPr>
            <a:xfrm>
              <a:off x="1042832" y="3138984"/>
              <a:ext cx="1887542" cy="2520000"/>
            </a:xfrm>
            <a:prstGeom prst="rect">
              <a:avLst/>
            </a:prstGeom>
            <a:ln>
              <a:solidFill>
                <a:schemeClr val="tx1"/>
              </a:solidFill>
            </a:ln>
          </xdr:spPr>
        </xdr:pic>
      </xdr:grpSp>
    </xdr:grpSp>
    <xdr:clientData/>
  </xdr:twoCellAnchor>
  <xdr:twoCellAnchor>
    <xdr:from>
      <xdr:col>0</xdr:col>
      <xdr:colOff>470647</xdr:colOff>
      <xdr:row>169</xdr:row>
      <xdr:rowOff>179294</xdr:rowOff>
    </xdr:from>
    <xdr:to>
      <xdr:col>7</xdr:col>
      <xdr:colOff>44824</xdr:colOff>
      <xdr:row>207</xdr:row>
      <xdr:rowOff>67235</xdr:rowOff>
    </xdr:to>
    <xdr:grpSp>
      <xdr:nvGrpSpPr>
        <xdr:cNvPr id="28" name="Group 27"/>
        <xdr:cNvGrpSpPr/>
      </xdr:nvGrpSpPr>
      <xdr:grpSpPr>
        <a:xfrm>
          <a:off x="470647" y="26203251"/>
          <a:ext cx="5264329" cy="7433397"/>
          <a:chOff x="1168583" y="315543"/>
          <a:chExt cx="4687093" cy="8160242"/>
        </a:xfrm>
      </xdr:grpSpPr>
      <xdr:pic>
        <xdr:nvPicPr>
          <xdr:cNvPr id="29" name="Picture 28" descr="https://vsjcllp.vsjadon.com/upload/insp-239734-1525.jpg"/>
          <xdr:cNvPicPr>
            <a:picLocks noChangeAspect="1" noChangeArrowheads="1"/>
          </xdr:cNvPicPr>
        </xdr:nvPicPr>
        <xdr:blipFill>
          <a:blip xmlns:r="http://schemas.openxmlformats.org/officeDocument/2006/relationships" r:embed="rId8" cstate="print">
            <a:extLst>
              <a:ext uri="{28A0092B-C50C-407E-A947-70E740481C1C}">
                <a14:useLocalDpi xmlns:a14="http://schemas.microsoft.com/office/drawing/2010/main" val="0"/>
              </a:ext>
            </a:extLst>
          </a:blip>
          <a:srcRect/>
          <a:stretch>
            <a:fillRect/>
          </a:stretch>
        </xdr:blipFill>
        <xdr:spPr bwMode="auto">
          <a:xfrm>
            <a:off x="3589907" y="6762695"/>
            <a:ext cx="1278506" cy="1706452"/>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30" name="Picture 29" descr="https://vsjcllp.vsjadon.com/upload/insp-239734-849.jpg"/>
          <xdr:cNvPicPr>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1519779" y="315543"/>
            <a:ext cx="4140255" cy="3108069"/>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31" name="Picture 30" descr="https://vsjcllp.vsjadon.com/upload/insp-239734-874.jpg"/>
          <xdr:cNvPicPr>
            <a:picLocks noChangeAspect="1" noChangeArrowheads="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3589907" y="3584385"/>
            <a:ext cx="2265769" cy="3024175"/>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32" name="Picture 31" descr="https://vsjcllp.vsjadon.com/upload/insp-239734-1512.jpg"/>
          <xdr:cNvPicPr>
            <a:picLocks noChangeAspect="1" noChangeArrowheads="1"/>
          </xdr:cNvPicPr>
        </xdr:nvPicPr>
        <xdr:blipFill>
          <a:blip xmlns:r="http://schemas.openxmlformats.org/officeDocument/2006/relationships" r:embed="rId11" cstate="print">
            <a:extLst>
              <a:ext uri="{28A0092B-C50C-407E-A947-70E740481C1C}">
                <a14:useLocalDpi xmlns:a14="http://schemas.microsoft.com/office/drawing/2010/main" val="0"/>
              </a:ext>
            </a:extLst>
          </a:blip>
          <a:srcRect/>
          <a:stretch>
            <a:fillRect/>
          </a:stretch>
        </xdr:blipFill>
        <xdr:spPr bwMode="auto">
          <a:xfrm>
            <a:off x="2159357" y="6769333"/>
            <a:ext cx="1278506" cy="1706452"/>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pic>
        <xdr:nvPicPr>
          <xdr:cNvPr id="33" name="Picture 32" descr="https://vsjcllp.vsjadon.com/upload/insp-239734-843.jpg"/>
          <xdr:cNvPicPr>
            <a:picLocks noChangeAspect="1" noChangeArrowheads="1"/>
          </xdr:cNvPicPr>
        </xdr:nvPicPr>
        <xdr:blipFill>
          <a:blip xmlns:r="http://schemas.openxmlformats.org/officeDocument/2006/relationships" r:embed="rId12" cstate="print">
            <a:extLst>
              <a:ext uri="{28A0092B-C50C-407E-A947-70E740481C1C}">
                <a14:useLocalDpi xmlns:a14="http://schemas.microsoft.com/office/drawing/2010/main" val="0"/>
              </a:ext>
            </a:extLst>
          </a:blip>
          <a:srcRect/>
          <a:stretch>
            <a:fillRect/>
          </a:stretch>
        </xdr:blipFill>
        <xdr:spPr bwMode="auto">
          <a:xfrm>
            <a:off x="1168583" y="3584385"/>
            <a:ext cx="2265769" cy="3024175"/>
          </a:xfrm>
          <a:prstGeom prst="rect">
            <a:avLst/>
          </a:prstGeom>
          <a:noFill/>
          <a:ln>
            <a:solidFill>
              <a:schemeClr val="tx1"/>
            </a:solidFill>
          </a:ln>
          <a:extLst>
            <a:ext uri="{909E8E84-426E-40DD-AFC4-6F175D3DCCD1}">
              <a14:hiddenFill xmlns:a14="http://schemas.microsoft.com/office/drawing/2010/main">
                <a:solidFill>
                  <a:srgbClr val="FFFFFF"/>
                </a:solidFill>
              </a14:hiddenFill>
            </a:ext>
          </a:extLst>
        </xdr:spPr>
      </xdr:pic>
    </xdr:grp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https://goo.gl/maps/SAGTX8isKDi8ETEn9" TargetMode="External"/><Relationship Id="rId4" Type="http://schemas.openxmlformats.org/officeDocument/2006/relationships/vmlDrawing" Target="../drawings/vmlDrawing1.v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P248"/>
  <sheetViews>
    <sheetView tabSelected="1" view="pageBreakPreview" topLeftCell="A92" zoomScale="115" zoomScaleNormal="100" zoomScaleSheetLayoutView="115" zoomScalePageLayoutView="98" workbookViewId="0">
      <selection activeCell="I96" sqref="I96"/>
    </sheetView>
  </sheetViews>
  <sheetFormatPr defaultColWidth="9.140625" defaultRowHeight="15.75" x14ac:dyDescent="0.25"/>
  <cols>
    <col min="1" max="1" width="11.42578125" style="36" customWidth="1"/>
    <col min="2" max="2" width="12" style="36" customWidth="1"/>
    <col min="3" max="3" width="12.7109375" style="36" customWidth="1"/>
    <col min="4" max="4" width="14.140625" style="36" customWidth="1"/>
    <col min="5" max="7" width="11.7109375" style="36" customWidth="1"/>
    <col min="8" max="8" width="12.42578125" style="36" customWidth="1"/>
    <col min="9" max="9" width="17.42578125" style="20" customWidth="1"/>
    <col min="10" max="10" width="11.42578125" style="20" customWidth="1"/>
    <col min="11" max="11" width="10.5703125" style="20" bestFit="1" customWidth="1"/>
    <col min="12" max="12" width="10.5703125" style="20" customWidth="1"/>
    <col min="13" max="13" width="11.85546875" style="20" customWidth="1"/>
    <col min="14" max="14" width="12.5703125" style="20" hidden="1" customWidth="1"/>
    <col min="15" max="15" width="9.85546875" style="20" hidden="1" customWidth="1"/>
    <col min="16" max="16" width="11.7109375" style="20" hidden="1" customWidth="1"/>
    <col min="17" max="247" width="9.140625" style="20"/>
    <col min="248" max="248" width="8.7109375" style="20" customWidth="1"/>
    <col min="249" max="249" width="9.85546875" style="20" customWidth="1"/>
    <col min="250" max="250" width="14.42578125" style="20" customWidth="1"/>
    <col min="251" max="251" width="7.28515625" style="20" customWidth="1"/>
    <col min="252" max="252" width="5.5703125" style="20" customWidth="1"/>
    <col min="253" max="253" width="9" style="20" customWidth="1"/>
    <col min="254" max="255" width="9.85546875" style="20" customWidth="1"/>
    <col min="256" max="256" width="11.140625" style="20" customWidth="1"/>
    <col min="257" max="257" width="2.85546875" style="20" customWidth="1"/>
    <col min="258" max="258" width="3.5703125" style="20" customWidth="1"/>
    <col min="259" max="503" width="9.140625" style="20"/>
    <col min="504" max="504" width="8.7109375" style="20" customWidth="1"/>
    <col min="505" max="505" width="9.85546875" style="20" customWidth="1"/>
    <col min="506" max="506" width="14.42578125" style="20" customWidth="1"/>
    <col min="507" max="507" width="7.28515625" style="20" customWidth="1"/>
    <col min="508" max="508" width="5.5703125" style="20" customWidth="1"/>
    <col min="509" max="509" width="9" style="20" customWidth="1"/>
    <col min="510" max="511" width="9.85546875" style="20" customWidth="1"/>
    <col min="512" max="512" width="11.140625" style="20" customWidth="1"/>
    <col min="513" max="513" width="2.85546875" style="20" customWidth="1"/>
    <col min="514" max="514" width="3.5703125" style="20" customWidth="1"/>
    <col min="515" max="759" width="9.140625" style="20"/>
    <col min="760" max="760" width="8.7109375" style="20" customWidth="1"/>
    <col min="761" max="761" width="9.85546875" style="20" customWidth="1"/>
    <col min="762" max="762" width="14.42578125" style="20" customWidth="1"/>
    <col min="763" max="763" width="7.28515625" style="20" customWidth="1"/>
    <col min="764" max="764" width="5.5703125" style="20" customWidth="1"/>
    <col min="765" max="765" width="9" style="20" customWidth="1"/>
    <col min="766" max="767" width="9.85546875" style="20" customWidth="1"/>
    <col min="768" max="768" width="11.140625" style="20" customWidth="1"/>
    <col min="769" max="769" width="2.85546875" style="20" customWidth="1"/>
    <col min="770" max="770" width="3.5703125" style="20" customWidth="1"/>
    <col min="771" max="1015" width="9.140625" style="20"/>
    <col min="1016" max="1016" width="8.7109375" style="20" customWidth="1"/>
    <col min="1017" max="1017" width="9.85546875" style="20" customWidth="1"/>
    <col min="1018" max="1018" width="14.42578125" style="20" customWidth="1"/>
    <col min="1019" max="1019" width="7.28515625" style="20" customWidth="1"/>
    <col min="1020" max="1020" width="5.5703125" style="20" customWidth="1"/>
    <col min="1021" max="1021" width="9" style="20" customWidth="1"/>
    <col min="1022" max="1023" width="9.85546875" style="20" customWidth="1"/>
    <col min="1024" max="1024" width="11.140625" style="20" customWidth="1"/>
    <col min="1025" max="1025" width="2.85546875" style="20" customWidth="1"/>
    <col min="1026" max="1026" width="3.5703125" style="20" customWidth="1"/>
    <col min="1027" max="1271" width="9.140625" style="20"/>
    <col min="1272" max="1272" width="8.7109375" style="20" customWidth="1"/>
    <col min="1273" max="1273" width="9.85546875" style="20" customWidth="1"/>
    <col min="1274" max="1274" width="14.42578125" style="20" customWidth="1"/>
    <col min="1275" max="1275" width="7.28515625" style="20" customWidth="1"/>
    <col min="1276" max="1276" width="5.5703125" style="20" customWidth="1"/>
    <col min="1277" max="1277" width="9" style="20" customWidth="1"/>
    <col min="1278" max="1279" width="9.85546875" style="20" customWidth="1"/>
    <col min="1280" max="1280" width="11.140625" style="20" customWidth="1"/>
    <col min="1281" max="1281" width="2.85546875" style="20" customWidth="1"/>
    <col min="1282" max="1282" width="3.5703125" style="20" customWidth="1"/>
    <col min="1283" max="1527" width="9.140625" style="20"/>
    <col min="1528" max="1528" width="8.7109375" style="20" customWidth="1"/>
    <col min="1529" max="1529" width="9.85546875" style="20" customWidth="1"/>
    <col min="1530" max="1530" width="14.42578125" style="20" customWidth="1"/>
    <col min="1531" max="1531" width="7.28515625" style="20" customWidth="1"/>
    <col min="1532" max="1532" width="5.5703125" style="20" customWidth="1"/>
    <col min="1533" max="1533" width="9" style="20" customWidth="1"/>
    <col min="1534" max="1535" width="9.85546875" style="20" customWidth="1"/>
    <col min="1536" max="1536" width="11.140625" style="20" customWidth="1"/>
    <col min="1537" max="1537" width="2.85546875" style="20" customWidth="1"/>
    <col min="1538" max="1538" width="3.5703125" style="20" customWidth="1"/>
    <col min="1539" max="1783" width="9.140625" style="20"/>
    <col min="1784" max="1784" width="8.7109375" style="20" customWidth="1"/>
    <col min="1785" max="1785" width="9.85546875" style="20" customWidth="1"/>
    <col min="1786" max="1786" width="14.42578125" style="20" customWidth="1"/>
    <col min="1787" max="1787" width="7.28515625" style="20" customWidth="1"/>
    <col min="1788" max="1788" width="5.5703125" style="20" customWidth="1"/>
    <col min="1789" max="1789" width="9" style="20" customWidth="1"/>
    <col min="1790" max="1791" width="9.85546875" style="20" customWidth="1"/>
    <col min="1792" max="1792" width="11.140625" style="20" customWidth="1"/>
    <col min="1793" max="1793" width="2.85546875" style="20" customWidth="1"/>
    <col min="1794" max="1794" width="3.5703125" style="20" customWidth="1"/>
    <col min="1795" max="2039" width="9.140625" style="20"/>
    <col min="2040" max="2040" width="8.7109375" style="20" customWidth="1"/>
    <col min="2041" max="2041" width="9.85546875" style="20" customWidth="1"/>
    <col min="2042" max="2042" width="14.42578125" style="20" customWidth="1"/>
    <col min="2043" max="2043" width="7.28515625" style="20" customWidth="1"/>
    <col min="2044" max="2044" width="5.5703125" style="20" customWidth="1"/>
    <col min="2045" max="2045" width="9" style="20" customWidth="1"/>
    <col min="2046" max="2047" width="9.85546875" style="20" customWidth="1"/>
    <col min="2048" max="2048" width="11.140625" style="20" customWidth="1"/>
    <col min="2049" max="2049" width="2.85546875" style="20" customWidth="1"/>
    <col min="2050" max="2050" width="3.5703125" style="20" customWidth="1"/>
    <col min="2051" max="2295" width="9.140625" style="20"/>
    <col min="2296" max="2296" width="8.7109375" style="20" customWidth="1"/>
    <col min="2297" max="2297" width="9.85546875" style="20" customWidth="1"/>
    <col min="2298" max="2298" width="14.42578125" style="20" customWidth="1"/>
    <col min="2299" max="2299" width="7.28515625" style="20" customWidth="1"/>
    <col min="2300" max="2300" width="5.5703125" style="20" customWidth="1"/>
    <col min="2301" max="2301" width="9" style="20" customWidth="1"/>
    <col min="2302" max="2303" width="9.85546875" style="20" customWidth="1"/>
    <col min="2304" max="2304" width="11.140625" style="20" customWidth="1"/>
    <col min="2305" max="2305" width="2.85546875" style="20" customWidth="1"/>
    <col min="2306" max="2306" width="3.5703125" style="20" customWidth="1"/>
    <col min="2307" max="2551" width="9.140625" style="20"/>
    <col min="2552" max="2552" width="8.7109375" style="20" customWidth="1"/>
    <col min="2553" max="2553" width="9.85546875" style="20" customWidth="1"/>
    <col min="2554" max="2554" width="14.42578125" style="20" customWidth="1"/>
    <col min="2555" max="2555" width="7.28515625" style="20" customWidth="1"/>
    <col min="2556" max="2556" width="5.5703125" style="20" customWidth="1"/>
    <col min="2557" max="2557" width="9" style="20" customWidth="1"/>
    <col min="2558" max="2559" width="9.85546875" style="20" customWidth="1"/>
    <col min="2560" max="2560" width="11.140625" style="20" customWidth="1"/>
    <col min="2561" max="2561" width="2.85546875" style="20" customWidth="1"/>
    <col min="2562" max="2562" width="3.5703125" style="20" customWidth="1"/>
    <col min="2563" max="2807" width="9.140625" style="20"/>
    <col min="2808" max="2808" width="8.7109375" style="20" customWidth="1"/>
    <col min="2809" max="2809" width="9.85546875" style="20" customWidth="1"/>
    <col min="2810" max="2810" width="14.42578125" style="20" customWidth="1"/>
    <col min="2811" max="2811" width="7.28515625" style="20" customWidth="1"/>
    <col min="2812" max="2812" width="5.5703125" style="20" customWidth="1"/>
    <col min="2813" max="2813" width="9" style="20" customWidth="1"/>
    <col min="2814" max="2815" width="9.85546875" style="20" customWidth="1"/>
    <col min="2816" max="2816" width="11.140625" style="20" customWidth="1"/>
    <col min="2817" max="2817" width="2.85546875" style="20" customWidth="1"/>
    <col min="2818" max="2818" width="3.5703125" style="20" customWidth="1"/>
    <col min="2819" max="3063" width="9.140625" style="20"/>
    <col min="3064" max="3064" width="8.7109375" style="20" customWidth="1"/>
    <col min="3065" max="3065" width="9.85546875" style="20" customWidth="1"/>
    <col min="3066" max="3066" width="14.42578125" style="20" customWidth="1"/>
    <col min="3067" max="3067" width="7.28515625" style="20" customWidth="1"/>
    <col min="3068" max="3068" width="5.5703125" style="20" customWidth="1"/>
    <col min="3069" max="3069" width="9" style="20" customWidth="1"/>
    <col min="3070" max="3071" width="9.85546875" style="20" customWidth="1"/>
    <col min="3072" max="3072" width="11.140625" style="20" customWidth="1"/>
    <col min="3073" max="3073" width="2.85546875" style="20" customWidth="1"/>
    <col min="3074" max="3074" width="3.5703125" style="20" customWidth="1"/>
    <col min="3075" max="3319" width="9.140625" style="20"/>
    <col min="3320" max="3320" width="8.7109375" style="20" customWidth="1"/>
    <col min="3321" max="3321" width="9.85546875" style="20" customWidth="1"/>
    <col min="3322" max="3322" width="14.42578125" style="20" customWidth="1"/>
    <col min="3323" max="3323" width="7.28515625" style="20" customWidth="1"/>
    <col min="3324" max="3324" width="5.5703125" style="20" customWidth="1"/>
    <col min="3325" max="3325" width="9" style="20" customWidth="1"/>
    <col min="3326" max="3327" width="9.85546875" style="20" customWidth="1"/>
    <col min="3328" max="3328" width="11.140625" style="20" customWidth="1"/>
    <col min="3329" max="3329" width="2.85546875" style="20" customWidth="1"/>
    <col min="3330" max="3330" width="3.5703125" style="20" customWidth="1"/>
    <col min="3331" max="3575" width="9.140625" style="20"/>
    <col min="3576" max="3576" width="8.7109375" style="20" customWidth="1"/>
    <col min="3577" max="3577" width="9.85546875" style="20" customWidth="1"/>
    <col min="3578" max="3578" width="14.42578125" style="20" customWidth="1"/>
    <col min="3579" max="3579" width="7.28515625" style="20" customWidth="1"/>
    <col min="3580" max="3580" width="5.5703125" style="20" customWidth="1"/>
    <col min="3581" max="3581" width="9" style="20" customWidth="1"/>
    <col min="3582" max="3583" width="9.85546875" style="20" customWidth="1"/>
    <col min="3584" max="3584" width="11.140625" style="20" customWidth="1"/>
    <col min="3585" max="3585" width="2.85546875" style="20" customWidth="1"/>
    <col min="3586" max="3586" width="3.5703125" style="20" customWidth="1"/>
    <col min="3587" max="3831" width="9.140625" style="20"/>
    <col min="3832" max="3832" width="8.7109375" style="20" customWidth="1"/>
    <col min="3833" max="3833" width="9.85546875" style="20" customWidth="1"/>
    <col min="3834" max="3834" width="14.42578125" style="20" customWidth="1"/>
    <col min="3835" max="3835" width="7.28515625" style="20" customWidth="1"/>
    <col min="3836" max="3836" width="5.5703125" style="20" customWidth="1"/>
    <col min="3837" max="3837" width="9" style="20" customWidth="1"/>
    <col min="3838" max="3839" width="9.85546875" style="20" customWidth="1"/>
    <col min="3840" max="3840" width="11.140625" style="20" customWidth="1"/>
    <col min="3841" max="3841" width="2.85546875" style="20" customWidth="1"/>
    <col min="3842" max="3842" width="3.5703125" style="20" customWidth="1"/>
    <col min="3843" max="4087" width="9.140625" style="20"/>
    <col min="4088" max="4088" width="8.7109375" style="20" customWidth="1"/>
    <col min="4089" max="4089" width="9.85546875" style="20" customWidth="1"/>
    <col min="4090" max="4090" width="14.42578125" style="20" customWidth="1"/>
    <col min="4091" max="4091" width="7.28515625" style="20" customWidth="1"/>
    <col min="4092" max="4092" width="5.5703125" style="20" customWidth="1"/>
    <col min="4093" max="4093" width="9" style="20" customWidth="1"/>
    <col min="4094" max="4095" width="9.85546875" style="20" customWidth="1"/>
    <col min="4096" max="4096" width="11.140625" style="20" customWidth="1"/>
    <col min="4097" max="4097" width="2.85546875" style="20" customWidth="1"/>
    <col min="4098" max="4098" width="3.5703125" style="20" customWidth="1"/>
    <col min="4099" max="4343" width="9.140625" style="20"/>
    <col min="4344" max="4344" width="8.7109375" style="20" customWidth="1"/>
    <col min="4345" max="4345" width="9.85546875" style="20" customWidth="1"/>
    <col min="4346" max="4346" width="14.42578125" style="20" customWidth="1"/>
    <col min="4347" max="4347" width="7.28515625" style="20" customWidth="1"/>
    <col min="4348" max="4348" width="5.5703125" style="20" customWidth="1"/>
    <col min="4349" max="4349" width="9" style="20" customWidth="1"/>
    <col min="4350" max="4351" width="9.85546875" style="20" customWidth="1"/>
    <col min="4352" max="4352" width="11.140625" style="20" customWidth="1"/>
    <col min="4353" max="4353" width="2.85546875" style="20" customWidth="1"/>
    <col min="4354" max="4354" width="3.5703125" style="20" customWidth="1"/>
    <col min="4355" max="4599" width="9.140625" style="20"/>
    <col min="4600" max="4600" width="8.7109375" style="20" customWidth="1"/>
    <col min="4601" max="4601" width="9.85546875" style="20" customWidth="1"/>
    <col min="4602" max="4602" width="14.42578125" style="20" customWidth="1"/>
    <col min="4603" max="4603" width="7.28515625" style="20" customWidth="1"/>
    <col min="4604" max="4604" width="5.5703125" style="20" customWidth="1"/>
    <col min="4605" max="4605" width="9" style="20" customWidth="1"/>
    <col min="4606" max="4607" width="9.85546875" style="20" customWidth="1"/>
    <col min="4608" max="4608" width="11.140625" style="20" customWidth="1"/>
    <col min="4609" max="4609" width="2.85546875" style="20" customWidth="1"/>
    <col min="4610" max="4610" width="3.5703125" style="20" customWidth="1"/>
    <col min="4611" max="4855" width="9.140625" style="20"/>
    <col min="4856" max="4856" width="8.7109375" style="20" customWidth="1"/>
    <col min="4857" max="4857" width="9.85546875" style="20" customWidth="1"/>
    <col min="4858" max="4858" width="14.42578125" style="20" customWidth="1"/>
    <col min="4859" max="4859" width="7.28515625" style="20" customWidth="1"/>
    <col min="4860" max="4860" width="5.5703125" style="20" customWidth="1"/>
    <col min="4861" max="4861" width="9" style="20" customWidth="1"/>
    <col min="4862" max="4863" width="9.85546875" style="20" customWidth="1"/>
    <col min="4864" max="4864" width="11.140625" style="20" customWidth="1"/>
    <col min="4865" max="4865" width="2.85546875" style="20" customWidth="1"/>
    <col min="4866" max="4866" width="3.5703125" style="20" customWidth="1"/>
    <col min="4867" max="5111" width="9.140625" style="20"/>
    <col min="5112" max="5112" width="8.7109375" style="20" customWidth="1"/>
    <col min="5113" max="5113" width="9.85546875" style="20" customWidth="1"/>
    <col min="5114" max="5114" width="14.42578125" style="20" customWidth="1"/>
    <col min="5115" max="5115" width="7.28515625" style="20" customWidth="1"/>
    <col min="5116" max="5116" width="5.5703125" style="20" customWidth="1"/>
    <col min="5117" max="5117" width="9" style="20" customWidth="1"/>
    <col min="5118" max="5119" width="9.85546875" style="20" customWidth="1"/>
    <col min="5120" max="5120" width="11.140625" style="20" customWidth="1"/>
    <col min="5121" max="5121" width="2.85546875" style="20" customWidth="1"/>
    <col min="5122" max="5122" width="3.5703125" style="20" customWidth="1"/>
    <col min="5123" max="5367" width="9.140625" style="20"/>
    <col min="5368" max="5368" width="8.7109375" style="20" customWidth="1"/>
    <col min="5369" max="5369" width="9.85546875" style="20" customWidth="1"/>
    <col min="5370" max="5370" width="14.42578125" style="20" customWidth="1"/>
    <col min="5371" max="5371" width="7.28515625" style="20" customWidth="1"/>
    <col min="5372" max="5372" width="5.5703125" style="20" customWidth="1"/>
    <col min="5373" max="5373" width="9" style="20" customWidth="1"/>
    <col min="5374" max="5375" width="9.85546875" style="20" customWidth="1"/>
    <col min="5376" max="5376" width="11.140625" style="20" customWidth="1"/>
    <col min="5377" max="5377" width="2.85546875" style="20" customWidth="1"/>
    <col min="5378" max="5378" width="3.5703125" style="20" customWidth="1"/>
    <col min="5379" max="5623" width="9.140625" style="20"/>
    <col min="5624" max="5624" width="8.7109375" style="20" customWidth="1"/>
    <col min="5625" max="5625" width="9.85546875" style="20" customWidth="1"/>
    <col min="5626" max="5626" width="14.42578125" style="20" customWidth="1"/>
    <col min="5627" max="5627" width="7.28515625" style="20" customWidth="1"/>
    <col min="5628" max="5628" width="5.5703125" style="20" customWidth="1"/>
    <col min="5629" max="5629" width="9" style="20" customWidth="1"/>
    <col min="5630" max="5631" width="9.85546875" style="20" customWidth="1"/>
    <col min="5632" max="5632" width="11.140625" style="20" customWidth="1"/>
    <col min="5633" max="5633" width="2.85546875" style="20" customWidth="1"/>
    <col min="5634" max="5634" width="3.5703125" style="20" customWidth="1"/>
    <col min="5635" max="5879" width="9.140625" style="20"/>
    <col min="5880" max="5880" width="8.7109375" style="20" customWidth="1"/>
    <col min="5881" max="5881" width="9.85546875" style="20" customWidth="1"/>
    <col min="5882" max="5882" width="14.42578125" style="20" customWidth="1"/>
    <col min="5883" max="5883" width="7.28515625" style="20" customWidth="1"/>
    <col min="5884" max="5884" width="5.5703125" style="20" customWidth="1"/>
    <col min="5885" max="5885" width="9" style="20" customWidth="1"/>
    <col min="5886" max="5887" width="9.85546875" style="20" customWidth="1"/>
    <col min="5888" max="5888" width="11.140625" style="20" customWidth="1"/>
    <col min="5889" max="5889" width="2.85546875" style="20" customWidth="1"/>
    <col min="5890" max="5890" width="3.5703125" style="20" customWidth="1"/>
    <col min="5891" max="6135" width="9.140625" style="20"/>
    <col min="6136" max="6136" width="8.7109375" style="20" customWidth="1"/>
    <col min="6137" max="6137" width="9.85546875" style="20" customWidth="1"/>
    <col min="6138" max="6138" width="14.42578125" style="20" customWidth="1"/>
    <col min="6139" max="6139" width="7.28515625" style="20" customWidth="1"/>
    <col min="6140" max="6140" width="5.5703125" style="20" customWidth="1"/>
    <col min="6141" max="6141" width="9" style="20" customWidth="1"/>
    <col min="6142" max="6143" width="9.85546875" style="20" customWidth="1"/>
    <col min="6144" max="6144" width="11.140625" style="20" customWidth="1"/>
    <col min="6145" max="6145" width="2.85546875" style="20" customWidth="1"/>
    <col min="6146" max="6146" width="3.5703125" style="20" customWidth="1"/>
    <col min="6147" max="6391" width="9.140625" style="20"/>
    <col min="6392" max="6392" width="8.7109375" style="20" customWidth="1"/>
    <col min="6393" max="6393" width="9.85546875" style="20" customWidth="1"/>
    <col min="6394" max="6394" width="14.42578125" style="20" customWidth="1"/>
    <col min="6395" max="6395" width="7.28515625" style="20" customWidth="1"/>
    <col min="6396" max="6396" width="5.5703125" style="20" customWidth="1"/>
    <col min="6397" max="6397" width="9" style="20" customWidth="1"/>
    <col min="6398" max="6399" width="9.85546875" style="20" customWidth="1"/>
    <col min="6400" max="6400" width="11.140625" style="20" customWidth="1"/>
    <col min="6401" max="6401" width="2.85546875" style="20" customWidth="1"/>
    <col min="6402" max="6402" width="3.5703125" style="20" customWidth="1"/>
    <col min="6403" max="6647" width="9.140625" style="20"/>
    <col min="6648" max="6648" width="8.7109375" style="20" customWidth="1"/>
    <col min="6649" max="6649" width="9.85546875" style="20" customWidth="1"/>
    <col min="6650" max="6650" width="14.42578125" style="20" customWidth="1"/>
    <col min="6651" max="6651" width="7.28515625" style="20" customWidth="1"/>
    <col min="6652" max="6652" width="5.5703125" style="20" customWidth="1"/>
    <col min="6653" max="6653" width="9" style="20" customWidth="1"/>
    <col min="6654" max="6655" width="9.85546875" style="20" customWidth="1"/>
    <col min="6656" max="6656" width="11.140625" style="20" customWidth="1"/>
    <col min="6657" max="6657" width="2.85546875" style="20" customWidth="1"/>
    <col min="6658" max="6658" width="3.5703125" style="20" customWidth="1"/>
    <col min="6659" max="6903" width="9.140625" style="20"/>
    <col min="6904" max="6904" width="8.7109375" style="20" customWidth="1"/>
    <col min="6905" max="6905" width="9.85546875" style="20" customWidth="1"/>
    <col min="6906" max="6906" width="14.42578125" style="20" customWidth="1"/>
    <col min="6907" max="6907" width="7.28515625" style="20" customWidth="1"/>
    <col min="6908" max="6908" width="5.5703125" style="20" customWidth="1"/>
    <col min="6909" max="6909" width="9" style="20" customWidth="1"/>
    <col min="6910" max="6911" width="9.85546875" style="20" customWidth="1"/>
    <col min="6912" max="6912" width="11.140625" style="20" customWidth="1"/>
    <col min="6913" max="6913" width="2.85546875" style="20" customWidth="1"/>
    <col min="6914" max="6914" width="3.5703125" style="20" customWidth="1"/>
    <col min="6915" max="7159" width="9.140625" style="20"/>
    <col min="7160" max="7160" width="8.7109375" style="20" customWidth="1"/>
    <col min="7161" max="7161" width="9.85546875" style="20" customWidth="1"/>
    <col min="7162" max="7162" width="14.42578125" style="20" customWidth="1"/>
    <col min="7163" max="7163" width="7.28515625" style="20" customWidth="1"/>
    <col min="7164" max="7164" width="5.5703125" style="20" customWidth="1"/>
    <col min="7165" max="7165" width="9" style="20" customWidth="1"/>
    <col min="7166" max="7167" width="9.85546875" style="20" customWidth="1"/>
    <col min="7168" max="7168" width="11.140625" style="20" customWidth="1"/>
    <col min="7169" max="7169" width="2.85546875" style="20" customWidth="1"/>
    <col min="7170" max="7170" width="3.5703125" style="20" customWidth="1"/>
    <col min="7171" max="7415" width="9.140625" style="20"/>
    <col min="7416" max="7416" width="8.7109375" style="20" customWidth="1"/>
    <col min="7417" max="7417" width="9.85546875" style="20" customWidth="1"/>
    <col min="7418" max="7418" width="14.42578125" style="20" customWidth="1"/>
    <col min="7419" max="7419" width="7.28515625" style="20" customWidth="1"/>
    <col min="7420" max="7420" width="5.5703125" style="20" customWidth="1"/>
    <col min="7421" max="7421" width="9" style="20" customWidth="1"/>
    <col min="7422" max="7423" width="9.85546875" style="20" customWidth="1"/>
    <col min="7424" max="7424" width="11.140625" style="20" customWidth="1"/>
    <col min="7425" max="7425" width="2.85546875" style="20" customWidth="1"/>
    <col min="7426" max="7426" width="3.5703125" style="20" customWidth="1"/>
    <col min="7427" max="7671" width="9.140625" style="20"/>
    <col min="7672" max="7672" width="8.7109375" style="20" customWidth="1"/>
    <col min="7673" max="7673" width="9.85546875" style="20" customWidth="1"/>
    <col min="7674" max="7674" width="14.42578125" style="20" customWidth="1"/>
    <col min="7675" max="7675" width="7.28515625" style="20" customWidth="1"/>
    <col min="7676" max="7676" width="5.5703125" style="20" customWidth="1"/>
    <col min="7677" max="7677" width="9" style="20" customWidth="1"/>
    <col min="7678" max="7679" width="9.85546875" style="20" customWidth="1"/>
    <col min="7680" max="7680" width="11.140625" style="20" customWidth="1"/>
    <col min="7681" max="7681" width="2.85546875" style="20" customWidth="1"/>
    <col min="7682" max="7682" width="3.5703125" style="20" customWidth="1"/>
    <col min="7683" max="7927" width="9.140625" style="20"/>
    <col min="7928" max="7928" width="8.7109375" style="20" customWidth="1"/>
    <col min="7929" max="7929" width="9.85546875" style="20" customWidth="1"/>
    <col min="7930" max="7930" width="14.42578125" style="20" customWidth="1"/>
    <col min="7931" max="7931" width="7.28515625" style="20" customWidth="1"/>
    <col min="7932" max="7932" width="5.5703125" style="20" customWidth="1"/>
    <col min="7933" max="7933" width="9" style="20" customWidth="1"/>
    <col min="7934" max="7935" width="9.85546875" style="20" customWidth="1"/>
    <col min="7936" max="7936" width="11.140625" style="20" customWidth="1"/>
    <col min="7937" max="7937" width="2.85546875" style="20" customWidth="1"/>
    <col min="7938" max="7938" width="3.5703125" style="20" customWidth="1"/>
    <col min="7939" max="8183" width="9.140625" style="20"/>
    <col min="8184" max="8184" width="8.7109375" style="20" customWidth="1"/>
    <col min="8185" max="8185" width="9.85546875" style="20" customWidth="1"/>
    <col min="8186" max="8186" width="14.42578125" style="20" customWidth="1"/>
    <col min="8187" max="8187" width="7.28515625" style="20" customWidth="1"/>
    <col min="8188" max="8188" width="5.5703125" style="20" customWidth="1"/>
    <col min="8189" max="8189" width="9" style="20" customWidth="1"/>
    <col min="8190" max="8191" width="9.85546875" style="20" customWidth="1"/>
    <col min="8192" max="8192" width="11.140625" style="20" customWidth="1"/>
    <col min="8193" max="8193" width="2.85546875" style="20" customWidth="1"/>
    <col min="8194" max="8194" width="3.5703125" style="20" customWidth="1"/>
    <col min="8195" max="8439" width="9.140625" style="20"/>
    <col min="8440" max="8440" width="8.7109375" style="20" customWidth="1"/>
    <col min="8441" max="8441" width="9.85546875" style="20" customWidth="1"/>
    <col min="8442" max="8442" width="14.42578125" style="20" customWidth="1"/>
    <col min="8443" max="8443" width="7.28515625" style="20" customWidth="1"/>
    <col min="8444" max="8444" width="5.5703125" style="20" customWidth="1"/>
    <col min="8445" max="8445" width="9" style="20" customWidth="1"/>
    <col min="8446" max="8447" width="9.85546875" style="20" customWidth="1"/>
    <col min="8448" max="8448" width="11.140625" style="20" customWidth="1"/>
    <col min="8449" max="8449" width="2.85546875" style="20" customWidth="1"/>
    <col min="8450" max="8450" width="3.5703125" style="20" customWidth="1"/>
    <col min="8451" max="8695" width="9.140625" style="20"/>
    <col min="8696" max="8696" width="8.7109375" style="20" customWidth="1"/>
    <col min="8697" max="8697" width="9.85546875" style="20" customWidth="1"/>
    <col min="8698" max="8698" width="14.42578125" style="20" customWidth="1"/>
    <col min="8699" max="8699" width="7.28515625" style="20" customWidth="1"/>
    <col min="8700" max="8700" width="5.5703125" style="20" customWidth="1"/>
    <col min="8701" max="8701" width="9" style="20" customWidth="1"/>
    <col min="8702" max="8703" width="9.85546875" style="20" customWidth="1"/>
    <col min="8704" max="8704" width="11.140625" style="20" customWidth="1"/>
    <col min="8705" max="8705" width="2.85546875" style="20" customWidth="1"/>
    <col min="8706" max="8706" width="3.5703125" style="20" customWidth="1"/>
    <col min="8707" max="8951" width="9.140625" style="20"/>
    <col min="8952" max="8952" width="8.7109375" style="20" customWidth="1"/>
    <col min="8953" max="8953" width="9.85546875" style="20" customWidth="1"/>
    <col min="8954" max="8954" width="14.42578125" style="20" customWidth="1"/>
    <col min="8955" max="8955" width="7.28515625" style="20" customWidth="1"/>
    <col min="8956" max="8956" width="5.5703125" style="20" customWidth="1"/>
    <col min="8957" max="8957" width="9" style="20" customWidth="1"/>
    <col min="8958" max="8959" width="9.85546875" style="20" customWidth="1"/>
    <col min="8960" max="8960" width="11.140625" style="20" customWidth="1"/>
    <col min="8961" max="8961" width="2.85546875" style="20" customWidth="1"/>
    <col min="8962" max="8962" width="3.5703125" style="20" customWidth="1"/>
    <col min="8963" max="9207" width="9.140625" style="20"/>
    <col min="9208" max="9208" width="8.7109375" style="20" customWidth="1"/>
    <col min="9209" max="9209" width="9.85546875" style="20" customWidth="1"/>
    <col min="9210" max="9210" width="14.42578125" style="20" customWidth="1"/>
    <col min="9211" max="9211" width="7.28515625" style="20" customWidth="1"/>
    <col min="9212" max="9212" width="5.5703125" style="20" customWidth="1"/>
    <col min="9213" max="9213" width="9" style="20" customWidth="1"/>
    <col min="9214" max="9215" width="9.85546875" style="20" customWidth="1"/>
    <col min="9216" max="9216" width="11.140625" style="20" customWidth="1"/>
    <col min="9217" max="9217" width="2.85546875" style="20" customWidth="1"/>
    <col min="9218" max="9218" width="3.5703125" style="20" customWidth="1"/>
    <col min="9219" max="9463" width="9.140625" style="20"/>
    <col min="9464" max="9464" width="8.7109375" style="20" customWidth="1"/>
    <col min="9465" max="9465" width="9.85546875" style="20" customWidth="1"/>
    <col min="9466" max="9466" width="14.42578125" style="20" customWidth="1"/>
    <col min="9467" max="9467" width="7.28515625" style="20" customWidth="1"/>
    <col min="9468" max="9468" width="5.5703125" style="20" customWidth="1"/>
    <col min="9469" max="9469" width="9" style="20" customWidth="1"/>
    <col min="9470" max="9471" width="9.85546875" style="20" customWidth="1"/>
    <col min="9472" max="9472" width="11.140625" style="20" customWidth="1"/>
    <col min="9473" max="9473" width="2.85546875" style="20" customWidth="1"/>
    <col min="9474" max="9474" width="3.5703125" style="20" customWidth="1"/>
    <col min="9475" max="9719" width="9.140625" style="20"/>
    <col min="9720" max="9720" width="8.7109375" style="20" customWidth="1"/>
    <col min="9721" max="9721" width="9.85546875" style="20" customWidth="1"/>
    <col min="9722" max="9722" width="14.42578125" style="20" customWidth="1"/>
    <col min="9723" max="9723" width="7.28515625" style="20" customWidth="1"/>
    <col min="9724" max="9724" width="5.5703125" style="20" customWidth="1"/>
    <col min="9725" max="9725" width="9" style="20" customWidth="1"/>
    <col min="9726" max="9727" width="9.85546875" style="20" customWidth="1"/>
    <col min="9728" max="9728" width="11.140625" style="20" customWidth="1"/>
    <col min="9729" max="9729" width="2.85546875" style="20" customWidth="1"/>
    <col min="9730" max="9730" width="3.5703125" style="20" customWidth="1"/>
    <col min="9731" max="9975" width="9.140625" style="20"/>
    <col min="9976" max="9976" width="8.7109375" style="20" customWidth="1"/>
    <col min="9977" max="9977" width="9.85546875" style="20" customWidth="1"/>
    <col min="9978" max="9978" width="14.42578125" style="20" customWidth="1"/>
    <col min="9979" max="9979" width="7.28515625" style="20" customWidth="1"/>
    <col min="9980" max="9980" width="5.5703125" style="20" customWidth="1"/>
    <col min="9981" max="9981" width="9" style="20" customWidth="1"/>
    <col min="9982" max="9983" width="9.85546875" style="20" customWidth="1"/>
    <col min="9984" max="9984" width="11.140625" style="20" customWidth="1"/>
    <col min="9985" max="9985" width="2.85546875" style="20" customWidth="1"/>
    <col min="9986" max="9986" width="3.5703125" style="20" customWidth="1"/>
    <col min="9987" max="10231" width="9.140625" style="20"/>
    <col min="10232" max="10232" width="8.7109375" style="20" customWidth="1"/>
    <col min="10233" max="10233" width="9.85546875" style="20" customWidth="1"/>
    <col min="10234" max="10234" width="14.42578125" style="20" customWidth="1"/>
    <col min="10235" max="10235" width="7.28515625" style="20" customWidth="1"/>
    <col min="10236" max="10236" width="5.5703125" style="20" customWidth="1"/>
    <col min="10237" max="10237" width="9" style="20" customWidth="1"/>
    <col min="10238" max="10239" width="9.85546875" style="20" customWidth="1"/>
    <col min="10240" max="10240" width="11.140625" style="20" customWidth="1"/>
    <col min="10241" max="10241" width="2.85546875" style="20" customWidth="1"/>
    <col min="10242" max="10242" width="3.5703125" style="20" customWidth="1"/>
    <col min="10243" max="10487" width="9.140625" style="20"/>
    <col min="10488" max="10488" width="8.7109375" style="20" customWidth="1"/>
    <col min="10489" max="10489" width="9.85546875" style="20" customWidth="1"/>
    <col min="10490" max="10490" width="14.42578125" style="20" customWidth="1"/>
    <col min="10491" max="10491" width="7.28515625" style="20" customWidth="1"/>
    <col min="10492" max="10492" width="5.5703125" style="20" customWidth="1"/>
    <col min="10493" max="10493" width="9" style="20" customWidth="1"/>
    <col min="10494" max="10495" width="9.85546875" style="20" customWidth="1"/>
    <col min="10496" max="10496" width="11.140625" style="20" customWidth="1"/>
    <col min="10497" max="10497" width="2.85546875" style="20" customWidth="1"/>
    <col min="10498" max="10498" width="3.5703125" style="20" customWidth="1"/>
    <col min="10499" max="10743" width="9.140625" style="20"/>
    <col min="10744" max="10744" width="8.7109375" style="20" customWidth="1"/>
    <col min="10745" max="10745" width="9.85546875" style="20" customWidth="1"/>
    <col min="10746" max="10746" width="14.42578125" style="20" customWidth="1"/>
    <col min="10747" max="10747" width="7.28515625" style="20" customWidth="1"/>
    <col min="10748" max="10748" width="5.5703125" style="20" customWidth="1"/>
    <col min="10749" max="10749" width="9" style="20" customWidth="1"/>
    <col min="10750" max="10751" width="9.85546875" style="20" customWidth="1"/>
    <col min="10752" max="10752" width="11.140625" style="20" customWidth="1"/>
    <col min="10753" max="10753" width="2.85546875" style="20" customWidth="1"/>
    <col min="10754" max="10754" width="3.5703125" style="20" customWidth="1"/>
    <col min="10755" max="10999" width="9.140625" style="20"/>
    <col min="11000" max="11000" width="8.7109375" style="20" customWidth="1"/>
    <col min="11001" max="11001" width="9.85546875" style="20" customWidth="1"/>
    <col min="11002" max="11002" width="14.42578125" style="20" customWidth="1"/>
    <col min="11003" max="11003" width="7.28515625" style="20" customWidth="1"/>
    <col min="11004" max="11004" width="5.5703125" style="20" customWidth="1"/>
    <col min="11005" max="11005" width="9" style="20" customWidth="1"/>
    <col min="11006" max="11007" width="9.85546875" style="20" customWidth="1"/>
    <col min="11008" max="11008" width="11.140625" style="20" customWidth="1"/>
    <col min="11009" max="11009" width="2.85546875" style="20" customWidth="1"/>
    <col min="11010" max="11010" width="3.5703125" style="20" customWidth="1"/>
    <col min="11011" max="11255" width="9.140625" style="20"/>
    <col min="11256" max="11256" width="8.7109375" style="20" customWidth="1"/>
    <col min="11257" max="11257" width="9.85546875" style="20" customWidth="1"/>
    <col min="11258" max="11258" width="14.42578125" style="20" customWidth="1"/>
    <col min="11259" max="11259" width="7.28515625" style="20" customWidth="1"/>
    <col min="11260" max="11260" width="5.5703125" style="20" customWidth="1"/>
    <col min="11261" max="11261" width="9" style="20" customWidth="1"/>
    <col min="11262" max="11263" width="9.85546875" style="20" customWidth="1"/>
    <col min="11264" max="11264" width="11.140625" style="20" customWidth="1"/>
    <col min="11265" max="11265" width="2.85546875" style="20" customWidth="1"/>
    <col min="11266" max="11266" width="3.5703125" style="20" customWidth="1"/>
    <col min="11267" max="11511" width="9.140625" style="20"/>
    <col min="11512" max="11512" width="8.7109375" style="20" customWidth="1"/>
    <col min="11513" max="11513" width="9.85546875" style="20" customWidth="1"/>
    <col min="11514" max="11514" width="14.42578125" style="20" customWidth="1"/>
    <col min="11515" max="11515" width="7.28515625" style="20" customWidth="1"/>
    <col min="11516" max="11516" width="5.5703125" style="20" customWidth="1"/>
    <col min="11517" max="11517" width="9" style="20" customWidth="1"/>
    <col min="11518" max="11519" width="9.85546875" style="20" customWidth="1"/>
    <col min="11520" max="11520" width="11.140625" style="20" customWidth="1"/>
    <col min="11521" max="11521" width="2.85546875" style="20" customWidth="1"/>
    <col min="11522" max="11522" width="3.5703125" style="20" customWidth="1"/>
    <col min="11523" max="11767" width="9.140625" style="20"/>
    <col min="11768" max="11768" width="8.7109375" style="20" customWidth="1"/>
    <col min="11769" max="11769" width="9.85546875" style="20" customWidth="1"/>
    <col min="11770" max="11770" width="14.42578125" style="20" customWidth="1"/>
    <col min="11771" max="11771" width="7.28515625" style="20" customWidth="1"/>
    <col min="11772" max="11772" width="5.5703125" style="20" customWidth="1"/>
    <col min="11773" max="11773" width="9" style="20" customWidth="1"/>
    <col min="11774" max="11775" width="9.85546875" style="20" customWidth="1"/>
    <col min="11776" max="11776" width="11.140625" style="20" customWidth="1"/>
    <col min="11777" max="11777" width="2.85546875" style="20" customWidth="1"/>
    <col min="11778" max="11778" width="3.5703125" style="20" customWidth="1"/>
    <col min="11779" max="12023" width="9.140625" style="20"/>
    <col min="12024" max="12024" width="8.7109375" style="20" customWidth="1"/>
    <col min="12025" max="12025" width="9.85546875" style="20" customWidth="1"/>
    <col min="12026" max="12026" width="14.42578125" style="20" customWidth="1"/>
    <col min="12027" max="12027" width="7.28515625" style="20" customWidth="1"/>
    <col min="12028" max="12028" width="5.5703125" style="20" customWidth="1"/>
    <col min="12029" max="12029" width="9" style="20" customWidth="1"/>
    <col min="12030" max="12031" width="9.85546875" style="20" customWidth="1"/>
    <col min="12032" max="12032" width="11.140625" style="20" customWidth="1"/>
    <col min="12033" max="12033" width="2.85546875" style="20" customWidth="1"/>
    <col min="12034" max="12034" width="3.5703125" style="20" customWidth="1"/>
    <col min="12035" max="12279" width="9.140625" style="20"/>
    <col min="12280" max="12280" width="8.7109375" style="20" customWidth="1"/>
    <col min="12281" max="12281" width="9.85546875" style="20" customWidth="1"/>
    <col min="12282" max="12282" width="14.42578125" style="20" customWidth="1"/>
    <col min="12283" max="12283" width="7.28515625" style="20" customWidth="1"/>
    <col min="12284" max="12284" width="5.5703125" style="20" customWidth="1"/>
    <col min="12285" max="12285" width="9" style="20" customWidth="1"/>
    <col min="12286" max="12287" width="9.85546875" style="20" customWidth="1"/>
    <col min="12288" max="12288" width="11.140625" style="20" customWidth="1"/>
    <col min="12289" max="12289" width="2.85546875" style="20" customWidth="1"/>
    <col min="12290" max="12290" width="3.5703125" style="20" customWidth="1"/>
    <col min="12291" max="12535" width="9.140625" style="20"/>
    <col min="12536" max="12536" width="8.7109375" style="20" customWidth="1"/>
    <col min="12537" max="12537" width="9.85546875" style="20" customWidth="1"/>
    <col min="12538" max="12538" width="14.42578125" style="20" customWidth="1"/>
    <col min="12539" max="12539" width="7.28515625" style="20" customWidth="1"/>
    <col min="12540" max="12540" width="5.5703125" style="20" customWidth="1"/>
    <col min="12541" max="12541" width="9" style="20" customWidth="1"/>
    <col min="12542" max="12543" width="9.85546875" style="20" customWidth="1"/>
    <col min="12544" max="12544" width="11.140625" style="20" customWidth="1"/>
    <col min="12545" max="12545" width="2.85546875" style="20" customWidth="1"/>
    <col min="12546" max="12546" width="3.5703125" style="20" customWidth="1"/>
    <col min="12547" max="12791" width="9.140625" style="20"/>
    <col min="12792" max="12792" width="8.7109375" style="20" customWidth="1"/>
    <col min="12793" max="12793" width="9.85546875" style="20" customWidth="1"/>
    <col min="12794" max="12794" width="14.42578125" style="20" customWidth="1"/>
    <col min="12795" max="12795" width="7.28515625" style="20" customWidth="1"/>
    <col min="12796" max="12796" width="5.5703125" style="20" customWidth="1"/>
    <col min="12797" max="12797" width="9" style="20" customWidth="1"/>
    <col min="12798" max="12799" width="9.85546875" style="20" customWidth="1"/>
    <col min="12800" max="12800" width="11.140625" style="20" customWidth="1"/>
    <col min="12801" max="12801" width="2.85546875" style="20" customWidth="1"/>
    <col min="12802" max="12802" width="3.5703125" style="20" customWidth="1"/>
    <col min="12803" max="13047" width="9.140625" style="20"/>
    <col min="13048" max="13048" width="8.7109375" style="20" customWidth="1"/>
    <col min="13049" max="13049" width="9.85546875" style="20" customWidth="1"/>
    <col min="13050" max="13050" width="14.42578125" style="20" customWidth="1"/>
    <col min="13051" max="13051" width="7.28515625" style="20" customWidth="1"/>
    <col min="13052" max="13052" width="5.5703125" style="20" customWidth="1"/>
    <col min="13053" max="13053" width="9" style="20" customWidth="1"/>
    <col min="13054" max="13055" width="9.85546875" style="20" customWidth="1"/>
    <col min="13056" max="13056" width="11.140625" style="20" customWidth="1"/>
    <col min="13057" max="13057" width="2.85546875" style="20" customWidth="1"/>
    <col min="13058" max="13058" width="3.5703125" style="20" customWidth="1"/>
    <col min="13059" max="13303" width="9.140625" style="20"/>
    <col min="13304" max="13304" width="8.7109375" style="20" customWidth="1"/>
    <col min="13305" max="13305" width="9.85546875" style="20" customWidth="1"/>
    <col min="13306" max="13306" width="14.42578125" style="20" customWidth="1"/>
    <col min="13307" max="13307" width="7.28515625" style="20" customWidth="1"/>
    <col min="13308" max="13308" width="5.5703125" style="20" customWidth="1"/>
    <col min="13309" max="13309" width="9" style="20" customWidth="1"/>
    <col min="13310" max="13311" width="9.85546875" style="20" customWidth="1"/>
    <col min="13312" max="13312" width="11.140625" style="20" customWidth="1"/>
    <col min="13313" max="13313" width="2.85546875" style="20" customWidth="1"/>
    <col min="13314" max="13314" width="3.5703125" style="20" customWidth="1"/>
    <col min="13315" max="13559" width="9.140625" style="20"/>
    <col min="13560" max="13560" width="8.7109375" style="20" customWidth="1"/>
    <col min="13561" max="13561" width="9.85546875" style="20" customWidth="1"/>
    <col min="13562" max="13562" width="14.42578125" style="20" customWidth="1"/>
    <col min="13563" max="13563" width="7.28515625" style="20" customWidth="1"/>
    <col min="13564" max="13564" width="5.5703125" style="20" customWidth="1"/>
    <col min="13565" max="13565" width="9" style="20" customWidth="1"/>
    <col min="13566" max="13567" width="9.85546875" style="20" customWidth="1"/>
    <col min="13568" max="13568" width="11.140625" style="20" customWidth="1"/>
    <col min="13569" max="13569" width="2.85546875" style="20" customWidth="1"/>
    <col min="13570" max="13570" width="3.5703125" style="20" customWidth="1"/>
    <col min="13571" max="13815" width="9.140625" style="20"/>
    <col min="13816" max="13816" width="8.7109375" style="20" customWidth="1"/>
    <col min="13817" max="13817" width="9.85546875" style="20" customWidth="1"/>
    <col min="13818" max="13818" width="14.42578125" style="20" customWidth="1"/>
    <col min="13819" max="13819" width="7.28515625" style="20" customWidth="1"/>
    <col min="13820" max="13820" width="5.5703125" style="20" customWidth="1"/>
    <col min="13821" max="13821" width="9" style="20" customWidth="1"/>
    <col min="13822" max="13823" width="9.85546875" style="20" customWidth="1"/>
    <col min="13824" max="13824" width="11.140625" style="20" customWidth="1"/>
    <col min="13825" max="13825" width="2.85546875" style="20" customWidth="1"/>
    <col min="13826" max="13826" width="3.5703125" style="20" customWidth="1"/>
    <col min="13827" max="14071" width="9.140625" style="20"/>
    <col min="14072" max="14072" width="8.7109375" style="20" customWidth="1"/>
    <col min="14073" max="14073" width="9.85546875" style="20" customWidth="1"/>
    <col min="14074" max="14074" width="14.42578125" style="20" customWidth="1"/>
    <col min="14075" max="14075" width="7.28515625" style="20" customWidth="1"/>
    <col min="14076" max="14076" width="5.5703125" style="20" customWidth="1"/>
    <col min="14077" max="14077" width="9" style="20" customWidth="1"/>
    <col min="14078" max="14079" width="9.85546875" style="20" customWidth="1"/>
    <col min="14080" max="14080" width="11.140625" style="20" customWidth="1"/>
    <col min="14081" max="14081" width="2.85546875" style="20" customWidth="1"/>
    <col min="14082" max="14082" width="3.5703125" style="20" customWidth="1"/>
    <col min="14083" max="14327" width="9.140625" style="20"/>
    <col min="14328" max="14328" width="8.7109375" style="20" customWidth="1"/>
    <col min="14329" max="14329" width="9.85546875" style="20" customWidth="1"/>
    <col min="14330" max="14330" width="14.42578125" style="20" customWidth="1"/>
    <col min="14331" max="14331" width="7.28515625" style="20" customWidth="1"/>
    <col min="14332" max="14332" width="5.5703125" style="20" customWidth="1"/>
    <col min="14333" max="14333" width="9" style="20" customWidth="1"/>
    <col min="14334" max="14335" width="9.85546875" style="20" customWidth="1"/>
    <col min="14336" max="14336" width="11.140625" style="20" customWidth="1"/>
    <col min="14337" max="14337" width="2.85546875" style="20" customWidth="1"/>
    <col min="14338" max="14338" width="3.5703125" style="20" customWidth="1"/>
    <col min="14339" max="14583" width="9.140625" style="20"/>
    <col min="14584" max="14584" width="8.7109375" style="20" customWidth="1"/>
    <col min="14585" max="14585" width="9.85546875" style="20" customWidth="1"/>
    <col min="14586" max="14586" width="14.42578125" style="20" customWidth="1"/>
    <col min="14587" max="14587" width="7.28515625" style="20" customWidth="1"/>
    <col min="14588" max="14588" width="5.5703125" style="20" customWidth="1"/>
    <col min="14589" max="14589" width="9" style="20" customWidth="1"/>
    <col min="14590" max="14591" width="9.85546875" style="20" customWidth="1"/>
    <col min="14592" max="14592" width="11.140625" style="20" customWidth="1"/>
    <col min="14593" max="14593" width="2.85546875" style="20" customWidth="1"/>
    <col min="14594" max="14594" width="3.5703125" style="20" customWidth="1"/>
    <col min="14595" max="14839" width="9.140625" style="20"/>
    <col min="14840" max="14840" width="8.7109375" style="20" customWidth="1"/>
    <col min="14841" max="14841" width="9.85546875" style="20" customWidth="1"/>
    <col min="14842" max="14842" width="14.42578125" style="20" customWidth="1"/>
    <col min="14843" max="14843" width="7.28515625" style="20" customWidth="1"/>
    <col min="14844" max="14844" width="5.5703125" style="20" customWidth="1"/>
    <col min="14845" max="14845" width="9" style="20" customWidth="1"/>
    <col min="14846" max="14847" width="9.85546875" style="20" customWidth="1"/>
    <col min="14848" max="14848" width="11.140625" style="20" customWidth="1"/>
    <col min="14849" max="14849" width="2.85546875" style="20" customWidth="1"/>
    <col min="14850" max="14850" width="3.5703125" style="20" customWidth="1"/>
    <col min="14851" max="15095" width="9.140625" style="20"/>
    <col min="15096" max="15096" width="8.7109375" style="20" customWidth="1"/>
    <col min="15097" max="15097" width="9.85546875" style="20" customWidth="1"/>
    <col min="15098" max="15098" width="14.42578125" style="20" customWidth="1"/>
    <col min="15099" max="15099" width="7.28515625" style="20" customWidth="1"/>
    <col min="15100" max="15100" width="5.5703125" style="20" customWidth="1"/>
    <col min="15101" max="15101" width="9" style="20" customWidth="1"/>
    <col min="15102" max="15103" width="9.85546875" style="20" customWidth="1"/>
    <col min="15104" max="15104" width="11.140625" style="20" customWidth="1"/>
    <col min="15105" max="15105" width="2.85546875" style="20" customWidth="1"/>
    <col min="15106" max="15106" width="3.5703125" style="20" customWidth="1"/>
    <col min="15107" max="15351" width="9.140625" style="20"/>
    <col min="15352" max="15352" width="8.7109375" style="20" customWidth="1"/>
    <col min="15353" max="15353" width="9.85546875" style="20" customWidth="1"/>
    <col min="15354" max="15354" width="14.42578125" style="20" customWidth="1"/>
    <col min="15355" max="15355" width="7.28515625" style="20" customWidth="1"/>
    <col min="15356" max="15356" width="5.5703125" style="20" customWidth="1"/>
    <col min="15357" max="15357" width="9" style="20" customWidth="1"/>
    <col min="15358" max="15359" width="9.85546875" style="20" customWidth="1"/>
    <col min="15360" max="15360" width="11.140625" style="20" customWidth="1"/>
    <col min="15361" max="15361" width="2.85546875" style="20" customWidth="1"/>
    <col min="15362" max="15362" width="3.5703125" style="20" customWidth="1"/>
    <col min="15363" max="15607" width="9.140625" style="20"/>
    <col min="15608" max="15608" width="8.7109375" style="20" customWidth="1"/>
    <col min="15609" max="15609" width="9.85546875" style="20" customWidth="1"/>
    <col min="15610" max="15610" width="14.42578125" style="20" customWidth="1"/>
    <col min="15611" max="15611" width="7.28515625" style="20" customWidth="1"/>
    <col min="15612" max="15612" width="5.5703125" style="20" customWidth="1"/>
    <col min="15613" max="15613" width="9" style="20" customWidth="1"/>
    <col min="15614" max="15615" width="9.85546875" style="20" customWidth="1"/>
    <col min="15616" max="15616" width="11.140625" style="20" customWidth="1"/>
    <col min="15617" max="15617" width="2.85546875" style="20" customWidth="1"/>
    <col min="15618" max="15618" width="3.5703125" style="20" customWidth="1"/>
    <col min="15619" max="15863" width="9.140625" style="20"/>
    <col min="15864" max="15864" width="8.7109375" style="20" customWidth="1"/>
    <col min="15865" max="15865" width="9.85546875" style="20" customWidth="1"/>
    <col min="15866" max="15866" width="14.42578125" style="20" customWidth="1"/>
    <col min="15867" max="15867" width="7.28515625" style="20" customWidth="1"/>
    <col min="15868" max="15868" width="5.5703125" style="20" customWidth="1"/>
    <col min="15869" max="15869" width="9" style="20" customWidth="1"/>
    <col min="15870" max="15871" width="9.85546875" style="20" customWidth="1"/>
    <col min="15872" max="15872" width="11.140625" style="20" customWidth="1"/>
    <col min="15873" max="15873" width="2.85546875" style="20" customWidth="1"/>
    <col min="15874" max="15874" width="3.5703125" style="20" customWidth="1"/>
    <col min="15875" max="16119" width="9.140625" style="20"/>
    <col min="16120" max="16120" width="8.7109375" style="20" customWidth="1"/>
    <col min="16121" max="16121" width="9.85546875" style="20" customWidth="1"/>
    <col min="16122" max="16122" width="14.42578125" style="20" customWidth="1"/>
    <col min="16123" max="16123" width="7.28515625" style="20" customWidth="1"/>
    <col min="16124" max="16124" width="5.5703125" style="20" customWidth="1"/>
    <col min="16125" max="16125" width="9" style="20" customWidth="1"/>
    <col min="16126" max="16127" width="9.85546875" style="20" customWidth="1"/>
    <col min="16128" max="16128" width="11.140625" style="20" customWidth="1"/>
    <col min="16129" max="16129" width="2.85546875" style="20" customWidth="1"/>
    <col min="16130" max="16130" width="3.5703125" style="20" customWidth="1"/>
    <col min="16131" max="16384" width="9.140625" style="20"/>
  </cols>
  <sheetData>
    <row r="1" spans="1:8" ht="46.5" customHeight="1" x14ac:dyDescent="0.25">
      <c r="A1" s="145" t="s">
        <v>198</v>
      </c>
      <c r="B1" s="145"/>
      <c r="C1" s="145"/>
      <c r="D1" s="145"/>
      <c r="E1" s="145"/>
      <c r="F1" s="145"/>
      <c r="G1" s="145"/>
      <c r="H1" s="145"/>
    </row>
    <row r="2" spans="1:8" ht="16.5" customHeight="1" x14ac:dyDescent="0.25">
      <c r="A2" s="126" t="s">
        <v>0</v>
      </c>
      <c r="B2" s="126"/>
      <c r="C2" s="126"/>
      <c r="D2" s="126"/>
      <c r="E2" s="126"/>
      <c r="F2" s="126"/>
      <c r="G2" s="126"/>
      <c r="H2" s="126"/>
    </row>
    <row r="3" spans="1:8" x14ac:dyDescent="0.25">
      <c r="A3" s="77" t="s">
        <v>1</v>
      </c>
      <c r="B3" s="77"/>
      <c r="C3" s="77"/>
      <c r="D3" s="77"/>
      <c r="E3" s="146" t="str">
        <f ca="1">TEXT(TODAY(),"DD/MM/YYYY")</f>
        <v>14/07/2025</v>
      </c>
      <c r="F3" s="146"/>
      <c r="G3" s="146"/>
      <c r="H3" s="146"/>
    </row>
    <row r="4" spans="1:8" ht="15" customHeight="1" x14ac:dyDescent="0.25">
      <c r="A4" s="77" t="s">
        <v>2</v>
      </c>
      <c r="B4" s="77"/>
      <c r="C4" s="77"/>
      <c r="D4" s="77"/>
      <c r="E4" s="147" t="s">
        <v>165</v>
      </c>
      <c r="F4" s="147"/>
      <c r="G4" s="147"/>
      <c r="H4" s="147"/>
    </row>
    <row r="5" spans="1:8" x14ac:dyDescent="0.25">
      <c r="A5" s="77" t="s">
        <v>3</v>
      </c>
      <c r="B5" s="77"/>
      <c r="C5" s="77"/>
      <c r="D5" s="77"/>
      <c r="E5" s="146">
        <v>45849</v>
      </c>
      <c r="F5" s="146"/>
      <c r="G5" s="146"/>
      <c r="H5" s="146"/>
    </row>
    <row r="6" spans="1:8" ht="16.5" customHeight="1" x14ac:dyDescent="0.25">
      <c r="A6" s="77" t="s">
        <v>4</v>
      </c>
      <c r="B6" s="77"/>
      <c r="C6" s="77"/>
      <c r="D6" s="77"/>
      <c r="E6" s="85" t="s">
        <v>166</v>
      </c>
      <c r="F6" s="85"/>
      <c r="G6" s="85"/>
      <c r="H6" s="85"/>
    </row>
    <row r="7" spans="1:8" ht="15" customHeight="1" x14ac:dyDescent="0.25">
      <c r="A7" s="77" t="s">
        <v>5</v>
      </c>
      <c r="B7" s="77"/>
      <c r="C7" s="77"/>
      <c r="D7" s="77"/>
      <c r="E7" s="85" t="str">
        <f>E6</f>
        <v>Xrbia Warai Developers Private Limited</v>
      </c>
      <c r="F7" s="85"/>
      <c r="G7" s="85"/>
      <c r="H7" s="85"/>
    </row>
    <row r="8" spans="1:8" x14ac:dyDescent="0.25">
      <c r="A8" s="77" t="s">
        <v>6</v>
      </c>
      <c r="B8" s="77"/>
      <c r="C8" s="77"/>
      <c r="D8" s="77"/>
      <c r="E8" s="127" t="s">
        <v>195</v>
      </c>
      <c r="F8" s="127"/>
      <c r="G8" s="127"/>
      <c r="H8" s="127"/>
    </row>
    <row r="9" spans="1:8" x14ac:dyDescent="0.25">
      <c r="A9" s="77" t="s">
        <v>196</v>
      </c>
      <c r="B9" s="77"/>
      <c r="C9" s="77"/>
      <c r="D9" s="77"/>
      <c r="E9" s="77" t="s">
        <v>197</v>
      </c>
      <c r="F9" s="77"/>
      <c r="G9" s="77"/>
      <c r="H9" s="77"/>
    </row>
    <row r="10" spans="1:8" x14ac:dyDescent="0.25">
      <c r="A10" s="77" t="s">
        <v>129</v>
      </c>
      <c r="B10" s="77"/>
      <c r="C10" s="77"/>
      <c r="D10" s="77"/>
      <c r="E10" s="77" t="s">
        <v>168</v>
      </c>
      <c r="F10" s="77"/>
      <c r="G10" s="77"/>
      <c r="H10" s="77"/>
    </row>
    <row r="11" spans="1:8" x14ac:dyDescent="0.25">
      <c r="A11" s="67" t="s">
        <v>7</v>
      </c>
      <c r="B11" s="67"/>
      <c r="C11" s="67"/>
      <c r="D11" s="67"/>
      <c r="E11" s="67" t="s">
        <v>185</v>
      </c>
      <c r="F11" s="67"/>
      <c r="G11" s="67"/>
      <c r="H11" s="67"/>
    </row>
    <row r="12" spans="1:8" x14ac:dyDescent="0.25">
      <c r="A12" s="77" t="s">
        <v>8</v>
      </c>
      <c r="B12" s="77"/>
      <c r="C12" s="77"/>
      <c r="D12" s="77"/>
      <c r="E12" s="56" t="s">
        <v>167</v>
      </c>
      <c r="F12" s="56"/>
      <c r="G12" s="56"/>
      <c r="H12" s="56"/>
    </row>
    <row r="13" spans="1:8" ht="36" customHeight="1" x14ac:dyDescent="0.25">
      <c r="A13" s="77" t="s">
        <v>9</v>
      </c>
      <c r="B13" s="77"/>
      <c r="C13" s="77"/>
      <c r="D13" s="77"/>
      <c r="E13" s="56" t="s">
        <v>190</v>
      </c>
      <c r="F13" s="68"/>
      <c r="G13" s="68"/>
      <c r="H13" s="68"/>
    </row>
    <row r="14" spans="1:8" ht="64.5" customHeight="1" x14ac:dyDescent="0.25">
      <c r="A14" s="85" t="s">
        <v>10</v>
      </c>
      <c r="B14" s="85"/>
      <c r="C14" s="85" t="str">
        <f>CONCATENATE((IF(OR(E8="",E8="NA"),"",E8)),", ",(IF(OR(A15="",A15="NA"),"",A15)),".",(IF(OR(C15="",C15="NA"),"",C15)),", near ",(IF(OR(C19="",C19="NA"),"",C19)),", ",(IF(OR(C16="",C16="NA"),"",C16)),", ",(IF(OR(G16="",G16="NA"),"",G16)),", ",(IF(OR(C17="",C17="NA"),"",C17)),", ",(IF(OR(C18="",C18="NA"),"",C18)),", ",(IF(OR(G17="",G17="NA"),"",G17))," , ",(IF(OR(G18="",G18="NA"),"",G18)),".")</f>
        <v>Xrbia Warai / Neral (C6, C8, C9 &amp; C10), Survey No.6/2, 6/3, 9/1, 9/2, 10/2A+2B (New S.No.10/2A/1), 10/4+5B ( New S.No.10/4A/2), 10/6, 10/9, 12/1+2+3 (New S.No.12/1A/1), 12/6+7+8 ( New S.No. 12/6A), 12/5, near Forest Escape Resort, Karjat - Murbad Road, Warai, Neral, Karjat, Raigad , 410101.</v>
      </c>
      <c r="D14" s="85"/>
      <c r="E14" s="85"/>
      <c r="F14" s="85"/>
      <c r="G14" s="85"/>
      <c r="H14" s="85"/>
    </row>
    <row r="15" spans="1:8" ht="46.5" customHeight="1" x14ac:dyDescent="0.25">
      <c r="A15" s="56" t="s">
        <v>173</v>
      </c>
      <c r="B15" s="56"/>
      <c r="C15" s="66" t="s">
        <v>175</v>
      </c>
      <c r="D15" s="66"/>
      <c r="E15" s="66"/>
      <c r="F15" s="66"/>
      <c r="G15" s="66"/>
      <c r="H15" s="66"/>
    </row>
    <row r="16" spans="1:8" ht="15.75" customHeight="1" x14ac:dyDescent="0.25">
      <c r="A16" s="85" t="s">
        <v>11</v>
      </c>
      <c r="B16" s="85"/>
      <c r="C16" s="67" t="s">
        <v>180</v>
      </c>
      <c r="D16" s="67"/>
      <c r="E16" s="85" t="s">
        <v>78</v>
      </c>
      <c r="F16" s="85"/>
      <c r="G16" s="66" t="s">
        <v>170</v>
      </c>
      <c r="H16" s="66"/>
    </row>
    <row r="17" spans="1:8" x14ac:dyDescent="0.25">
      <c r="A17" s="77" t="s">
        <v>13</v>
      </c>
      <c r="B17" s="77"/>
      <c r="C17" s="66" t="s">
        <v>174</v>
      </c>
      <c r="D17" s="66"/>
      <c r="E17" s="85" t="s">
        <v>12</v>
      </c>
      <c r="F17" s="85"/>
      <c r="G17" s="148" t="s">
        <v>172</v>
      </c>
      <c r="H17" s="148"/>
    </row>
    <row r="18" spans="1:8" x14ac:dyDescent="0.25">
      <c r="A18" s="77" t="s">
        <v>79</v>
      </c>
      <c r="B18" s="77"/>
      <c r="C18" s="66" t="s">
        <v>171</v>
      </c>
      <c r="D18" s="66"/>
      <c r="E18" s="85" t="s">
        <v>14</v>
      </c>
      <c r="F18" s="85"/>
      <c r="G18" s="66">
        <v>410101</v>
      </c>
      <c r="H18" s="66"/>
    </row>
    <row r="19" spans="1:8" ht="32.25" customHeight="1" x14ac:dyDescent="0.25">
      <c r="A19" s="77" t="s">
        <v>130</v>
      </c>
      <c r="B19" s="77"/>
      <c r="C19" s="85" t="s">
        <v>179</v>
      </c>
      <c r="D19" s="85"/>
      <c r="E19" s="85" t="s">
        <v>15</v>
      </c>
      <c r="F19" s="85"/>
      <c r="G19" s="56" t="s">
        <v>169</v>
      </c>
      <c r="H19" s="56"/>
    </row>
    <row r="20" spans="1:8" ht="15" customHeight="1" x14ac:dyDescent="0.25">
      <c r="A20" s="85" t="s">
        <v>83</v>
      </c>
      <c r="B20" s="85"/>
      <c r="C20" s="85"/>
      <c r="D20" s="85"/>
      <c r="E20" s="67" t="s">
        <v>16</v>
      </c>
      <c r="F20" s="67"/>
      <c r="G20" s="67"/>
      <c r="H20" s="67"/>
    </row>
    <row r="21" spans="1:8" ht="18.75" customHeight="1" x14ac:dyDescent="0.25">
      <c r="A21" s="85"/>
      <c r="B21" s="85"/>
      <c r="C21" s="85"/>
      <c r="D21" s="85"/>
      <c r="E21" s="67"/>
      <c r="F21" s="67"/>
      <c r="G21" s="67"/>
      <c r="H21" s="67"/>
    </row>
    <row r="22" spans="1:8" ht="15" customHeight="1" x14ac:dyDescent="0.25">
      <c r="A22" s="85" t="s">
        <v>17</v>
      </c>
      <c r="B22" s="85"/>
      <c r="C22" s="85"/>
      <c r="D22" s="85"/>
      <c r="E22" s="66" t="s">
        <v>18</v>
      </c>
      <c r="F22" s="66"/>
      <c r="G22" s="66"/>
      <c r="H22" s="66"/>
    </row>
    <row r="23" spans="1:8" ht="15" customHeight="1" x14ac:dyDescent="0.25">
      <c r="A23" s="77" t="s">
        <v>19</v>
      </c>
      <c r="B23" s="77"/>
      <c r="C23" s="77"/>
      <c r="D23" s="77"/>
      <c r="E23" s="66" t="str">
        <f>IF(AND(G17="Mumbai"),"Upper Class","Middle Class")</f>
        <v>Middle Class</v>
      </c>
      <c r="F23" s="66"/>
      <c r="G23" s="66"/>
      <c r="H23" s="66"/>
    </row>
    <row r="24" spans="1:8" x14ac:dyDescent="0.25">
      <c r="A24" s="77" t="s">
        <v>20</v>
      </c>
      <c r="B24" s="77"/>
      <c r="C24" s="77"/>
      <c r="D24" s="77"/>
      <c r="E24" s="66" t="s">
        <v>21</v>
      </c>
      <c r="F24" s="66"/>
      <c r="G24" s="66"/>
      <c r="H24" s="66"/>
    </row>
    <row r="25" spans="1:8" ht="15.75" customHeight="1" x14ac:dyDescent="0.25">
      <c r="A25" s="77" t="s">
        <v>22</v>
      </c>
      <c r="B25" s="77"/>
      <c r="C25" s="77"/>
      <c r="D25" s="77"/>
      <c r="E25" s="66" t="str">
        <f>IF(AND(G17="Mumbai"),"Developed","Developing")</f>
        <v>Developing</v>
      </c>
      <c r="F25" s="66"/>
      <c r="G25" s="66"/>
      <c r="H25" s="66"/>
    </row>
    <row r="26" spans="1:8" x14ac:dyDescent="0.25">
      <c r="A26" s="77" t="s">
        <v>23</v>
      </c>
      <c r="B26" s="77"/>
      <c r="C26" s="77"/>
      <c r="D26" s="77"/>
      <c r="E26" s="66" t="s">
        <v>24</v>
      </c>
      <c r="F26" s="66"/>
      <c r="G26" s="66"/>
      <c r="H26" s="66"/>
    </row>
    <row r="27" spans="1:8" x14ac:dyDescent="0.25">
      <c r="A27" s="77" t="s">
        <v>88</v>
      </c>
      <c r="B27" s="77"/>
      <c r="C27" s="77"/>
      <c r="D27" s="77"/>
      <c r="E27" s="66" t="s">
        <v>89</v>
      </c>
      <c r="F27" s="66"/>
      <c r="G27" s="66"/>
      <c r="H27" s="66"/>
    </row>
    <row r="28" spans="1:8" ht="15" customHeight="1" x14ac:dyDescent="0.25">
      <c r="A28" s="85" t="s">
        <v>33</v>
      </c>
      <c r="B28" s="85"/>
      <c r="C28" s="85"/>
      <c r="D28" s="85"/>
      <c r="E28" s="151" t="s">
        <v>184</v>
      </c>
      <c r="F28" s="151"/>
      <c r="G28" s="151"/>
      <c r="H28" s="151"/>
    </row>
    <row r="29" spans="1:8" x14ac:dyDescent="0.25">
      <c r="A29" s="85" t="s">
        <v>100</v>
      </c>
      <c r="B29" s="85"/>
      <c r="C29" s="85"/>
      <c r="D29" s="85"/>
      <c r="E29" s="85" t="s">
        <v>34</v>
      </c>
      <c r="F29" s="85"/>
      <c r="G29" s="85"/>
      <c r="H29" s="85"/>
    </row>
    <row r="30" spans="1:8" s="21" customFormat="1" x14ac:dyDescent="0.25">
      <c r="A30" s="154" t="s">
        <v>101</v>
      </c>
      <c r="B30" s="154"/>
      <c r="C30" s="153" t="s">
        <v>29</v>
      </c>
      <c r="D30" s="153"/>
      <c r="E30" s="153"/>
      <c r="F30" s="153" t="s">
        <v>31</v>
      </c>
      <c r="G30" s="153"/>
      <c r="H30" s="153"/>
    </row>
    <row r="31" spans="1:8" s="21" customFormat="1" x14ac:dyDescent="0.25">
      <c r="A31" s="149" t="s">
        <v>25</v>
      </c>
      <c r="B31" s="149" t="s">
        <v>30</v>
      </c>
      <c r="C31" s="150" t="s">
        <v>30</v>
      </c>
      <c r="D31" s="150"/>
      <c r="E31" s="150"/>
      <c r="F31" s="150" t="s">
        <v>178</v>
      </c>
      <c r="G31" s="150"/>
      <c r="H31" s="150"/>
    </row>
    <row r="32" spans="1:8" x14ac:dyDescent="0.25">
      <c r="A32" s="149" t="s">
        <v>26</v>
      </c>
      <c r="B32" s="149" t="s">
        <v>30</v>
      </c>
      <c r="C32" s="150" t="s">
        <v>30</v>
      </c>
      <c r="D32" s="150"/>
      <c r="E32" s="150"/>
      <c r="F32" s="150" t="s">
        <v>178</v>
      </c>
      <c r="G32" s="150"/>
      <c r="H32" s="150"/>
    </row>
    <row r="33" spans="1:8" s="21" customFormat="1" x14ac:dyDescent="0.25">
      <c r="A33" s="149" t="s">
        <v>28</v>
      </c>
      <c r="B33" s="149" t="s">
        <v>30</v>
      </c>
      <c r="C33" s="150" t="s">
        <v>30</v>
      </c>
      <c r="D33" s="150"/>
      <c r="E33" s="150"/>
      <c r="F33" s="150" t="s">
        <v>176</v>
      </c>
      <c r="G33" s="150"/>
      <c r="H33" s="150"/>
    </row>
    <row r="34" spans="1:8" x14ac:dyDescent="0.25">
      <c r="A34" s="149" t="s">
        <v>27</v>
      </c>
      <c r="B34" s="149" t="s">
        <v>30</v>
      </c>
      <c r="C34" s="150" t="s">
        <v>30</v>
      </c>
      <c r="D34" s="150"/>
      <c r="E34" s="150"/>
      <c r="F34" s="150" t="s">
        <v>177</v>
      </c>
      <c r="G34" s="150"/>
      <c r="H34" s="150"/>
    </row>
    <row r="35" spans="1:8" x14ac:dyDescent="0.25">
      <c r="A35" s="77" t="s">
        <v>32</v>
      </c>
      <c r="B35" s="77"/>
      <c r="C35" s="77"/>
      <c r="D35" s="77"/>
      <c r="E35" s="77"/>
      <c r="F35" s="77"/>
      <c r="G35" s="77"/>
      <c r="H35" s="77"/>
    </row>
    <row r="36" spans="1:8" ht="15.75" customHeight="1" x14ac:dyDescent="0.25">
      <c r="A36" s="77" t="s">
        <v>199</v>
      </c>
      <c r="B36" s="77"/>
      <c r="C36" s="158" t="s">
        <v>200</v>
      </c>
      <c r="D36" s="159"/>
      <c r="E36" s="159"/>
      <c r="F36" s="159"/>
      <c r="G36" s="159"/>
      <c r="H36" s="160"/>
    </row>
    <row r="37" spans="1:8" ht="15.75" customHeight="1" x14ac:dyDescent="0.25">
      <c r="A37" s="77" t="s">
        <v>192</v>
      </c>
      <c r="B37" s="77"/>
      <c r="C37" s="155" t="s">
        <v>193</v>
      </c>
      <c r="D37" s="156"/>
      <c r="E37" s="156"/>
      <c r="F37" s="156"/>
      <c r="G37" s="156"/>
      <c r="H37" s="157"/>
    </row>
    <row r="38" spans="1:8" x14ac:dyDescent="0.25">
      <c r="A38" s="127" t="s">
        <v>35</v>
      </c>
      <c r="B38" s="127"/>
      <c r="C38" s="127"/>
      <c r="D38" s="127"/>
      <c r="E38" s="127"/>
      <c r="F38" s="127"/>
      <c r="G38" s="127"/>
      <c r="H38" s="127"/>
    </row>
    <row r="39" spans="1:8" x14ac:dyDescent="0.25">
      <c r="A39" s="77" t="s">
        <v>36</v>
      </c>
      <c r="B39" s="77"/>
      <c r="C39" s="77"/>
      <c r="D39" s="77"/>
      <c r="E39" s="152" t="s">
        <v>30</v>
      </c>
      <c r="F39" s="152"/>
      <c r="G39" s="152"/>
      <c r="H39" s="152"/>
    </row>
    <row r="40" spans="1:8" x14ac:dyDescent="0.25">
      <c r="A40" s="77" t="s">
        <v>37</v>
      </c>
      <c r="B40" s="77"/>
      <c r="C40" s="77"/>
      <c r="D40" s="77"/>
      <c r="E40" s="78" t="s">
        <v>30</v>
      </c>
      <c r="F40" s="78"/>
      <c r="G40" s="78"/>
      <c r="H40" s="78"/>
    </row>
    <row r="41" spans="1:8" x14ac:dyDescent="0.25">
      <c r="A41" s="77" t="s">
        <v>38</v>
      </c>
      <c r="B41" s="77"/>
      <c r="C41" s="77"/>
      <c r="D41" s="77"/>
      <c r="E41" s="78" t="s">
        <v>30</v>
      </c>
      <c r="F41" s="78"/>
      <c r="G41" s="78"/>
      <c r="H41" s="78"/>
    </row>
    <row r="42" spans="1:8" x14ac:dyDescent="0.25">
      <c r="A42" s="77" t="s">
        <v>39</v>
      </c>
      <c r="B42" s="77"/>
      <c r="C42" s="77"/>
      <c r="D42" s="77"/>
      <c r="E42" s="78" t="s">
        <v>30</v>
      </c>
      <c r="F42" s="78"/>
      <c r="G42" s="78"/>
      <c r="H42" s="78"/>
    </row>
    <row r="43" spans="1:8" x14ac:dyDescent="0.25">
      <c r="A43" s="77" t="s">
        <v>99</v>
      </c>
      <c r="B43" s="77"/>
      <c r="C43" s="77"/>
      <c r="D43" s="77"/>
      <c r="E43" s="134" t="s">
        <v>30</v>
      </c>
      <c r="F43" s="134"/>
      <c r="G43" s="134"/>
      <c r="H43" s="134"/>
    </row>
    <row r="44" spans="1:8" x14ac:dyDescent="0.25">
      <c r="A44" s="67" t="s">
        <v>40</v>
      </c>
      <c r="B44" s="67"/>
      <c r="C44" s="67"/>
      <c r="D44" s="67"/>
      <c r="E44" s="68" t="s">
        <v>181</v>
      </c>
      <c r="F44" s="68"/>
      <c r="G44" s="68"/>
      <c r="H44" s="68"/>
    </row>
    <row r="45" spans="1:8" x14ac:dyDescent="0.25">
      <c r="A45" s="127" t="s">
        <v>41</v>
      </c>
      <c r="B45" s="127"/>
      <c r="C45" s="127"/>
      <c r="D45" s="127"/>
      <c r="E45" s="127"/>
      <c r="F45" s="127"/>
      <c r="G45" s="127"/>
      <c r="H45" s="127"/>
    </row>
    <row r="46" spans="1:8" x14ac:dyDescent="0.25">
      <c r="A46" s="56" t="s">
        <v>42</v>
      </c>
      <c r="B46" s="56"/>
      <c r="C46" s="56" t="s">
        <v>30</v>
      </c>
      <c r="D46" s="56"/>
      <c r="E46" s="56"/>
      <c r="F46" s="39" t="s">
        <v>43</v>
      </c>
      <c r="G46" s="57" t="s">
        <v>30</v>
      </c>
      <c r="H46" s="57"/>
    </row>
    <row r="47" spans="1:8" x14ac:dyDescent="0.25">
      <c r="A47" s="68" t="s">
        <v>44</v>
      </c>
      <c r="B47" s="68"/>
      <c r="C47" s="56" t="str">
        <f>C46</f>
        <v>NA</v>
      </c>
      <c r="D47" s="56"/>
      <c r="E47" s="56"/>
      <c r="F47" s="39" t="s">
        <v>43</v>
      </c>
      <c r="G47" s="57" t="str">
        <f>G46</f>
        <v>NA</v>
      </c>
      <c r="H47" s="57"/>
    </row>
    <row r="48" spans="1:8" s="23" customFormat="1" x14ac:dyDescent="0.25">
      <c r="A48" s="66" t="s">
        <v>45</v>
      </c>
      <c r="B48" s="66"/>
      <c r="C48" s="56" t="s">
        <v>182</v>
      </c>
      <c r="D48" s="68"/>
      <c r="E48" s="68"/>
      <c r="F48" s="22" t="s">
        <v>43</v>
      </c>
      <c r="G48" s="57">
        <v>42530</v>
      </c>
      <c r="H48" s="57"/>
    </row>
    <row r="49" spans="1:14" s="23" customFormat="1" ht="33" customHeight="1" x14ac:dyDescent="0.25">
      <c r="A49" s="66"/>
      <c r="B49" s="66"/>
      <c r="C49" s="79" t="s">
        <v>186</v>
      </c>
      <c r="D49" s="80"/>
      <c r="E49" s="80"/>
      <c r="F49" s="80"/>
      <c r="G49" s="80"/>
      <c r="H49" s="81"/>
    </row>
    <row r="50" spans="1:14" x14ac:dyDescent="0.25">
      <c r="A50" s="89" t="s">
        <v>46</v>
      </c>
      <c r="B50" s="89"/>
      <c r="C50" s="89" t="s">
        <v>109</v>
      </c>
      <c r="D50" s="90"/>
      <c r="E50" s="90" t="s">
        <v>47</v>
      </c>
      <c r="F50" s="38" t="s">
        <v>43</v>
      </c>
      <c r="G50" s="69" t="s">
        <v>30</v>
      </c>
      <c r="H50" s="69"/>
    </row>
    <row r="51" spans="1:14" x14ac:dyDescent="0.25">
      <c r="A51" s="91" t="s">
        <v>49</v>
      </c>
      <c r="B51" s="91"/>
      <c r="C51" s="91"/>
      <c r="D51" s="91"/>
      <c r="E51" s="91"/>
      <c r="F51" s="91"/>
      <c r="G51" s="91"/>
      <c r="H51" s="91"/>
    </row>
    <row r="52" spans="1:14" x14ac:dyDescent="0.25">
      <c r="A52" s="85" t="s">
        <v>98</v>
      </c>
      <c r="B52" s="85"/>
      <c r="C52" s="85"/>
      <c r="D52" s="77" t="str">
        <f>E43</f>
        <v>NA</v>
      </c>
      <c r="E52" s="77"/>
      <c r="F52" s="77"/>
      <c r="G52" s="77"/>
      <c r="H52" s="77"/>
    </row>
    <row r="53" spans="1:14" x14ac:dyDescent="0.25">
      <c r="A53" s="66" t="s">
        <v>50</v>
      </c>
      <c r="B53" s="67"/>
      <c r="C53" s="67"/>
      <c r="D53" s="68" t="s">
        <v>30</v>
      </c>
      <c r="E53" s="68"/>
      <c r="F53" s="68"/>
      <c r="G53" s="68"/>
      <c r="H53" s="68"/>
      <c r="I53" s="24"/>
    </row>
    <row r="54" spans="1:14" ht="31.5" customHeight="1" x14ac:dyDescent="0.25">
      <c r="A54" s="114" t="s">
        <v>51</v>
      </c>
      <c r="B54" s="115"/>
      <c r="C54" s="116"/>
      <c r="D54" s="112" t="s">
        <v>187</v>
      </c>
      <c r="E54" s="113"/>
      <c r="F54" s="113"/>
      <c r="G54" s="113"/>
      <c r="H54" s="113"/>
    </row>
    <row r="55" spans="1:14" ht="15.75" customHeight="1" x14ac:dyDescent="0.25">
      <c r="A55" s="114" t="s">
        <v>96</v>
      </c>
      <c r="B55" s="115"/>
      <c r="C55" s="115"/>
      <c r="D55" s="135" t="s">
        <v>188</v>
      </c>
      <c r="E55" s="136"/>
      <c r="F55" s="136"/>
      <c r="G55" s="136"/>
      <c r="H55" s="137"/>
    </row>
    <row r="56" spans="1:14" ht="15.75" customHeight="1" x14ac:dyDescent="0.25">
      <c r="A56" s="143"/>
      <c r="B56" s="144"/>
      <c r="C56" s="144"/>
      <c r="D56" s="138" t="s">
        <v>189</v>
      </c>
      <c r="E56" s="139"/>
      <c r="F56" s="139"/>
      <c r="G56" s="139"/>
      <c r="H56" s="140"/>
    </row>
    <row r="57" spans="1:14" ht="48.75" customHeight="1" x14ac:dyDescent="0.25">
      <c r="A57" s="77" t="s">
        <v>48</v>
      </c>
      <c r="B57" s="77"/>
      <c r="C57" s="77"/>
      <c r="D57" s="142" t="s">
        <v>191</v>
      </c>
      <c r="E57" s="142"/>
      <c r="F57" s="142"/>
      <c r="G57" s="142"/>
      <c r="H57" s="142"/>
      <c r="J57" s="25"/>
      <c r="K57" s="24"/>
      <c r="N57" s="24"/>
    </row>
    <row r="58" spans="1:14" ht="15.75" customHeight="1" x14ac:dyDescent="0.25">
      <c r="A58" s="77" t="s">
        <v>94</v>
      </c>
      <c r="B58" s="77"/>
      <c r="C58" s="77"/>
      <c r="D58" s="88" t="str">
        <f>(IF(G50="NA","60 Years After Completion",IF(G50&lt;&gt;"NA",""&amp;60-ROUNDDOWN((E3-G50)/360,0)&amp;" Years"," ")))</f>
        <v>60 Years After Completion</v>
      </c>
      <c r="E58" s="88"/>
      <c r="F58" s="88"/>
      <c r="G58" s="88"/>
      <c r="H58" s="88"/>
      <c r="N58" s="24"/>
    </row>
    <row r="59" spans="1:14" ht="15.75" customHeight="1" x14ac:dyDescent="0.25">
      <c r="A59" s="77" t="s">
        <v>95</v>
      </c>
      <c r="B59" s="77"/>
      <c r="C59" s="77"/>
      <c r="D59" s="85" t="s">
        <v>24</v>
      </c>
      <c r="E59" s="85"/>
      <c r="F59" s="85"/>
      <c r="G59" s="85"/>
      <c r="H59" s="85"/>
      <c r="J59" s="26"/>
      <c r="K59" s="26"/>
    </row>
    <row r="60" spans="1:14" ht="15" hidden="1" customHeight="1" x14ac:dyDescent="0.25">
      <c r="A60" s="77" t="s">
        <v>80</v>
      </c>
      <c r="B60" s="77"/>
      <c r="C60" s="77"/>
      <c r="D60" s="66" t="s">
        <v>161</v>
      </c>
      <c r="E60" s="85"/>
      <c r="F60" s="85"/>
      <c r="G60" s="85"/>
      <c r="H60" s="85"/>
    </row>
    <row r="61" spans="1:14" x14ac:dyDescent="0.25">
      <c r="A61" s="85" t="s">
        <v>162</v>
      </c>
      <c r="B61" s="85"/>
      <c r="C61" s="85"/>
      <c r="D61" s="85" t="s">
        <v>30</v>
      </c>
      <c r="E61" s="85"/>
      <c r="F61" s="85"/>
      <c r="G61" s="85"/>
      <c r="H61" s="85"/>
      <c r="I61" s="27"/>
      <c r="J61" s="27"/>
      <c r="K61" s="27"/>
      <c r="L61" s="27"/>
      <c r="M61" s="27"/>
      <c r="N61" s="27"/>
    </row>
    <row r="62" spans="1:14" ht="15.75" customHeight="1" x14ac:dyDescent="0.25">
      <c r="A62" s="82" t="s">
        <v>93</v>
      </c>
      <c r="B62" s="82"/>
      <c r="C62" s="82"/>
      <c r="D62" s="83" t="str">
        <f ca="1">(IF(G68&gt;95%,"Nothing",IF(G68&gt;0%,"Cement, Aggregate, Steel, etc",IF(G68=0%,"Work not yet Started"))))</f>
        <v>Nothing</v>
      </c>
      <c r="E62" s="83"/>
      <c r="F62" s="83"/>
      <c r="G62" s="83"/>
      <c r="H62" s="83"/>
      <c r="J62" s="26"/>
    </row>
    <row r="63" spans="1:14" ht="33.75" customHeight="1" thickBot="1" x14ac:dyDescent="0.3">
      <c r="A63" s="141" t="s">
        <v>122</v>
      </c>
      <c r="B63" s="141"/>
      <c r="C63" s="141"/>
      <c r="D63" s="83" t="str">
        <f ca="1">(IF(D62="Nothing","Yes",IF(D62="Cement, Aggregate, Steel, etc","Under Construction",IF(D62="Work not yet Started","Work not yet Started"))))</f>
        <v>Yes</v>
      </c>
      <c r="E63" s="83"/>
      <c r="F63" s="83" t="str">
        <f ca="1">(IF(D62="Nothing","Yes",IF(D62="Cement, Aggregate, Steel, etc","Under Construction",IF(D62="Work not yet Started","Work not yet Started"))))</f>
        <v>Yes</v>
      </c>
      <c r="G63" s="83"/>
      <c r="H63" s="83"/>
    </row>
    <row r="64" spans="1:14" ht="15.75" customHeight="1" x14ac:dyDescent="0.25">
      <c r="A64" s="70" t="s">
        <v>151</v>
      </c>
      <c r="B64" s="71"/>
      <c r="C64" s="72" t="str">
        <f>D55</f>
        <v>Building C6, C8 &amp; C9  = G + 1st to 4th Floor</v>
      </c>
      <c r="D64" s="73"/>
      <c r="E64" s="73"/>
      <c r="F64" s="73"/>
      <c r="G64" s="73"/>
      <c r="H64" s="74"/>
      <c r="I64" s="14" t="str">
        <f ca="1">(IF(E68&gt;99%,"All work completed. Please provide OC.",IF(E68&gt;89.8%,"Plinth, RCC, Brick, Plaster, Flooring, Painting work Completed. Finishing work is in process.",IF(E68&lt;94%,(IF(C68=0,"Work not yet Started.",IF(D68=25%,"Piling work in process",IF(D68=50%,"Excavation work in process",IF(D68=100%,"Excavation work Completed. ","0")))&amp;(IF(C69=0%,"",IF(C69=J70,"Footing work is process",IF(C69=J71,"Footing work Completed",IF(C69=J72,"1st Basement Completed",IF(C69=J73,"1st &amp; 2nd Basement Completed",IF(C69=J74,"1st to 3rd Basement Completed",IF(C69=J75,"1st to 4th Basement Completed",IF(C69=J76,"Plinth work is process",IF(C69=J77,"Plinth work completed","0")))))))))))&amp;(IF(C70=(D65+F65+H65),", RCC Slab Completed",IF(C70&gt;0,", RCC upto "&amp;C70&amp;" Slab Completed",""))&amp;(IF(C71=H65,", Brickwork Completed",IF(C71&gt;0,", Brickwork upto "&amp;C71&amp;" Floor Completed",""))&amp;(IF(C72=H65,", Internal Plaster Completed",IF(C72&gt;0,", Internal Plaster upto "&amp;C72&amp;" Floor Completed",""))&amp;(IF(C73=H65,", External Plaster Completed",IF(C73&gt;0,", External Plaster upto "&amp;C73&amp;" Floor Completed",""))&amp;(IF(C74=H65,", Flooring Completed",IF(C74&gt;0,", Flooring upto "&amp;C74&amp;" Floor Completed",""))&amp;(IF(C75=H65,", Painting Completed",IF(C75&gt;0,", Painting upto "&amp;C75&amp;" Floor Completed",""))&amp;(IF(C76&gt;0,", Finishing upto "&amp;C76&amp;" Floor Completed","")&amp;(IF(C70&gt;0.5,".",""))))))))))))))</f>
        <v>All work completed. Please provide OC.</v>
      </c>
      <c r="J64" s="28"/>
    </row>
    <row r="65" spans="1:10" s="23" customFormat="1" x14ac:dyDescent="0.25">
      <c r="A65" s="15" t="s">
        <v>153</v>
      </c>
      <c r="B65" s="40">
        <v>0</v>
      </c>
      <c r="C65" s="40" t="s">
        <v>77</v>
      </c>
      <c r="D65" s="40">
        <v>1</v>
      </c>
      <c r="E65" s="40" t="s">
        <v>76</v>
      </c>
      <c r="F65" s="40">
        <v>0</v>
      </c>
      <c r="G65" s="40" t="s">
        <v>87</v>
      </c>
      <c r="H65" s="16">
        <f ca="1">--TRIM(RIGHT(SUBSTITUTE(LEFT(C64,_xlfn.AGGREGATE(16,6,FIND({0,1,2,3,4,5,6,7,8,9},C64,ROW(INDIRECT("1:"&amp;LEN(C64)))),1))," ",REPT(" ",LEN(C64))),LEN(C64)))</f>
        <v>4</v>
      </c>
      <c r="I65" s="41"/>
      <c r="J65" s="42"/>
    </row>
    <row r="66" spans="1:10" s="23" customFormat="1" ht="17.25" customHeight="1" x14ac:dyDescent="0.25">
      <c r="A66" s="75" t="s">
        <v>97</v>
      </c>
      <c r="B66" s="76"/>
      <c r="C66" s="86" t="str">
        <f ca="1">I64</f>
        <v>All work completed. Please provide OC.</v>
      </c>
      <c r="D66" s="86"/>
      <c r="E66" s="86"/>
      <c r="F66" s="86"/>
      <c r="G66" s="86"/>
      <c r="H66" s="87"/>
      <c r="I66" s="41" t="s">
        <v>108</v>
      </c>
      <c r="J66" s="42"/>
    </row>
    <row r="67" spans="1:10" s="23" customFormat="1" ht="15.75" customHeight="1" x14ac:dyDescent="0.25">
      <c r="A67" s="60" t="s">
        <v>52</v>
      </c>
      <c r="B67" s="61"/>
      <c r="C67" s="43" t="s">
        <v>150</v>
      </c>
      <c r="D67" s="43" t="s">
        <v>90</v>
      </c>
      <c r="E67" s="61" t="s">
        <v>92</v>
      </c>
      <c r="F67" s="61"/>
      <c r="G67" s="61" t="s">
        <v>91</v>
      </c>
      <c r="H67" s="84"/>
      <c r="I67" s="44" t="s">
        <v>152</v>
      </c>
      <c r="J67" s="45">
        <f ca="1">H65*25%</f>
        <v>1</v>
      </c>
    </row>
    <row r="68" spans="1:10" s="23" customFormat="1" x14ac:dyDescent="0.25">
      <c r="A68" s="60" t="s">
        <v>139</v>
      </c>
      <c r="B68" s="61"/>
      <c r="C68" s="46">
        <f ca="1">J69</f>
        <v>4</v>
      </c>
      <c r="D68" s="47">
        <f ca="1">((100/H65)*C68)/100</f>
        <v>1</v>
      </c>
      <c r="E68" s="122">
        <f ca="1">(((C69/H65*10)+(40/(D65+F65+H65)*C70)+(7.5/(H65)*C71)+(7.5/(H65)*C72)+(10/H65*C73)+(10/H65*C74)+(5/H65*C75)+(5/H65*C76)+(5/H65*C77))/100)</f>
        <v>1</v>
      </c>
      <c r="F68" s="122"/>
      <c r="G68" s="122">
        <f ca="1">((((C68/H65)*20)+((C69/H65)*25)+(30/(H65+F65+D65)*C70)+(5/H65*C71)+(5/H65*C72)+(5/H65*C73)+(5/H65*C74)+(0/H65*C75)+(0/H65*C76)+(5/H65*C77))/100)</f>
        <v>1</v>
      </c>
      <c r="H68" s="124"/>
      <c r="I68" s="44" t="s">
        <v>103</v>
      </c>
      <c r="J68" s="48">
        <f ca="1">H65*50%</f>
        <v>2</v>
      </c>
    </row>
    <row r="69" spans="1:10" s="23" customFormat="1" x14ac:dyDescent="0.25">
      <c r="A69" s="60" t="s">
        <v>53</v>
      </c>
      <c r="B69" s="61"/>
      <c r="C69" s="49">
        <f ca="1">J77</f>
        <v>4</v>
      </c>
      <c r="D69" s="47">
        <f ca="1">((100/H65)*C69)/100</f>
        <v>1</v>
      </c>
      <c r="E69" s="122"/>
      <c r="F69" s="122"/>
      <c r="G69" s="122"/>
      <c r="H69" s="124"/>
      <c r="I69" s="44" t="s">
        <v>104</v>
      </c>
      <c r="J69" s="48">
        <f ca="1">H65</f>
        <v>4</v>
      </c>
    </row>
    <row r="70" spans="1:10" s="23" customFormat="1" ht="15.75" customHeight="1" x14ac:dyDescent="0.25">
      <c r="A70" s="60" t="s">
        <v>140</v>
      </c>
      <c r="B70" s="61"/>
      <c r="C70" s="49">
        <f ca="1">D65+H65</f>
        <v>5</v>
      </c>
      <c r="D70" s="47">
        <f ca="1">((100/(D65+F65+H65))*C70)/100</f>
        <v>1</v>
      </c>
      <c r="E70" s="122"/>
      <c r="F70" s="122"/>
      <c r="G70" s="122"/>
      <c r="H70" s="124"/>
      <c r="I70" s="44" t="s">
        <v>105</v>
      </c>
      <c r="J70" s="50">
        <f ca="1">(IF(B65&gt;1,(H65/(B65+2)),H65/4))</f>
        <v>1</v>
      </c>
    </row>
    <row r="71" spans="1:10" s="23" customFormat="1" ht="15.75" customHeight="1" x14ac:dyDescent="0.25">
      <c r="A71" s="60" t="s">
        <v>147</v>
      </c>
      <c r="B71" s="61" t="s">
        <v>141</v>
      </c>
      <c r="C71" s="46">
        <v>4</v>
      </c>
      <c r="D71" s="47">
        <f ca="1">((100/H65)*C71)/100</f>
        <v>1</v>
      </c>
      <c r="E71" s="122"/>
      <c r="F71" s="122"/>
      <c r="G71" s="122"/>
      <c r="H71" s="124"/>
      <c r="I71" s="44" t="s">
        <v>106</v>
      </c>
      <c r="J71" s="50">
        <f ca="1">(IF(B65&gt;1,(H65/(B65+2)+J70),H65/4+J70))</f>
        <v>2</v>
      </c>
    </row>
    <row r="72" spans="1:10" s="23" customFormat="1" ht="15.75" customHeight="1" x14ac:dyDescent="0.25">
      <c r="A72" s="60" t="s">
        <v>148</v>
      </c>
      <c r="B72" s="61" t="s">
        <v>141</v>
      </c>
      <c r="C72" s="46">
        <v>4</v>
      </c>
      <c r="D72" s="47">
        <f ca="1">((100/H65)*C72)/100</f>
        <v>1</v>
      </c>
      <c r="E72" s="122"/>
      <c r="F72" s="122"/>
      <c r="G72" s="122"/>
      <c r="H72" s="124"/>
      <c r="I72" s="44" t="s">
        <v>159</v>
      </c>
      <c r="J72" s="50">
        <f>(IF(B65&gt;1,(H65/(B65+2)+J71),0))</f>
        <v>0</v>
      </c>
    </row>
    <row r="73" spans="1:10" s="23" customFormat="1" ht="15" customHeight="1" x14ac:dyDescent="0.25">
      <c r="A73" s="60" t="s">
        <v>146</v>
      </c>
      <c r="B73" s="61" t="s">
        <v>143</v>
      </c>
      <c r="C73" s="46">
        <v>4</v>
      </c>
      <c r="D73" s="47">
        <f ca="1">((100/(H65))*C73)/100</f>
        <v>1</v>
      </c>
      <c r="E73" s="122"/>
      <c r="F73" s="122"/>
      <c r="G73" s="122"/>
      <c r="H73" s="124"/>
      <c r="I73" s="44" t="s">
        <v>154</v>
      </c>
      <c r="J73" s="50">
        <f>(IF(B65&gt;2,(H65/(B65+2)+J72),0))</f>
        <v>0</v>
      </c>
    </row>
    <row r="74" spans="1:10" s="23" customFormat="1" ht="15.75" customHeight="1" x14ac:dyDescent="0.25">
      <c r="A74" s="60" t="s">
        <v>142</v>
      </c>
      <c r="B74" s="61" t="s">
        <v>142</v>
      </c>
      <c r="C74" s="46">
        <v>4</v>
      </c>
      <c r="D74" s="47">
        <f ca="1">((100/H65)*C74)/100</f>
        <v>1</v>
      </c>
      <c r="E74" s="122"/>
      <c r="F74" s="122"/>
      <c r="G74" s="122"/>
      <c r="H74" s="124"/>
      <c r="I74" s="44" t="s">
        <v>155</v>
      </c>
      <c r="J74" s="51">
        <f>(IF(B65&gt;3,(H65/(B65+2)+J73),0))</f>
        <v>0</v>
      </c>
    </row>
    <row r="75" spans="1:10" s="23" customFormat="1" ht="15.75" customHeight="1" x14ac:dyDescent="0.25">
      <c r="A75" s="60" t="s">
        <v>149</v>
      </c>
      <c r="B75" s="61"/>
      <c r="C75" s="46">
        <v>4</v>
      </c>
      <c r="D75" s="47">
        <f ca="1">((100/H65)*C75)/100</f>
        <v>1</v>
      </c>
      <c r="E75" s="122"/>
      <c r="F75" s="122"/>
      <c r="G75" s="122"/>
      <c r="H75" s="124"/>
      <c r="I75" s="44" t="s">
        <v>156</v>
      </c>
      <c r="J75" s="50">
        <f>(IF(B65&gt;4,(H65/(B65+2)+J74),0))</f>
        <v>0</v>
      </c>
    </row>
    <row r="76" spans="1:10" s="23" customFormat="1" ht="15.75" customHeight="1" x14ac:dyDescent="0.25">
      <c r="A76" s="60" t="s">
        <v>144</v>
      </c>
      <c r="B76" s="61" t="s">
        <v>144</v>
      </c>
      <c r="C76" s="46">
        <v>4</v>
      </c>
      <c r="D76" s="47">
        <f ca="1">((100/(H65))*C76)/100</f>
        <v>1</v>
      </c>
      <c r="E76" s="122"/>
      <c r="F76" s="122"/>
      <c r="G76" s="122"/>
      <c r="H76" s="124"/>
      <c r="I76" s="44" t="s">
        <v>160</v>
      </c>
      <c r="J76" s="50">
        <f ca="1">(IF(B65=1,(H65/(B65+3)+J71),IF(B65=0,(H65/4+J71),IF(B65&gt;1,0))))</f>
        <v>3</v>
      </c>
    </row>
    <row r="77" spans="1:10" s="23" customFormat="1" ht="16.5" thickBot="1" x14ac:dyDescent="0.3">
      <c r="A77" s="62" t="s">
        <v>145</v>
      </c>
      <c r="B77" s="63"/>
      <c r="C77" s="52">
        <v>4</v>
      </c>
      <c r="D77" s="53">
        <f ca="1">((100/(H65))*C77)/100</f>
        <v>1</v>
      </c>
      <c r="E77" s="123"/>
      <c r="F77" s="123"/>
      <c r="G77" s="123"/>
      <c r="H77" s="125"/>
      <c r="I77" s="54" t="s">
        <v>107</v>
      </c>
      <c r="J77" s="55">
        <f ca="1">(IF(B65&gt;1.5,(H65/(B65+2)+J71+MAX(0,J72-J71)+MAX(0,J73-J72)+MAX(0,J74-J73)+MAX(0,J75-J74)+MAX(0,J76-J75)),IF(B65=1,(H65/(B65+3)+J76),IF(B65=0,H65/4+J76))))</f>
        <v>4</v>
      </c>
    </row>
    <row r="78" spans="1:10" ht="15.75" customHeight="1" x14ac:dyDescent="0.25">
      <c r="A78" s="70" t="s">
        <v>151</v>
      </c>
      <c r="B78" s="71"/>
      <c r="C78" s="72" t="str">
        <f>D56</f>
        <v>Building C10  = G + 1st to 6th Floor</v>
      </c>
      <c r="D78" s="73"/>
      <c r="E78" s="73"/>
      <c r="F78" s="73"/>
      <c r="G78" s="73"/>
      <c r="H78" s="74"/>
      <c r="I78" s="14" t="str">
        <f ca="1">(IF(E82&gt;99%,"All work completed. Please provide OC.",IF(E82&gt;89.8%,"Plinth, RCC, Brick, Plaster, Flooring, Painting work Completed. Finishing work is in process.",IF(E82&lt;94%,(IF(C82=0,"Work not yet Started.",IF(D82=25%,"Piling work in process",IF(D82=50%,"Excavation work in process",IF(D82=100%,"Excavation work Completed. ","0")))&amp;(IF(C83=0%,"",IF(C83=J84,"Footing work is process",IF(C83=J85,"Footing work Completed",IF(C83=J86,"1st Basement Completed",IF(C83=J87,"1st &amp; 2nd Basement Completed",IF(C83=J88,"1st to 3rd Basement Completed",IF(C83=J89,"1st to 4th Basement Completed",IF(C83=J90,"Plinth work is process",IF(C83=J91,"Plinth work completed","0")))))))))))&amp;(IF(C84=(D79+F79+H79),", RCC Slab Completed",IF(C84&gt;0,", RCC upto "&amp;C84&amp;" Slab Completed",""))&amp;(IF(C85=H79,", Brickwork Completed",IF(C85&gt;0,", Brickwork upto "&amp;C85&amp;" Floor Completed",""))&amp;(IF(C86=H79,", Internal Plaster Completed",IF(C86&gt;0,", Internal Plaster upto "&amp;C86&amp;" Floor Completed",""))&amp;(IF(C87=H79,", External Plaster Completed",IF(C87&gt;0,", External Plaster upto "&amp;C87&amp;" Floor Completed",""))&amp;(IF(C88=H79,", Flooring Completed",IF(C88&gt;0,", Flooring upto "&amp;C88&amp;" Floor Completed",""))&amp;(IF(C89=H79,", Painting Completed",IF(C89&gt;0,", Painting upto "&amp;C89&amp;" Floor Completed",""))&amp;(IF(C90&gt;0,", Finishing upto "&amp;C90&amp;" Floor Completed","")&amp;(IF(C84&gt;0.5,".",""))))))))))))))</f>
        <v>Excavation work Completed. Plinth work is process</v>
      </c>
      <c r="J78" s="28"/>
    </row>
    <row r="79" spans="1:10" s="23" customFormat="1" x14ac:dyDescent="0.25">
      <c r="A79" s="15" t="s">
        <v>153</v>
      </c>
      <c r="B79" s="40">
        <v>0</v>
      </c>
      <c r="C79" s="40" t="s">
        <v>77</v>
      </c>
      <c r="D79" s="40">
        <v>1</v>
      </c>
      <c r="E79" s="40" t="s">
        <v>76</v>
      </c>
      <c r="F79" s="40">
        <v>0</v>
      </c>
      <c r="G79" s="40" t="s">
        <v>87</v>
      </c>
      <c r="H79" s="16">
        <f ca="1">--TRIM(RIGHT(SUBSTITUTE(LEFT(C78,_xlfn.AGGREGATE(16,6,FIND({0,1,2,3,4,5,6,7,8,9},C78,ROW(INDIRECT("1:"&amp;LEN(C78)))),1))," ",REPT(" ",LEN(C78))),LEN(C78)))</f>
        <v>6</v>
      </c>
      <c r="I79" s="41"/>
      <c r="J79" s="42"/>
    </row>
    <row r="80" spans="1:10" s="23" customFormat="1" x14ac:dyDescent="0.25">
      <c r="A80" s="75" t="s">
        <v>97</v>
      </c>
      <c r="B80" s="76"/>
      <c r="C80" s="86" t="str">
        <f ca="1">I78</f>
        <v>Excavation work Completed. Plinth work is process</v>
      </c>
      <c r="D80" s="86"/>
      <c r="E80" s="86"/>
      <c r="F80" s="86"/>
      <c r="G80" s="86"/>
      <c r="H80" s="87"/>
      <c r="I80" s="41" t="s">
        <v>108</v>
      </c>
      <c r="J80" s="42"/>
    </row>
    <row r="81" spans="1:10" s="23" customFormat="1" ht="15.75" customHeight="1" x14ac:dyDescent="0.25">
      <c r="A81" s="60" t="s">
        <v>52</v>
      </c>
      <c r="B81" s="61"/>
      <c r="C81" s="43" t="s">
        <v>150</v>
      </c>
      <c r="D81" s="43" t="s">
        <v>90</v>
      </c>
      <c r="E81" s="61" t="s">
        <v>92</v>
      </c>
      <c r="F81" s="61"/>
      <c r="G81" s="61" t="s">
        <v>91</v>
      </c>
      <c r="H81" s="84"/>
      <c r="I81" s="44" t="s">
        <v>152</v>
      </c>
      <c r="J81" s="45">
        <f ca="1">H79*25%</f>
        <v>1.5</v>
      </c>
    </row>
    <row r="82" spans="1:10" s="23" customFormat="1" x14ac:dyDescent="0.25">
      <c r="A82" s="60" t="s">
        <v>139</v>
      </c>
      <c r="B82" s="61"/>
      <c r="C82" s="46">
        <f ca="1">J83</f>
        <v>6</v>
      </c>
      <c r="D82" s="47">
        <f ca="1">((100/H79)*C82)/100</f>
        <v>1</v>
      </c>
      <c r="E82" s="122">
        <f ca="1">(((C83/H79*10)+(40/(D79+F79+H79)*C84)+(7.5/(H79)*C85)+(7.5/(H79)*C86)+(10/H79*C87)+(10/H79*C88)+(5/H79*C89)+(5/H79*C90)+(5/H79*C91))/100)</f>
        <v>7.4999999999999997E-2</v>
      </c>
      <c r="F82" s="122"/>
      <c r="G82" s="122">
        <f ca="1">((((C82/H79)*20)+((C83/H79)*25)+(30/(H79+F79+D79)*C84)+(5/H79*C85)+(5/H79*C86)+(5/H79*C87)+(5/H79*C88)+(0/H79*C89)+(0/H79*C90)+(5/H79*C91))/100)</f>
        <v>0.38750000000000001</v>
      </c>
      <c r="H82" s="124"/>
      <c r="I82" s="44" t="s">
        <v>103</v>
      </c>
      <c r="J82" s="48">
        <f ca="1">H79*50%</f>
        <v>3</v>
      </c>
    </row>
    <row r="83" spans="1:10" s="23" customFormat="1" x14ac:dyDescent="0.25">
      <c r="A83" s="60" t="s">
        <v>53</v>
      </c>
      <c r="B83" s="61"/>
      <c r="C83" s="49">
        <f ca="1">J90</f>
        <v>4.5</v>
      </c>
      <c r="D83" s="47">
        <f ca="1">((100/H79)*C83)/100</f>
        <v>0.75</v>
      </c>
      <c r="E83" s="122"/>
      <c r="F83" s="122"/>
      <c r="G83" s="122"/>
      <c r="H83" s="124"/>
      <c r="I83" s="44" t="s">
        <v>104</v>
      </c>
      <c r="J83" s="48">
        <f ca="1">H79</f>
        <v>6</v>
      </c>
    </row>
    <row r="84" spans="1:10" s="23" customFormat="1" ht="15.75" customHeight="1" x14ac:dyDescent="0.25">
      <c r="A84" s="60" t="s">
        <v>140</v>
      </c>
      <c r="B84" s="61"/>
      <c r="C84" s="49">
        <v>0</v>
      </c>
      <c r="D84" s="47">
        <f ca="1">((100/(D79+F79+H79))*C84)/100</f>
        <v>0</v>
      </c>
      <c r="E84" s="122"/>
      <c r="F84" s="122"/>
      <c r="G84" s="122"/>
      <c r="H84" s="124"/>
      <c r="I84" s="44" t="s">
        <v>105</v>
      </c>
      <c r="J84" s="50">
        <f ca="1">(IF(B79&gt;1,(H79/(B79+2)),H79/4))</f>
        <v>1.5</v>
      </c>
    </row>
    <row r="85" spans="1:10" s="23" customFormat="1" ht="15.75" customHeight="1" x14ac:dyDescent="0.25">
      <c r="A85" s="60" t="s">
        <v>147</v>
      </c>
      <c r="B85" s="61" t="s">
        <v>141</v>
      </c>
      <c r="C85" s="46">
        <v>0</v>
      </c>
      <c r="D85" s="47">
        <f ca="1">((100/H79)*C85)/100</f>
        <v>0</v>
      </c>
      <c r="E85" s="122"/>
      <c r="F85" s="122"/>
      <c r="G85" s="122"/>
      <c r="H85" s="124"/>
      <c r="I85" s="44" t="s">
        <v>106</v>
      </c>
      <c r="J85" s="50">
        <f ca="1">(IF(B79&gt;1,(H79/(B79+2)+J84),H79/4+J84))</f>
        <v>3</v>
      </c>
    </row>
    <row r="86" spans="1:10" s="23" customFormat="1" ht="15.75" customHeight="1" x14ac:dyDescent="0.25">
      <c r="A86" s="60" t="s">
        <v>148</v>
      </c>
      <c r="B86" s="61" t="s">
        <v>141</v>
      </c>
      <c r="C86" s="46">
        <v>0</v>
      </c>
      <c r="D86" s="47">
        <f ca="1">((100/H79)*C86)/100</f>
        <v>0</v>
      </c>
      <c r="E86" s="122"/>
      <c r="F86" s="122"/>
      <c r="G86" s="122"/>
      <c r="H86" s="124"/>
      <c r="I86" s="44" t="s">
        <v>159</v>
      </c>
      <c r="J86" s="50">
        <f>(IF(B79&gt;1,(H79/(B79+2)+J85),0))</f>
        <v>0</v>
      </c>
    </row>
    <row r="87" spans="1:10" s="23" customFormat="1" ht="15" customHeight="1" x14ac:dyDescent="0.25">
      <c r="A87" s="60" t="s">
        <v>146</v>
      </c>
      <c r="B87" s="61" t="s">
        <v>143</v>
      </c>
      <c r="C87" s="46">
        <v>0</v>
      </c>
      <c r="D87" s="47">
        <f ca="1">((100/(H79))*C87)/100</f>
        <v>0</v>
      </c>
      <c r="E87" s="122"/>
      <c r="F87" s="122"/>
      <c r="G87" s="122"/>
      <c r="H87" s="124"/>
      <c r="I87" s="44" t="s">
        <v>154</v>
      </c>
      <c r="J87" s="50">
        <f>(IF(B79&gt;2,(H79/(B79+2)+J86),0))</f>
        <v>0</v>
      </c>
    </row>
    <row r="88" spans="1:10" s="23" customFormat="1" ht="15.75" customHeight="1" x14ac:dyDescent="0.25">
      <c r="A88" s="60" t="s">
        <v>142</v>
      </c>
      <c r="B88" s="61" t="s">
        <v>142</v>
      </c>
      <c r="C88" s="46">
        <v>0</v>
      </c>
      <c r="D88" s="47">
        <f ca="1">((100/H79)*C88)/100</f>
        <v>0</v>
      </c>
      <c r="E88" s="122"/>
      <c r="F88" s="122"/>
      <c r="G88" s="122"/>
      <c r="H88" s="124"/>
      <c r="I88" s="44" t="s">
        <v>155</v>
      </c>
      <c r="J88" s="51">
        <f>(IF(B79&gt;3,(H79/(B79+2)+J87),0))</f>
        <v>0</v>
      </c>
    </row>
    <row r="89" spans="1:10" s="23" customFormat="1" ht="15.75" customHeight="1" x14ac:dyDescent="0.25">
      <c r="A89" s="60" t="s">
        <v>149</v>
      </c>
      <c r="B89" s="61"/>
      <c r="C89" s="46">
        <v>0</v>
      </c>
      <c r="D89" s="47">
        <f ca="1">((100/H79)*C89)/100</f>
        <v>0</v>
      </c>
      <c r="E89" s="122"/>
      <c r="F89" s="122"/>
      <c r="G89" s="122"/>
      <c r="H89" s="124"/>
      <c r="I89" s="44" t="s">
        <v>156</v>
      </c>
      <c r="J89" s="50">
        <f>(IF(B79&gt;4,(H79/(B79+2)+J88),0))</f>
        <v>0</v>
      </c>
    </row>
    <row r="90" spans="1:10" s="23" customFormat="1" ht="15.75" customHeight="1" x14ac:dyDescent="0.25">
      <c r="A90" s="60" t="s">
        <v>144</v>
      </c>
      <c r="B90" s="61" t="s">
        <v>144</v>
      </c>
      <c r="C90" s="46">
        <v>0</v>
      </c>
      <c r="D90" s="47">
        <f ca="1">((100/(H79))*C90)/100</f>
        <v>0</v>
      </c>
      <c r="E90" s="122"/>
      <c r="F90" s="122"/>
      <c r="G90" s="122"/>
      <c r="H90" s="124"/>
      <c r="I90" s="44" t="s">
        <v>160</v>
      </c>
      <c r="J90" s="50">
        <f ca="1">(IF(B79=1,(H79/(B79+3)+J85),IF(B79=0,(H79/4+J85),IF(B79&gt;1,0))))</f>
        <v>4.5</v>
      </c>
    </row>
    <row r="91" spans="1:10" s="23" customFormat="1" ht="16.5" thickBot="1" x14ac:dyDescent="0.3">
      <c r="A91" s="62" t="s">
        <v>145</v>
      </c>
      <c r="B91" s="63"/>
      <c r="C91" s="52">
        <v>0</v>
      </c>
      <c r="D91" s="53">
        <f ca="1">((100/(H79))*C91)/100</f>
        <v>0</v>
      </c>
      <c r="E91" s="123"/>
      <c r="F91" s="123"/>
      <c r="G91" s="123"/>
      <c r="H91" s="125"/>
      <c r="I91" s="54" t="s">
        <v>107</v>
      </c>
      <c r="J91" s="55">
        <f ca="1">(IF(B79&gt;1.5,(H79/(B79+2)+J85+MAX(0,J86-J85)+MAX(0,J87-J86)+MAX(0,J88-J87)+MAX(0,J89-J88)+MAX(0,J90-J89)),IF(B79=1,(H79/(B79+3)+J90),IF(B79=0,H79/4+J90))))</f>
        <v>6</v>
      </c>
    </row>
    <row r="92" spans="1:10" x14ac:dyDescent="0.25">
      <c r="A92" s="127" t="s">
        <v>54</v>
      </c>
      <c r="B92" s="127"/>
      <c r="C92" s="127"/>
      <c r="D92" s="127"/>
      <c r="E92" s="127"/>
      <c r="F92" s="127"/>
      <c r="G92" s="127"/>
      <c r="H92" s="127"/>
    </row>
    <row r="93" spans="1:10" x14ac:dyDescent="0.25">
      <c r="A93" s="77" t="s">
        <v>81</v>
      </c>
      <c r="B93" s="77"/>
      <c r="C93" s="77"/>
      <c r="D93" s="77"/>
      <c r="E93" s="77"/>
      <c r="F93" s="76">
        <v>3800</v>
      </c>
      <c r="G93" s="76"/>
      <c r="H93" s="76"/>
    </row>
    <row r="94" spans="1:10" s="29" customFormat="1" x14ac:dyDescent="0.25">
      <c r="A94" s="77" t="s">
        <v>102</v>
      </c>
      <c r="B94" s="77"/>
      <c r="C94" s="77"/>
      <c r="D94" s="77"/>
      <c r="E94" s="77"/>
      <c r="F94" s="121">
        <v>300000</v>
      </c>
      <c r="G94" s="67"/>
      <c r="H94" s="67"/>
    </row>
    <row r="95" spans="1:10" s="29" customFormat="1" x14ac:dyDescent="0.25">
      <c r="A95" s="77" t="s">
        <v>183</v>
      </c>
      <c r="B95" s="77"/>
      <c r="C95" s="77"/>
      <c r="D95" s="77"/>
      <c r="E95" s="77"/>
      <c r="F95" s="121">
        <v>40000</v>
      </c>
      <c r="G95" s="67"/>
      <c r="H95" s="67"/>
    </row>
    <row r="96" spans="1:10" x14ac:dyDescent="0.25">
      <c r="A96" s="77" t="s">
        <v>55</v>
      </c>
      <c r="B96" s="77"/>
      <c r="C96" s="77"/>
      <c r="D96" s="77"/>
      <c r="E96" s="77"/>
      <c r="F96" s="66">
        <v>100000</v>
      </c>
      <c r="G96" s="66"/>
      <c r="H96" s="66"/>
    </row>
    <row r="97" spans="1:14" s="30" customFormat="1" x14ac:dyDescent="0.25">
      <c r="A97" s="127" t="s">
        <v>56</v>
      </c>
      <c r="B97" s="127"/>
      <c r="C97" s="127"/>
      <c r="D97" s="127"/>
      <c r="E97" s="127"/>
      <c r="F97" s="67">
        <f>F93*0.8</f>
        <v>3040</v>
      </c>
      <c r="G97" s="67"/>
      <c r="H97" s="67"/>
    </row>
    <row r="98" spans="1:14" s="31" customFormat="1" ht="15.75" hidden="1" customHeight="1" x14ac:dyDescent="0.25">
      <c r="A98" s="130" t="s">
        <v>82</v>
      </c>
      <c r="B98" s="130"/>
      <c r="C98" s="130"/>
      <c r="D98" s="130"/>
      <c r="E98" s="130"/>
      <c r="F98" s="130"/>
      <c r="G98" s="130"/>
      <c r="H98" s="130"/>
    </row>
    <row r="99" spans="1:14" s="31" customFormat="1" ht="15.75" hidden="1" customHeight="1" x14ac:dyDescent="0.25">
      <c r="A99" s="93" t="s">
        <v>57</v>
      </c>
      <c r="B99" s="93"/>
      <c r="C99" s="120" t="s">
        <v>85</v>
      </c>
      <c r="D99" s="120"/>
      <c r="E99" s="102" t="s">
        <v>58</v>
      </c>
      <c r="F99" s="102"/>
      <c r="G99" s="93" t="s">
        <v>59</v>
      </c>
      <c r="H99" s="93"/>
    </row>
    <row r="100" spans="1:14" s="31" customFormat="1" hidden="1" x14ac:dyDescent="0.25">
      <c r="A100" s="132"/>
      <c r="B100" s="132"/>
      <c r="C100" s="161"/>
      <c r="D100" s="161"/>
      <c r="E100" s="162"/>
      <c r="F100" s="162"/>
      <c r="G100" s="65"/>
      <c r="H100" s="65"/>
    </row>
    <row r="101" spans="1:14" s="31" customFormat="1" hidden="1" x14ac:dyDescent="0.25">
      <c r="A101" s="130" t="s">
        <v>75</v>
      </c>
      <c r="B101" s="130"/>
      <c r="C101" s="130"/>
      <c r="D101" s="130"/>
      <c r="E101" s="130"/>
      <c r="F101" s="130"/>
      <c r="G101" s="130"/>
      <c r="H101" s="130"/>
    </row>
    <row r="102" spans="1:14" s="31" customFormat="1" ht="15.75" hidden="1" customHeight="1" x14ac:dyDescent="0.25">
      <c r="A102" s="93" t="s">
        <v>57</v>
      </c>
      <c r="B102" s="93"/>
      <c r="C102" s="120" t="s">
        <v>85</v>
      </c>
      <c r="D102" s="120"/>
      <c r="E102" s="102" t="s">
        <v>58</v>
      </c>
      <c r="F102" s="102"/>
      <c r="G102" s="93" t="s">
        <v>59</v>
      </c>
      <c r="H102" s="93"/>
    </row>
    <row r="103" spans="1:14" s="31" customFormat="1" hidden="1" x14ac:dyDescent="0.25">
      <c r="A103" s="132"/>
      <c r="B103" s="132"/>
      <c r="C103" s="161"/>
      <c r="D103" s="161"/>
      <c r="E103" s="162"/>
      <c r="F103" s="162"/>
      <c r="G103" s="65"/>
      <c r="H103" s="65"/>
    </row>
    <row r="104" spans="1:14" s="30" customFormat="1" hidden="1" x14ac:dyDescent="0.25">
      <c r="A104" s="126" t="s">
        <v>60</v>
      </c>
      <c r="B104" s="126"/>
      <c r="C104" s="126"/>
      <c r="D104" s="126"/>
      <c r="E104" s="126"/>
      <c r="F104" s="126"/>
      <c r="G104" s="126"/>
      <c r="H104" s="126"/>
    </row>
    <row r="105" spans="1:14" hidden="1" x14ac:dyDescent="0.25">
      <c r="A105" s="126" t="s">
        <v>61</v>
      </c>
      <c r="B105" s="126"/>
      <c r="C105" s="126"/>
      <c r="D105" s="126"/>
      <c r="E105" s="126"/>
      <c r="F105" s="126"/>
      <c r="G105" s="126"/>
      <c r="H105" s="126"/>
    </row>
    <row r="106" spans="1:14" ht="47.25" hidden="1" customHeight="1" x14ac:dyDescent="0.25">
      <c r="A106" s="94" t="s">
        <v>126</v>
      </c>
      <c r="B106" s="94" t="s">
        <v>125</v>
      </c>
      <c r="C106" s="94" t="s">
        <v>62</v>
      </c>
      <c r="D106" s="94" t="s">
        <v>63</v>
      </c>
      <c r="E106" s="96" t="s">
        <v>64</v>
      </c>
      <c r="F106" s="18" t="s">
        <v>163</v>
      </c>
      <c r="G106" s="98" t="s">
        <v>65</v>
      </c>
      <c r="H106" s="99"/>
    </row>
    <row r="107" spans="1:14" s="32" customFormat="1" hidden="1" x14ac:dyDescent="0.25">
      <c r="A107" s="95"/>
      <c r="B107" s="95"/>
      <c r="C107" s="95"/>
      <c r="D107" s="95"/>
      <c r="E107" s="97"/>
      <c r="F107" s="13">
        <v>0.6</v>
      </c>
      <c r="G107" s="100"/>
      <c r="H107" s="101"/>
    </row>
    <row r="108" spans="1:14" s="32" customFormat="1" hidden="1" x14ac:dyDescent="0.25">
      <c r="A108" s="117" t="s">
        <v>123</v>
      </c>
      <c r="B108" s="118"/>
      <c r="C108" s="118"/>
      <c r="D108" s="118"/>
      <c r="E108" s="118"/>
      <c r="F108" s="118"/>
      <c r="G108" s="118"/>
      <c r="H108" s="119"/>
      <c r="J108" s="33"/>
    </row>
    <row r="109" spans="1:14" s="32" customFormat="1" hidden="1" x14ac:dyDescent="0.25">
      <c r="A109" s="58">
        <v>1</v>
      </c>
      <c r="B109" s="59"/>
      <c r="C109" s="17"/>
      <c r="D109" s="17"/>
      <c r="E109" s="17">
        <v>0</v>
      </c>
      <c r="F109" s="17">
        <f>D109*(($F$107)+1)+(IF(E109&lt;101,E109,IF(E109&lt;201,E109/2,IF(E109&lt;=301,E109/3,E109/4))))</f>
        <v>0</v>
      </c>
      <c r="G109" s="58" t="str">
        <f>A108</f>
        <v>Ground Floor</v>
      </c>
      <c r="H109" s="59"/>
      <c r="I109" s="33"/>
      <c r="L109" s="163"/>
      <c r="M109" s="163"/>
      <c r="N109" s="33"/>
    </row>
    <row r="110" spans="1:14" s="32" customFormat="1" hidden="1" x14ac:dyDescent="0.25">
      <c r="A110" s="58">
        <f t="shared" ref="A110:A115" si="0">A109+1</f>
        <v>2</v>
      </c>
      <c r="B110" s="59"/>
      <c r="C110" s="17"/>
      <c r="D110" s="17"/>
      <c r="E110" s="17">
        <v>0</v>
      </c>
      <c r="F110" s="17">
        <f t="shared" ref="F110:F115" si="1">D110*(($F$107)+1)+(IF(E110&lt;101,E110,IF(E110&lt;201,E110/2,IF(E110&lt;=301,E110/3,E110/4))))</f>
        <v>0</v>
      </c>
      <c r="G110" s="58" t="str">
        <f t="shared" ref="G110:G115" si="2">G109</f>
        <v>Ground Floor</v>
      </c>
      <c r="H110" s="59"/>
      <c r="I110" s="33"/>
      <c r="L110" s="163"/>
      <c r="M110" s="163"/>
      <c r="N110" s="33"/>
    </row>
    <row r="111" spans="1:14" s="32" customFormat="1" hidden="1" x14ac:dyDescent="0.25">
      <c r="A111" s="58">
        <f t="shared" si="0"/>
        <v>3</v>
      </c>
      <c r="B111" s="59"/>
      <c r="C111" s="17"/>
      <c r="D111" s="17"/>
      <c r="E111" s="17">
        <v>0</v>
      </c>
      <c r="F111" s="17">
        <f t="shared" si="1"/>
        <v>0</v>
      </c>
      <c r="G111" s="58" t="str">
        <f t="shared" si="2"/>
        <v>Ground Floor</v>
      </c>
      <c r="H111" s="59"/>
      <c r="I111" s="33"/>
      <c r="L111" s="163"/>
      <c r="M111" s="163"/>
      <c r="N111" s="33"/>
    </row>
    <row r="112" spans="1:14" s="32" customFormat="1" hidden="1" x14ac:dyDescent="0.25">
      <c r="A112" s="58">
        <f t="shared" si="0"/>
        <v>4</v>
      </c>
      <c r="B112" s="59"/>
      <c r="C112" s="17"/>
      <c r="D112" s="17"/>
      <c r="E112" s="17">
        <v>0</v>
      </c>
      <c r="F112" s="17">
        <f t="shared" si="1"/>
        <v>0</v>
      </c>
      <c r="G112" s="58" t="str">
        <f t="shared" si="2"/>
        <v>Ground Floor</v>
      </c>
      <c r="H112" s="59"/>
      <c r="I112" s="33"/>
      <c r="L112" s="163"/>
      <c r="M112" s="163"/>
      <c r="N112" s="33"/>
    </row>
    <row r="113" spans="1:16" s="32" customFormat="1" hidden="1" x14ac:dyDescent="0.25">
      <c r="A113" s="58">
        <f t="shared" si="0"/>
        <v>5</v>
      </c>
      <c r="B113" s="59"/>
      <c r="C113" s="17"/>
      <c r="D113" s="17"/>
      <c r="E113" s="17">
        <v>0</v>
      </c>
      <c r="F113" s="17">
        <f t="shared" si="1"/>
        <v>0</v>
      </c>
      <c r="G113" s="58" t="str">
        <f t="shared" si="2"/>
        <v>Ground Floor</v>
      </c>
      <c r="H113" s="59"/>
      <c r="I113" s="33"/>
      <c r="L113" s="163"/>
      <c r="M113" s="163"/>
      <c r="N113" s="33"/>
    </row>
    <row r="114" spans="1:16" s="32" customFormat="1" hidden="1" x14ac:dyDescent="0.25">
      <c r="A114" s="58">
        <f t="shared" si="0"/>
        <v>6</v>
      </c>
      <c r="B114" s="59"/>
      <c r="C114" s="17"/>
      <c r="D114" s="17"/>
      <c r="E114" s="17">
        <v>0</v>
      </c>
      <c r="F114" s="17">
        <f t="shared" si="1"/>
        <v>0</v>
      </c>
      <c r="G114" s="58" t="str">
        <f t="shared" si="2"/>
        <v>Ground Floor</v>
      </c>
      <c r="H114" s="59"/>
      <c r="I114" s="33"/>
      <c r="L114" s="163"/>
      <c r="M114" s="163"/>
      <c r="N114" s="33"/>
    </row>
    <row r="115" spans="1:16" s="32" customFormat="1" hidden="1" x14ac:dyDescent="0.25">
      <c r="A115" s="58">
        <f t="shared" si="0"/>
        <v>7</v>
      </c>
      <c r="B115" s="59"/>
      <c r="C115" s="17"/>
      <c r="D115" s="17"/>
      <c r="E115" s="17">
        <v>0</v>
      </c>
      <c r="F115" s="17">
        <f t="shared" si="1"/>
        <v>0</v>
      </c>
      <c r="G115" s="58" t="str">
        <f t="shared" si="2"/>
        <v>Ground Floor</v>
      </c>
      <c r="H115" s="59"/>
      <c r="I115" s="33"/>
      <c r="L115" s="163"/>
      <c r="M115" s="163"/>
      <c r="N115" s="33"/>
    </row>
    <row r="116" spans="1:16" s="32" customFormat="1" hidden="1" x14ac:dyDescent="0.25">
      <c r="A116" s="58"/>
      <c r="B116" s="167"/>
      <c r="C116" s="167"/>
      <c r="D116" s="167"/>
      <c r="E116" s="167"/>
      <c r="F116" s="167"/>
      <c r="G116" s="167"/>
      <c r="H116" s="59"/>
      <c r="I116" s="33"/>
      <c r="N116" s="33"/>
    </row>
    <row r="117" spans="1:16" ht="47.25" hidden="1" customHeight="1" x14ac:dyDescent="0.25">
      <c r="A117" s="98" t="s">
        <v>127</v>
      </c>
      <c r="B117" s="98" t="s">
        <v>128</v>
      </c>
      <c r="C117" s="94" t="s">
        <v>62</v>
      </c>
      <c r="D117" s="94" t="s">
        <v>63</v>
      </c>
      <c r="E117" s="96" t="s">
        <v>64</v>
      </c>
      <c r="F117" s="18" t="s">
        <v>163</v>
      </c>
      <c r="G117" s="98" t="s">
        <v>65</v>
      </c>
      <c r="H117" s="99"/>
      <c r="I117" s="33"/>
    </row>
    <row r="118" spans="1:16" s="32" customFormat="1" hidden="1" x14ac:dyDescent="0.25">
      <c r="A118" s="100"/>
      <c r="B118" s="100"/>
      <c r="C118" s="95"/>
      <c r="D118" s="95"/>
      <c r="E118" s="97"/>
      <c r="F118" s="13">
        <v>0.5</v>
      </c>
      <c r="G118" s="100"/>
      <c r="H118" s="101"/>
      <c r="I118" s="33"/>
    </row>
    <row r="119" spans="1:16" s="32" customFormat="1" hidden="1" x14ac:dyDescent="0.25">
      <c r="A119" s="131" t="s">
        <v>124</v>
      </c>
      <c r="B119" s="131"/>
      <c r="C119" s="131"/>
      <c r="D119" s="131"/>
      <c r="E119" s="131"/>
      <c r="F119" s="131"/>
      <c r="G119" s="131"/>
      <c r="H119" s="131"/>
      <c r="I119" s="33"/>
      <c r="L119" s="163"/>
      <c r="M119" s="163"/>
    </row>
    <row r="120" spans="1:16" s="32" customFormat="1" hidden="1" x14ac:dyDescent="0.25">
      <c r="A120" s="64">
        <f>LEFT(A119,SUM(LEN(A119)-LEN(SUBSTITUTE(A119,{"0","1","2","3","4","5","6","7","8","9"},""))))*100+1</f>
        <v>201</v>
      </c>
      <c r="B120" s="64"/>
      <c r="C120" s="17"/>
      <c r="D120" s="17"/>
      <c r="E120" s="17">
        <v>0</v>
      </c>
      <c r="F120" s="17">
        <f t="shared" ref="F120:F125" si="3">D120*(($F$107)+1)+(IF(E120&lt;101,E120,IF(E120&lt;201,E120/2,IF(E120&lt;=301,E120/3,E120/4))))</f>
        <v>0</v>
      </c>
      <c r="G120" s="64" t="str">
        <f>A119</f>
        <v>2nd Floor</v>
      </c>
      <c r="H120" s="64"/>
      <c r="I120" s="33"/>
      <c r="N120" s="33"/>
    </row>
    <row r="121" spans="1:16" s="32" customFormat="1" hidden="1" x14ac:dyDescent="0.25">
      <c r="A121" s="64">
        <f>A120+1</f>
        <v>202</v>
      </c>
      <c r="B121" s="64"/>
      <c r="C121" s="17"/>
      <c r="D121" s="17"/>
      <c r="E121" s="17">
        <v>0</v>
      </c>
      <c r="F121" s="17">
        <f t="shared" si="3"/>
        <v>0</v>
      </c>
      <c r="G121" s="64" t="str">
        <f>G120</f>
        <v>2nd Floor</v>
      </c>
      <c r="H121" s="64"/>
      <c r="I121" s="33"/>
      <c r="N121" s="33"/>
    </row>
    <row r="122" spans="1:16" s="32" customFormat="1" hidden="1" x14ac:dyDescent="0.25">
      <c r="A122" s="64">
        <f>A121+1</f>
        <v>203</v>
      </c>
      <c r="B122" s="64"/>
      <c r="C122" s="17"/>
      <c r="D122" s="17"/>
      <c r="E122" s="17">
        <v>0</v>
      </c>
      <c r="F122" s="17">
        <f t="shared" si="3"/>
        <v>0</v>
      </c>
      <c r="G122" s="64" t="str">
        <f>G121</f>
        <v>2nd Floor</v>
      </c>
      <c r="H122" s="64"/>
      <c r="I122" s="33"/>
      <c r="N122" s="33"/>
    </row>
    <row r="123" spans="1:16" s="32" customFormat="1" hidden="1" x14ac:dyDescent="0.25">
      <c r="A123" s="64">
        <f>A122+1</f>
        <v>204</v>
      </c>
      <c r="B123" s="64"/>
      <c r="C123" s="17"/>
      <c r="D123" s="17"/>
      <c r="E123" s="17">
        <v>0</v>
      </c>
      <c r="F123" s="17">
        <f t="shared" si="3"/>
        <v>0</v>
      </c>
      <c r="G123" s="64" t="str">
        <f>G122</f>
        <v>2nd Floor</v>
      </c>
      <c r="H123" s="64"/>
      <c r="I123" s="33"/>
      <c r="N123" s="33"/>
    </row>
    <row r="124" spans="1:16" s="32" customFormat="1" hidden="1" x14ac:dyDescent="0.25">
      <c r="A124" s="64">
        <f>A123+1</f>
        <v>205</v>
      </c>
      <c r="B124" s="64"/>
      <c r="C124" s="17"/>
      <c r="D124" s="17"/>
      <c r="E124" s="17">
        <v>0</v>
      </c>
      <c r="F124" s="17">
        <f t="shared" si="3"/>
        <v>0</v>
      </c>
      <c r="G124" s="64" t="str">
        <f>G123</f>
        <v>2nd Floor</v>
      </c>
      <c r="H124" s="64"/>
      <c r="I124" s="33"/>
      <c r="N124" s="33"/>
    </row>
    <row r="125" spans="1:16" s="32" customFormat="1" hidden="1" x14ac:dyDescent="0.25">
      <c r="A125" s="64">
        <f>A124+1</f>
        <v>206</v>
      </c>
      <c r="B125" s="64"/>
      <c r="C125" s="17"/>
      <c r="D125" s="17"/>
      <c r="E125" s="17">
        <v>0</v>
      </c>
      <c r="F125" s="17">
        <f t="shared" si="3"/>
        <v>0</v>
      </c>
      <c r="G125" s="64" t="str">
        <f>G124</f>
        <v>2nd Floor</v>
      </c>
      <c r="H125" s="64"/>
      <c r="I125" s="33"/>
      <c r="N125" s="33"/>
    </row>
    <row r="126" spans="1:16" s="32" customFormat="1" ht="15.75" hidden="1" customHeight="1" x14ac:dyDescent="0.25">
      <c r="A126" s="117" t="s">
        <v>164</v>
      </c>
      <c r="B126" s="118"/>
      <c r="C126" s="118"/>
      <c r="D126" s="118"/>
      <c r="E126" s="118"/>
      <c r="F126" s="118"/>
      <c r="G126" s="118"/>
      <c r="H126" s="119"/>
      <c r="I126" s="33"/>
    </row>
    <row r="127" spans="1:16" s="32" customFormat="1" hidden="1" x14ac:dyDescent="0.25">
      <c r="A127" s="58" t="str">
        <f t="shared" ref="A127:A132" ca="1" si="4">N127</f>
        <v>301,..,1501</v>
      </c>
      <c r="B127" s="59"/>
      <c r="C127" s="17"/>
      <c r="D127" s="17"/>
      <c r="E127" s="17">
        <v>0</v>
      </c>
      <c r="F127" s="17">
        <f t="shared" ref="F127:F132" si="5">D127*(($F$107)+1)+(IF(E127&lt;101,E127,IF(E127&lt;201,E127/2,IF(E127&lt;=301,E127/3,E127/4))))</f>
        <v>0</v>
      </c>
      <c r="G127" s="58" t="str">
        <f>A126</f>
        <v>3rd, 5th, 7th, 9th, 11th, 13th, 15th Floor</v>
      </c>
      <c r="H127" s="59"/>
      <c r="I127" s="33"/>
      <c r="N127" s="32" t="str">
        <f t="shared" ref="N127:N132" ca="1" si="6">O127&amp;""&amp;",..,"&amp;""&amp;P127</f>
        <v>301,..,1501</v>
      </c>
      <c r="O127" s="32">
        <f ca="1">(SUMPRODUCT(MID(0&amp;(LEFT(A126,SUM(LEN(A126)-LEN(SUBSTITUTE(A126,{0,1,2},""))))), LARGE(INDEX(ISNUMBER(--MID((LEFT(A126,SUM(LEN(A126)-LEN(SUBSTITUTE(A126,{0,1,2},""))))), ROW(INDIRECT("1:"&amp;LEN((LEFT(A126,SUM(LEN(A126)-LEN(SUBSTITUTE(A126,{0,1,2},"")))))))), 1)) * ROW(INDIRECT("1:"&amp;LEN((LEFT(A126,SUM(LEN(A126)-LEN(SUBSTITUTE(A126,{0,1,2},"")))))))), 0), ROW(INDIRECT("1:"&amp;LEN((LEFT(A126,SUM(LEN(A126)-LEN(SUBSTITUTE(A126,{0,1,2},"")))))))))+1, 1) * 10^ROW(INDIRECT("1:"&amp;LEN((LEFT(A126,SUM(LEN(A126)-LEN(SUBSTITUTE(A126,{0,1,2},""))))))))/10))*100+1</f>
        <v>301</v>
      </c>
      <c r="P127" s="32">
        <f ca="1">(SUMPRODUCT(MID(0&amp;(--TRIM(RIGHT(SUBSTITUTE(LEFT(A126,_xlfn.AGGREGATE(16,6,FIND({0,1,2,3,4,5,6,7,8,9},A126,ROW(INDIRECT("1:"&amp;LEN(A126)))),1))," ",REPT(" ",LEN(A126))),LEN(A126)))), LARGE(INDEX(ISNUMBER(--MID((--TRIM(RIGHT(SUBSTITUTE(LEFT(A126,_xlfn.AGGREGATE(16,6,FIND({0,1,2,3,4,5,6,7,8,9},A126,ROW(INDIRECT("1:"&amp;LEN(A126)))),1))," ",REPT(" ",LEN(A126))),LEN(A126)))), ROW(INDIRECT("1:"&amp;LEN((--TRIM(RIGHT(SUBSTITUTE(LEFT(A126,_xlfn.AGGREGATE(16,6,FIND({0,1,2,3,4,5,6,7,8,9},A126,ROW(INDIRECT("1:"&amp;LEN(A126)))),1))," ",REPT(" ",LEN(A126))),LEN(A126))))))), 1)) * ROW(INDIRECT("1:"&amp;LEN((--TRIM(RIGHT(SUBSTITUTE(LEFT(A126,_xlfn.AGGREGATE(16,6,FIND({0,1,2,3,4,5,6,7,8,9},A126,ROW(INDIRECT("1:"&amp;LEN(A126)))),1))," ",REPT(" ",LEN(A126))),LEN(A126))))))), 0), ROW(INDIRECT("1:"&amp;LEN((--TRIM(RIGHT(SUBSTITUTE(LEFT(A126,_xlfn.AGGREGATE(16,6,FIND({0,1,2,3,4,5,6,7,8,9},A126,ROW(INDIRECT("1:"&amp;LEN(A126)))),1))," ",REPT(" ",LEN(A126))),LEN(A126))))))))+1, 1) * 10^ROW(INDIRECT("1:"&amp;LEN((--TRIM(RIGHT(SUBSTITUTE(LEFT(A126,_xlfn.AGGREGATE(16,6,FIND({0,1,2,3,4,5,6,7,8,9},A126,ROW(INDIRECT("1:"&amp;LEN(A126)))),1))," ",REPT(" ",LEN(A126))),LEN(A126)))))))/10))*100+1</f>
        <v>1501</v>
      </c>
    </row>
    <row r="128" spans="1:16" s="32" customFormat="1" hidden="1" x14ac:dyDescent="0.25">
      <c r="A128" s="58" t="str">
        <f t="shared" ca="1" si="4"/>
        <v>302,..,1502</v>
      </c>
      <c r="B128" s="59"/>
      <c r="C128" s="17"/>
      <c r="D128" s="17"/>
      <c r="E128" s="17">
        <v>0</v>
      </c>
      <c r="F128" s="17">
        <f t="shared" si="5"/>
        <v>0</v>
      </c>
      <c r="G128" s="58" t="str">
        <f>G127</f>
        <v>3rd, 5th, 7th, 9th, 11th, 13th, 15th Floor</v>
      </c>
      <c r="H128" s="59"/>
      <c r="I128" s="33"/>
      <c r="N128" s="32" t="str">
        <f t="shared" ca="1" si="6"/>
        <v>302,..,1502</v>
      </c>
      <c r="O128" s="32">
        <f t="shared" ref="O128:P131" ca="1" si="7">O127+1</f>
        <v>302</v>
      </c>
      <c r="P128" s="32">
        <f t="shared" ca="1" si="7"/>
        <v>1502</v>
      </c>
    </row>
    <row r="129" spans="1:16" s="32" customFormat="1" hidden="1" x14ac:dyDescent="0.25">
      <c r="A129" s="58" t="str">
        <f t="shared" ca="1" si="4"/>
        <v>303,..,1503</v>
      </c>
      <c r="B129" s="59"/>
      <c r="C129" s="17"/>
      <c r="D129" s="17"/>
      <c r="E129" s="17">
        <v>0</v>
      </c>
      <c r="F129" s="17">
        <f t="shared" si="5"/>
        <v>0</v>
      </c>
      <c r="G129" s="58" t="str">
        <f>G128</f>
        <v>3rd, 5th, 7th, 9th, 11th, 13th, 15th Floor</v>
      </c>
      <c r="H129" s="59"/>
      <c r="I129" s="33"/>
      <c r="N129" s="32" t="str">
        <f t="shared" ca="1" si="6"/>
        <v>303,..,1503</v>
      </c>
      <c r="O129" s="32">
        <f t="shared" ca="1" si="7"/>
        <v>303</v>
      </c>
      <c r="P129" s="32">
        <f t="shared" ca="1" si="7"/>
        <v>1503</v>
      </c>
    </row>
    <row r="130" spans="1:16" s="32" customFormat="1" hidden="1" x14ac:dyDescent="0.25">
      <c r="A130" s="58" t="str">
        <f t="shared" ca="1" si="4"/>
        <v>304,..,1504</v>
      </c>
      <c r="B130" s="59"/>
      <c r="C130" s="17"/>
      <c r="D130" s="17"/>
      <c r="E130" s="17">
        <v>0</v>
      </c>
      <c r="F130" s="17">
        <f t="shared" si="5"/>
        <v>0</v>
      </c>
      <c r="G130" s="58" t="str">
        <f>G129</f>
        <v>3rd, 5th, 7th, 9th, 11th, 13th, 15th Floor</v>
      </c>
      <c r="H130" s="59"/>
      <c r="I130" s="33"/>
      <c r="N130" s="32" t="str">
        <f t="shared" ca="1" si="6"/>
        <v>304,..,1504</v>
      </c>
      <c r="O130" s="32">
        <f t="shared" ca="1" si="7"/>
        <v>304</v>
      </c>
      <c r="P130" s="32">
        <f t="shared" ca="1" si="7"/>
        <v>1504</v>
      </c>
    </row>
    <row r="131" spans="1:16" s="32" customFormat="1" hidden="1" x14ac:dyDescent="0.25">
      <c r="A131" s="58" t="str">
        <f t="shared" ca="1" si="4"/>
        <v>305,..,1505</v>
      </c>
      <c r="B131" s="59"/>
      <c r="C131" s="17"/>
      <c r="D131" s="17"/>
      <c r="E131" s="17">
        <v>0</v>
      </c>
      <c r="F131" s="17">
        <f t="shared" si="5"/>
        <v>0</v>
      </c>
      <c r="G131" s="58" t="str">
        <f>G130</f>
        <v>3rd, 5th, 7th, 9th, 11th, 13th, 15th Floor</v>
      </c>
      <c r="H131" s="59"/>
      <c r="I131" s="33"/>
      <c r="N131" s="32" t="str">
        <f t="shared" ca="1" si="6"/>
        <v>305,..,1505</v>
      </c>
      <c r="O131" s="32">
        <f t="shared" ca="1" si="7"/>
        <v>305</v>
      </c>
      <c r="P131" s="32">
        <f t="shared" ca="1" si="7"/>
        <v>1505</v>
      </c>
    </row>
    <row r="132" spans="1:16" s="32" customFormat="1" hidden="1" x14ac:dyDescent="0.25">
      <c r="A132" s="58" t="str">
        <f t="shared" ca="1" si="4"/>
        <v>306,..,1506</v>
      </c>
      <c r="B132" s="59"/>
      <c r="C132" s="17"/>
      <c r="D132" s="17"/>
      <c r="E132" s="17">
        <v>0</v>
      </c>
      <c r="F132" s="17">
        <f t="shared" si="5"/>
        <v>0</v>
      </c>
      <c r="G132" s="58" t="str">
        <f>G131</f>
        <v>3rd, 5th, 7th, 9th, 11th, 13th, 15th Floor</v>
      </c>
      <c r="H132" s="59"/>
      <c r="I132" s="33"/>
      <c r="N132" s="32" t="str">
        <f t="shared" ca="1" si="6"/>
        <v>306,..,1506</v>
      </c>
      <c r="O132" s="32">
        <f ca="1">O131+1</f>
        <v>306</v>
      </c>
      <c r="P132" s="32">
        <f ca="1">P131+1</f>
        <v>1506</v>
      </c>
    </row>
    <row r="133" spans="1:16" s="32" customFormat="1" hidden="1" x14ac:dyDescent="0.25">
      <c r="A133" s="117" t="s">
        <v>157</v>
      </c>
      <c r="B133" s="118"/>
      <c r="C133" s="118"/>
      <c r="D133" s="118"/>
      <c r="E133" s="118"/>
      <c r="F133" s="118"/>
      <c r="G133" s="118"/>
      <c r="H133" s="119"/>
      <c r="I133" s="33"/>
    </row>
    <row r="134" spans="1:16" s="32" customFormat="1" hidden="1" x14ac:dyDescent="0.25">
      <c r="A134" s="58" t="str">
        <f t="shared" ref="A134:A139" ca="1" si="8">N134</f>
        <v>201 to 501</v>
      </c>
      <c r="B134" s="59"/>
      <c r="C134" s="17"/>
      <c r="D134" s="17"/>
      <c r="E134" s="17">
        <v>0</v>
      </c>
      <c r="F134" s="17">
        <f t="shared" ref="F134:F139" si="9">D134*(($F$107)+1)+(IF(E134&lt;101,E134,IF(E134&lt;201,E134/2,IF(E134&lt;=301,E134/3,E134/4))))</f>
        <v>0</v>
      </c>
      <c r="G134" s="58" t="str">
        <f>A133</f>
        <v>2nd to 5th Floor</v>
      </c>
      <c r="H134" s="59"/>
      <c r="I134" s="33"/>
      <c r="N134" s="32" t="str">
        <f t="shared" ref="N134:N139" ca="1" si="10">O134&amp;""&amp;" to "&amp;""&amp;P134</f>
        <v>201 to 501</v>
      </c>
      <c r="O134" s="32">
        <f ca="1">(SUMPRODUCT(MID(0&amp;(LEFT(A133,SUM(LEN(A133)-LEN(SUBSTITUTE(A133,{"0","1","2"},""))))), LARGE(INDEX(ISNUMBER(--MID((LEFT(A133,SUM(LEN(A133)-LEN(SUBSTITUTE(A133,{"0","1","2"},""))))), ROW(INDIRECT("1:"&amp;LEN((LEFT(A133,SUM(LEN(A133)-LEN(SUBSTITUTE(A133,{"0","1","2"},"")))))))), 1)) * ROW(INDIRECT("1:"&amp;LEN((LEFT(A133,SUM(LEN(A133)-LEN(SUBSTITUTE(A133,{"0","1","2"},"")))))))), 0), ROW(INDIRECT("1:"&amp;LEN((LEFT(A133,SUM(LEN(A133)-LEN(SUBSTITUTE(A133,{"0","1","2"},"")))))))))+1, 1) * 10^ROW(INDIRECT("1:"&amp;LEN((LEFT(A133,SUM(LEN(A133)-LEN(SUBSTITUTE(A133,{"0","1","2"},""))))))))/10))*100+1</f>
        <v>201</v>
      </c>
      <c r="P134" s="32">
        <f ca="1">(SUMPRODUCT(MID(0&amp;(--TRIM(RIGHT(SUBSTITUTE(LEFT(A133,_xlfn.AGGREGATE(16,6,FIND({0,1,2,3,4,5,6,7,8,9},A133,ROW(INDIRECT("1:"&amp;LEN(A133)))),1))," ",REPT(" ",LEN(A133))),LEN(A133)))), LARGE(INDEX(ISNUMBER(--MID((--TRIM(RIGHT(SUBSTITUTE(LEFT(A133,_xlfn.AGGREGATE(16,6,FIND({0,1,2,3,4,5,6,7,8,9},A133,ROW(INDIRECT("1:"&amp;LEN(A133)))),1))," ",REPT(" ",LEN(A133))),LEN(A133)))), ROW(INDIRECT("1:"&amp;LEN((--TRIM(RIGHT(SUBSTITUTE(LEFT(A133,_xlfn.AGGREGATE(16,6,FIND({0,1,2,3,4,5,6,7,8,9},A133,ROW(INDIRECT("1:"&amp;LEN(A133)))),1))," ",REPT(" ",LEN(A133))),LEN(A133))))))), 1)) * ROW(INDIRECT("1:"&amp;LEN((--TRIM(RIGHT(SUBSTITUTE(LEFT(A133,_xlfn.AGGREGATE(16,6,FIND({0,1,2,3,4,5,6,7,8,9},A133,ROW(INDIRECT("1:"&amp;LEN(A133)))),1))," ",REPT(" ",LEN(A133))),LEN(A133))))))), 0), ROW(INDIRECT("1:"&amp;LEN((--TRIM(RIGHT(SUBSTITUTE(LEFT(A133,_xlfn.AGGREGATE(16,6,FIND({0,1,2,3,4,5,6,7,8,9},A133,ROW(INDIRECT("1:"&amp;LEN(A133)))),1))," ",REPT(" ",LEN(A133))),LEN(A133))))))))+1, 1) * 10^ROW(INDIRECT("1:"&amp;LEN((--TRIM(RIGHT(SUBSTITUTE(LEFT(A133,_xlfn.AGGREGATE(16,6,FIND({0,1,2,3,4,5,6,7,8,9},A133,ROW(INDIRECT("1:"&amp;LEN(A133)))),1))," ",REPT(" ",LEN(A133))),LEN(A133)))))))/10))*100+1</f>
        <v>501</v>
      </c>
    </row>
    <row r="135" spans="1:16" s="32" customFormat="1" hidden="1" x14ac:dyDescent="0.25">
      <c r="A135" s="58" t="str">
        <f t="shared" ca="1" si="8"/>
        <v>202 to 502</v>
      </c>
      <c r="B135" s="59"/>
      <c r="C135" s="17"/>
      <c r="D135" s="17"/>
      <c r="E135" s="17">
        <v>0</v>
      </c>
      <c r="F135" s="17">
        <f t="shared" si="9"/>
        <v>0</v>
      </c>
      <c r="G135" s="58" t="str">
        <f>G134</f>
        <v>2nd to 5th Floor</v>
      </c>
      <c r="H135" s="59"/>
      <c r="I135" s="33"/>
      <c r="N135" s="32" t="str">
        <f t="shared" ca="1" si="10"/>
        <v>202 to 502</v>
      </c>
      <c r="O135" s="32">
        <f t="shared" ref="O135:P138" ca="1" si="11">O134+1</f>
        <v>202</v>
      </c>
      <c r="P135" s="32">
        <f t="shared" ca="1" si="11"/>
        <v>502</v>
      </c>
    </row>
    <row r="136" spans="1:16" s="32" customFormat="1" hidden="1" x14ac:dyDescent="0.25">
      <c r="A136" s="58" t="str">
        <f t="shared" ca="1" si="8"/>
        <v>203 to 503</v>
      </c>
      <c r="B136" s="59"/>
      <c r="C136" s="17"/>
      <c r="D136" s="17"/>
      <c r="E136" s="17">
        <v>0</v>
      </c>
      <c r="F136" s="17">
        <f t="shared" si="9"/>
        <v>0</v>
      </c>
      <c r="G136" s="58" t="str">
        <f>G135</f>
        <v>2nd to 5th Floor</v>
      </c>
      <c r="H136" s="59"/>
      <c r="I136" s="33"/>
      <c r="N136" s="32" t="str">
        <f t="shared" ca="1" si="10"/>
        <v>203 to 503</v>
      </c>
      <c r="O136" s="32">
        <f t="shared" ca="1" si="11"/>
        <v>203</v>
      </c>
      <c r="P136" s="32">
        <f t="shared" ca="1" si="11"/>
        <v>503</v>
      </c>
    </row>
    <row r="137" spans="1:16" s="32" customFormat="1" hidden="1" x14ac:dyDescent="0.25">
      <c r="A137" s="58" t="str">
        <f t="shared" ca="1" si="8"/>
        <v>204 to 504</v>
      </c>
      <c r="B137" s="59"/>
      <c r="C137" s="17"/>
      <c r="D137" s="17"/>
      <c r="E137" s="17">
        <v>0</v>
      </c>
      <c r="F137" s="17">
        <f t="shared" si="9"/>
        <v>0</v>
      </c>
      <c r="G137" s="58" t="str">
        <f>G136</f>
        <v>2nd to 5th Floor</v>
      </c>
      <c r="H137" s="59"/>
      <c r="I137" s="33"/>
      <c r="N137" s="32" t="str">
        <f t="shared" ca="1" si="10"/>
        <v>204 to 504</v>
      </c>
      <c r="O137" s="32">
        <f t="shared" ca="1" si="11"/>
        <v>204</v>
      </c>
      <c r="P137" s="32">
        <f t="shared" ca="1" si="11"/>
        <v>504</v>
      </c>
    </row>
    <row r="138" spans="1:16" s="32" customFormat="1" hidden="1" x14ac:dyDescent="0.25">
      <c r="A138" s="58" t="str">
        <f t="shared" ca="1" si="8"/>
        <v>205 to 505</v>
      </c>
      <c r="B138" s="59"/>
      <c r="C138" s="17"/>
      <c r="D138" s="17"/>
      <c r="E138" s="17">
        <v>0</v>
      </c>
      <c r="F138" s="17">
        <f t="shared" si="9"/>
        <v>0</v>
      </c>
      <c r="G138" s="58" t="str">
        <f>G137</f>
        <v>2nd to 5th Floor</v>
      </c>
      <c r="H138" s="59"/>
      <c r="I138" s="33"/>
      <c r="N138" s="32" t="str">
        <f t="shared" ca="1" si="10"/>
        <v>205 to 505</v>
      </c>
      <c r="O138" s="32">
        <f t="shared" ca="1" si="11"/>
        <v>205</v>
      </c>
      <c r="P138" s="32">
        <f t="shared" ca="1" si="11"/>
        <v>505</v>
      </c>
    </row>
    <row r="139" spans="1:16" s="32" customFormat="1" hidden="1" x14ac:dyDescent="0.25">
      <c r="A139" s="58" t="str">
        <f t="shared" ca="1" si="8"/>
        <v>206 to 506</v>
      </c>
      <c r="B139" s="59"/>
      <c r="C139" s="17"/>
      <c r="D139" s="17"/>
      <c r="E139" s="17">
        <v>0</v>
      </c>
      <c r="F139" s="17">
        <f t="shared" si="9"/>
        <v>0</v>
      </c>
      <c r="G139" s="58" t="str">
        <f>G138</f>
        <v>2nd to 5th Floor</v>
      </c>
      <c r="H139" s="59"/>
      <c r="I139" s="33"/>
      <c r="N139" s="32" t="str">
        <f t="shared" ca="1" si="10"/>
        <v>206 to 506</v>
      </c>
      <c r="O139" s="32">
        <f ca="1">O138+1</f>
        <v>206</v>
      </c>
      <c r="P139" s="32">
        <f ca="1">P138+1</f>
        <v>506</v>
      </c>
    </row>
    <row r="140" spans="1:16" s="32" customFormat="1" hidden="1" x14ac:dyDescent="0.25">
      <c r="A140" s="117" t="s">
        <v>158</v>
      </c>
      <c r="B140" s="118"/>
      <c r="C140" s="118"/>
      <c r="D140" s="118"/>
      <c r="E140" s="118"/>
      <c r="F140" s="118"/>
      <c r="G140" s="118"/>
      <c r="H140" s="119"/>
      <c r="I140" s="33"/>
    </row>
    <row r="141" spans="1:16" s="32" customFormat="1" hidden="1" x14ac:dyDescent="0.25">
      <c r="A141" s="58" t="str">
        <f t="shared" ref="A141:A146" ca="1" si="12">N141</f>
        <v>201 &amp; 501</v>
      </c>
      <c r="B141" s="59"/>
      <c r="C141" s="17"/>
      <c r="D141" s="17"/>
      <c r="E141" s="17">
        <v>0</v>
      </c>
      <c r="F141" s="17">
        <f t="shared" ref="F141:F146" si="13">D141*(($F$107)+1)+(IF(E141&lt;101,E141,IF(E141&lt;201,E141/2,IF(E141&lt;=301,E141/3,E141/4))))</f>
        <v>0</v>
      </c>
      <c r="G141" s="58" t="str">
        <f>A140</f>
        <v>2nd &amp; 5th Floor</v>
      </c>
      <c r="H141" s="59"/>
      <c r="I141" s="33"/>
      <c r="N141" s="32" t="str">
        <f t="shared" ref="N141:N146" ca="1" si="14">O141&amp;""&amp;" &amp; "&amp;""&amp;P141</f>
        <v>201 &amp; 501</v>
      </c>
      <c r="O141" s="32">
        <f ca="1">(SUMPRODUCT(MID(0&amp;(LEFT(A140,SUM(LEN(A140)-LEN(SUBSTITUTE(A140,{"0","1","2"},""))))), LARGE(INDEX(ISNUMBER(--MID((LEFT(A140,SUM(LEN(A140)-LEN(SUBSTITUTE(A140,{"0","1","2"},""))))), ROW(INDIRECT("1:"&amp;LEN((LEFT(A140,SUM(LEN(A140)-LEN(SUBSTITUTE(A140,{"0","1","2"},"")))))))), 1)) * ROW(INDIRECT("1:"&amp;LEN((LEFT(A140,SUM(LEN(A140)-LEN(SUBSTITUTE(A140,{"0","1","2"},"")))))))), 0), ROW(INDIRECT("1:"&amp;LEN((LEFT(A140,SUM(LEN(A140)-LEN(SUBSTITUTE(A140,{"0","1","2"},"")))))))))+1, 1) * 10^ROW(INDIRECT("1:"&amp;LEN((LEFT(A140,SUM(LEN(A140)-LEN(SUBSTITUTE(A140,{"0","1","2"},""))))))))/10))*100+1</f>
        <v>201</v>
      </c>
      <c r="P141" s="32">
        <f ca="1">(SUMPRODUCT(MID(0&amp;(--TRIM(RIGHT(SUBSTITUTE(LEFT(A140,_xlfn.AGGREGATE(16,6,FIND({0,1,2,3,4,5,6,7,8,9},A140,ROW(INDIRECT("1:"&amp;LEN(A140)))),1))," ",REPT(" ",LEN(A140))),LEN(A140)))), LARGE(INDEX(ISNUMBER(--MID((--TRIM(RIGHT(SUBSTITUTE(LEFT(A140,_xlfn.AGGREGATE(16,6,FIND({0,1,2,3,4,5,6,7,8,9},A140,ROW(INDIRECT("1:"&amp;LEN(A140)))),1))," ",REPT(" ",LEN(A140))),LEN(A140)))), ROW(INDIRECT("1:"&amp;LEN((--TRIM(RIGHT(SUBSTITUTE(LEFT(A140,_xlfn.AGGREGATE(16,6,FIND({0,1,2,3,4,5,6,7,8,9},A140,ROW(INDIRECT("1:"&amp;LEN(A140)))),1))," ",REPT(" ",LEN(A140))),LEN(A140))))))), 1)) * ROW(INDIRECT("1:"&amp;LEN((--TRIM(RIGHT(SUBSTITUTE(LEFT(A140,_xlfn.AGGREGATE(16,6,FIND({0,1,2,3,4,5,6,7,8,9},A140,ROW(INDIRECT("1:"&amp;LEN(A140)))),1))," ",REPT(" ",LEN(A140))),LEN(A140))))))), 0), ROW(INDIRECT("1:"&amp;LEN((--TRIM(RIGHT(SUBSTITUTE(LEFT(A140,_xlfn.AGGREGATE(16,6,FIND({0,1,2,3,4,5,6,7,8,9},A140,ROW(INDIRECT("1:"&amp;LEN(A140)))),1))," ",REPT(" ",LEN(A140))),LEN(A140))))))))+1, 1) * 10^ROW(INDIRECT("1:"&amp;LEN((--TRIM(RIGHT(SUBSTITUTE(LEFT(A140,_xlfn.AGGREGATE(16,6,FIND({0,1,2,3,4,5,6,7,8,9},A140,ROW(INDIRECT("1:"&amp;LEN(A140)))),1))," ",REPT(" ",LEN(A140))),LEN(A140)))))))/10))*100+1</f>
        <v>501</v>
      </c>
    </row>
    <row r="142" spans="1:16" s="32" customFormat="1" hidden="1" x14ac:dyDescent="0.25">
      <c r="A142" s="58" t="str">
        <f t="shared" ca="1" si="12"/>
        <v>202 &amp; 502</v>
      </c>
      <c r="B142" s="59"/>
      <c r="C142" s="17"/>
      <c r="D142" s="17"/>
      <c r="E142" s="17">
        <v>0</v>
      </c>
      <c r="F142" s="17">
        <f t="shared" si="13"/>
        <v>0</v>
      </c>
      <c r="G142" s="58" t="str">
        <f>G141</f>
        <v>2nd &amp; 5th Floor</v>
      </c>
      <c r="H142" s="59"/>
      <c r="I142" s="33"/>
      <c r="N142" s="32" t="str">
        <f t="shared" ca="1" si="14"/>
        <v>202 &amp; 502</v>
      </c>
      <c r="O142" s="32">
        <f t="shared" ref="O142:P146" ca="1" si="15">O141+1</f>
        <v>202</v>
      </c>
      <c r="P142" s="32">
        <f t="shared" ca="1" si="15"/>
        <v>502</v>
      </c>
    </row>
    <row r="143" spans="1:16" s="32" customFormat="1" hidden="1" x14ac:dyDescent="0.25">
      <c r="A143" s="58" t="str">
        <f t="shared" ca="1" si="12"/>
        <v>203 &amp; 503</v>
      </c>
      <c r="B143" s="59"/>
      <c r="C143" s="17"/>
      <c r="D143" s="17"/>
      <c r="E143" s="17">
        <v>0</v>
      </c>
      <c r="F143" s="17">
        <f t="shared" si="13"/>
        <v>0</v>
      </c>
      <c r="G143" s="58" t="str">
        <f>G142</f>
        <v>2nd &amp; 5th Floor</v>
      </c>
      <c r="H143" s="59"/>
      <c r="I143" s="33"/>
      <c r="N143" s="32" t="str">
        <f t="shared" ca="1" si="14"/>
        <v>203 &amp; 503</v>
      </c>
      <c r="O143" s="32">
        <f t="shared" ca="1" si="15"/>
        <v>203</v>
      </c>
      <c r="P143" s="32">
        <f t="shared" ca="1" si="15"/>
        <v>503</v>
      </c>
    </row>
    <row r="144" spans="1:16" s="32" customFormat="1" hidden="1" x14ac:dyDescent="0.25">
      <c r="A144" s="58" t="str">
        <f t="shared" ca="1" si="12"/>
        <v>204 &amp; 504</v>
      </c>
      <c r="B144" s="59"/>
      <c r="C144" s="17"/>
      <c r="D144" s="17"/>
      <c r="E144" s="17">
        <v>0</v>
      </c>
      <c r="F144" s="17">
        <f t="shared" si="13"/>
        <v>0</v>
      </c>
      <c r="G144" s="58" t="str">
        <f>G143</f>
        <v>2nd &amp; 5th Floor</v>
      </c>
      <c r="H144" s="59"/>
      <c r="I144" s="33"/>
      <c r="N144" s="32" t="str">
        <f t="shared" ca="1" si="14"/>
        <v>204 &amp; 504</v>
      </c>
      <c r="O144" s="32">
        <f t="shared" ca="1" si="15"/>
        <v>204</v>
      </c>
      <c r="P144" s="32">
        <f t="shared" ca="1" si="15"/>
        <v>504</v>
      </c>
    </row>
    <row r="145" spans="1:16" s="32" customFormat="1" hidden="1" x14ac:dyDescent="0.25">
      <c r="A145" s="58" t="str">
        <f t="shared" ca="1" si="12"/>
        <v>205 &amp; 505</v>
      </c>
      <c r="B145" s="59"/>
      <c r="C145" s="17"/>
      <c r="D145" s="17"/>
      <c r="E145" s="17">
        <v>0</v>
      </c>
      <c r="F145" s="17">
        <f t="shared" si="13"/>
        <v>0</v>
      </c>
      <c r="G145" s="58" t="str">
        <f>G144</f>
        <v>2nd &amp; 5th Floor</v>
      </c>
      <c r="H145" s="59"/>
      <c r="I145" s="33"/>
      <c r="N145" s="32" t="str">
        <f t="shared" ca="1" si="14"/>
        <v>205 &amp; 505</v>
      </c>
      <c r="O145" s="32">
        <f t="shared" ca="1" si="15"/>
        <v>205</v>
      </c>
      <c r="P145" s="32">
        <f t="shared" ca="1" si="15"/>
        <v>505</v>
      </c>
    </row>
    <row r="146" spans="1:16" s="32" customFormat="1" hidden="1" x14ac:dyDescent="0.25">
      <c r="A146" s="58" t="str">
        <f t="shared" ca="1" si="12"/>
        <v>206 &amp; 506</v>
      </c>
      <c r="B146" s="59"/>
      <c r="C146" s="17"/>
      <c r="D146" s="17"/>
      <c r="E146" s="17">
        <v>0</v>
      </c>
      <c r="F146" s="17">
        <f t="shared" si="13"/>
        <v>0</v>
      </c>
      <c r="G146" s="58" t="str">
        <f>G145</f>
        <v>2nd &amp; 5th Floor</v>
      </c>
      <c r="H146" s="59"/>
      <c r="I146" s="33"/>
      <c r="N146" s="32" t="str">
        <f t="shared" ca="1" si="14"/>
        <v>206 &amp; 506</v>
      </c>
      <c r="O146" s="32">
        <f t="shared" ca="1" si="15"/>
        <v>206</v>
      </c>
      <c r="P146" s="32">
        <f t="shared" ca="1" si="15"/>
        <v>506</v>
      </c>
    </row>
    <row r="147" spans="1:16" s="31" customFormat="1" x14ac:dyDescent="0.25">
      <c r="A147" s="133" t="s">
        <v>73</v>
      </c>
      <c r="B147" s="133"/>
      <c r="C147" s="133"/>
      <c r="D147" s="133"/>
      <c r="E147" s="133"/>
      <c r="F147" s="133"/>
      <c r="G147" s="133"/>
      <c r="H147" s="133"/>
    </row>
    <row r="148" spans="1:16" s="31" customFormat="1" ht="203.25" customHeight="1" x14ac:dyDescent="0.25">
      <c r="A148" s="164" t="s">
        <v>202</v>
      </c>
      <c r="B148" s="165"/>
      <c r="C148" s="165"/>
      <c r="D148" s="165"/>
      <c r="E148" s="165"/>
      <c r="F148" s="165"/>
      <c r="G148" s="165"/>
      <c r="H148" s="166"/>
    </row>
    <row r="149" spans="1:16" s="31" customFormat="1" ht="33" hidden="1" customHeight="1" x14ac:dyDescent="0.25">
      <c r="A149" s="19">
        <v>1</v>
      </c>
      <c r="B149" s="106" t="s">
        <v>131</v>
      </c>
      <c r="C149" s="107"/>
      <c r="D149" s="107"/>
      <c r="E149" s="107"/>
      <c r="F149" s="107"/>
      <c r="G149" s="107"/>
      <c r="H149" s="108"/>
    </row>
    <row r="150" spans="1:16" s="31" customFormat="1" hidden="1" x14ac:dyDescent="0.25">
      <c r="A150" s="19">
        <f t="shared" ref="A150:A156" si="16">A149+1</f>
        <v>2</v>
      </c>
      <c r="B150" s="109" t="str">
        <f>(IF(F117="Saleable area Loading :","We have considered Saleable area of Flats as per our Calculation.","We considered Saleable area of Flat as per Builder area Sheet."))</f>
        <v>We have considered Saleable area of Flats as per our Calculation.</v>
      </c>
      <c r="C150" s="110"/>
      <c r="D150" s="110"/>
      <c r="E150" s="110"/>
      <c r="F150" s="110"/>
      <c r="G150" s="110"/>
      <c r="H150" s="111"/>
    </row>
    <row r="151" spans="1:16" s="31" customFormat="1" hidden="1" x14ac:dyDescent="0.25">
      <c r="A151" s="19">
        <f t="shared" si="16"/>
        <v>3</v>
      </c>
      <c r="B151" s="109" t="str">
        <f>(IF(F106="Saleable area Loading :","We have considered Saleable area of Commercial as per our Calculation.","We considered Saleable area of Commercial as per Builder area Sheet."))</f>
        <v>We have considered Saleable area of Commercial as per our Calculation.</v>
      </c>
      <c r="C151" s="110"/>
      <c r="D151" s="110"/>
      <c r="E151" s="110"/>
      <c r="F151" s="110"/>
      <c r="G151" s="110"/>
      <c r="H151" s="111"/>
    </row>
    <row r="152" spans="1:16" s="31" customFormat="1" hidden="1" x14ac:dyDescent="0.25">
      <c r="A152" s="19">
        <f>A151+1</f>
        <v>4</v>
      </c>
      <c r="B152" s="103" t="s">
        <v>132</v>
      </c>
      <c r="C152" s="104"/>
      <c r="D152" s="104"/>
      <c r="E152" s="104"/>
      <c r="F152" s="104"/>
      <c r="G152" s="104"/>
      <c r="H152" s="105"/>
    </row>
    <row r="153" spans="1:16" s="31" customFormat="1" hidden="1" x14ac:dyDescent="0.25">
      <c r="A153" s="19">
        <f t="shared" si="16"/>
        <v>5</v>
      </c>
      <c r="B153" s="103" t="s">
        <v>133</v>
      </c>
      <c r="C153" s="104"/>
      <c r="D153" s="104"/>
      <c r="E153" s="104"/>
      <c r="F153" s="104"/>
      <c r="G153" s="104"/>
      <c r="H153" s="105"/>
    </row>
    <row r="154" spans="1:16" s="31" customFormat="1" hidden="1" x14ac:dyDescent="0.25">
      <c r="A154" s="19">
        <f t="shared" si="16"/>
        <v>6</v>
      </c>
      <c r="B154" s="103" t="s">
        <v>134</v>
      </c>
      <c r="C154" s="104"/>
      <c r="D154" s="104"/>
      <c r="E154" s="104"/>
      <c r="F154" s="104"/>
      <c r="G154" s="104"/>
      <c r="H154" s="105"/>
    </row>
    <row r="155" spans="1:16" s="31" customFormat="1" hidden="1" x14ac:dyDescent="0.25">
      <c r="A155" s="19">
        <f t="shared" si="16"/>
        <v>7</v>
      </c>
      <c r="B155" s="103" t="s">
        <v>135</v>
      </c>
      <c r="C155" s="104"/>
      <c r="D155" s="104"/>
      <c r="E155" s="104"/>
      <c r="F155" s="104"/>
      <c r="G155" s="104"/>
      <c r="H155" s="105"/>
    </row>
    <row r="156" spans="1:16" s="31" customFormat="1" hidden="1" x14ac:dyDescent="0.25">
      <c r="A156" s="19">
        <f t="shared" si="16"/>
        <v>8</v>
      </c>
      <c r="B156" s="106" t="s">
        <v>136</v>
      </c>
      <c r="C156" s="107"/>
      <c r="D156" s="107"/>
      <c r="E156" s="107"/>
      <c r="F156" s="107"/>
      <c r="G156" s="107"/>
      <c r="H156" s="108"/>
    </row>
    <row r="157" spans="1:16" hidden="1" x14ac:dyDescent="0.25">
      <c r="A157" s="91" t="s">
        <v>66</v>
      </c>
      <c r="B157" s="91"/>
      <c r="C157" s="91"/>
      <c r="D157" s="91"/>
      <c r="E157" s="91"/>
      <c r="F157" s="91"/>
      <c r="G157" s="91"/>
      <c r="H157" s="91"/>
    </row>
    <row r="158" spans="1:16" hidden="1" x14ac:dyDescent="0.25">
      <c r="A158" s="77" t="s">
        <v>67</v>
      </c>
      <c r="B158" s="77"/>
      <c r="C158" s="77"/>
      <c r="D158" s="77"/>
      <c r="E158" s="77"/>
      <c r="F158" s="77"/>
      <c r="G158" s="77"/>
      <c r="H158" s="77"/>
    </row>
    <row r="159" spans="1:16" ht="15.75" hidden="1" customHeight="1" x14ac:dyDescent="0.25">
      <c r="A159" s="92" t="s">
        <v>68</v>
      </c>
      <c r="B159" s="92"/>
      <c r="C159" s="92"/>
      <c r="D159" s="92"/>
      <c r="E159" s="92"/>
      <c r="F159" s="92"/>
      <c r="G159" s="92"/>
      <c r="H159" s="92"/>
    </row>
    <row r="160" spans="1:16" hidden="1" x14ac:dyDescent="0.25">
      <c r="A160" s="77" t="s">
        <v>69</v>
      </c>
      <c r="B160" s="77"/>
      <c r="C160" s="77"/>
      <c r="D160" s="77"/>
      <c r="E160" s="77"/>
      <c r="F160" s="77"/>
      <c r="G160" s="77"/>
      <c r="H160" s="77"/>
    </row>
    <row r="161" spans="1:8" hidden="1" x14ac:dyDescent="0.25">
      <c r="A161" s="77" t="s">
        <v>70</v>
      </c>
      <c r="B161" s="77"/>
      <c r="C161" s="77"/>
      <c r="D161" s="77"/>
      <c r="E161" s="77"/>
      <c r="F161" s="77"/>
      <c r="G161" s="77"/>
      <c r="H161" s="77"/>
    </row>
    <row r="162" spans="1:8" hidden="1" x14ac:dyDescent="0.25">
      <c r="A162" s="77" t="s">
        <v>137</v>
      </c>
      <c r="B162" s="77"/>
      <c r="C162" s="77"/>
      <c r="D162" s="77"/>
      <c r="E162" s="77"/>
      <c r="F162" s="77"/>
      <c r="G162" s="77"/>
      <c r="H162" s="77"/>
    </row>
    <row r="163" spans="1:8" ht="12" hidden="1" customHeight="1" x14ac:dyDescent="0.25">
      <c r="A163" s="85" t="s">
        <v>138</v>
      </c>
      <c r="B163" s="85"/>
      <c r="C163" s="85"/>
      <c r="D163" s="85"/>
      <c r="E163" s="85"/>
      <c r="F163" s="85"/>
      <c r="G163" s="85"/>
      <c r="H163" s="85"/>
    </row>
    <row r="164" spans="1:8" x14ac:dyDescent="0.25">
      <c r="A164" s="129" t="s">
        <v>84</v>
      </c>
      <c r="B164" s="129"/>
      <c r="C164" s="129" t="s">
        <v>194</v>
      </c>
      <c r="D164" s="129"/>
      <c r="E164" s="129" t="s">
        <v>110</v>
      </c>
      <c r="F164" s="129"/>
      <c r="G164" s="129" t="s">
        <v>203</v>
      </c>
      <c r="H164" s="129"/>
    </row>
    <row r="165" spans="1:8" x14ac:dyDescent="0.25">
      <c r="A165" s="128" t="s">
        <v>86</v>
      </c>
      <c r="B165" s="128"/>
      <c r="C165" s="128"/>
      <c r="D165" s="128"/>
      <c r="E165" s="128"/>
      <c r="F165" s="128"/>
      <c r="G165" s="128"/>
      <c r="H165" s="128"/>
    </row>
    <row r="166" spans="1:8" x14ac:dyDescent="0.25">
      <c r="A166" s="128"/>
      <c r="B166" s="128"/>
      <c r="C166" s="128"/>
      <c r="D166" s="128"/>
      <c r="E166" s="128"/>
      <c r="F166" s="128"/>
      <c r="G166" s="128"/>
      <c r="H166" s="128"/>
    </row>
    <row r="167" spans="1:8" x14ac:dyDescent="0.25">
      <c r="A167" s="128"/>
      <c r="B167" s="128"/>
      <c r="C167" s="128"/>
      <c r="D167" s="128"/>
      <c r="E167" s="128"/>
      <c r="F167" s="128"/>
      <c r="G167" s="128"/>
      <c r="H167" s="128"/>
    </row>
    <row r="168" spans="1:8" x14ac:dyDescent="0.25">
      <c r="A168" s="128"/>
      <c r="B168" s="128"/>
      <c r="C168" s="128"/>
      <c r="D168" s="128"/>
      <c r="E168" s="128"/>
      <c r="F168" s="128"/>
      <c r="G168" s="128"/>
      <c r="H168" s="128"/>
    </row>
    <row r="169" spans="1:8" x14ac:dyDescent="0.25">
      <c r="A169" s="34" t="s">
        <v>71</v>
      </c>
      <c r="B169" s="35"/>
      <c r="C169" s="35"/>
      <c r="D169" s="34" t="str">
        <f>E8</f>
        <v>Xrbia Warai / Neral (C6, C8, C9 &amp; C10)</v>
      </c>
      <c r="F169" s="35"/>
      <c r="G169" s="35"/>
      <c r="H169" s="35"/>
    </row>
    <row r="170" spans="1:8" x14ac:dyDescent="0.25">
      <c r="A170" s="35"/>
      <c r="B170" s="35"/>
      <c r="C170" s="35"/>
      <c r="D170" s="35"/>
      <c r="E170" s="35"/>
      <c r="F170" s="35"/>
      <c r="G170" s="35"/>
      <c r="H170" s="35"/>
    </row>
    <row r="171" spans="1:8" x14ac:dyDescent="0.25">
      <c r="A171" s="35"/>
      <c r="B171" s="35"/>
      <c r="C171" s="35"/>
      <c r="D171" s="35"/>
      <c r="E171" s="35"/>
      <c r="F171" s="35"/>
      <c r="G171" s="35"/>
      <c r="H171" s="35"/>
    </row>
    <row r="172" spans="1:8" ht="15" customHeight="1" x14ac:dyDescent="0.25"/>
    <row r="208" ht="17.45" customHeight="1" x14ac:dyDescent="0.25"/>
    <row r="209" spans="1:1" x14ac:dyDescent="0.25">
      <c r="A209" s="37" t="s">
        <v>201</v>
      </c>
    </row>
    <row r="248" spans="1:1" ht="17.45" customHeight="1" x14ac:dyDescent="0.25">
      <c r="A248" s="37" t="s">
        <v>72</v>
      </c>
    </row>
  </sheetData>
  <mergeCells count="312">
    <mergeCell ref="A85:B85"/>
    <mergeCell ref="A86:B86"/>
    <mergeCell ref="A95:E95"/>
    <mergeCell ref="A127:B127"/>
    <mergeCell ref="G122:H122"/>
    <mergeCell ref="A99:B99"/>
    <mergeCell ref="C99:D99"/>
    <mergeCell ref="G135:H135"/>
    <mergeCell ref="A128:B128"/>
    <mergeCell ref="A105:H105"/>
    <mergeCell ref="G99:H99"/>
    <mergeCell ref="C100:D100"/>
    <mergeCell ref="E100:F100"/>
    <mergeCell ref="G121:H121"/>
    <mergeCell ref="B106:B107"/>
    <mergeCell ref="A106:A107"/>
    <mergeCell ref="C117:C118"/>
    <mergeCell ref="A115:B115"/>
    <mergeCell ref="A109:B109"/>
    <mergeCell ref="A110:B110"/>
    <mergeCell ref="A111:B111"/>
    <mergeCell ref="A112:B112"/>
    <mergeCell ref="A113:B113"/>
    <mergeCell ref="F95:H95"/>
    <mergeCell ref="G142:H142"/>
    <mergeCell ref="A140:H140"/>
    <mergeCell ref="A141:B141"/>
    <mergeCell ref="A142:B142"/>
    <mergeCell ref="G134:H134"/>
    <mergeCell ref="A137:B137"/>
    <mergeCell ref="A138:B138"/>
    <mergeCell ref="A131:B131"/>
    <mergeCell ref="A130:B130"/>
    <mergeCell ref="A148:H148"/>
    <mergeCell ref="A145:B145"/>
    <mergeCell ref="G145:H145"/>
    <mergeCell ref="A146:B146"/>
    <mergeCell ref="A144:B144"/>
    <mergeCell ref="G144:H144"/>
    <mergeCell ref="L119:M119"/>
    <mergeCell ref="A116:H116"/>
    <mergeCell ref="A117:A118"/>
    <mergeCell ref="A139:B139"/>
    <mergeCell ref="G139:H139"/>
    <mergeCell ref="A124:B124"/>
    <mergeCell ref="A121:B121"/>
    <mergeCell ref="A122:B122"/>
    <mergeCell ref="A134:B134"/>
    <mergeCell ref="A135:B135"/>
    <mergeCell ref="A136:B136"/>
    <mergeCell ref="A123:B123"/>
    <mergeCell ref="A132:B132"/>
    <mergeCell ref="G124:H124"/>
    <mergeCell ref="G131:H131"/>
    <mergeCell ref="G130:H130"/>
    <mergeCell ref="G132:H132"/>
    <mergeCell ref="G138:H138"/>
    <mergeCell ref="C103:D103"/>
    <mergeCell ref="E103:F103"/>
    <mergeCell ref="G103:H103"/>
    <mergeCell ref="L115:M115"/>
    <mergeCell ref="L114:M114"/>
    <mergeCell ref="G111:H111"/>
    <mergeCell ref="G109:H109"/>
    <mergeCell ref="G115:H115"/>
    <mergeCell ref="G114:H114"/>
    <mergeCell ref="G110:H110"/>
    <mergeCell ref="G113:H113"/>
    <mergeCell ref="G112:H112"/>
    <mergeCell ref="L113:M113"/>
    <mergeCell ref="L112:M112"/>
    <mergeCell ref="L111:M111"/>
    <mergeCell ref="L110:M110"/>
    <mergeCell ref="L109:M109"/>
    <mergeCell ref="A39:D39"/>
    <mergeCell ref="E39:H39"/>
    <mergeCell ref="F31:H31"/>
    <mergeCell ref="F32:H32"/>
    <mergeCell ref="C30:E30"/>
    <mergeCell ref="F33:H33"/>
    <mergeCell ref="F34:H34"/>
    <mergeCell ref="A36:B36"/>
    <mergeCell ref="F30:H30"/>
    <mergeCell ref="A31:B31"/>
    <mergeCell ref="A30:B30"/>
    <mergeCell ref="C31:E31"/>
    <mergeCell ref="A32:B32"/>
    <mergeCell ref="C32:E32"/>
    <mergeCell ref="A35:H35"/>
    <mergeCell ref="A34:B34"/>
    <mergeCell ref="A38:H38"/>
    <mergeCell ref="C34:E34"/>
    <mergeCell ref="A37:B37"/>
    <mergeCell ref="C37:H37"/>
    <mergeCell ref="C36:H36"/>
    <mergeCell ref="E24:H24"/>
    <mergeCell ref="A26:D26"/>
    <mergeCell ref="E26:H26"/>
    <mergeCell ref="A23:D23"/>
    <mergeCell ref="E23:H23"/>
    <mergeCell ref="A27:D27"/>
    <mergeCell ref="E27:H27"/>
    <mergeCell ref="A24:D24"/>
    <mergeCell ref="A33:B33"/>
    <mergeCell ref="C33:E33"/>
    <mergeCell ref="A28:D28"/>
    <mergeCell ref="E28:H28"/>
    <mergeCell ref="A29:D29"/>
    <mergeCell ref="E29:H29"/>
    <mergeCell ref="A25:D25"/>
    <mergeCell ref="E25:H25"/>
    <mergeCell ref="A20:D21"/>
    <mergeCell ref="E20:H21"/>
    <mergeCell ref="E13:H13"/>
    <mergeCell ref="A14:B14"/>
    <mergeCell ref="C14:H14"/>
    <mergeCell ref="C15:H15"/>
    <mergeCell ref="A22:D22"/>
    <mergeCell ref="E22:H22"/>
    <mergeCell ref="A16:B16"/>
    <mergeCell ref="C16:D16"/>
    <mergeCell ref="E16:F16"/>
    <mergeCell ref="G16:H16"/>
    <mergeCell ref="A17:B17"/>
    <mergeCell ref="C17:D17"/>
    <mergeCell ref="E17:F17"/>
    <mergeCell ref="G17:H17"/>
    <mergeCell ref="A18:B18"/>
    <mergeCell ref="C18:D18"/>
    <mergeCell ref="E18:F18"/>
    <mergeCell ref="G18:H18"/>
    <mergeCell ref="A19:B19"/>
    <mergeCell ref="C19:D19"/>
    <mergeCell ref="E19:F19"/>
    <mergeCell ref="G19:H19"/>
    <mergeCell ref="A11:D11"/>
    <mergeCell ref="E11:H11"/>
    <mergeCell ref="A5:D5"/>
    <mergeCell ref="E5:H5"/>
    <mergeCell ref="A6:D6"/>
    <mergeCell ref="E6:H6"/>
    <mergeCell ref="A7:D7"/>
    <mergeCell ref="E7:H7"/>
    <mergeCell ref="A15:B15"/>
    <mergeCell ref="A12:D12"/>
    <mergeCell ref="E12:H12"/>
    <mergeCell ref="A13:D13"/>
    <mergeCell ref="A1:H1"/>
    <mergeCell ref="A2:H2"/>
    <mergeCell ref="A3:D3"/>
    <mergeCell ref="E3:H3"/>
    <mergeCell ref="A4:D4"/>
    <mergeCell ref="A8:D8"/>
    <mergeCell ref="E8:H8"/>
    <mergeCell ref="A10:D10"/>
    <mergeCell ref="E10:H10"/>
    <mergeCell ref="E4:H4"/>
    <mergeCell ref="A9:D9"/>
    <mergeCell ref="E9:H9"/>
    <mergeCell ref="G47:H47"/>
    <mergeCell ref="A48:B49"/>
    <mergeCell ref="A74:B74"/>
    <mergeCell ref="A67:B67"/>
    <mergeCell ref="A70:B70"/>
    <mergeCell ref="D55:H55"/>
    <mergeCell ref="D56:H56"/>
    <mergeCell ref="A71:B71"/>
    <mergeCell ref="E67:F67"/>
    <mergeCell ref="A60:C60"/>
    <mergeCell ref="D60:H60"/>
    <mergeCell ref="A63:C63"/>
    <mergeCell ref="D63:H63"/>
    <mergeCell ref="A61:C61"/>
    <mergeCell ref="D61:H61"/>
    <mergeCell ref="A57:C57"/>
    <mergeCell ref="A58:C58"/>
    <mergeCell ref="D57:H57"/>
    <mergeCell ref="E68:F77"/>
    <mergeCell ref="G68:H77"/>
    <mergeCell ref="A76:B76"/>
    <mergeCell ref="A77:B77"/>
    <mergeCell ref="C48:E48"/>
    <mergeCell ref="A55:C56"/>
    <mergeCell ref="A41:D41"/>
    <mergeCell ref="E41:H41"/>
    <mergeCell ref="E42:H42"/>
    <mergeCell ref="E43:H43"/>
    <mergeCell ref="E44:H44"/>
    <mergeCell ref="A42:D42"/>
    <mergeCell ref="A43:D43"/>
    <mergeCell ref="A44:D44"/>
    <mergeCell ref="A45:H45"/>
    <mergeCell ref="A165:H168"/>
    <mergeCell ref="A164:B164"/>
    <mergeCell ref="E164:F164"/>
    <mergeCell ref="C164:D164"/>
    <mergeCell ref="G164:H164"/>
    <mergeCell ref="A98:H98"/>
    <mergeCell ref="A96:E96"/>
    <mergeCell ref="F96:H96"/>
    <mergeCell ref="A97:E97"/>
    <mergeCell ref="F97:H97"/>
    <mergeCell ref="A119:H119"/>
    <mergeCell ref="A103:B103"/>
    <mergeCell ref="A129:B129"/>
    <mergeCell ref="A100:B100"/>
    <mergeCell ref="A160:H160"/>
    <mergeCell ref="A101:H101"/>
    <mergeCell ref="A163:H163"/>
    <mergeCell ref="A161:H161"/>
    <mergeCell ref="A147:H147"/>
    <mergeCell ref="G136:H136"/>
    <mergeCell ref="C106:C107"/>
    <mergeCell ref="B117:B118"/>
    <mergeCell ref="A133:H133"/>
    <mergeCell ref="A126:H126"/>
    <mergeCell ref="D54:H54"/>
    <mergeCell ref="A54:C54"/>
    <mergeCell ref="A93:E93"/>
    <mergeCell ref="A108:H108"/>
    <mergeCell ref="E106:E107"/>
    <mergeCell ref="G106:H107"/>
    <mergeCell ref="C102:D102"/>
    <mergeCell ref="G102:H102"/>
    <mergeCell ref="A94:E94"/>
    <mergeCell ref="F94:H94"/>
    <mergeCell ref="C80:H80"/>
    <mergeCell ref="A81:B81"/>
    <mergeCell ref="E81:F81"/>
    <mergeCell ref="G81:H81"/>
    <mergeCell ref="A82:B82"/>
    <mergeCell ref="E82:F91"/>
    <mergeCell ref="G82:H91"/>
    <mergeCell ref="A83:B83"/>
    <mergeCell ref="D106:D107"/>
    <mergeCell ref="E99:F99"/>
    <mergeCell ref="A104:H104"/>
    <mergeCell ref="F93:H93"/>
    <mergeCell ref="A92:H92"/>
    <mergeCell ref="A84:B84"/>
    <mergeCell ref="A162:H162"/>
    <mergeCell ref="A125:B125"/>
    <mergeCell ref="A159:H159"/>
    <mergeCell ref="G137:H137"/>
    <mergeCell ref="A120:B120"/>
    <mergeCell ref="A102:B102"/>
    <mergeCell ref="D117:D118"/>
    <mergeCell ref="E117:E118"/>
    <mergeCell ref="G117:H118"/>
    <mergeCell ref="A157:H157"/>
    <mergeCell ref="A158:H158"/>
    <mergeCell ref="E102:F102"/>
    <mergeCell ref="B155:H155"/>
    <mergeCell ref="B156:H156"/>
    <mergeCell ref="B154:H154"/>
    <mergeCell ref="G146:H146"/>
    <mergeCell ref="B151:H151"/>
    <mergeCell ref="A143:B143"/>
    <mergeCell ref="B149:H149"/>
    <mergeCell ref="B150:H150"/>
    <mergeCell ref="B152:H152"/>
    <mergeCell ref="B153:H153"/>
    <mergeCell ref="G128:H128"/>
    <mergeCell ref="G123:H123"/>
    <mergeCell ref="E40:H40"/>
    <mergeCell ref="A40:D40"/>
    <mergeCell ref="A73:B73"/>
    <mergeCell ref="C49:H49"/>
    <mergeCell ref="A62:C62"/>
    <mergeCell ref="D62:H62"/>
    <mergeCell ref="A68:B68"/>
    <mergeCell ref="G67:H67"/>
    <mergeCell ref="A66:B66"/>
    <mergeCell ref="A64:B64"/>
    <mergeCell ref="C64:H64"/>
    <mergeCell ref="A72:B72"/>
    <mergeCell ref="A59:C59"/>
    <mergeCell ref="D59:H59"/>
    <mergeCell ref="C66:H66"/>
    <mergeCell ref="A69:B69"/>
    <mergeCell ref="A46:B46"/>
    <mergeCell ref="D58:H58"/>
    <mergeCell ref="C47:E47"/>
    <mergeCell ref="A50:B50"/>
    <mergeCell ref="C50:E50"/>
    <mergeCell ref="A47:B47"/>
    <mergeCell ref="A51:H51"/>
    <mergeCell ref="A52:C52"/>
    <mergeCell ref="C46:E46"/>
    <mergeCell ref="G46:H46"/>
    <mergeCell ref="G141:H141"/>
    <mergeCell ref="G143:H143"/>
    <mergeCell ref="A87:B87"/>
    <mergeCell ref="A88:B88"/>
    <mergeCell ref="A89:B89"/>
    <mergeCell ref="A90:B90"/>
    <mergeCell ref="A91:B91"/>
    <mergeCell ref="A75:B75"/>
    <mergeCell ref="G120:H120"/>
    <mergeCell ref="G129:H129"/>
    <mergeCell ref="G127:H127"/>
    <mergeCell ref="G125:H125"/>
    <mergeCell ref="G100:H100"/>
    <mergeCell ref="A114:B114"/>
    <mergeCell ref="A53:C53"/>
    <mergeCell ref="D53:H53"/>
    <mergeCell ref="G50:H50"/>
    <mergeCell ref="G48:H48"/>
    <mergeCell ref="A78:B78"/>
    <mergeCell ref="C78:H78"/>
    <mergeCell ref="A80:B80"/>
    <mergeCell ref="D52:H52"/>
  </mergeCells>
  <hyperlinks>
    <hyperlink ref="C37" r:id="rId1"/>
  </hyperlinks>
  <printOptions horizontalCentered="1"/>
  <pageMargins left="0.39370078740157483" right="0.39370078740157483" top="0.78740157480314965" bottom="0.78740157480314965" header="0.19685039370078741" footer="0.19685039370078741"/>
  <pageSetup paperSize="2" fitToHeight="0" orientation="portrait" r:id="rId2"/>
  <headerFooter>
    <oddHeader>&amp;C&amp;G</oddHeader>
    <oddFooter>&amp;L&amp;"Times New Roman,Bold"&amp;12Ref No: &amp;F&amp;C&amp;G&amp;R&amp;"Times New Roman,Bold"&amp;12&amp;P</oddFooter>
  </headerFooter>
  <rowBreaks count="5" manualBreakCount="5">
    <brk id="63" max="16383" man="1"/>
    <brk id="146" max="7" man="1"/>
    <brk id="168" max="16383" man="1"/>
    <brk id="208" max="16383" man="1"/>
    <brk id="247" max="16383" man="1"/>
  </rowBreaks>
  <drawing r:id="rId3"/>
  <legacyDrawingHF r:id="rId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I16"/>
  <sheetViews>
    <sheetView zoomScale="85" zoomScaleNormal="85" workbookViewId="0">
      <selection activeCell="C20" sqref="C20"/>
    </sheetView>
  </sheetViews>
  <sheetFormatPr defaultColWidth="8.7109375" defaultRowHeight="15" x14ac:dyDescent="0.25"/>
  <cols>
    <col min="1" max="1" width="8.7109375" style="1"/>
    <col min="2" max="2" width="22.140625" style="1" customWidth="1"/>
    <col min="3" max="3" width="37" style="1" customWidth="1"/>
    <col min="4" max="5" width="11.42578125" style="1" customWidth="1"/>
    <col min="6" max="6" width="14" style="1" customWidth="1"/>
    <col min="7" max="7" width="20" style="1" customWidth="1"/>
    <col min="8" max="8" width="16.42578125" style="1" customWidth="1"/>
    <col min="9" max="16384" width="8.7109375" style="1"/>
  </cols>
  <sheetData>
    <row r="1" spans="1:9" ht="15" customHeight="1" x14ac:dyDescent="0.25"/>
    <row r="2" spans="1:9" ht="15" customHeight="1" x14ac:dyDescent="0.25">
      <c r="A2" s="2"/>
      <c r="B2" s="2"/>
      <c r="C2" s="2"/>
      <c r="D2" s="2"/>
      <c r="E2" s="2"/>
      <c r="F2" s="2"/>
      <c r="G2" s="2"/>
      <c r="H2" s="2"/>
    </row>
    <row r="3" spans="1:9" ht="15.75" customHeight="1" x14ac:dyDescent="0.25">
      <c r="A3" s="2"/>
      <c r="B3" s="168" t="s">
        <v>111</v>
      </c>
      <c r="C3" s="168"/>
      <c r="D3" s="168"/>
      <c r="E3" s="168"/>
      <c r="F3" s="168"/>
      <c r="G3" s="168"/>
      <c r="H3" s="168"/>
    </row>
    <row r="4" spans="1:9" x14ac:dyDescent="0.25">
      <c r="A4" s="2"/>
      <c r="B4" s="3" t="s">
        <v>112</v>
      </c>
      <c r="C4" s="3" t="s">
        <v>113</v>
      </c>
      <c r="D4" s="3" t="s">
        <v>74</v>
      </c>
      <c r="E4" s="3" t="s">
        <v>114</v>
      </c>
      <c r="F4" s="3" t="s">
        <v>120</v>
      </c>
      <c r="G4" s="3" t="s">
        <v>121</v>
      </c>
      <c r="H4" s="3" t="s">
        <v>115</v>
      </c>
    </row>
    <row r="5" spans="1:9" ht="15" customHeight="1" x14ac:dyDescent="0.25">
      <c r="A5" s="2"/>
      <c r="B5" s="5" t="s">
        <v>116</v>
      </c>
      <c r="C5" s="6"/>
      <c r="D5" s="5"/>
      <c r="E5" s="5"/>
      <c r="F5" s="7">
        <f>E5*1.6</f>
        <v>0</v>
      </c>
      <c r="G5" s="7" t="e">
        <f>H5/F5</f>
        <v>#DIV/0!</v>
      </c>
      <c r="H5" s="8"/>
    </row>
    <row r="6" spans="1:9" x14ac:dyDescent="0.25">
      <c r="A6" s="2"/>
      <c r="B6" s="5" t="s">
        <v>116</v>
      </c>
      <c r="C6" s="9"/>
      <c r="D6" s="5"/>
      <c r="E6" s="5"/>
      <c r="F6" s="7">
        <f t="shared" ref="F6:F11" si="0">E6*1.6</f>
        <v>0</v>
      </c>
      <c r="G6" s="7" t="e">
        <f t="shared" ref="G6:G11" si="1">H6/F6</f>
        <v>#DIV/0!</v>
      </c>
      <c r="H6" s="8"/>
    </row>
    <row r="7" spans="1:9" ht="15" customHeight="1" x14ac:dyDescent="0.25">
      <c r="A7" s="2"/>
      <c r="B7" s="5" t="s">
        <v>116</v>
      </c>
      <c r="C7" s="6"/>
      <c r="D7" s="5"/>
      <c r="E7" s="5"/>
      <c r="F7" s="7">
        <f t="shared" si="0"/>
        <v>0</v>
      </c>
      <c r="G7" s="7" t="e">
        <f t="shared" si="1"/>
        <v>#DIV/0!</v>
      </c>
      <c r="H7" s="8"/>
    </row>
    <row r="8" spans="1:9" x14ac:dyDescent="0.25">
      <c r="A8" s="2"/>
      <c r="B8" s="5" t="s">
        <v>116</v>
      </c>
      <c r="C8" s="9"/>
      <c r="D8" s="5"/>
      <c r="E8" s="5"/>
      <c r="F8" s="7">
        <f t="shared" si="0"/>
        <v>0</v>
      </c>
      <c r="G8" s="7" t="e">
        <f t="shared" si="1"/>
        <v>#DIV/0!</v>
      </c>
      <c r="H8" s="8"/>
    </row>
    <row r="9" spans="1:9" ht="15" customHeight="1" x14ac:dyDescent="0.25">
      <c r="A9" s="2"/>
      <c r="B9" s="5" t="s">
        <v>116</v>
      </c>
      <c r="C9" s="9"/>
      <c r="D9" s="5"/>
      <c r="E9" s="5"/>
      <c r="F9" s="7">
        <f t="shared" si="0"/>
        <v>0</v>
      </c>
      <c r="G9" s="7" t="e">
        <f t="shared" si="1"/>
        <v>#DIV/0!</v>
      </c>
      <c r="H9" s="8"/>
    </row>
    <row r="10" spans="1:9" ht="15" customHeight="1" x14ac:dyDescent="0.25">
      <c r="A10" s="2"/>
      <c r="B10" s="5" t="s">
        <v>117</v>
      </c>
      <c r="C10" s="6"/>
      <c r="D10" s="5"/>
      <c r="E10" s="5"/>
      <c r="F10" s="7">
        <f t="shared" si="0"/>
        <v>0</v>
      </c>
      <c r="G10" s="7" t="e">
        <f t="shared" si="1"/>
        <v>#DIV/0!</v>
      </c>
      <c r="H10" s="8"/>
    </row>
    <row r="11" spans="1:9" ht="15" customHeight="1" x14ac:dyDescent="0.25">
      <c r="A11" s="2"/>
      <c r="B11" s="5" t="s">
        <v>117</v>
      </c>
      <c r="C11" s="6"/>
      <c r="D11" s="5"/>
      <c r="E11" s="5"/>
      <c r="F11" s="7">
        <f t="shared" si="0"/>
        <v>0</v>
      </c>
      <c r="G11" s="7" t="e">
        <f t="shared" si="1"/>
        <v>#DIV/0!</v>
      </c>
      <c r="H11" s="8"/>
    </row>
    <row r="12" spans="1:9" ht="15" customHeight="1" x14ac:dyDescent="0.25">
      <c r="A12" s="2"/>
      <c r="B12" s="10" t="s">
        <v>118</v>
      </c>
      <c r="C12" s="5"/>
      <c r="D12" s="5"/>
      <c r="E12" s="5"/>
      <c r="F12" s="5"/>
      <c r="G12" s="11" t="e">
        <f>AVERAGE(G5:G11)</f>
        <v>#DIV/0!</v>
      </c>
      <c r="H12" s="5"/>
    </row>
    <row r="13" spans="1:9" ht="15" customHeight="1" x14ac:dyDescent="0.25">
      <c r="B13" s="10" t="s">
        <v>119</v>
      </c>
      <c r="C13" s="5"/>
      <c r="D13" s="5"/>
      <c r="E13" s="5"/>
      <c r="F13" s="12"/>
      <c r="G13" s="10"/>
      <c r="H13" s="10"/>
      <c r="I13" s="4"/>
    </row>
    <row r="14" spans="1:9" ht="15" customHeight="1" x14ac:dyDescent="0.25"/>
    <row r="15" spans="1:9" ht="15" customHeight="1" x14ac:dyDescent="0.25"/>
    <row r="16" spans="1:9" ht="15" customHeight="1" x14ac:dyDescent="0.25"/>
  </sheetData>
  <mergeCells count="1">
    <mergeCell ref="B3:H3"/>
  </mergeCells>
  <pageMargins left="0.7" right="0.7" top="0.75" bottom="0.75" header="0.3" footer="0.3"/>
  <pageSetup orientation="portrait" horizontalDpi="300" verticalDpi="30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dimension ref="A1"/>
  <sheetViews>
    <sheetView zoomScale="70" zoomScaleNormal="70" workbookViewId="0">
      <selection activeCell="G24" sqref="G24"/>
    </sheetView>
  </sheetViews>
  <sheetFormatPr defaultRowHeight="15" x14ac:dyDescent="0.25"/>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vt:i4>
      </vt:variant>
      <vt:variant>
        <vt:lpstr>Named Ranges</vt:lpstr>
      </vt:variant>
      <vt:variant>
        <vt:i4>1</vt:i4>
      </vt:variant>
    </vt:vector>
  </HeadingPairs>
  <TitlesOfParts>
    <vt:vector size="4" baseType="lpstr">
      <vt:lpstr>Report</vt:lpstr>
      <vt:lpstr>valuation</vt:lpstr>
      <vt:lpstr>Note &amp; OV Report</vt:lpstr>
      <vt:lpstr>Report!Print_Area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VSJC-06</cp:lastModifiedBy>
  <cp:lastPrinted>2025-07-14T05:36:34Z</cp:lastPrinted>
  <dcterms:created xsi:type="dcterms:W3CDTF">2019-07-16T09:29:46Z</dcterms:created>
  <dcterms:modified xsi:type="dcterms:W3CDTF">2025-07-14T05:37:33Z</dcterms:modified>
</cp:coreProperties>
</file>