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showHorizontalScroll="0" showVerticalScroll="0" showSheetTabs="0" xWindow="0" yWindow="0" windowWidth="20490" windowHeight="7620" tabRatio="725"/>
  </bookViews>
  <sheets>
    <sheet name="Report" sheetId="1" r:id="rId1"/>
    <sheet name="valuation" sheetId="5" r:id="rId2"/>
    <sheet name="Note &amp; OV Report" sheetId="4" r:id="rId3"/>
  </sheets>
  <definedNames>
    <definedName name="_xlnm.Print_Area" localSheetId="0">Report!$A$1:$H$327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 l="1"/>
  <c r="J90" i="1"/>
  <c r="J89" i="1"/>
  <c r="J88" i="1"/>
  <c r="J87" i="1"/>
  <c r="H80" i="1"/>
  <c r="J85" i="1" l="1"/>
  <c r="J86" i="1" s="1"/>
  <c r="J91" i="1" s="1"/>
  <c r="J84" i="1"/>
  <c r="C83" i="1" s="1"/>
  <c r="D83" i="1" s="1"/>
  <c r="J82" i="1"/>
  <c r="D92" i="1"/>
  <c r="D91" i="1"/>
  <c r="D90" i="1"/>
  <c r="D89" i="1"/>
  <c r="D88" i="1"/>
  <c r="D87" i="1"/>
  <c r="D86" i="1"/>
  <c r="D85" i="1"/>
  <c r="J83" i="1"/>
  <c r="C65" i="1"/>
  <c r="J92" i="1" l="1"/>
  <c r="G83" i="1"/>
  <c r="C93" i="1"/>
  <c r="J104" i="1"/>
  <c r="J103" i="1"/>
  <c r="J102" i="1"/>
  <c r="J101" i="1"/>
  <c r="E83" i="1" l="1"/>
  <c r="I79" i="1" s="1"/>
  <c r="C81" i="1" s="1"/>
  <c r="D84" i="1"/>
  <c r="C14" i="1"/>
  <c r="E3" i="1" l="1"/>
  <c r="F143" i="1" l="1"/>
  <c r="F144" i="1"/>
  <c r="F145" i="1"/>
  <c r="F161" i="1"/>
  <c r="F160" i="1"/>
  <c r="F159" i="1"/>
  <c r="F158" i="1"/>
  <c r="F157" i="1"/>
  <c r="F156" i="1"/>
  <c r="F154" i="1"/>
  <c r="F153" i="1"/>
  <c r="F152" i="1"/>
  <c r="F151" i="1"/>
  <c r="F150" i="1"/>
  <c r="F149" i="1"/>
  <c r="F147" i="1"/>
  <c r="F146" i="1"/>
  <c r="F142" i="1"/>
  <c r="F140" i="1"/>
  <c r="F139" i="1"/>
  <c r="F138" i="1"/>
  <c r="F137" i="1"/>
  <c r="F136" i="1"/>
  <c r="F135" i="1"/>
  <c r="F125" i="1"/>
  <c r="F126" i="1"/>
  <c r="F127" i="1"/>
  <c r="F128" i="1"/>
  <c r="F129" i="1"/>
  <c r="F130" i="1"/>
  <c r="F124" i="1"/>
  <c r="P142" i="1"/>
  <c r="O142" i="1"/>
  <c r="O149" i="1"/>
  <c r="F11" i="5" l="1"/>
  <c r="G11" i="5" s="1"/>
  <c r="F10" i="5"/>
  <c r="G10" i="5" s="1"/>
  <c r="F9" i="5"/>
  <c r="G9" i="5" s="1"/>
  <c r="F8" i="5"/>
  <c r="G8" i="5" s="1"/>
  <c r="F7" i="5"/>
  <c r="G7" i="5" s="1"/>
  <c r="G6" i="5"/>
  <c r="F6" i="5"/>
  <c r="F5" i="5"/>
  <c r="G5" i="5" s="1"/>
  <c r="G12" i="5" s="1"/>
  <c r="D185" i="1"/>
  <c r="A164" i="1"/>
  <c r="G156" i="1"/>
  <c r="G157" i="1" s="1"/>
  <c r="G158" i="1" s="1"/>
  <c r="G159" i="1" s="1"/>
  <c r="G160" i="1" s="1"/>
  <c r="G161" i="1" s="1"/>
  <c r="G149" i="1"/>
  <c r="G150" i="1" s="1"/>
  <c r="G151" i="1" s="1"/>
  <c r="G152" i="1" s="1"/>
  <c r="G153" i="1" s="1"/>
  <c r="G154" i="1" s="1"/>
  <c r="G142" i="1"/>
  <c r="G143" i="1" s="1"/>
  <c r="G144" i="1" s="1"/>
  <c r="G145" i="1" s="1"/>
  <c r="G146" i="1" s="1"/>
  <c r="G147" i="1" s="1"/>
  <c r="G135" i="1"/>
  <c r="G136" i="1" s="1"/>
  <c r="G137" i="1" s="1"/>
  <c r="G138" i="1" s="1"/>
  <c r="G139" i="1" s="1"/>
  <c r="G140" i="1" s="1"/>
  <c r="A135" i="1"/>
  <c r="A136" i="1" s="1"/>
  <c r="A137" i="1" s="1"/>
  <c r="A138" i="1" s="1"/>
  <c r="A139" i="1" s="1"/>
  <c r="A140" i="1" s="1"/>
  <c r="A125" i="1"/>
  <c r="A126" i="1" s="1"/>
  <c r="A127" i="1" s="1"/>
  <c r="A128" i="1" s="1"/>
  <c r="A129" i="1" s="1"/>
  <c r="A130" i="1" s="1"/>
  <c r="G124" i="1"/>
  <c r="G125" i="1" s="1"/>
  <c r="G126" i="1" s="1"/>
  <c r="G127" i="1" s="1"/>
  <c r="G128" i="1" s="1"/>
  <c r="G129" i="1" s="1"/>
  <c r="G130" i="1" s="1"/>
  <c r="F112" i="1"/>
  <c r="J76" i="1"/>
  <c r="J75" i="1"/>
  <c r="J74" i="1"/>
  <c r="J73" i="1"/>
  <c r="D59" i="1"/>
  <c r="D52" i="1"/>
  <c r="G47" i="1"/>
  <c r="C47" i="1"/>
  <c r="E25" i="1"/>
  <c r="E23" i="1"/>
  <c r="E7" i="1"/>
  <c r="O156" i="1"/>
  <c r="H66" i="1"/>
  <c r="P149" i="1"/>
  <c r="P156" i="1"/>
  <c r="A165" i="1" l="1"/>
  <c r="A166" i="1" s="1"/>
  <c r="A169" i="1" s="1"/>
  <c r="A170" i="1" s="1"/>
  <c r="A171" i="1" s="1"/>
  <c r="C71" i="1"/>
  <c r="D71" i="1" s="1"/>
  <c r="J69" i="1"/>
  <c r="D78" i="1"/>
  <c r="D76" i="1"/>
  <c r="D74" i="1"/>
  <c r="D72" i="1"/>
  <c r="J70" i="1"/>
  <c r="C69" i="1" s="1"/>
  <c r="D69" i="1" s="1"/>
  <c r="J68" i="1"/>
  <c r="J71" i="1"/>
  <c r="J72" i="1" s="1"/>
  <c r="J77" i="1" s="1"/>
  <c r="J78" i="1" s="1"/>
  <c r="C70" i="1" s="1"/>
  <c r="D77" i="1"/>
  <c r="D73" i="1"/>
  <c r="D75" i="1"/>
  <c r="N142" i="1"/>
  <c r="A142" i="1" s="1"/>
  <c r="O143" i="1"/>
  <c r="N149" i="1"/>
  <c r="A149" i="1" s="1"/>
  <c r="O150" i="1"/>
  <c r="P143" i="1"/>
  <c r="P144" i="1" s="1"/>
  <c r="P145" i="1" s="1"/>
  <c r="P146" i="1" s="1"/>
  <c r="P147" i="1" s="1"/>
  <c r="P150" i="1"/>
  <c r="P151" i="1" s="1"/>
  <c r="P152" i="1" s="1"/>
  <c r="P153" i="1" s="1"/>
  <c r="P154" i="1" s="1"/>
  <c r="P157" i="1"/>
  <c r="P158" i="1" s="1"/>
  <c r="P159" i="1" s="1"/>
  <c r="P160" i="1" s="1"/>
  <c r="P161" i="1" s="1"/>
  <c r="N156" i="1"/>
  <c r="A156" i="1" s="1"/>
  <c r="O157" i="1"/>
  <c r="E69" i="1" l="1"/>
  <c r="I65" i="1" s="1"/>
  <c r="D70" i="1"/>
  <c r="N157" i="1"/>
  <c r="A157" i="1" s="1"/>
  <c r="O158" i="1"/>
  <c r="N150" i="1"/>
  <c r="A150" i="1" s="1"/>
  <c r="O151" i="1"/>
  <c r="N143" i="1"/>
  <c r="A143" i="1" s="1"/>
  <c r="O144" i="1"/>
  <c r="G69" i="1"/>
  <c r="D63" i="1" s="1"/>
  <c r="H94" i="1"/>
  <c r="J99" i="1" l="1"/>
  <c r="J100" i="1" s="1"/>
  <c r="J105" i="1" s="1"/>
  <c r="D99" i="1"/>
  <c r="J97" i="1"/>
  <c r="D106" i="1"/>
  <c r="D105" i="1"/>
  <c r="D104" i="1"/>
  <c r="D103" i="1"/>
  <c r="D102" i="1"/>
  <c r="D101" i="1"/>
  <c r="D100" i="1"/>
  <c r="J98" i="1"/>
  <c r="C97" i="1" s="1"/>
  <c r="D97" i="1" s="1"/>
  <c r="J96" i="1"/>
  <c r="C67" i="1"/>
  <c r="F64" i="1"/>
  <c r="D64" i="1"/>
  <c r="N151" i="1"/>
  <c r="A151" i="1" s="1"/>
  <c r="O152" i="1"/>
  <c r="N144" i="1"/>
  <c r="A144" i="1" s="1"/>
  <c r="O145" i="1"/>
  <c r="N158" i="1"/>
  <c r="A158" i="1" s="1"/>
  <c r="O159" i="1"/>
  <c r="J106" i="1" l="1"/>
  <c r="E97" i="1"/>
  <c r="N159" i="1"/>
  <c r="A159" i="1" s="1"/>
  <c r="O160" i="1"/>
  <c r="N145" i="1"/>
  <c r="A145" i="1" s="1"/>
  <c r="O146" i="1"/>
  <c r="N152" i="1"/>
  <c r="A152" i="1" s="1"/>
  <c r="O153" i="1"/>
  <c r="I93" i="1" l="1"/>
  <c r="C95" i="1" s="1"/>
  <c r="D98" i="1"/>
  <c r="G97" i="1"/>
  <c r="N146" i="1"/>
  <c r="A146" i="1" s="1"/>
  <c r="O147" i="1"/>
  <c r="N147" i="1" s="1"/>
  <c r="A147" i="1" s="1"/>
  <c r="N153" i="1"/>
  <c r="A153" i="1" s="1"/>
  <c r="O154" i="1"/>
  <c r="N154" i="1" s="1"/>
  <c r="A154" i="1" s="1"/>
  <c r="N160" i="1"/>
  <c r="A160" i="1" s="1"/>
  <c r="O161" i="1"/>
  <c r="N161" i="1" s="1"/>
  <c r="A161" i="1" s="1"/>
</calcChain>
</file>

<file path=xl/sharedStrings.xml><?xml version="1.0" encoding="utf-8"?>
<sst xmlns="http://schemas.openxmlformats.org/spreadsheetml/2006/main" count="325" uniqueCount="208">
  <si>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</si>
  <si>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</si>
  <si>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</si>
  <si>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</si>
  <si>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</si>
  <si>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</si>
  <si>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</si>
  <si>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</si>
  <si>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</si>
  <si>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</si>
  <si>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</si>
  <si>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</si>
  <si>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</si>
  <si>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</si>
  <si>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</si>
  <si>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</si>
  <si>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</si>
  <si>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</si>
  <si>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</si>
  <si>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</si>
  <si>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</si>
  <si>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</si>
  <si>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</si>
  <si>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</si>
  <si>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</si>
  <si>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</si>
  <si>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</si>
  <si>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</si>
  <si>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</si>
  <si>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</si>
  <si>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</si>
  <si>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</si>
  <si>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</si>
  <si>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</si>
  <si>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</si>
  <si>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</si>
  <si>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</si>
  <si>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</si>
  <si>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</si>
  <si>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</si>
  <si>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</si>
  <si>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</si>
  <si>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</si>
  <si>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</si>
  <si>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</si>
  <si>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</si>
  <si>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</si>
  <si>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</si>
  <si>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</si>
  <si>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</si>
  <si>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</si>
  <si>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</si>
  <si>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</si>
  <si>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</si>
  <si>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</si>
  <si>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</si>
  <si>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</si>
  <si>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</si>
  <si>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</si>
  <si>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</si>
  <si>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</si>
  <si>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</si>
  <si>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</si>
  <si>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</si>
  <si>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</si>
  <si>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</si>
  <si>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</si>
  <si>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</si>
  <si>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</si>
  <si>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</si>
  <si>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</si>
  <si>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</si>
  <si>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</si>
  <si>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</si>
  <si>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</si>
  <si>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</si>
  <si>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</si>
  <si>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</si>
  <si>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</si>
  <si>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</si>
  <si>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</si>
  <si>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</si>
  <si>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</si>
  <si>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</si>
  <si>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</si>
  <si>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</si>
  <si>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</si>
  <si>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</si>
  <si>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</si>
  <si>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</si>
  <si>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</si>
  <si>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</si>
  <si>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</si>
  <si>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</si>
  <si>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</si>
  <si>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</si>
  <si>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</si>
  <si>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</si>
  <si>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</si>
  <si>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</si>
  <si>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</si>
  <si>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</si>
  <si>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</si>
  <si>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</si>
  <si>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</si>
  <si>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</si>
  <si>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</si>
  <si>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</si>
  <si>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</si>
  <si>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</si>
  <si>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</si>
  <si>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</si>
  <si>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</si>
  <si>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</si>
  <si>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</si>
  <si>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</si>
  <si>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</si>
  <si>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</si>
  <si>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</si>
  <si>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</si>
  <si>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</si>
  <si>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</si>
  <si>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</si>
  <si>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</si>
  <si>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</si>
  <si>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</si>
  <si>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</si>
  <si>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</si>
  <si>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</si>
  <si>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</si>
  <si>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</si>
  <si>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have considered rate by verifying it from market inquire.</t>
  </si>
  <si>
    <t>Car parking is subjected to authentic documentation.</t>
  </si>
  <si>
    <t>On Site, we meet Mr........(........).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</si>
  <si>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</si>
  <si>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</si>
  <si>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</si>
  <si>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</si>
  <si>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</si>
  <si>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</si>
  <si>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</si>
  <si>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</si>
  <si>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</si>
  <si>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</si>
  <si>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</si>
  <si>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</si>
  <si>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</si>
  <si>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</si>
  <si>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</si>
  <si>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</si>
  <si>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</si>
  <si>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</si>
  <si>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</si>
  <si>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</si>
  <si>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</si>
  <si>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</si>
  <si>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</si>
  <si>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</si>
  <si>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</si>
  <si>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</si>
  <si>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</si>
  <si>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3rd, 5th, 7th, 9th, 11th, 13th, 15th Floor</t>
  </si>
  <si>
    <t>Axis Thane</t>
  </si>
  <si>
    <t>Xrbia Warai Developers Private Limited</t>
  </si>
  <si>
    <t>Refer Data</t>
  </si>
  <si>
    <t>Atish - 9022992324</t>
  </si>
  <si>
    <t>7.9 from Neral Railway Station</t>
  </si>
  <si>
    <t>Warai</t>
  </si>
  <si>
    <t>Karjat</t>
  </si>
  <si>
    <t>Raigad</t>
  </si>
  <si>
    <t>Survey No</t>
  </si>
  <si>
    <t>Neral</t>
  </si>
  <si>
    <t>6/2, 6/3, 9/1, 9/2, 10/2A+2B (New S.No.10/2A/1), 10/4+5B ( New S.No.10/4A/2), 10/6, 10/9, 12/1+2+3 (New S.No.12/1A/1), 12/6+7+8 ( New S.No. 12/6A), 12/5</t>
  </si>
  <si>
    <t>Poshir River</t>
  </si>
  <si>
    <t>Internal Road</t>
  </si>
  <si>
    <t>Open Plot</t>
  </si>
  <si>
    <t>Forest Escape Resort</t>
  </si>
  <si>
    <t>Karjat - Murbad Road</t>
  </si>
  <si>
    <t>05 Building</t>
  </si>
  <si>
    <t>As per RERA - 29/12/2022</t>
  </si>
  <si>
    <t>MS/N.L.A.1(B)/P.K.147/2015</t>
  </si>
  <si>
    <t>Grill Charges</t>
  </si>
  <si>
    <t>Residential</t>
  </si>
  <si>
    <t>D1 to D5</t>
  </si>
  <si>
    <t xml:space="preserve">Phase 1 - P52000002828 (D1 to D5)
</t>
  </si>
  <si>
    <t>Valid Up to:  Building D1 to D5  = G + 1st to 4th Floor</t>
  </si>
  <si>
    <t>Building D1 to D5  = G + 1st to 4th Floor</t>
  </si>
  <si>
    <t>Building D1 = G + 1st to 4th Floor</t>
  </si>
  <si>
    <t>Building D2 &amp; D3  = G + 1st to 4th Floor</t>
  </si>
  <si>
    <t>Building D4 &amp; D5  = G + 1st to 4th Floor</t>
  </si>
  <si>
    <t>Location Link</t>
  </si>
  <si>
    <t>https://goo.gl/maps/SAGTX8isKDi8ETEn9</t>
  </si>
  <si>
    <t>Xrbia Warai / Neral D1 to D5</t>
  </si>
  <si>
    <t>Site Person - Contact Details ( Name &amp; Contact No.)</t>
  </si>
  <si>
    <t>Mr. Uday Gavli - 9737065882</t>
  </si>
  <si>
    <t>Office No. 1031, Wing J, Akshar Business Park, Plot No. 03 Sector 25, Near APMC Market, Vashi, 
Navi Mumbai, Maharashtra 400703 TEL: 022-46090378/79/80
Email : vsjcapf@gmail.com. Web site : www.vsjadon.com</t>
  </si>
  <si>
    <t>Latitude,Longitude</t>
  </si>
  <si>
    <t>19.084895,73.346369</t>
  </si>
  <si>
    <t>Recommended rate should be considered as all inclusive rate if other charges are not mentioned. (Excluding GST &amp; other government Taxes)</t>
  </si>
  <si>
    <t xml:space="preserve">As per RERA, completion period of project Phase I - Xrbia Warari (D4 &amp; D5)  is expired on Date 29/12/2022 but still project is under construction.
</t>
  </si>
  <si>
    <t>Building D2 &amp; D3 - All work completed. Please provide OC.
Building D1 - Construction work is same as last visit. (10/07/2023)
Building D4 &amp; D5 - Construction work is same as last visit. (13/01/2023) ( Internal visit was not allowed.)</t>
  </si>
  <si>
    <t xml:space="preserve">on Visit dtd 15/07/2024. Due to rain unable to take photos for all Wings/Buildings </t>
  </si>
  <si>
    <t>According to our observations, the construction of Xrbia projects (Xrbia Warai, Xrbia Vangani, etc.)appears to have slowed or stopped over the past two years.</t>
  </si>
  <si>
    <t xml:space="preserve">The project has received first CC on 09/06/2016, But construction work is not yet completed.
</t>
  </si>
  <si>
    <t xml:space="preserve">Notice Attached Below.
</t>
  </si>
  <si>
    <t>Notice :</t>
  </si>
  <si>
    <t>Pranita Mhatre</t>
  </si>
  <si>
    <t>Naynesh Sunil Lovanshi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</si>
</sst>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6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0" fontId="7" fillId="0" borderId="11" xfId="1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/>
    <xf numFmtId="0" fontId="15" fillId="0" borderId="0" xfId="1" applyFont="1"/>
    <xf numFmtId="0" fontId="12" fillId="0" borderId="1" xfId="1" applyFont="1" applyBorder="1" applyAlignment="1" applyProtection="1">
      <alignment vertical="top"/>
      <protection locked="0"/>
    </xf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2" xfId="1" applyFont="1" applyBorder="1" applyProtection="1">
      <protection hidden="1"/>
    </xf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0" xfId="1" applyFont="1" applyProtection="1">
      <protection hidden="1"/>
    </xf>
    <xf numFmtId="0" fontId="12" fillId="0" borderId="13" xfId="1" applyFont="1" applyBorder="1" applyProtection="1"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4" fillId="0" borderId="0" xfId="0" applyFont="1" applyProtection="1">
      <protection hidden="1"/>
    </xf>
    <xf numFmtId="0" fontId="12" fillId="0" borderId="13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0" fontId="14" fillId="0" borderId="13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24" fillId="0" borderId="13" xfId="0" applyNumberFormat="1" applyFont="1" applyBorder="1"/>
    <xf numFmtId="1" fontId="24" fillId="0" borderId="13" xfId="0" applyNumberFormat="1" applyFont="1" applyBorder="1" applyAlignment="1">
      <alignment horizontal="right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0" fontId="14" fillId="0" borderId="14" xfId="0" applyFont="1" applyBorder="1" applyProtection="1">
      <protection hidden="1"/>
    </xf>
    <xf numFmtId="1" fontId="24" fillId="0" borderId="15" xfId="0" applyNumberFormat="1" applyFont="1" applyBorder="1"/>
    <xf numFmtId="1" fontId="17" fillId="0" borderId="1" xfId="0" applyNumberFormat="1" applyFont="1" applyBorder="1" applyAlignment="1" applyProtection="1">
      <alignment horizontal="center" vertical="center" wrapText="1"/>
      <protection locked="0"/>
    </xf>
    <xf numFmtId="1" fontId="17" fillId="0" borderId="9" xfId="0" applyNumberFormat="1" applyFont="1" applyBorder="1" applyAlignment="1" applyProtection="1">
      <alignment vertical="top" wrapText="1"/>
      <protection locked="0"/>
    </xf>
    <xf numFmtId="1" fontId="17" fillId="0" borderId="24" xfId="0" applyNumberFormat="1" applyFont="1" applyBorder="1" applyAlignment="1" applyProtection="1">
      <alignment vertical="top" wrapText="1"/>
      <protection locked="0"/>
    </xf>
    <xf numFmtId="1" fontId="17" fillId="0" borderId="10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3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5" fillId="0" borderId="9" xfId="9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10" fillId="0" borderId="24" xfId="1" applyFont="1" applyBorder="1" applyAlignment="1" applyProtection="1">
      <alignment horizontal="left"/>
      <protection locked="0"/>
    </xf>
    <xf numFmtId="0" fontId="10" fillId="0" borderId="10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6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20" xfId="1" applyFont="1" applyBorder="1" applyAlignment="1" applyProtection="1">
      <alignment horizontal="left" vertical="top"/>
      <protection locked="0"/>
    </xf>
    <xf numFmtId="0" fontId="7" fillId="0" borderId="27" xfId="1" applyFont="1" applyBorder="1" applyAlignment="1" applyProtection="1">
      <alignment horizontal="left" vertical="top"/>
      <protection locked="0"/>
    </xf>
    <xf numFmtId="0" fontId="7" fillId="0" borderId="21" xfId="1" applyFont="1" applyBorder="1" applyAlignment="1" applyProtection="1">
      <alignment horizontal="left" vertical="top"/>
      <protection locked="0"/>
    </xf>
    <xf numFmtId="0" fontId="7" fillId="0" borderId="22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23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67" fontId="10" fillId="0" borderId="1" xfId="1" applyNumberFormat="1" applyFont="1" applyBorder="1" applyAlignment="1" applyProtection="1">
      <alignment horizontal="left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9" fontId="12" fillId="0" borderId="5" xfId="1" applyNumberFormat="1" applyFont="1" applyBorder="1" applyAlignment="1" applyProtection="1">
      <alignment horizontal="center" vertical="center" wrapText="1"/>
      <protection hidden="1"/>
    </xf>
    <xf numFmtId="9" fontId="12" fillId="0" borderId="8" xfId="1" applyNumberFormat="1" applyFont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4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7" fillId="0" borderId="2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24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340166</xdr:colOff>
      <xdr:row>305</xdr:row>
      <xdr:rowOff>174659</xdr:rowOff>
    </xdr:from>
    <xdr:to>
      <xdr:col>6</xdr:col>
      <xdr:colOff>487396</xdr:colOff>
      <xdr:row>323</xdr:row>
      <xdr:rowOff>100731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56595" y="38857822"/>
          <a:ext cx="459870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352889</xdr:colOff>
      <xdr:row>287</xdr:row>
      <xdr:rowOff>87471</xdr:rowOff>
    </xdr:from>
    <xdr:to>
      <xdr:col>6</xdr:col>
      <xdr:colOff>487396</xdr:colOff>
      <xdr:row>305</xdr:row>
      <xdr:rowOff>13542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69318" y="35096706"/>
          <a:ext cx="458598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571500</xdr:colOff>
      <xdr:row>186</xdr:row>
      <xdr:rowOff>66674</xdr:rowOff>
    </xdr:from>
    <xdr:to>
      <xdr:col>10</xdr:col>
      <xdr:colOff>180975</xdr:colOff>
      <xdr:row>187</xdr:row>
      <xdr:rowOff>142874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258175" y="27898724"/>
          <a:ext cx="3714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D1</a:t>
          </a:r>
        </a:p>
      </xdr:txBody>
    </xdr:sp>
    <xdr:clientData/>
  </xdr:twoCellAnchor>
  <xdr:twoCellAnchor>
    <xdr:from>
      <xdr:col>10</xdr:col>
      <xdr:colOff>497846</xdr:colOff>
      <xdr:row>185</xdr:row>
      <xdr:rowOff>190500</xdr:rowOff>
    </xdr:from>
    <xdr:to>
      <xdr:col>11</xdr:col>
      <xdr:colOff>164471</xdr:colOff>
      <xdr:row>187</xdr:row>
      <xdr:rowOff>66675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946521" y="27822525"/>
          <a:ext cx="3714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D2</a:t>
          </a:r>
        </a:p>
      </xdr:txBody>
    </xdr:sp>
    <xdr:clientData/>
  </xdr:twoCellAnchor>
  <xdr:twoCellAnchor>
    <xdr:from>
      <xdr:col>16</xdr:col>
      <xdr:colOff>357517</xdr:colOff>
      <xdr:row>185</xdr:row>
      <xdr:rowOff>190500</xdr:rowOff>
    </xdr:from>
    <xdr:to>
      <xdr:col>17</xdr:col>
      <xdr:colOff>119392</xdr:colOff>
      <xdr:row>187</xdr:row>
      <xdr:rowOff>66675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1006467" y="27822525"/>
          <a:ext cx="3714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D3</a:t>
          </a:r>
        </a:p>
      </xdr:txBody>
    </xdr:sp>
    <xdr:clientData/>
  </xdr:twoCellAnchor>
  <xdr:twoCellAnchor>
    <xdr:from>
      <xdr:col>8</xdr:col>
      <xdr:colOff>361950</xdr:colOff>
      <xdr:row>199</xdr:row>
      <xdr:rowOff>95250</xdr:rowOff>
    </xdr:from>
    <xdr:to>
      <xdr:col>8</xdr:col>
      <xdr:colOff>733425</xdr:colOff>
      <xdr:row>200</xdr:row>
      <xdr:rowOff>171450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886575" y="30518100"/>
          <a:ext cx="3714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D4</a:t>
          </a:r>
        </a:p>
      </xdr:txBody>
    </xdr:sp>
    <xdr:clientData/>
  </xdr:twoCellAnchor>
  <xdr:twoCellAnchor>
    <xdr:from>
      <xdr:col>10</xdr:col>
      <xdr:colOff>497846</xdr:colOff>
      <xdr:row>199</xdr:row>
      <xdr:rowOff>95250</xdr:rowOff>
    </xdr:from>
    <xdr:to>
      <xdr:col>11</xdr:col>
      <xdr:colOff>164471</xdr:colOff>
      <xdr:row>200</xdr:row>
      <xdr:rowOff>171450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946521" y="30518100"/>
          <a:ext cx="3714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D5</a:t>
          </a:r>
        </a:p>
      </xdr:txBody>
    </xdr:sp>
    <xdr:clientData/>
  </xdr:twoCellAnchor>
  <xdr:twoCellAnchor editAs="oneCell">
    <xdr:from>
      <xdr:col>1</xdr:col>
      <xdr:colOff>484094</xdr:colOff>
      <xdr:row>249</xdr:row>
      <xdr:rowOff>35858</xdr:rowOff>
    </xdr:from>
    <xdr:to>
      <xdr:col>6</xdr:col>
      <xdr:colOff>545859</xdr:colOff>
      <xdr:row>278</xdr:row>
      <xdr:rowOff>83877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0DB85A1-A96D-42EE-AA6C-B3311E929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8954" y="28100318"/>
          <a:ext cx="4321345" cy="57934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656409</xdr:colOff>
      <xdr:row>184</xdr:row>
      <xdr:rowOff>125730</xdr:rowOff>
    </xdr:from>
    <xdr:to>
      <xdr:col>19</xdr:col>
      <xdr:colOff>35379</xdr:colOff>
      <xdr:row>229</xdr:row>
      <xdr:rowOff>51163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E39D7E36-4B4F-69AB-D071-0C0A0B404C8A}"/>
            </a:ext>
          </a:extLst>
        </xdr:cNvPr>
        <xdr:cNvGrpSpPr/>
      </xdr:nvGrpSpPr>
      <xdr:grpSpPr>
        <a:xfrm>
          <a:off x="8643802" y="30660159"/>
          <a:ext cx="4182291" cy="7259683"/>
          <a:chOff x="1567801" y="1773140"/>
          <a:chExt cx="2880000" cy="5693185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AFAE4EC2-FED2-506E-37DA-6E01AA912F62}"/>
              </a:ext>
            </a:extLst>
          </xdr:cNvPr>
          <xdr:cNvGrpSpPr/>
        </xdr:nvGrpSpPr>
        <xdr:grpSpPr>
          <a:xfrm>
            <a:off x="1693783" y="5819228"/>
            <a:ext cx="2628037" cy="1647097"/>
            <a:chOff x="1644530" y="5819228"/>
            <a:chExt cx="2628037" cy="1647097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4759CEC1-A271-D60B-BA07-5534F18B88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644530" y="5819228"/>
              <a:ext cx="1227253" cy="163846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7F0F19E5-FB67-CDD3-834A-E4724E41A25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045314" y="5827857"/>
              <a:ext cx="1227253" cy="163846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pic>
        <xdr:nvPicPr>
          <xdr:cNvPr id="8" name="Picture 7">
            <a:extLst>
              <a:ext uri="{FF2B5EF4-FFF2-40B4-BE49-F238E27FC236}">
                <a16:creationId xmlns:a16="http://schemas.microsoft.com/office/drawing/2014/main" id="{2154839C-BA72-8918-9C2C-A63CA8F89A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67801" y="1773140"/>
            <a:ext cx="2880000" cy="3845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1</xdr:col>
      <xdr:colOff>68036</xdr:colOff>
      <xdr:row>185</xdr:row>
      <xdr:rowOff>136070</xdr:rowOff>
    </xdr:from>
    <xdr:to>
      <xdr:col>7</xdr:col>
      <xdr:colOff>503464</xdr:colOff>
      <xdr:row>245</xdr:row>
      <xdr:rowOff>108856</xdr:rowOff>
    </xdr:to>
    <xdr:grpSp>
      <xdr:nvGrpSpPr>
        <xdr:cNvPr id="36" name="Group 35"/>
        <xdr:cNvGrpSpPr/>
      </xdr:nvGrpSpPr>
      <xdr:grpSpPr>
        <a:xfrm>
          <a:off x="830036" y="30874606"/>
          <a:ext cx="5347607" cy="8531679"/>
          <a:chOff x="1168583" y="315543"/>
          <a:chExt cx="4687093" cy="8160242"/>
        </a:xfrm>
      </xdr:grpSpPr>
      <xdr:pic>
        <xdr:nvPicPr>
          <xdr:cNvPr id="37" name="Picture 36" descr="https://vsjcllp.vsjadon.com/upload/insp-239734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89907" y="6762695"/>
            <a:ext cx="1278506" cy="17064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39734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19779" y="315543"/>
            <a:ext cx="4140255" cy="31080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39734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89907" y="3584385"/>
            <a:ext cx="2265769" cy="30241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39734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59357" y="6769333"/>
            <a:ext cx="1278506" cy="17064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39734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8583" y="3584385"/>
            <a:ext cx="2265769" cy="30241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SAGTX8isKDi8ETEn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87"/>
  <sheetViews>
    <sheetView tabSelected="1" view="pageBreakPreview" zoomScale="70" zoomScaleNormal="100" zoomScaleSheetLayoutView="70" zoomScalePageLayoutView="98" workbookViewId="0">
      <selection activeCell="K14" sqref="K14"/>
    </sheetView>
  </sheetViews>
  <sheetFormatPr defaultColWidth="9.140625" defaultRowHeight="15.75" x14ac:dyDescent="0.25"/>
  <cols>
    <col min="1" max="1" width="11.42578125" style="36" customWidth="1"/>
    <col min="2" max="2" width="12" style="36" customWidth="1"/>
    <col min="3" max="3" width="12.7109375" style="36" customWidth="1"/>
    <col min="4" max="4" width="14.140625" style="36" customWidth="1"/>
    <col min="5" max="7" width="11.7109375" style="36" customWidth="1"/>
    <col min="8" max="8" width="17.28515625" style="36" customWidth="1"/>
    <col min="9" max="9" width="17.42578125" style="20" customWidth="1"/>
    <col min="10" max="10" width="11.42578125" style="20" customWidth="1"/>
    <col min="11" max="11" width="10.5703125" style="20" bestFit="1" customWidth="1"/>
    <col min="12" max="12" width="10.5703125" style="20" customWidth="1"/>
    <col min="13" max="13" width="11.85546875" style="20" customWidth="1"/>
    <col min="14" max="14" width="12.5703125" style="20" hidden="1" customWidth="1"/>
    <col min="15" max="15" width="9.85546875" style="20" hidden="1" customWidth="1"/>
    <col min="16" max="16" width="11.7109375" style="20" hidden="1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 x14ac:dyDescent="0.25">
      <c r="A1" s="125" t="s">
        <v>195</v>
      </c>
      <c r="B1" s="125"/>
      <c r="C1" s="125"/>
      <c r="D1" s="125"/>
      <c r="E1" s="125"/>
      <c r="F1" s="125"/>
      <c r="G1" s="125"/>
      <c r="H1" s="125"/>
    </row>
    <row r="2" spans="1:8" ht="16.5" customHeight="1" x14ac:dyDescent="0.25">
      <c r="A2" s="68" t="s">
        <v>0</v>
      </c>
      <c r="B2" s="68"/>
      <c r="C2" s="68"/>
      <c r="D2" s="68"/>
      <c r="E2" s="68"/>
      <c r="F2" s="68"/>
      <c r="G2" s="68"/>
      <c r="H2" s="68"/>
    </row>
    <row r="3" spans="1:8" x14ac:dyDescent="0.25">
      <c r="A3" s="60" t="s">
        <v>1</v>
      </c>
      <c r="B3" s="60"/>
      <c r="C3" s="60"/>
      <c r="D3" s="60"/>
      <c r="E3" s="108" t="str">
        <f ca="1">TEXT(TODAY(),"DD/MM/YYYY")</f>
        <v>14/07/2025</v>
      </c>
      <c r="F3" s="108"/>
      <c r="G3" s="108"/>
      <c r="H3" s="108"/>
    </row>
    <row r="4" spans="1:8" ht="15" customHeight="1" x14ac:dyDescent="0.25">
      <c r="A4" s="60" t="s">
        <v>2</v>
      </c>
      <c r="B4" s="60"/>
      <c r="C4" s="60"/>
      <c r="D4" s="60"/>
      <c r="E4" s="126" t="s">
        <v>162</v>
      </c>
      <c r="F4" s="126"/>
      <c r="G4" s="126"/>
      <c r="H4" s="126"/>
    </row>
    <row r="5" spans="1:8" x14ac:dyDescent="0.25">
      <c r="A5" s="60" t="s">
        <v>3</v>
      </c>
      <c r="B5" s="60"/>
      <c r="C5" s="60"/>
      <c r="D5" s="60"/>
      <c r="E5" s="108">
        <v>45849</v>
      </c>
      <c r="F5" s="108"/>
      <c r="G5" s="108"/>
      <c r="H5" s="108"/>
    </row>
    <row r="6" spans="1:8" ht="16.5" customHeight="1" x14ac:dyDescent="0.25">
      <c r="A6" s="60" t="s">
        <v>4</v>
      </c>
      <c r="B6" s="60"/>
      <c r="C6" s="60"/>
      <c r="D6" s="60"/>
      <c r="E6" s="99" t="s">
        <v>163</v>
      </c>
      <c r="F6" s="99"/>
      <c r="G6" s="99"/>
      <c r="H6" s="99"/>
    </row>
    <row r="7" spans="1:8" ht="15" customHeight="1" x14ac:dyDescent="0.25">
      <c r="A7" s="60" t="s">
        <v>5</v>
      </c>
      <c r="B7" s="60"/>
      <c r="C7" s="60"/>
      <c r="D7" s="60"/>
      <c r="E7" s="99" t="str">
        <f>E6</f>
        <v>Xrbia Warai Developers Private Limited</v>
      </c>
      <c r="F7" s="99"/>
      <c r="G7" s="99"/>
      <c r="H7" s="99"/>
    </row>
    <row r="8" spans="1:8" x14ac:dyDescent="0.25">
      <c r="A8" s="60" t="s">
        <v>6</v>
      </c>
      <c r="B8" s="60"/>
      <c r="C8" s="60"/>
      <c r="D8" s="60"/>
      <c r="E8" s="89" t="s">
        <v>192</v>
      </c>
      <c r="F8" s="89"/>
      <c r="G8" s="89"/>
      <c r="H8" s="89"/>
    </row>
    <row r="9" spans="1:8" x14ac:dyDescent="0.25">
      <c r="A9" s="60" t="s">
        <v>129</v>
      </c>
      <c r="B9" s="60"/>
      <c r="C9" s="60"/>
      <c r="D9" s="60"/>
      <c r="E9" s="60" t="s">
        <v>165</v>
      </c>
      <c r="F9" s="60"/>
      <c r="G9" s="60"/>
      <c r="H9" s="60"/>
    </row>
    <row r="10" spans="1:8" x14ac:dyDescent="0.25">
      <c r="A10" s="60" t="s">
        <v>193</v>
      </c>
      <c r="B10" s="60"/>
      <c r="C10" s="60"/>
      <c r="D10" s="60"/>
      <c r="E10" s="60" t="s">
        <v>194</v>
      </c>
      <c r="F10" s="60"/>
      <c r="G10" s="60"/>
      <c r="H10" s="60"/>
    </row>
    <row r="11" spans="1:8" x14ac:dyDescent="0.25">
      <c r="A11" s="62" t="s">
        <v>7</v>
      </c>
      <c r="B11" s="62"/>
      <c r="C11" s="62"/>
      <c r="D11" s="62"/>
      <c r="E11" s="62" t="s">
        <v>183</v>
      </c>
      <c r="F11" s="62"/>
      <c r="G11" s="62"/>
      <c r="H11" s="62"/>
    </row>
    <row r="12" spans="1:8" x14ac:dyDescent="0.25">
      <c r="A12" s="60" t="s">
        <v>8</v>
      </c>
      <c r="B12" s="60"/>
      <c r="C12" s="60"/>
      <c r="D12" s="60"/>
      <c r="E12" s="109" t="s">
        <v>164</v>
      </c>
      <c r="F12" s="109"/>
      <c r="G12" s="109"/>
      <c r="H12" s="109"/>
    </row>
    <row r="13" spans="1:8" x14ac:dyDescent="0.25">
      <c r="A13" s="60" t="s">
        <v>9</v>
      </c>
      <c r="B13" s="60"/>
      <c r="C13" s="60"/>
      <c r="D13" s="60"/>
      <c r="E13" s="109" t="s">
        <v>184</v>
      </c>
      <c r="F13" s="110"/>
      <c r="G13" s="110"/>
      <c r="H13" s="110"/>
    </row>
    <row r="14" spans="1:8" ht="64.5" customHeight="1" x14ac:dyDescent="0.25">
      <c r="A14" s="99" t="s">
        <v>10</v>
      </c>
      <c r="B14" s="99"/>
      <c r="C14" s="99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, ",(IF(OR(G18="",G18="NA"),"",G18)),".")</f>
        <v>Xrbia Warai / Neral D1 to D5, Survey No.6/2, 6/3, 9/1, 9/2, 10/2A+2B (New S.No.10/2A/1), 10/4+5B ( New S.No.10/4A/2), 10/6, 10/9, 12/1+2+3 (New S.No.12/1A/1), 12/6+7+8 ( New S.No. 12/6A), 12/5, near Forest Escape Resort, Karjat - Murbad Road, Warai, Neral, Karjat, Raigad , 410101.</v>
      </c>
      <c r="D14" s="99"/>
      <c r="E14" s="99"/>
      <c r="F14" s="99"/>
      <c r="G14" s="99"/>
      <c r="H14" s="99"/>
    </row>
    <row r="15" spans="1:8" ht="33.75" customHeight="1" x14ac:dyDescent="0.25">
      <c r="A15" s="109" t="s">
        <v>170</v>
      </c>
      <c r="B15" s="109"/>
      <c r="C15" s="98" t="s">
        <v>172</v>
      </c>
      <c r="D15" s="98"/>
      <c r="E15" s="98"/>
      <c r="F15" s="98"/>
      <c r="G15" s="98"/>
      <c r="H15" s="98"/>
    </row>
    <row r="16" spans="1:8" ht="15.75" customHeight="1" x14ac:dyDescent="0.25">
      <c r="A16" s="99" t="s">
        <v>11</v>
      </c>
      <c r="B16" s="99"/>
      <c r="C16" s="62" t="s">
        <v>177</v>
      </c>
      <c r="D16" s="62"/>
      <c r="E16" s="99" t="s">
        <v>78</v>
      </c>
      <c r="F16" s="99"/>
      <c r="G16" s="98" t="s">
        <v>167</v>
      </c>
      <c r="H16" s="98"/>
    </row>
    <row r="17" spans="1:8" x14ac:dyDescent="0.25">
      <c r="A17" s="60" t="s">
        <v>13</v>
      </c>
      <c r="B17" s="60"/>
      <c r="C17" s="98" t="s">
        <v>171</v>
      </c>
      <c r="D17" s="98"/>
      <c r="E17" s="99" t="s">
        <v>12</v>
      </c>
      <c r="F17" s="99"/>
      <c r="G17" s="131" t="s">
        <v>169</v>
      </c>
      <c r="H17" s="131"/>
    </row>
    <row r="18" spans="1:8" x14ac:dyDescent="0.25">
      <c r="A18" s="60" t="s">
        <v>79</v>
      </c>
      <c r="B18" s="60"/>
      <c r="C18" s="98" t="s">
        <v>168</v>
      </c>
      <c r="D18" s="98"/>
      <c r="E18" s="99" t="s">
        <v>14</v>
      </c>
      <c r="F18" s="99"/>
      <c r="G18" s="98">
        <v>410101</v>
      </c>
      <c r="H18" s="98"/>
    </row>
    <row r="19" spans="1:8" ht="32.25" customHeight="1" x14ac:dyDescent="0.25">
      <c r="A19" s="60" t="s">
        <v>130</v>
      </c>
      <c r="B19" s="60"/>
      <c r="C19" s="99" t="s">
        <v>176</v>
      </c>
      <c r="D19" s="99"/>
      <c r="E19" s="99" t="s">
        <v>15</v>
      </c>
      <c r="F19" s="99"/>
      <c r="G19" s="109" t="s">
        <v>166</v>
      </c>
      <c r="H19" s="109"/>
    </row>
    <row r="20" spans="1:8" ht="15" customHeight="1" x14ac:dyDescent="0.25">
      <c r="A20" s="99" t="s">
        <v>83</v>
      </c>
      <c r="B20" s="99"/>
      <c r="C20" s="99"/>
      <c r="D20" s="99"/>
      <c r="E20" s="62" t="s">
        <v>16</v>
      </c>
      <c r="F20" s="62"/>
      <c r="G20" s="62"/>
      <c r="H20" s="62"/>
    </row>
    <row r="21" spans="1:8" ht="18.75" customHeight="1" x14ac:dyDescent="0.25">
      <c r="A21" s="99"/>
      <c r="B21" s="99"/>
      <c r="C21" s="99"/>
      <c r="D21" s="99"/>
      <c r="E21" s="62"/>
      <c r="F21" s="62"/>
      <c r="G21" s="62"/>
      <c r="H21" s="62"/>
    </row>
    <row r="22" spans="1:8" ht="15" customHeight="1" x14ac:dyDescent="0.25">
      <c r="A22" s="99" t="s">
        <v>17</v>
      </c>
      <c r="B22" s="99"/>
      <c r="C22" s="99"/>
      <c r="D22" s="99"/>
      <c r="E22" s="98" t="s">
        <v>18</v>
      </c>
      <c r="F22" s="98"/>
      <c r="G22" s="98"/>
      <c r="H22" s="98"/>
    </row>
    <row r="23" spans="1:8" ht="15" customHeight="1" x14ac:dyDescent="0.25">
      <c r="A23" s="60" t="s">
        <v>19</v>
      </c>
      <c r="B23" s="60"/>
      <c r="C23" s="60"/>
      <c r="D23" s="60"/>
      <c r="E23" s="98" t="str">
        <f>IF(AND(G17="Mumbai"),"Upper Class","Middle Class")</f>
        <v>Middle Class</v>
      </c>
      <c r="F23" s="98"/>
      <c r="G23" s="98"/>
      <c r="H23" s="98"/>
    </row>
    <row r="24" spans="1:8" x14ac:dyDescent="0.25">
      <c r="A24" s="60" t="s">
        <v>20</v>
      </c>
      <c r="B24" s="60"/>
      <c r="C24" s="60"/>
      <c r="D24" s="60"/>
      <c r="E24" s="98" t="s">
        <v>21</v>
      </c>
      <c r="F24" s="98"/>
      <c r="G24" s="98"/>
      <c r="H24" s="98"/>
    </row>
    <row r="25" spans="1:8" ht="15.75" customHeight="1" x14ac:dyDescent="0.25">
      <c r="A25" s="60" t="s">
        <v>22</v>
      </c>
      <c r="B25" s="60"/>
      <c r="C25" s="60"/>
      <c r="D25" s="60"/>
      <c r="E25" s="98" t="str">
        <f>IF(AND(G17="Mumbai"),"Developed","Developing")</f>
        <v>Developing</v>
      </c>
      <c r="F25" s="98"/>
      <c r="G25" s="98"/>
      <c r="H25" s="98"/>
    </row>
    <row r="26" spans="1:8" x14ac:dyDescent="0.25">
      <c r="A26" s="60" t="s">
        <v>23</v>
      </c>
      <c r="B26" s="60"/>
      <c r="C26" s="60"/>
      <c r="D26" s="60"/>
      <c r="E26" s="98" t="s">
        <v>24</v>
      </c>
      <c r="F26" s="98"/>
      <c r="G26" s="98"/>
      <c r="H26" s="98"/>
    </row>
    <row r="27" spans="1:8" x14ac:dyDescent="0.25">
      <c r="A27" s="60" t="s">
        <v>88</v>
      </c>
      <c r="B27" s="60"/>
      <c r="C27" s="60"/>
      <c r="D27" s="60"/>
      <c r="E27" s="98" t="s">
        <v>89</v>
      </c>
      <c r="F27" s="98"/>
      <c r="G27" s="98"/>
      <c r="H27" s="98"/>
    </row>
    <row r="28" spans="1:8" ht="15" customHeight="1" x14ac:dyDescent="0.25">
      <c r="A28" s="99" t="s">
        <v>33</v>
      </c>
      <c r="B28" s="99"/>
      <c r="C28" s="99"/>
      <c r="D28" s="99"/>
      <c r="E28" s="100" t="s">
        <v>182</v>
      </c>
      <c r="F28" s="100"/>
      <c r="G28" s="100"/>
      <c r="H28" s="100"/>
    </row>
    <row r="29" spans="1:8" x14ac:dyDescent="0.25">
      <c r="A29" s="99" t="s">
        <v>100</v>
      </c>
      <c r="B29" s="99"/>
      <c r="C29" s="99"/>
      <c r="D29" s="99"/>
      <c r="E29" s="99" t="s">
        <v>34</v>
      </c>
      <c r="F29" s="99"/>
      <c r="G29" s="99"/>
      <c r="H29" s="99"/>
    </row>
    <row r="30" spans="1:8" s="21" customFormat="1" x14ac:dyDescent="0.25">
      <c r="A30" s="91" t="s">
        <v>101</v>
      </c>
      <c r="B30" s="91"/>
      <c r="C30" s="88" t="s">
        <v>29</v>
      </c>
      <c r="D30" s="88"/>
      <c r="E30" s="88"/>
      <c r="F30" s="88" t="s">
        <v>31</v>
      </c>
      <c r="G30" s="88"/>
      <c r="H30" s="88"/>
    </row>
    <row r="31" spans="1:8" s="21" customFormat="1" x14ac:dyDescent="0.25">
      <c r="A31" s="90" t="s">
        <v>25</v>
      </c>
      <c r="B31" s="90" t="s">
        <v>30</v>
      </c>
      <c r="C31" s="87" t="s">
        <v>30</v>
      </c>
      <c r="D31" s="87"/>
      <c r="E31" s="87"/>
      <c r="F31" s="87" t="s">
        <v>175</v>
      </c>
      <c r="G31" s="87"/>
      <c r="H31" s="87"/>
    </row>
    <row r="32" spans="1:8" x14ac:dyDescent="0.25">
      <c r="A32" s="90" t="s">
        <v>26</v>
      </c>
      <c r="B32" s="90" t="s">
        <v>30</v>
      </c>
      <c r="C32" s="87" t="s">
        <v>30</v>
      </c>
      <c r="D32" s="87"/>
      <c r="E32" s="87"/>
      <c r="F32" s="87" t="s">
        <v>175</v>
      </c>
      <c r="G32" s="87"/>
      <c r="H32" s="87"/>
    </row>
    <row r="33" spans="1:8" s="21" customFormat="1" x14ac:dyDescent="0.25">
      <c r="A33" s="90" t="s">
        <v>28</v>
      </c>
      <c r="B33" s="90" t="s">
        <v>30</v>
      </c>
      <c r="C33" s="87" t="s">
        <v>30</v>
      </c>
      <c r="D33" s="87"/>
      <c r="E33" s="87"/>
      <c r="F33" s="87" t="s">
        <v>173</v>
      </c>
      <c r="G33" s="87"/>
      <c r="H33" s="87"/>
    </row>
    <row r="34" spans="1:8" x14ac:dyDescent="0.25">
      <c r="A34" s="90" t="s">
        <v>27</v>
      </c>
      <c r="B34" s="90" t="s">
        <v>30</v>
      </c>
      <c r="C34" s="87" t="s">
        <v>30</v>
      </c>
      <c r="D34" s="87"/>
      <c r="E34" s="87"/>
      <c r="F34" s="87" t="s">
        <v>174</v>
      </c>
      <c r="G34" s="87"/>
      <c r="H34" s="87"/>
    </row>
    <row r="35" spans="1:8" x14ac:dyDescent="0.25">
      <c r="A35" s="60" t="s">
        <v>32</v>
      </c>
      <c r="B35" s="60"/>
      <c r="C35" s="60"/>
      <c r="D35" s="60"/>
      <c r="E35" s="60"/>
      <c r="F35" s="60"/>
      <c r="G35" s="60"/>
      <c r="H35" s="60"/>
    </row>
    <row r="36" spans="1:8" ht="15.75" customHeight="1" x14ac:dyDescent="0.25">
      <c r="A36" s="89" t="s">
        <v>196</v>
      </c>
      <c r="B36" s="89"/>
      <c r="C36" s="95" t="s">
        <v>197</v>
      </c>
      <c r="D36" s="96"/>
      <c r="E36" s="96"/>
      <c r="F36" s="96"/>
      <c r="G36" s="96"/>
      <c r="H36" s="97"/>
    </row>
    <row r="37" spans="1:8" ht="15.75" customHeight="1" x14ac:dyDescent="0.25">
      <c r="A37" s="89" t="s">
        <v>190</v>
      </c>
      <c r="B37" s="89"/>
      <c r="C37" s="92" t="s">
        <v>191</v>
      </c>
      <c r="D37" s="93"/>
      <c r="E37" s="93"/>
      <c r="F37" s="93"/>
      <c r="G37" s="93"/>
      <c r="H37" s="94"/>
    </row>
    <row r="38" spans="1:8" x14ac:dyDescent="0.25">
      <c r="A38" s="89" t="s">
        <v>35</v>
      </c>
      <c r="B38" s="89"/>
      <c r="C38" s="89"/>
      <c r="D38" s="89"/>
      <c r="E38" s="89"/>
      <c r="F38" s="89"/>
      <c r="G38" s="89"/>
      <c r="H38" s="89"/>
    </row>
    <row r="39" spans="1:8" x14ac:dyDescent="0.25">
      <c r="A39" s="60" t="s">
        <v>36</v>
      </c>
      <c r="B39" s="60"/>
      <c r="C39" s="60"/>
      <c r="D39" s="60"/>
      <c r="E39" s="86" t="s">
        <v>30</v>
      </c>
      <c r="F39" s="86"/>
      <c r="G39" s="86"/>
      <c r="H39" s="86"/>
    </row>
    <row r="40" spans="1:8" x14ac:dyDescent="0.25">
      <c r="A40" s="60" t="s">
        <v>37</v>
      </c>
      <c r="B40" s="60"/>
      <c r="C40" s="60"/>
      <c r="D40" s="60"/>
      <c r="E40" s="132" t="s">
        <v>30</v>
      </c>
      <c r="F40" s="132"/>
      <c r="G40" s="132"/>
      <c r="H40" s="132"/>
    </row>
    <row r="41" spans="1:8" x14ac:dyDescent="0.25">
      <c r="A41" s="60" t="s">
        <v>38</v>
      </c>
      <c r="B41" s="60"/>
      <c r="C41" s="60"/>
      <c r="D41" s="60"/>
      <c r="E41" s="132" t="s">
        <v>30</v>
      </c>
      <c r="F41" s="132"/>
      <c r="G41" s="132"/>
      <c r="H41" s="132"/>
    </row>
    <row r="42" spans="1:8" x14ac:dyDescent="0.25">
      <c r="A42" s="60" t="s">
        <v>39</v>
      </c>
      <c r="B42" s="60"/>
      <c r="C42" s="60"/>
      <c r="D42" s="60"/>
      <c r="E42" s="132" t="s">
        <v>30</v>
      </c>
      <c r="F42" s="132"/>
      <c r="G42" s="132"/>
      <c r="H42" s="132"/>
    </row>
    <row r="43" spans="1:8" x14ac:dyDescent="0.25">
      <c r="A43" s="60" t="s">
        <v>99</v>
      </c>
      <c r="B43" s="60"/>
      <c r="C43" s="60"/>
      <c r="D43" s="60"/>
      <c r="E43" s="133" t="s">
        <v>30</v>
      </c>
      <c r="F43" s="133"/>
      <c r="G43" s="133"/>
      <c r="H43" s="133"/>
    </row>
    <row r="44" spans="1:8" x14ac:dyDescent="0.25">
      <c r="A44" s="62" t="s">
        <v>40</v>
      </c>
      <c r="B44" s="62"/>
      <c r="C44" s="62"/>
      <c r="D44" s="62"/>
      <c r="E44" s="110" t="s">
        <v>178</v>
      </c>
      <c r="F44" s="110"/>
      <c r="G44" s="110"/>
      <c r="H44" s="110"/>
    </row>
    <row r="45" spans="1:8" x14ac:dyDescent="0.25">
      <c r="A45" s="89" t="s">
        <v>41</v>
      </c>
      <c r="B45" s="89"/>
      <c r="C45" s="89"/>
      <c r="D45" s="89"/>
      <c r="E45" s="89"/>
      <c r="F45" s="89"/>
      <c r="G45" s="89"/>
      <c r="H45" s="89"/>
    </row>
    <row r="46" spans="1:8" x14ac:dyDescent="0.25">
      <c r="A46" s="109" t="s">
        <v>42</v>
      </c>
      <c r="B46" s="109"/>
      <c r="C46" s="109" t="s">
        <v>30</v>
      </c>
      <c r="D46" s="109"/>
      <c r="E46" s="109"/>
      <c r="F46" s="39" t="s">
        <v>43</v>
      </c>
      <c r="G46" s="119" t="s">
        <v>30</v>
      </c>
      <c r="H46" s="119"/>
    </row>
    <row r="47" spans="1:8" x14ac:dyDescent="0.25">
      <c r="A47" s="110" t="s">
        <v>44</v>
      </c>
      <c r="B47" s="110"/>
      <c r="C47" s="109" t="str">
        <f>C46</f>
        <v>NA</v>
      </c>
      <c r="D47" s="109"/>
      <c r="E47" s="109"/>
      <c r="F47" s="39" t="s">
        <v>43</v>
      </c>
      <c r="G47" s="119" t="str">
        <f>G46</f>
        <v>NA</v>
      </c>
      <c r="H47" s="119"/>
    </row>
    <row r="48" spans="1:8" s="23" customFormat="1" x14ac:dyDescent="0.25">
      <c r="A48" s="98" t="s">
        <v>45</v>
      </c>
      <c r="B48" s="98"/>
      <c r="C48" s="109" t="s">
        <v>180</v>
      </c>
      <c r="D48" s="110"/>
      <c r="E48" s="110"/>
      <c r="F48" s="22" t="s">
        <v>43</v>
      </c>
      <c r="G48" s="119">
        <v>42530</v>
      </c>
      <c r="H48" s="119"/>
    </row>
    <row r="49" spans="1:14" s="23" customFormat="1" x14ac:dyDescent="0.25">
      <c r="A49" s="98"/>
      <c r="B49" s="98"/>
      <c r="C49" s="161" t="s">
        <v>185</v>
      </c>
      <c r="D49" s="162"/>
      <c r="E49" s="162"/>
      <c r="F49" s="162"/>
      <c r="G49" s="162"/>
      <c r="H49" s="163"/>
    </row>
    <row r="50" spans="1:14" x14ac:dyDescent="0.25">
      <c r="A50" s="166" t="s">
        <v>46</v>
      </c>
      <c r="B50" s="166"/>
      <c r="C50" s="166" t="s">
        <v>109</v>
      </c>
      <c r="D50" s="167"/>
      <c r="E50" s="167" t="s">
        <v>47</v>
      </c>
      <c r="F50" s="38" t="s">
        <v>43</v>
      </c>
      <c r="G50" s="118" t="s">
        <v>30</v>
      </c>
      <c r="H50" s="118"/>
    </row>
    <row r="51" spans="1:14" x14ac:dyDescent="0.25">
      <c r="A51" s="117" t="s">
        <v>49</v>
      </c>
      <c r="B51" s="117"/>
      <c r="C51" s="117"/>
      <c r="D51" s="117"/>
      <c r="E51" s="117"/>
      <c r="F51" s="117"/>
      <c r="G51" s="117"/>
      <c r="H51" s="117"/>
    </row>
    <row r="52" spans="1:14" x14ac:dyDescent="0.25">
      <c r="A52" s="99" t="s">
        <v>98</v>
      </c>
      <c r="B52" s="99"/>
      <c r="C52" s="99"/>
      <c r="D52" s="60" t="str">
        <f>E43</f>
        <v>NA</v>
      </c>
      <c r="E52" s="60"/>
      <c r="F52" s="60"/>
      <c r="G52" s="60"/>
      <c r="H52" s="60"/>
    </row>
    <row r="53" spans="1:14" x14ac:dyDescent="0.25">
      <c r="A53" s="98" t="s">
        <v>50</v>
      </c>
      <c r="B53" s="62"/>
      <c r="C53" s="62"/>
      <c r="D53" s="110" t="s">
        <v>30</v>
      </c>
      <c r="E53" s="110"/>
      <c r="F53" s="110"/>
      <c r="G53" s="110"/>
      <c r="H53" s="110"/>
      <c r="I53" s="24"/>
    </row>
    <row r="54" spans="1:14" x14ac:dyDescent="0.25">
      <c r="A54" s="120" t="s">
        <v>51</v>
      </c>
      <c r="B54" s="121"/>
      <c r="C54" s="122"/>
      <c r="D54" s="164" t="s">
        <v>186</v>
      </c>
      <c r="E54" s="165"/>
      <c r="F54" s="165"/>
      <c r="G54" s="165"/>
      <c r="H54" s="165"/>
    </row>
    <row r="55" spans="1:14" ht="15.75" customHeight="1" x14ac:dyDescent="0.25">
      <c r="A55" s="120" t="s">
        <v>96</v>
      </c>
      <c r="B55" s="121"/>
      <c r="C55" s="121"/>
      <c r="D55" s="111" t="s">
        <v>187</v>
      </c>
      <c r="E55" s="112"/>
      <c r="F55" s="112"/>
      <c r="G55" s="112"/>
      <c r="H55" s="113"/>
    </row>
    <row r="56" spans="1:14" ht="15.75" customHeight="1" x14ac:dyDescent="0.25">
      <c r="A56" s="123"/>
      <c r="B56" s="124"/>
      <c r="C56" s="124"/>
      <c r="D56" s="111" t="s">
        <v>188</v>
      </c>
      <c r="E56" s="112"/>
      <c r="F56" s="112"/>
      <c r="G56" s="112"/>
      <c r="H56" s="113"/>
    </row>
    <row r="57" spans="1:14" ht="15.75" customHeight="1" x14ac:dyDescent="0.25">
      <c r="A57" s="123"/>
      <c r="B57" s="124"/>
      <c r="C57" s="124"/>
      <c r="D57" s="114" t="s">
        <v>189</v>
      </c>
      <c r="E57" s="115"/>
      <c r="F57" s="115"/>
      <c r="G57" s="115"/>
      <c r="H57" s="116"/>
    </row>
    <row r="58" spans="1:14" ht="15.75" customHeight="1" x14ac:dyDescent="0.25">
      <c r="A58" s="60" t="s">
        <v>48</v>
      </c>
      <c r="B58" s="60"/>
      <c r="C58" s="60"/>
      <c r="D58" s="160" t="s">
        <v>179</v>
      </c>
      <c r="E58" s="160"/>
      <c r="F58" s="160"/>
      <c r="G58" s="160"/>
      <c r="H58" s="160"/>
      <c r="J58" s="25"/>
      <c r="K58" s="24"/>
      <c r="N58" s="24"/>
    </row>
    <row r="59" spans="1:14" ht="15.75" customHeight="1" x14ac:dyDescent="0.25">
      <c r="A59" s="60" t="s">
        <v>94</v>
      </c>
      <c r="B59" s="60"/>
      <c r="C59" s="60"/>
      <c r="D59" s="149" t="str">
        <f>(IF(G50="NA","60 Years After Completion",IF(G50&lt;&gt;"NA",""&amp;60-ROUNDDOWN((E3-G50)/360,0)&amp;" Years"," ")))</f>
        <v>60 Years After Completion</v>
      </c>
      <c r="E59" s="149"/>
      <c r="F59" s="149"/>
      <c r="G59" s="149"/>
      <c r="H59" s="149"/>
      <c r="N59" s="24"/>
    </row>
    <row r="60" spans="1:14" ht="15.75" customHeight="1" x14ac:dyDescent="0.25">
      <c r="A60" s="60" t="s">
        <v>95</v>
      </c>
      <c r="B60" s="60"/>
      <c r="C60" s="60"/>
      <c r="D60" s="99" t="s">
        <v>24</v>
      </c>
      <c r="E60" s="99"/>
      <c r="F60" s="99"/>
      <c r="G60" s="99"/>
      <c r="H60" s="99"/>
      <c r="J60" s="26"/>
      <c r="K60" s="26"/>
    </row>
    <row r="61" spans="1:14" ht="15" hidden="1" customHeight="1" x14ac:dyDescent="0.25">
      <c r="A61" s="60" t="s">
        <v>80</v>
      </c>
      <c r="B61" s="60"/>
      <c r="C61" s="60"/>
      <c r="D61" s="98" t="s">
        <v>158</v>
      </c>
      <c r="E61" s="99"/>
      <c r="F61" s="99"/>
      <c r="G61" s="99"/>
      <c r="H61" s="99"/>
    </row>
    <row r="62" spans="1:14" x14ac:dyDescent="0.25">
      <c r="A62" s="99" t="s">
        <v>159</v>
      </c>
      <c r="B62" s="99"/>
      <c r="C62" s="99"/>
      <c r="D62" s="99" t="s">
        <v>30</v>
      </c>
      <c r="E62" s="99"/>
      <c r="F62" s="99"/>
      <c r="G62" s="99"/>
      <c r="H62" s="99"/>
      <c r="I62" s="27"/>
      <c r="J62" s="27"/>
      <c r="K62" s="27"/>
      <c r="L62" s="27"/>
      <c r="M62" s="27"/>
      <c r="N62" s="27"/>
    </row>
    <row r="63" spans="1:14" ht="15.75" customHeight="1" x14ac:dyDescent="0.25">
      <c r="A63" s="157" t="s">
        <v>93</v>
      </c>
      <c r="B63" s="157"/>
      <c r="C63" s="157"/>
      <c r="D63" s="156" t="str">
        <f ca="1">(IF(G69&gt;95%,"Nothing",IF(G69&gt;0%,"Cement, Aggregate, Steel, etc",IF(G69=0%,"Work not yet Started"))))</f>
        <v>Cement, Aggregate, Steel, etc</v>
      </c>
      <c r="E63" s="156"/>
      <c r="F63" s="156"/>
      <c r="G63" s="156"/>
      <c r="H63" s="156"/>
      <c r="J63" s="26"/>
    </row>
    <row r="64" spans="1:14" ht="33.75" customHeight="1" thickBot="1" x14ac:dyDescent="0.3">
      <c r="A64" s="148" t="s">
        <v>122</v>
      </c>
      <c r="B64" s="148"/>
      <c r="C64" s="148"/>
      <c r="D64" s="156" t="str">
        <f ca="1">(IF(D63="Nothing","Yes",IF(D63="Cement, Aggregate, Steel, etc","Under Construction",IF(D63="Work not yet Started","Work not yet Started"))))</f>
        <v>Under Construction</v>
      </c>
      <c r="E64" s="156"/>
      <c r="F64" s="156" t="str">
        <f ca="1">(IF(D63="Nothing","Yes",IF(D63="Cement, Aggregate, Steel, etc","Under Construction",IF(D63="Work not yet Started","Work not yet Started"))))</f>
        <v>Under Construction</v>
      </c>
      <c r="G64" s="156"/>
      <c r="H64" s="156"/>
    </row>
    <row r="65" spans="1:10" ht="15.75" customHeight="1" x14ac:dyDescent="0.25">
      <c r="A65" s="101" t="s">
        <v>148</v>
      </c>
      <c r="B65" s="102"/>
      <c r="C65" s="103" t="str">
        <f>D55</f>
        <v>Building D1 = G + 1st to 4th Floor</v>
      </c>
      <c r="D65" s="104"/>
      <c r="E65" s="104"/>
      <c r="F65" s="104"/>
      <c r="G65" s="104"/>
      <c r="H65" s="105"/>
      <c r="I65" s="14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completed","0")))))))))))&amp;(IF(C71=(D66+F66+H66),", RCC Slab Completed",IF(C71&gt;0,", RCC upto "&amp;C71&amp;" Slab Completed",""))&amp;(IF(C72=H66,", Brickwork Completed",IF(C72&gt;0,", Brickwork upto "&amp;C72&amp;" Floor Completed",""))&amp;(IF(C73=H66,", Internal Plaster Completed",IF(C73&gt;0,", Internal Plaster upto "&amp;C73&amp;" Floor Completed",""))&amp;(IF(C74=H66,", External Plaster Completed",IF(C74&gt;0,", External Plaster upto "&amp;C74&amp;" Floor Completed",""))&amp;(IF(C75=H66,", Flooring Completed",IF(C75&gt;0,", Flooring upto "&amp;C75&amp;" Floor Completed",""))&amp;(IF(C76=H66,", Painting Completed",IF(C76&gt;0,", Painting upto "&amp;C76&amp;" Floor Completed",""))&amp;(IF(C77&gt;0,", Finishing upto "&amp;C77&amp;" Floor Completed","")&amp;(IF(C71&gt;0.5,".",""))))))))))))))</f>
        <v>Excavation work Completed. Plinth work completed, RCC Slab Completed, Brickwork Completed, Internal Plaster upto 3 Floor Completed, External Plaster upto 3 Floor Completed.</v>
      </c>
      <c r="J65" s="28"/>
    </row>
    <row r="66" spans="1:10" s="23" customFormat="1" x14ac:dyDescent="0.25">
      <c r="A66" s="15" t="s">
        <v>150</v>
      </c>
      <c r="B66" s="40">
        <v>0</v>
      </c>
      <c r="C66" s="40" t="s">
        <v>77</v>
      </c>
      <c r="D66" s="40">
        <v>1</v>
      </c>
      <c r="E66" s="40" t="s">
        <v>76</v>
      </c>
      <c r="F66" s="40">
        <v>0</v>
      </c>
      <c r="G66" s="40" t="s">
        <v>87</v>
      </c>
      <c r="H66" s="16">
        <f ca="1">--TRIM(RIGHT(SUBSTITUTE(LEFT(C65,_xlfn.AGGREGATE(16,6,FIND({0,1,2,3,4,5,6,7,8,9},C65,ROW(INDIRECT("1:"&amp;LEN(C65)))),1))," ",REPT(" ",LEN(C65))),LEN(C65)))</f>
        <v>4</v>
      </c>
      <c r="I66" s="41"/>
      <c r="J66" s="42"/>
    </row>
    <row r="67" spans="1:10" s="23" customFormat="1" ht="48" customHeight="1" x14ac:dyDescent="0.25">
      <c r="A67" s="106" t="s">
        <v>97</v>
      </c>
      <c r="B67" s="107"/>
      <c r="C67" s="145" t="str">
        <f ca="1">I65</f>
        <v>Excavation work Completed. Plinth work completed, RCC Slab Completed, Brickwork Completed, Internal Plaster upto 3 Floor Completed, External Plaster upto 3 Floor Completed.</v>
      </c>
      <c r="D67" s="145"/>
      <c r="E67" s="145"/>
      <c r="F67" s="145"/>
      <c r="G67" s="145"/>
      <c r="H67" s="146"/>
      <c r="I67" s="41" t="s">
        <v>108</v>
      </c>
      <c r="J67" s="42"/>
    </row>
    <row r="68" spans="1:10" s="23" customFormat="1" ht="15.75" customHeight="1" x14ac:dyDescent="0.25">
      <c r="A68" s="127" t="s">
        <v>52</v>
      </c>
      <c r="B68" s="128"/>
      <c r="C68" s="43" t="s">
        <v>147</v>
      </c>
      <c r="D68" s="43" t="s">
        <v>90</v>
      </c>
      <c r="E68" s="128" t="s">
        <v>92</v>
      </c>
      <c r="F68" s="128"/>
      <c r="G68" s="128" t="s">
        <v>91</v>
      </c>
      <c r="H68" s="147"/>
      <c r="I68" s="44" t="s">
        <v>149</v>
      </c>
      <c r="J68" s="45">
        <f ca="1">H66*25%</f>
        <v>1</v>
      </c>
    </row>
    <row r="69" spans="1:10" s="23" customFormat="1" x14ac:dyDescent="0.25">
      <c r="A69" s="127" t="s">
        <v>136</v>
      </c>
      <c r="B69" s="128"/>
      <c r="C69" s="46">
        <f ca="1">J70</f>
        <v>4</v>
      </c>
      <c r="D69" s="47">
        <f ca="1">((100/H66)*C69)/100</f>
        <v>1</v>
      </c>
      <c r="E69" s="141">
        <f ca="1">(((C70/H66*10)+(40/(D66+F66+H66)*C71)+(7.5/(H66)*C72)+(7.5/(H66)*C73)+(10/H66*C74)+(10/H66*C75)+(5/H66*C76)+(5/H66*C77)+(5/H66*C78))/100)</f>
        <v>0.70625000000000004</v>
      </c>
      <c r="F69" s="141"/>
      <c r="G69" s="141">
        <f ca="1">((((C69/H66)*20)+((C70/H66)*25)+(30/(H66+F66+D66)*C71)+(5/H66*C72)+(5/H66*C73)+(5/H66*C74)+(5/H66*C75)+(0/H66*C76)+(0/H66*C77)+(5/H66*C78))/100)</f>
        <v>0.875</v>
      </c>
      <c r="H69" s="143"/>
      <c r="I69" s="44" t="s">
        <v>103</v>
      </c>
      <c r="J69" s="48">
        <f ca="1">H66*50%</f>
        <v>2</v>
      </c>
    </row>
    <row r="70" spans="1:10" s="23" customFormat="1" x14ac:dyDescent="0.25">
      <c r="A70" s="127" t="s">
        <v>53</v>
      </c>
      <c r="B70" s="128"/>
      <c r="C70" s="49">
        <f ca="1">J78</f>
        <v>4</v>
      </c>
      <c r="D70" s="47">
        <f ca="1">((100/H66)*C70)/100</f>
        <v>1</v>
      </c>
      <c r="E70" s="141"/>
      <c r="F70" s="141"/>
      <c r="G70" s="141"/>
      <c r="H70" s="143"/>
      <c r="I70" s="44" t="s">
        <v>104</v>
      </c>
      <c r="J70" s="48">
        <f ca="1">H66</f>
        <v>4</v>
      </c>
    </row>
    <row r="71" spans="1:10" s="23" customFormat="1" ht="15.75" customHeight="1" x14ac:dyDescent="0.25">
      <c r="A71" s="127" t="s">
        <v>137</v>
      </c>
      <c r="B71" s="128"/>
      <c r="C71" s="49">
        <f ca="1">D66+H66</f>
        <v>5</v>
      </c>
      <c r="D71" s="47">
        <f ca="1">((100/(D66+F66+H66))*C71)/100</f>
        <v>1</v>
      </c>
      <c r="E71" s="141"/>
      <c r="F71" s="141"/>
      <c r="G71" s="141"/>
      <c r="H71" s="143"/>
      <c r="I71" s="44" t="s">
        <v>105</v>
      </c>
      <c r="J71" s="50">
        <f ca="1">(IF(B66&gt;1,(H66/(B66+2)),H66/4))</f>
        <v>1</v>
      </c>
    </row>
    <row r="72" spans="1:10" s="23" customFormat="1" ht="15.75" customHeight="1" x14ac:dyDescent="0.25">
      <c r="A72" s="127" t="s">
        <v>144</v>
      </c>
      <c r="B72" s="128" t="s">
        <v>138</v>
      </c>
      <c r="C72" s="46">
        <v>4</v>
      </c>
      <c r="D72" s="47">
        <f ca="1">((100/H66)*C72)/100</f>
        <v>1</v>
      </c>
      <c r="E72" s="141"/>
      <c r="F72" s="141"/>
      <c r="G72" s="141"/>
      <c r="H72" s="143"/>
      <c r="I72" s="44" t="s">
        <v>106</v>
      </c>
      <c r="J72" s="50">
        <f ca="1">(IF(B66&gt;1,(H66/(B66+2)+J71),H66/4+J71))</f>
        <v>2</v>
      </c>
    </row>
    <row r="73" spans="1:10" s="23" customFormat="1" ht="15.75" customHeight="1" x14ac:dyDescent="0.25">
      <c r="A73" s="127" t="s">
        <v>145</v>
      </c>
      <c r="B73" s="128" t="s">
        <v>138</v>
      </c>
      <c r="C73" s="46">
        <v>3</v>
      </c>
      <c r="D73" s="47">
        <f ca="1">((100/H66)*C73)/100</f>
        <v>0.75</v>
      </c>
      <c r="E73" s="141"/>
      <c r="F73" s="141"/>
      <c r="G73" s="141"/>
      <c r="H73" s="143"/>
      <c r="I73" s="44" t="s">
        <v>156</v>
      </c>
      <c r="J73" s="50">
        <f>(IF(B66&gt;1,(H66/(B66+2)+J72),0))</f>
        <v>0</v>
      </c>
    </row>
    <row r="74" spans="1:10" s="23" customFormat="1" ht="15" customHeight="1" x14ac:dyDescent="0.25">
      <c r="A74" s="127" t="s">
        <v>143</v>
      </c>
      <c r="B74" s="128" t="s">
        <v>140</v>
      </c>
      <c r="C74" s="46">
        <v>3</v>
      </c>
      <c r="D74" s="47">
        <f ca="1">((100/(H66))*C74)/100</f>
        <v>0.75</v>
      </c>
      <c r="E74" s="141"/>
      <c r="F74" s="141"/>
      <c r="G74" s="141"/>
      <c r="H74" s="143"/>
      <c r="I74" s="44" t="s">
        <v>151</v>
      </c>
      <c r="J74" s="50">
        <f>(IF(B66&gt;2,(H66/(B66+2)+J73),0))</f>
        <v>0</v>
      </c>
    </row>
    <row r="75" spans="1:10" s="23" customFormat="1" ht="15.75" customHeight="1" x14ac:dyDescent="0.25">
      <c r="A75" s="127" t="s">
        <v>139</v>
      </c>
      <c r="B75" s="128" t="s">
        <v>139</v>
      </c>
      <c r="C75" s="46">
        <v>0</v>
      </c>
      <c r="D75" s="47">
        <f ca="1">((100/H66)*C75)/100</f>
        <v>0</v>
      </c>
      <c r="E75" s="141"/>
      <c r="F75" s="141"/>
      <c r="G75" s="141"/>
      <c r="H75" s="143"/>
      <c r="I75" s="44" t="s">
        <v>152</v>
      </c>
      <c r="J75" s="51">
        <f>(IF(B66&gt;3,(H66/(B66+2)+J74),0))</f>
        <v>0</v>
      </c>
    </row>
    <row r="76" spans="1:10" s="23" customFormat="1" ht="15.75" customHeight="1" x14ac:dyDescent="0.25">
      <c r="A76" s="127" t="s">
        <v>146</v>
      </c>
      <c r="B76" s="128"/>
      <c r="C76" s="46">
        <v>0</v>
      </c>
      <c r="D76" s="47">
        <f ca="1">((100/H66)*C76)/100</f>
        <v>0</v>
      </c>
      <c r="E76" s="141"/>
      <c r="F76" s="141"/>
      <c r="G76" s="141"/>
      <c r="H76" s="143"/>
      <c r="I76" s="44" t="s">
        <v>153</v>
      </c>
      <c r="J76" s="50">
        <f>(IF(B66&gt;4,(H66/(B66+2)+J75),0))</f>
        <v>0</v>
      </c>
    </row>
    <row r="77" spans="1:10" s="23" customFormat="1" ht="15.75" customHeight="1" x14ac:dyDescent="0.25">
      <c r="A77" s="127" t="s">
        <v>141</v>
      </c>
      <c r="B77" s="128" t="s">
        <v>141</v>
      </c>
      <c r="C77" s="46">
        <v>0</v>
      </c>
      <c r="D77" s="47">
        <f ca="1">((100/(H66))*C77)/100</f>
        <v>0</v>
      </c>
      <c r="E77" s="141"/>
      <c r="F77" s="141"/>
      <c r="G77" s="141"/>
      <c r="H77" s="143"/>
      <c r="I77" s="44" t="s">
        <v>157</v>
      </c>
      <c r="J77" s="50">
        <f ca="1">(IF(B66=1,(H66/(B66+3)+J72),IF(B66=0,(H66/4+J72),IF(B66&gt;1,0))))</f>
        <v>3</v>
      </c>
    </row>
    <row r="78" spans="1:10" s="23" customFormat="1" ht="16.5" thickBot="1" x14ac:dyDescent="0.3">
      <c r="A78" s="129" t="s">
        <v>142</v>
      </c>
      <c r="B78" s="130"/>
      <c r="C78" s="52">
        <v>0</v>
      </c>
      <c r="D78" s="53">
        <f ca="1">((100/(H66))*C78)/100</f>
        <v>0</v>
      </c>
      <c r="E78" s="142"/>
      <c r="F78" s="142"/>
      <c r="G78" s="142"/>
      <c r="H78" s="144"/>
      <c r="I78" s="54" t="s">
        <v>107</v>
      </c>
      <c r="J78" s="55">
        <f ca="1">(IF(B66&gt;1.5,(H66/(B66+2)+J72+MAX(0,J73-J72)+MAX(0,J74-J73)+MAX(0,J75-J74)+MAX(0,J76-J75)+MAX(0,J77-J76)),IF(B66=1,(H66/(B66+3)+J77),IF(B66=0,H66/4+J77))))</f>
        <v>4</v>
      </c>
    </row>
    <row r="79" spans="1:10" ht="15.75" customHeight="1" x14ac:dyDescent="0.25">
      <c r="A79" s="101" t="s">
        <v>148</v>
      </c>
      <c r="B79" s="102"/>
      <c r="C79" s="103" t="str">
        <f>D56</f>
        <v>Building D2 &amp; D3  = G + 1st to 4th Floor</v>
      </c>
      <c r="D79" s="104"/>
      <c r="E79" s="104"/>
      <c r="F79" s="104"/>
      <c r="G79" s="104"/>
      <c r="H79" s="105"/>
      <c r="I79" s="14" t="str">
        <f ca="1">(IF(E83&gt;99%,"All work completed. Please provide OC.",IF(E83&gt;89.8%,"Plinth, RCC, Brick, Plaster, Flooring, Painting work Completed. Finishing work is in process.",IF(E83&lt;94%,(IF(C83=0,"Work not yet Started.",IF(D83=25%,"Piling work in process",IF(D83=50%,"Excavation work in process",IF(D83=100%,"Excavation work Completed. ","0")))&amp;(IF(C84=0%,"",IF(C84=J85,"Footing work is process",IF(C84=J86,"Footing work Completed",IF(C84=J87,"1st Basement Completed",IF(C84=J88,"1st &amp; 2nd Basement Completed",IF(C84=J89,"1st to 3rd Basement Completed",IF(C84=J90,"1st to 4th Basement Completed",IF(C84=J91,"Plinth work is process",IF(C84=J92,"Plinth work completed","0")))))))))))&amp;(IF(C85=(D80+F80+H80),", RCC Slab Completed",IF(C85&gt;0,", RCC upto "&amp;C85&amp;" Slab Completed",""))&amp;(IF(C86=H80,", Brickwork Completed",IF(C86&gt;0,", Brickwork upto "&amp;C86&amp;" Floor Completed",""))&amp;(IF(C87=H80,", Internal Plaster Completed",IF(C87&gt;0,", Internal Plaster upto "&amp;C87&amp;" Floor Completed",""))&amp;(IF(C88=H80,", External Plaster Completed",IF(C88&gt;0,", External Plaster upto "&amp;C88&amp;" Floor Completed",""))&amp;(IF(C89=H80,", Flooring Completed",IF(C89&gt;0,", Flooring upto "&amp;C89&amp;" Floor Completed",""))&amp;(IF(C90=H80,", Painting Completed",IF(C90&gt;0,", Painting upto "&amp;C90&amp;" Floor Completed",""))&amp;(IF(C91&gt;0,", Finishing upto "&amp;C91&amp;" Floor Completed","")&amp;(IF(C85&gt;0.5,".",""))))))))))))))</f>
        <v>All work completed. Please provide OC.</v>
      </c>
      <c r="J79" s="28"/>
    </row>
    <row r="80" spans="1:10" s="23" customFormat="1" x14ac:dyDescent="0.25">
      <c r="A80" s="15" t="s">
        <v>150</v>
      </c>
      <c r="B80" s="40">
        <v>0</v>
      </c>
      <c r="C80" s="40" t="s">
        <v>77</v>
      </c>
      <c r="D80" s="40">
        <v>1</v>
      </c>
      <c r="E80" s="40" t="s">
        <v>76</v>
      </c>
      <c r="F80" s="40">
        <v>0</v>
      </c>
      <c r="G80" s="40" t="s">
        <v>87</v>
      </c>
      <c r="H80" s="16">
        <f ca="1">--TRIM(RIGHT(SUBSTITUTE(LEFT(C79,_xlfn.AGGREGATE(16,6,FIND({0,1,2,3,4,5,6,7,8,9},C79,ROW(INDIRECT("1:"&amp;LEN(C79)))),1))," ",REPT(" ",LEN(C79))),LEN(C79)))</f>
        <v>4</v>
      </c>
      <c r="I80" s="41"/>
      <c r="J80" s="42"/>
    </row>
    <row r="81" spans="1:10" s="23" customFormat="1" x14ac:dyDescent="0.25">
      <c r="A81" s="106" t="s">
        <v>97</v>
      </c>
      <c r="B81" s="107"/>
      <c r="C81" s="145" t="str">
        <f ca="1">I79</f>
        <v>All work completed. Please provide OC.</v>
      </c>
      <c r="D81" s="145"/>
      <c r="E81" s="145"/>
      <c r="F81" s="145"/>
      <c r="G81" s="145"/>
      <c r="H81" s="146"/>
      <c r="I81" s="41" t="s">
        <v>108</v>
      </c>
      <c r="J81" s="42"/>
    </row>
    <row r="82" spans="1:10" s="23" customFormat="1" ht="15.75" customHeight="1" x14ac:dyDescent="0.25">
      <c r="A82" s="127" t="s">
        <v>52</v>
      </c>
      <c r="B82" s="128"/>
      <c r="C82" s="43" t="s">
        <v>147</v>
      </c>
      <c r="D82" s="43" t="s">
        <v>90</v>
      </c>
      <c r="E82" s="128" t="s">
        <v>92</v>
      </c>
      <c r="F82" s="128"/>
      <c r="G82" s="128" t="s">
        <v>91</v>
      </c>
      <c r="H82" s="147"/>
      <c r="I82" s="44" t="s">
        <v>149</v>
      </c>
      <c r="J82" s="45">
        <f ca="1">H80*25%</f>
        <v>1</v>
      </c>
    </row>
    <row r="83" spans="1:10" s="23" customFormat="1" x14ac:dyDescent="0.25">
      <c r="A83" s="127" t="s">
        <v>136</v>
      </c>
      <c r="B83" s="128"/>
      <c r="C83" s="46">
        <f ca="1">J84</f>
        <v>4</v>
      </c>
      <c r="D83" s="47">
        <f ca="1">((100/H80)*C83)/100</f>
        <v>1</v>
      </c>
      <c r="E83" s="141">
        <f ca="1">(((C84/H80*10)+(40/(D80+F80+H80)*C85)+(7.5/(H80)*C86)+(7.5/(H80)*C87)+(10/H80*C88)+(10/H80*C89)+(5/H80*C90)+(5/H80*C91)+(5/H80*C92))/100)</f>
        <v>1</v>
      </c>
      <c r="F83" s="141"/>
      <c r="G83" s="141">
        <f ca="1">((((C83/H80)*20)+((C84/H80)*25)+(30/(H80+F80+D80)*C85)+(5/H80*C86)+(5/H80*C87)+(5/H80*C88)+(5/H80*C89)+(0/H80*C90)+(0/H80*C91)+(5/H80*C92))/100)</f>
        <v>1</v>
      </c>
      <c r="H83" s="143"/>
      <c r="I83" s="44" t="s">
        <v>103</v>
      </c>
      <c r="J83" s="48">
        <f ca="1">H80*50%</f>
        <v>2</v>
      </c>
    </row>
    <row r="84" spans="1:10" s="23" customFormat="1" x14ac:dyDescent="0.25">
      <c r="A84" s="127" t="s">
        <v>53</v>
      </c>
      <c r="B84" s="128"/>
      <c r="C84" s="49">
        <v>4</v>
      </c>
      <c r="D84" s="47">
        <f ca="1">((100/H80)*C84)/100</f>
        <v>1</v>
      </c>
      <c r="E84" s="141"/>
      <c r="F84" s="141"/>
      <c r="G84" s="141"/>
      <c r="H84" s="143"/>
      <c r="I84" s="44" t="s">
        <v>104</v>
      </c>
      <c r="J84" s="48">
        <f ca="1">H80</f>
        <v>4</v>
      </c>
    </row>
    <row r="85" spans="1:10" s="23" customFormat="1" ht="15.75" customHeight="1" x14ac:dyDescent="0.25">
      <c r="A85" s="127" t="s">
        <v>137</v>
      </c>
      <c r="B85" s="128"/>
      <c r="C85" s="49">
        <v>5</v>
      </c>
      <c r="D85" s="47">
        <f ca="1">((100/(D80+F80+H80))*C85)/100</f>
        <v>1</v>
      </c>
      <c r="E85" s="141"/>
      <c r="F85" s="141"/>
      <c r="G85" s="141"/>
      <c r="H85" s="143"/>
      <c r="I85" s="44" t="s">
        <v>105</v>
      </c>
      <c r="J85" s="50">
        <f ca="1">(IF(B80&gt;1,(H80/(B80+2)),H80/4))</f>
        <v>1</v>
      </c>
    </row>
    <row r="86" spans="1:10" s="23" customFormat="1" ht="15.75" customHeight="1" x14ac:dyDescent="0.25">
      <c r="A86" s="127" t="s">
        <v>144</v>
      </c>
      <c r="B86" s="128" t="s">
        <v>138</v>
      </c>
      <c r="C86" s="46">
        <v>4</v>
      </c>
      <c r="D86" s="47">
        <f ca="1">((100/H80)*C86)/100</f>
        <v>1</v>
      </c>
      <c r="E86" s="141"/>
      <c r="F86" s="141"/>
      <c r="G86" s="141"/>
      <c r="H86" s="143"/>
      <c r="I86" s="44" t="s">
        <v>106</v>
      </c>
      <c r="J86" s="50">
        <f ca="1">(IF(B80&gt;1,(H80/(B80+2)+J85),H80/4+J85))</f>
        <v>2</v>
      </c>
    </row>
    <row r="87" spans="1:10" s="23" customFormat="1" ht="15.75" customHeight="1" x14ac:dyDescent="0.25">
      <c r="A87" s="127" t="s">
        <v>145</v>
      </c>
      <c r="B87" s="128" t="s">
        <v>138</v>
      </c>
      <c r="C87" s="46">
        <v>4</v>
      </c>
      <c r="D87" s="47">
        <f ca="1">((100/H80)*C87)/100</f>
        <v>1</v>
      </c>
      <c r="E87" s="141"/>
      <c r="F87" s="141"/>
      <c r="G87" s="141"/>
      <c r="H87" s="143"/>
      <c r="I87" s="44" t="s">
        <v>156</v>
      </c>
      <c r="J87" s="50">
        <f>(IF(B80&gt;1,(H80/(B80+2)+J86),0))</f>
        <v>0</v>
      </c>
    </row>
    <row r="88" spans="1:10" s="23" customFormat="1" ht="15" customHeight="1" x14ac:dyDescent="0.25">
      <c r="A88" s="127" t="s">
        <v>143</v>
      </c>
      <c r="B88" s="128" t="s">
        <v>140</v>
      </c>
      <c r="C88" s="46">
        <v>4</v>
      </c>
      <c r="D88" s="47">
        <f ca="1">((100/(H80))*C88)/100</f>
        <v>1</v>
      </c>
      <c r="E88" s="141"/>
      <c r="F88" s="141"/>
      <c r="G88" s="141"/>
      <c r="H88" s="143"/>
      <c r="I88" s="44" t="s">
        <v>151</v>
      </c>
      <c r="J88" s="50">
        <f>(IF(B80&gt;2,(H80/(B80+2)+J87),0))</f>
        <v>0</v>
      </c>
    </row>
    <row r="89" spans="1:10" s="23" customFormat="1" ht="15.75" customHeight="1" x14ac:dyDescent="0.25">
      <c r="A89" s="127" t="s">
        <v>139</v>
      </c>
      <c r="B89" s="128" t="s">
        <v>139</v>
      </c>
      <c r="C89" s="46">
        <v>4</v>
      </c>
      <c r="D89" s="47">
        <f ca="1">((100/H80)*C89)/100</f>
        <v>1</v>
      </c>
      <c r="E89" s="141"/>
      <c r="F89" s="141"/>
      <c r="G89" s="141"/>
      <c r="H89" s="143"/>
      <c r="I89" s="44" t="s">
        <v>152</v>
      </c>
      <c r="J89" s="51">
        <f>(IF(B80&gt;3,(H80/(B80+2)+J88),0))</f>
        <v>0</v>
      </c>
    </row>
    <row r="90" spans="1:10" s="23" customFormat="1" ht="15.75" customHeight="1" x14ac:dyDescent="0.25">
      <c r="A90" s="127" t="s">
        <v>146</v>
      </c>
      <c r="B90" s="128"/>
      <c r="C90" s="46">
        <v>4</v>
      </c>
      <c r="D90" s="47">
        <f ca="1">((100/H80)*C90)/100</f>
        <v>1</v>
      </c>
      <c r="E90" s="141"/>
      <c r="F90" s="141"/>
      <c r="G90" s="141"/>
      <c r="H90" s="143"/>
      <c r="I90" s="44" t="s">
        <v>153</v>
      </c>
      <c r="J90" s="50">
        <f>(IF(B80&gt;4,(H80/(B80+2)+J89),0))</f>
        <v>0</v>
      </c>
    </row>
    <row r="91" spans="1:10" s="23" customFormat="1" ht="15.75" customHeight="1" x14ac:dyDescent="0.25">
      <c r="A91" s="127" t="s">
        <v>141</v>
      </c>
      <c r="B91" s="128" t="s">
        <v>141</v>
      </c>
      <c r="C91" s="46">
        <v>4</v>
      </c>
      <c r="D91" s="47">
        <f ca="1">((100/(H80))*C91)/100</f>
        <v>1</v>
      </c>
      <c r="E91" s="141"/>
      <c r="F91" s="141"/>
      <c r="G91" s="141"/>
      <c r="H91" s="143"/>
      <c r="I91" s="44" t="s">
        <v>157</v>
      </c>
      <c r="J91" s="50">
        <f ca="1">(IF(B80=1,(H80/(B80+3)+J86),IF(B80=0,(H80/4+J86),IF(B80&gt;1,0))))</f>
        <v>3</v>
      </c>
    </row>
    <row r="92" spans="1:10" s="23" customFormat="1" ht="16.5" thickBot="1" x14ac:dyDescent="0.3">
      <c r="A92" s="129" t="s">
        <v>142</v>
      </c>
      <c r="B92" s="130"/>
      <c r="C92" s="52">
        <v>4</v>
      </c>
      <c r="D92" s="53">
        <f ca="1">((100/(H80))*C92)/100</f>
        <v>1</v>
      </c>
      <c r="E92" s="142"/>
      <c r="F92" s="142"/>
      <c r="G92" s="142"/>
      <c r="H92" s="144"/>
      <c r="I92" s="54" t="s">
        <v>107</v>
      </c>
      <c r="J92" s="55">
        <f ca="1">(IF(B80&gt;1.5,(H80/(B80+2)+J86+MAX(0,J87-J86)+MAX(0,J88-J87)+MAX(0,J89-J88)+MAX(0,J90-J89)+MAX(0,J91-J90)),IF(B80=1,(H80/(B80+3)+J91),IF(B80=0,H80/4+J91))))</f>
        <v>4</v>
      </c>
    </row>
    <row r="93" spans="1:10" ht="15.75" customHeight="1" x14ac:dyDescent="0.25">
      <c r="A93" s="101" t="s">
        <v>148</v>
      </c>
      <c r="B93" s="102"/>
      <c r="C93" s="103" t="str">
        <f>D57</f>
        <v>Building D4 &amp; D5  = G + 1st to 4th Floor</v>
      </c>
      <c r="D93" s="104"/>
      <c r="E93" s="104"/>
      <c r="F93" s="104"/>
      <c r="G93" s="104"/>
      <c r="H93" s="105"/>
      <c r="I93" s="14" t="str">
        <f ca="1">(IF(E97&gt;99%,"All work completed. Please provide OC.",IF(E97&gt;89.8%,"Plinth, RCC, Brick, Plaster, Flooring, Painting work Completed. Finishing work is in process.",IF(E97&lt;94%,(IF(C97=0,"Work not yet Started.",IF(D97=25%,"Piling work in process",IF(D97=50%,"Excavation work in process",IF(D97=100%,"Excavation work Completed. ","0")))&amp;(IF(C98=0%,"",IF(C98=J99,"Footing work is process",IF(C98=J100,"Footing work Completed",IF(C98=J101,"1st Basement Completed",IF(C98=J102,"1st &amp; 2nd Basement Completed",IF(C98=J103,"1st to 3rd Basement Completed",IF(C98=J104,"1st to 4th Basement Completed",IF(C98=J105,"Plinth work is process",IF(C98=J106,"Plinth work completed","0")))))))))))&amp;(IF(C99=(D94+F94+H94),", RCC Slab Completed",IF(C99&gt;0,", RCC upto "&amp;C99&amp;" Slab Completed",""))&amp;(IF(C100=H94,", Brickwork Completed",IF(C100&gt;0,", Brickwork upto "&amp;C100&amp;" Floor Completed",""))&amp;(IF(C101=H94,", Internal Plaster Completed",IF(C101&gt;0,", Internal Plaster upto "&amp;C101&amp;" Floor Completed",""))&amp;(IF(C102=H94,", External Plaster Completed",IF(C102&gt;0,", External Plaster upto "&amp;C102&amp;" Floor Completed",""))&amp;(IF(C103=H94,", Flooring Completed",IF(C103&gt;0,", Flooring upto "&amp;C103&amp;" Floor Completed",""))&amp;(IF(C104=H94,", Painting Completed",IF(C104&gt;0,", Painting upto "&amp;C104&amp;" Floor Completed",""))&amp;(IF(C105&gt;0,", Finishing upto "&amp;C105&amp;" Floor Completed","")&amp;(IF(C99&gt;0.5,".",""))))))))))))))</f>
        <v>Excavation work Completed. Plinth work completed, RCC Slab Completed, Brickwork Completed, Internal Plaster upto 1 Floor Completed.</v>
      </c>
      <c r="J93" s="28"/>
    </row>
    <row r="94" spans="1:10" s="23" customFormat="1" x14ac:dyDescent="0.25">
      <c r="A94" s="15" t="s">
        <v>150</v>
      </c>
      <c r="B94" s="40">
        <v>0</v>
      </c>
      <c r="C94" s="40" t="s">
        <v>77</v>
      </c>
      <c r="D94" s="40">
        <v>1</v>
      </c>
      <c r="E94" s="40" t="s">
        <v>76</v>
      </c>
      <c r="F94" s="40">
        <v>0</v>
      </c>
      <c r="G94" s="40" t="s">
        <v>87</v>
      </c>
      <c r="H94" s="16">
        <f ca="1">--TRIM(RIGHT(SUBSTITUTE(LEFT(C93,_xlfn.AGGREGATE(16,6,FIND({0,1,2,3,4,5,6,7,8,9},C93,ROW(INDIRECT("1:"&amp;LEN(C93)))),1))," ",REPT(" ",LEN(C93))),LEN(C93)))</f>
        <v>4</v>
      </c>
      <c r="I94" s="41"/>
      <c r="J94" s="42"/>
    </row>
    <row r="95" spans="1:10" s="23" customFormat="1" ht="30.75" customHeight="1" x14ac:dyDescent="0.25">
      <c r="A95" s="106" t="s">
        <v>97</v>
      </c>
      <c r="B95" s="107"/>
      <c r="C95" s="145" t="str">
        <f ca="1">I93</f>
        <v>Excavation work Completed. Plinth work completed, RCC Slab Completed, Brickwork Completed, Internal Plaster upto 1 Floor Completed.</v>
      </c>
      <c r="D95" s="145"/>
      <c r="E95" s="145"/>
      <c r="F95" s="145"/>
      <c r="G95" s="145"/>
      <c r="H95" s="146"/>
      <c r="I95" s="41" t="s">
        <v>108</v>
      </c>
      <c r="J95" s="42"/>
    </row>
    <row r="96" spans="1:10" s="23" customFormat="1" ht="15.75" customHeight="1" x14ac:dyDescent="0.25">
      <c r="A96" s="127" t="s">
        <v>52</v>
      </c>
      <c r="B96" s="128"/>
      <c r="C96" s="43" t="s">
        <v>147</v>
      </c>
      <c r="D96" s="43" t="s">
        <v>90</v>
      </c>
      <c r="E96" s="128" t="s">
        <v>92</v>
      </c>
      <c r="F96" s="128"/>
      <c r="G96" s="128" t="s">
        <v>91</v>
      </c>
      <c r="H96" s="147"/>
      <c r="I96" s="44" t="s">
        <v>149</v>
      </c>
      <c r="J96" s="45">
        <f ca="1">H94*25%</f>
        <v>1</v>
      </c>
    </row>
    <row r="97" spans="1:10" s="23" customFormat="1" x14ac:dyDescent="0.25">
      <c r="A97" s="127" t="s">
        <v>136</v>
      </c>
      <c r="B97" s="128"/>
      <c r="C97" s="46">
        <f ca="1">J98</f>
        <v>4</v>
      </c>
      <c r="D97" s="47">
        <f ca="1">((100/H94)*C97)/100</f>
        <v>1</v>
      </c>
      <c r="E97" s="141">
        <f ca="1">(((C98/H94*10)+(40/(D94+F94+H94)*C99)+(7.5/(H94)*C100)+(7.5/(H94)*C101)+(10/H94*C102)+(10/H94*C103)+(5/H94*C104)+(5/H94*C105)+(5/H94*C106))/100)</f>
        <v>0.59375</v>
      </c>
      <c r="F97" s="141"/>
      <c r="G97" s="141">
        <f ca="1">((((C97/H94)*20)+((C98/H94)*25)+(30/(H94+F94+D94)*C99)+(5/H94*C100)+(5/H94*C101)+(5/H94*C102)+(5/H94*C103)+(0/H94*C104)+(0/H94*C105)+(5/H94*C106))/100)</f>
        <v>0.8125</v>
      </c>
      <c r="H97" s="143"/>
      <c r="I97" s="44" t="s">
        <v>103</v>
      </c>
      <c r="J97" s="48">
        <f ca="1">H94*50%</f>
        <v>2</v>
      </c>
    </row>
    <row r="98" spans="1:10" s="23" customFormat="1" x14ac:dyDescent="0.25">
      <c r="A98" s="127" t="s">
        <v>53</v>
      </c>
      <c r="B98" s="128"/>
      <c r="C98" s="49">
        <v>4</v>
      </c>
      <c r="D98" s="47">
        <f ca="1">((100/H94)*C98)/100</f>
        <v>1</v>
      </c>
      <c r="E98" s="141"/>
      <c r="F98" s="141"/>
      <c r="G98" s="141"/>
      <c r="H98" s="143"/>
      <c r="I98" s="44" t="s">
        <v>104</v>
      </c>
      <c r="J98" s="48">
        <f ca="1">H94</f>
        <v>4</v>
      </c>
    </row>
    <row r="99" spans="1:10" s="23" customFormat="1" ht="15.75" customHeight="1" x14ac:dyDescent="0.25">
      <c r="A99" s="127" t="s">
        <v>137</v>
      </c>
      <c r="B99" s="128"/>
      <c r="C99" s="49">
        <v>5</v>
      </c>
      <c r="D99" s="47">
        <f ca="1">((100/(D94+F94+H94))*C99)/100</f>
        <v>1</v>
      </c>
      <c r="E99" s="141"/>
      <c r="F99" s="141"/>
      <c r="G99" s="141"/>
      <c r="H99" s="143"/>
      <c r="I99" s="44" t="s">
        <v>105</v>
      </c>
      <c r="J99" s="50">
        <f ca="1">(IF(B94&gt;1,(H94/(B94+2)),H94/4))</f>
        <v>1</v>
      </c>
    </row>
    <row r="100" spans="1:10" s="23" customFormat="1" ht="15.75" customHeight="1" x14ac:dyDescent="0.25">
      <c r="A100" s="127" t="s">
        <v>144</v>
      </c>
      <c r="B100" s="128" t="s">
        <v>138</v>
      </c>
      <c r="C100" s="46">
        <v>4</v>
      </c>
      <c r="D100" s="47">
        <f ca="1">((100/H94)*C100)/100</f>
        <v>1</v>
      </c>
      <c r="E100" s="141"/>
      <c r="F100" s="141"/>
      <c r="G100" s="141"/>
      <c r="H100" s="143"/>
      <c r="I100" s="44" t="s">
        <v>106</v>
      </c>
      <c r="J100" s="50">
        <f ca="1">(IF(B94&gt;1,(H94/(B94+2)+J99),H94/4+J99))</f>
        <v>2</v>
      </c>
    </row>
    <row r="101" spans="1:10" s="23" customFormat="1" ht="15.75" customHeight="1" x14ac:dyDescent="0.25">
      <c r="A101" s="127" t="s">
        <v>145</v>
      </c>
      <c r="B101" s="128" t="s">
        <v>138</v>
      </c>
      <c r="C101" s="46">
        <v>1</v>
      </c>
      <c r="D101" s="47">
        <f ca="1">((100/H94)*C101)/100</f>
        <v>0.25</v>
      </c>
      <c r="E101" s="141"/>
      <c r="F101" s="141"/>
      <c r="G101" s="141"/>
      <c r="H101" s="143"/>
      <c r="I101" s="44" t="s">
        <v>156</v>
      </c>
      <c r="J101" s="50">
        <f>(IF(B94&gt;1,(H94/(B94+2)+J100),0))</f>
        <v>0</v>
      </c>
    </row>
    <row r="102" spans="1:10" s="23" customFormat="1" ht="15" customHeight="1" x14ac:dyDescent="0.25">
      <c r="A102" s="127" t="s">
        <v>143</v>
      </c>
      <c r="B102" s="128" t="s">
        <v>140</v>
      </c>
      <c r="C102" s="46">
        <v>0</v>
      </c>
      <c r="D102" s="47">
        <f ca="1">((100/(H94))*C102)/100</f>
        <v>0</v>
      </c>
      <c r="E102" s="141"/>
      <c r="F102" s="141"/>
      <c r="G102" s="141"/>
      <c r="H102" s="143"/>
      <c r="I102" s="44" t="s">
        <v>151</v>
      </c>
      <c r="J102" s="50">
        <f>(IF(B94&gt;2,(H94/(B94+2)+J101),0))</f>
        <v>0</v>
      </c>
    </row>
    <row r="103" spans="1:10" s="23" customFormat="1" ht="15.75" customHeight="1" x14ac:dyDescent="0.25">
      <c r="A103" s="127" t="s">
        <v>139</v>
      </c>
      <c r="B103" s="128" t="s">
        <v>139</v>
      </c>
      <c r="C103" s="46">
        <v>0</v>
      </c>
      <c r="D103" s="47">
        <f ca="1">((100/H94)*C103)/100</f>
        <v>0</v>
      </c>
      <c r="E103" s="141"/>
      <c r="F103" s="141"/>
      <c r="G103" s="141"/>
      <c r="H103" s="143"/>
      <c r="I103" s="44" t="s">
        <v>152</v>
      </c>
      <c r="J103" s="51">
        <f>(IF(B94&gt;3,(H94/(B94+2)+J102),0))</f>
        <v>0</v>
      </c>
    </row>
    <row r="104" spans="1:10" s="23" customFormat="1" ht="15.75" customHeight="1" x14ac:dyDescent="0.25">
      <c r="A104" s="127" t="s">
        <v>146</v>
      </c>
      <c r="B104" s="128"/>
      <c r="C104" s="46">
        <v>0</v>
      </c>
      <c r="D104" s="47">
        <f ca="1">((100/H94)*C104)/100</f>
        <v>0</v>
      </c>
      <c r="E104" s="141"/>
      <c r="F104" s="141"/>
      <c r="G104" s="141"/>
      <c r="H104" s="143"/>
      <c r="I104" s="44" t="s">
        <v>153</v>
      </c>
      <c r="J104" s="50">
        <f>(IF(B94&gt;4,(H94/(B94+2)+J103),0))</f>
        <v>0</v>
      </c>
    </row>
    <row r="105" spans="1:10" s="23" customFormat="1" ht="15.75" customHeight="1" x14ac:dyDescent="0.25">
      <c r="A105" s="127" t="s">
        <v>141</v>
      </c>
      <c r="B105" s="128" t="s">
        <v>141</v>
      </c>
      <c r="C105" s="46">
        <v>0</v>
      </c>
      <c r="D105" s="47">
        <f ca="1">((100/(H94))*C105)/100</f>
        <v>0</v>
      </c>
      <c r="E105" s="141"/>
      <c r="F105" s="141"/>
      <c r="G105" s="141"/>
      <c r="H105" s="143"/>
      <c r="I105" s="44" t="s">
        <v>157</v>
      </c>
      <c r="J105" s="50">
        <f ca="1">(IF(B94=1,(H94/(B94+3)+J100),IF(B94=0,(H94/4+J100),IF(B94&gt;1,0))))</f>
        <v>3</v>
      </c>
    </row>
    <row r="106" spans="1:10" s="23" customFormat="1" ht="16.5" thickBot="1" x14ac:dyDescent="0.3">
      <c r="A106" s="129" t="s">
        <v>142</v>
      </c>
      <c r="B106" s="130"/>
      <c r="C106" s="52">
        <v>0</v>
      </c>
      <c r="D106" s="53">
        <f ca="1">((100/(H94))*C106)/100</f>
        <v>0</v>
      </c>
      <c r="E106" s="142"/>
      <c r="F106" s="142"/>
      <c r="G106" s="142"/>
      <c r="H106" s="144"/>
      <c r="I106" s="54" t="s">
        <v>107</v>
      </c>
      <c r="J106" s="55">
        <f ca="1">(IF(B94&gt;1.5,(H94/(B94+2)+J100+MAX(0,J101-J100)+MAX(0,J102-J101)+MAX(0,J103-J102)+MAX(0,J104-J103)+MAX(0,J105-J104)),IF(B94=1,(H94/(B94+3)+J105),IF(B94=0,H94/4+J105))))</f>
        <v>4</v>
      </c>
    </row>
    <row r="107" spans="1:10" x14ac:dyDescent="0.25">
      <c r="A107" s="89" t="s">
        <v>54</v>
      </c>
      <c r="B107" s="89"/>
      <c r="C107" s="89"/>
      <c r="D107" s="89"/>
      <c r="E107" s="89"/>
      <c r="F107" s="89"/>
      <c r="G107" s="89"/>
      <c r="H107" s="89"/>
    </row>
    <row r="108" spans="1:10" x14ac:dyDescent="0.25">
      <c r="A108" s="60" t="s">
        <v>81</v>
      </c>
      <c r="B108" s="60"/>
      <c r="C108" s="60"/>
      <c r="D108" s="60"/>
      <c r="E108" s="60"/>
      <c r="F108" s="107">
        <v>3800</v>
      </c>
      <c r="G108" s="107"/>
      <c r="H108" s="107"/>
    </row>
    <row r="109" spans="1:10" s="29" customFormat="1" x14ac:dyDescent="0.25">
      <c r="A109" s="60" t="s">
        <v>102</v>
      </c>
      <c r="B109" s="60"/>
      <c r="C109" s="60"/>
      <c r="D109" s="60"/>
      <c r="E109" s="60"/>
      <c r="F109" s="61">
        <v>300000</v>
      </c>
      <c r="G109" s="62"/>
      <c r="H109" s="62"/>
    </row>
    <row r="110" spans="1:10" s="29" customFormat="1" x14ac:dyDescent="0.25">
      <c r="A110" s="60" t="s">
        <v>181</v>
      </c>
      <c r="B110" s="60"/>
      <c r="C110" s="60"/>
      <c r="D110" s="60"/>
      <c r="E110" s="60"/>
      <c r="F110" s="61">
        <v>40000</v>
      </c>
      <c r="G110" s="62"/>
      <c r="H110" s="62"/>
    </row>
    <row r="111" spans="1:10" x14ac:dyDescent="0.25">
      <c r="A111" s="60" t="s">
        <v>55</v>
      </c>
      <c r="B111" s="60"/>
      <c r="C111" s="60"/>
      <c r="D111" s="60"/>
      <c r="E111" s="60"/>
      <c r="F111" s="98">
        <v>100000</v>
      </c>
      <c r="G111" s="98"/>
      <c r="H111" s="98"/>
    </row>
    <row r="112" spans="1:10" s="30" customFormat="1" x14ac:dyDescent="0.25">
      <c r="A112" s="89" t="s">
        <v>56</v>
      </c>
      <c r="B112" s="89"/>
      <c r="C112" s="89"/>
      <c r="D112" s="89"/>
      <c r="E112" s="89"/>
      <c r="F112" s="62">
        <f>F108*0.8</f>
        <v>3040</v>
      </c>
      <c r="G112" s="62"/>
      <c r="H112" s="62"/>
    </row>
    <row r="113" spans="1:14" s="31" customFormat="1" ht="15.75" hidden="1" customHeight="1" x14ac:dyDescent="0.25">
      <c r="A113" s="136" t="s">
        <v>82</v>
      </c>
      <c r="B113" s="136"/>
      <c r="C113" s="136"/>
      <c r="D113" s="136"/>
      <c r="E113" s="136"/>
      <c r="F113" s="136"/>
      <c r="G113" s="136"/>
      <c r="H113" s="136"/>
    </row>
    <row r="114" spans="1:14" s="31" customFormat="1" ht="15.75" hidden="1" customHeight="1" x14ac:dyDescent="0.25">
      <c r="A114" s="66" t="s">
        <v>57</v>
      </c>
      <c r="B114" s="66"/>
      <c r="C114" s="67" t="s">
        <v>85</v>
      </c>
      <c r="D114" s="67"/>
      <c r="E114" s="79" t="s">
        <v>58</v>
      </c>
      <c r="F114" s="79"/>
      <c r="G114" s="66" t="s">
        <v>59</v>
      </c>
      <c r="H114" s="66"/>
    </row>
    <row r="115" spans="1:14" s="31" customFormat="1" hidden="1" x14ac:dyDescent="0.25">
      <c r="A115" s="138"/>
      <c r="B115" s="138"/>
      <c r="C115" s="78"/>
      <c r="D115" s="78"/>
      <c r="E115" s="80"/>
      <c r="F115" s="80"/>
      <c r="G115" s="69"/>
      <c r="H115" s="69"/>
    </row>
    <row r="116" spans="1:14" s="31" customFormat="1" hidden="1" x14ac:dyDescent="0.25">
      <c r="A116" s="136" t="s">
        <v>75</v>
      </c>
      <c r="B116" s="136"/>
      <c r="C116" s="136"/>
      <c r="D116" s="136"/>
      <c r="E116" s="136"/>
      <c r="F116" s="136"/>
      <c r="G116" s="136"/>
      <c r="H116" s="136"/>
    </row>
    <row r="117" spans="1:14" s="31" customFormat="1" ht="15.75" hidden="1" customHeight="1" x14ac:dyDescent="0.25">
      <c r="A117" s="66" t="s">
        <v>57</v>
      </c>
      <c r="B117" s="66"/>
      <c r="C117" s="67" t="s">
        <v>85</v>
      </c>
      <c r="D117" s="67"/>
      <c r="E117" s="79" t="s">
        <v>58</v>
      </c>
      <c r="F117" s="79"/>
      <c r="G117" s="66" t="s">
        <v>59</v>
      </c>
      <c r="H117" s="66"/>
    </row>
    <row r="118" spans="1:14" s="31" customFormat="1" hidden="1" x14ac:dyDescent="0.25">
      <c r="A118" s="138"/>
      <c r="B118" s="138"/>
      <c r="C118" s="78"/>
      <c r="D118" s="78"/>
      <c r="E118" s="80"/>
      <c r="F118" s="80"/>
      <c r="G118" s="69"/>
      <c r="H118" s="69"/>
    </row>
    <row r="119" spans="1:14" s="30" customFormat="1" hidden="1" x14ac:dyDescent="0.25">
      <c r="A119" s="68" t="s">
        <v>60</v>
      </c>
      <c r="B119" s="68"/>
      <c r="C119" s="68"/>
      <c r="D119" s="68"/>
      <c r="E119" s="68"/>
      <c r="F119" s="68"/>
      <c r="G119" s="68"/>
      <c r="H119" s="68"/>
    </row>
    <row r="120" spans="1:14" hidden="1" x14ac:dyDescent="0.25">
      <c r="A120" s="68" t="s">
        <v>61</v>
      </c>
      <c r="B120" s="68"/>
      <c r="C120" s="68"/>
      <c r="D120" s="68"/>
      <c r="E120" s="68"/>
      <c r="F120" s="68"/>
      <c r="G120" s="68"/>
      <c r="H120" s="68"/>
    </row>
    <row r="121" spans="1:14" ht="47.25" hidden="1" customHeight="1" x14ac:dyDescent="0.25">
      <c r="A121" s="76" t="s">
        <v>126</v>
      </c>
      <c r="B121" s="76" t="s">
        <v>125</v>
      </c>
      <c r="C121" s="76" t="s">
        <v>62</v>
      </c>
      <c r="D121" s="76" t="s">
        <v>63</v>
      </c>
      <c r="E121" s="70" t="s">
        <v>64</v>
      </c>
      <c r="F121" s="18" t="s">
        <v>160</v>
      </c>
      <c r="G121" s="72" t="s">
        <v>65</v>
      </c>
      <c r="H121" s="73"/>
    </row>
    <row r="122" spans="1:14" s="32" customFormat="1" hidden="1" x14ac:dyDescent="0.25">
      <c r="A122" s="77"/>
      <c r="B122" s="77"/>
      <c r="C122" s="77"/>
      <c r="D122" s="77"/>
      <c r="E122" s="71"/>
      <c r="F122" s="13">
        <v>0.6</v>
      </c>
      <c r="G122" s="74"/>
      <c r="H122" s="75"/>
    </row>
    <row r="123" spans="1:14" s="32" customFormat="1" hidden="1" x14ac:dyDescent="0.25">
      <c r="A123" s="81" t="s">
        <v>123</v>
      </c>
      <c r="B123" s="82"/>
      <c r="C123" s="82"/>
      <c r="D123" s="82"/>
      <c r="E123" s="82"/>
      <c r="F123" s="82"/>
      <c r="G123" s="82"/>
      <c r="H123" s="83"/>
      <c r="J123" s="33"/>
    </row>
    <row r="124" spans="1:14" s="32" customFormat="1" hidden="1" x14ac:dyDescent="0.25">
      <c r="A124" s="63">
        <v>1</v>
      </c>
      <c r="B124" s="64"/>
      <c r="C124" s="17"/>
      <c r="D124" s="17"/>
      <c r="E124" s="17">
        <v>0</v>
      </c>
      <c r="F124" s="17">
        <f>D124*(($F$122)+1)+(IF(E124&lt;101,E124,IF(E124&lt;201,E124/2,IF(E124&lt;=301,E124/3,E124/4))))</f>
        <v>0</v>
      </c>
      <c r="G124" s="63" t="str">
        <f>A123</f>
        <v>Ground Floor</v>
      </c>
      <c r="H124" s="64"/>
      <c r="I124" s="33"/>
      <c r="L124" s="84"/>
      <c r="M124" s="84"/>
      <c r="N124" s="33"/>
    </row>
    <row r="125" spans="1:14" s="32" customFormat="1" hidden="1" x14ac:dyDescent="0.25">
      <c r="A125" s="63">
        <f t="shared" ref="A125:A130" si="0">A124+1</f>
        <v>2</v>
      </c>
      <c r="B125" s="64"/>
      <c r="C125" s="17"/>
      <c r="D125" s="17"/>
      <c r="E125" s="17">
        <v>0</v>
      </c>
      <c r="F125" s="17">
        <f t="shared" ref="F125:F130" si="1">D125*(($F$122)+1)+(IF(E125&lt;101,E125,IF(E125&lt;201,E125/2,IF(E125&lt;=301,E125/3,E125/4))))</f>
        <v>0</v>
      </c>
      <c r="G125" s="63" t="str">
        <f t="shared" ref="G125:G130" si="2">G124</f>
        <v>Ground Floor</v>
      </c>
      <c r="H125" s="64"/>
      <c r="I125" s="33"/>
      <c r="L125" s="84"/>
      <c r="M125" s="84"/>
      <c r="N125" s="33"/>
    </row>
    <row r="126" spans="1:14" s="32" customFormat="1" hidden="1" x14ac:dyDescent="0.25">
      <c r="A126" s="63">
        <f t="shared" si="0"/>
        <v>3</v>
      </c>
      <c r="B126" s="64"/>
      <c r="C126" s="17"/>
      <c r="D126" s="17"/>
      <c r="E126" s="17">
        <v>0</v>
      </c>
      <c r="F126" s="17">
        <f t="shared" si="1"/>
        <v>0</v>
      </c>
      <c r="G126" s="63" t="str">
        <f t="shared" si="2"/>
        <v>Ground Floor</v>
      </c>
      <c r="H126" s="64"/>
      <c r="I126" s="33"/>
      <c r="L126" s="84"/>
      <c r="M126" s="84"/>
      <c r="N126" s="33"/>
    </row>
    <row r="127" spans="1:14" s="32" customFormat="1" hidden="1" x14ac:dyDescent="0.25">
      <c r="A127" s="63">
        <f t="shared" si="0"/>
        <v>4</v>
      </c>
      <c r="B127" s="64"/>
      <c r="C127" s="17"/>
      <c r="D127" s="17"/>
      <c r="E127" s="17">
        <v>0</v>
      </c>
      <c r="F127" s="17">
        <f t="shared" si="1"/>
        <v>0</v>
      </c>
      <c r="G127" s="63" t="str">
        <f t="shared" si="2"/>
        <v>Ground Floor</v>
      </c>
      <c r="H127" s="64"/>
      <c r="I127" s="33"/>
      <c r="L127" s="84"/>
      <c r="M127" s="84"/>
      <c r="N127" s="33"/>
    </row>
    <row r="128" spans="1:14" s="32" customFormat="1" hidden="1" x14ac:dyDescent="0.25">
      <c r="A128" s="63">
        <f t="shared" si="0"/>
        <v>5</v>
      </c>
      <c r="B128" s="64"/>
      <c r="C128" s="17"/>
      <c r="D128" s="17"/>
      <c r="E128" s="17">
        <v>0</v>
      </c>
      <c r="F128" s="17">
        <f t="shared" si="1"/>
        <v>0</v>
      </c>
      <c r="G128" s="63" t="str">
        <f t="shared" si="2"/>
        <v>Ground Floor</v>
      </c>
      <c r="H128" s="64"/>
      <c r="I128" s="33"/>
      <c r="L128" s="84"/>
      <c r="M128" s="84"/>
      <c r="N128" s="33"/>
    </row>
    <row r="129" spans="1:16" s="32" customFormat="1" hidden="1" x14ac:dyDescent="0.25">
      <c r="A129" s="63">
        <f t="shared" si="0"/>
        <v>6</v>
      </c>
      <c r="B129" s="64"/>
      <c r="C129" s="17"/>
      <c r="D129" s="17"/>
      <c r="E129" s="17">
        <v>0</v>
      </c>
      <c r="F129" s="17">
        <f t="shared" si="1"/>
        <v>0</v>
      </c>
      <c r="G129" s="63" t="str">
        <f t="shared" si="2"/>
        <v>Ground Floor</v>
      </c>
      <c r="H129" s="64"/>
      <c r="I129" s="33"/>
      <c r="L129" s="84"/>
      <c r="M129" s="84"/>
      <c r="N129" s="33"/>
    </row>
    <row r="130" spans="1:16" s="32" customFormat="1" hidden="1" x14ac:dyDescent="0.25">
      <c r="A130" s="63">
        <f t="shared" si="0"/>
        <v>7</v>
      </c>
      <c r="B130" s="64"/>
      <c r="C130" s="17"/>
      <c r="D130" s="17"/>
      <c r="E130" s="17">
        <v>0</v>
      </c>
      <c r="F130" s="17">
        <f t="shared" si="1"/>
        <v>0</v>
      </c>
      <c r="G130" s="63" t="str">
        <f t="shared" si="2"/>
        <v>Ground Floor</v>
      </c>
      <c r="H130" s="64"/>
      <c r="I130" s="33"/>
      <c r="L130" s="84"/>
      <c r="M130" s="84"/>
      <c r="N130" s="33"/>
    </row>
    <row r="131" spans="1:16" s="32" customFormat="1" hidden="1" x14ac:dyDescent="0.25">
      <c r="A131" s="63"/>
      <c r="B131" s="85"/>
      <c r="C131" s="85"/>
      <c r="D131" s="85"/>
      <c r="E131" s="85"/>
      <c r="F131" s="85"/>
      <c r="G131" s="85"/>
      <c r="H131" s="64"/>
      <c r="I131" s="33"/>
      <c r="N131" s="33"/>
    </row>
    <row r="132" spans="1:16" ht="47.25" hidden="1" customHeight="1" x14ac:dyDescent="0.25">
      <c r="A132" s="72" t="s">
        <v>127</v>
      </c>
      <c r="B132" s="72" t="s">
        <v>128</v>
      </c>
      <c r="C132" s="76" t="s">
        <v>62</v>
      </c>
      <c r="D132" s="76" t="s">
        <v>63</v>
      </c>
      <c r="E132" s="70" t="s">
        <v>64</v>
      </c>
      <c r="F132" s="18" t="s">
        <v>160</v>
      </c>
      <c r="G132" s="72" t="s">
        <v>65</v>
      </c>
      <c r="H132" s="73"/>
      <c r="I132" s="33"/>
    </row>
    <row r="133" spans="1:16" s="32" customFormat="1" hidden="1" x14ac:dyDescent="0.25">
      <c r="A133" s="74"/>
      <c r="B133" s="74"/>
      <c r="C133" s="77"/>
      <c r="D133" s="77"/>
      <c r="E133" s="71"/>
      <c r="F133" s="13">
        <v>0.5</v>
      </c>
      <c r="G133" s="74"/>
      <c r="H133" s="75"/>
      <c r="I133" s="33"/>
    </row>
    <row r="134" spans="1:16" s="32" customFormat="1" hidden="1" x14ac:dyDescent="0.25">
      <c r="A134" s="137" t="s">
        <v>124</v>
      </c>
      <c r="B134" s="137"/>
      <c r="C134" s="137"/>
      <c r="D134" s="137"/>
      <c r="E134" s="137"/>
      <c r="F134" s="137"/>
      <c r="G134" s="137"/>
      <c r="H134" s="137"/>
      <c r="I134" s="33"/>
      <c r="L134" s="84"/>
      <c r="M134" s="84"/>
    </row>
    <row r="135" spans="1:16" s="32" customFormat="1" hidden="1" x14ac:dyDescent="0.25">
      <c r="A135" s="65">
        <f>LEFT(A134,SUM(LEN(A134)-LEN(SUBSTITUTE(A134,{"0","1","2","3","4","5","6","7","8","9"},""))))*100+1</f>
        <v>201</v>
      </c>
      <c r="B135" s="65"/>
      <c r="C135" s="17"/>
      <c r="D135" s="17"/>
      <c r="E135" s="17">
        <v>0</v>
      </c>
      <c r="F135" s="17">
        <f t="shared" ref="F135:F140" si="3">D135*(($F$122)+1)+(IF(E135&lt;101,E135,IF(E135&lt;201,E135/2,IF(E135&lt;=301,E135/3,E135/4))))</f>
        <v>0</v>
      </c>
      <c r="G135" s="65" t="str">
        <f>A134</f>
        <v>2nd Floor</v>
      </c>
      <c r="H135" s="65"/>
      <c r="I135" s="33"/>
      <c r="N135" s="33"/>
    </row>
    <row r="136" spans="1:16" s="32" customFormat="1" hidden="1" x14ac:dyDescent="0.25">
      <c r="A136" s="65">
        <f>A135+1</f>
        <v>202</v>
      </c>
      <c r="B136" s="65"/>
      <c r="C136" s="17"/>
      <c r="D136" s="17"/>
      <c r="E136" s="17">
        <v>0</v>
      </c>
      <c r="F136" s="17">
        <f t="shared" si="3"/>
        <v>0</v>
      </c>
      <c r="G136" s="65" t="str">
        <f>G135</f>
        <v>2nd Floor</v>
      </c>
      <c r="H136" s="65"/>
      <c r="I136" s="33"/>
      <c r="N136" s="33"/>
    </row>
    <row r="137" spans="1:16" s="32" customFormat="1" hidden="1" x14ac:dyDescent="0.25">
      <c r="A137" s="65">
        <f>A136+1</f>
        <v>203</v>
      </c>
      <c r="B137" s="65"/>
      <c r="C137" s="17"/>
      <c r="D137" s="17"/>
      <c r="E137" s="17">
        <v>0</v>
      </c>
      <c r="F137" s="17">
        <f t="shared" si="3"/>
        <v>0</v>
      </c>
      <c r="G137" s="65" t="str">
        <f>G136</f>
        <v>2nd Floor</v>
      </c>
      <c r="H137" s="65"/>
      <c r="I137" s="33"/>
      <c r="N137" s="33"/>
    </row>
    <row r="138" spans="1:16" s="32" customFormat="1" hidden="1" x14ac:dyDescent="0.25">
      <c r="A138" s="65">
        <f>A137+1</f>
        <v>204</v>
      </c>
      <c r="B138" s="65"/>
      <c r="C138" s="17"/>
      <c r="D138" s="17"/>
      <c r="E138" s="17">
        <v>0</v>
      </c>
      <c r="F138" s="17">
        <f t="shared" si="3"/>
        <v>0</v>
      </c>
      <c r="G138" s="65" t="str">
        <f>G137</f>
        <v>2nd Floor</v>
      </c>
      <c r="H138" s="65"/>
      <c r="I138" s="33"/>
      <c r="N138" s="33"/>
    </row>
    <row r="139" spans="1:16" s="32" customFormat="1" hidden="1" x14ac:dyDescent="0.25">
      <c r="A139" s="65">
        <f>A138+1</f>
        <v>205</v>
      </c>
      <c r="B139" s="65"/>
      <c r="C139" s="17"/>
      <c r="D139" s="17"/>
      <c r="E139" s="17">
        <v>0</v>
      </c>
      <c r="F139" s="17">
        <f t="shared" si="3"/>
        <v>0</v>
      </c>
      <c r="G139" s="65" t="str">
        <f>G138</f>
        <v>2nd Floor</v>
      </c>
      <c r="H139" s="65"/>
      <c r="I139" s="33"/>
      <c r="N139" s="33"/>
    </row>
    <row r="140" spans="1:16" s="32" customFormat="1" hidden="1" x14ac:dyDescent="0.25">
      <c r="A140" s="65">
        <f>A139+1</f>
        <v>206</v>
      </c>
      <c r="B140" s="65"/>
      <c r="C140" s="17"/>
      <c r="D140" s="17"/>
      <c r="E140" s="17">
        <v>0</v>
      </c>
      <c r="F140" s="17">
        <f t="shared" si="3"/>
        <v>0</v>
      </c>
      <c r="G140" s="65" t="str">
        <f>G139</f>
        <v>2nd Floor</v>
      </c>
      <c r="H140" s="65"/>
      <c r="I140" s="33"/>
      <c r="N140" s="33"/>
    </row>
    <row r="141" spans="1:16" s="32" customFormat="1" ht="15.75" hidden="1" customHeight="1" x14ac:dyDescent="0.25">
      <c r="A141" s="81" t="s">
        <v>161</v>
      </c>
      <c r="B141" s="82"/>
      <c r="C141" s="82"/>
      <c r="D141" s="82"/>
      <c r="E141" s="82"/>
      <c r="F141" s="82"/>
      <c r="G141" s="82"/>
      <c r="H141" s="83"/>
      <c r="I141" s="33"/>
    </row>
    <row r="142" spans="1:16" s="32" customFormat="1" hidden="1" x14ac:dyDescent="0.25">
      <c r="A142" s="63" t="str">
        <f t="shared" ref="A142:A147" ca="1" si="4">N142</f>
        <v>301,..,1501</v>
      </c>
      <c r="B142" s="64"/>
      <c r="C142" s="17"/>
      <c r="D142" s="17"/>
      <c r="E142" s="17">
        <v>0</v>
      </c>
      <c r="F142" s="17">
        <f t="shared" ref="F142:F147" si="5">D142*(($F$122)+1)+(IF(E142&lt;101,E142,IF(E142&lt;201,E142/2,IF(E142&lt;=301,E142/3,E142/4))))</f>
        <v>0</v>
      </c>
      <c r="G142" s="63" t="str">
        <f>A141</f>
        <v>3rd, 5th, 7th, 9th, 11th, 13th, 15th Floor</v>
      </c>
      <c r="H142" s="64"/>
      <c r="I142" s="33"/>
      <c r="N142" s="32" t="str">
        <f t="shared" ref="N142:N147" ca="1" si="6">O142&amp;""&amp;",..,"&amp;""&amp;P142</f>
        <v>301,..,1501</v>
      </c>
      <c r="O142" s="32">
        <f ca="1">(SUMPRODUCT(MID(0&amp;(LEFT(A141,SUM(LEN(A141)-LEN(SUBSTITUTE(A141,{0,1,2},""))))), LARGE(INDEX(ISNUMBER(--MID((LEFT(A141,SUM(LEN(A141)-LEN(SUBSTITUTE(A141,{0,1,2},""))))), ROW(INDIRECT("1:"&amp;LEN((LEFT(A141,SUM(LEN(A141)-LEN(SUBSTITUTE(A141,{0,1,2},"")))))))), 1)) * ROW(INDIRECT("1:"&amp;LEN((LEFT(A141,SUM(LEN(A141)-LEN(SUBSTITUTE(A141,{0,1,2},"")))))))), 0), ROW(INDIRECT("1:"&amp;LEN((LEFT(A141,SUM(LEN(A141)-LEN(SUBSTITUTE(A141,{0,1,2},"")))))))))+1, 1) * 10^ROW(INDIRECT("1:"&amp;LEN((LEFT(A141,SUM(LEN(A141)-LEN(SUBSTITUTE(A141,{0,1,2},""))))))))/10))*100+1</f>
        <v>301</v>
      </c>
      <c r="P142" s="32">
        <f ca="1">(SUMPRODUCT(MID(0&amp;(--TRIM(RIGHT(SUBSTITUTE(LEFT(A141,_xlfn.AGGREGATE(16,6,FIND({0,1,2,3,4,5,6,7,8,9},A141,ROW(INDIRECT("1:"&amp;LEN(A141)))),1))," ",REPT(" ",LEN(A141))),LEN(A141)))), LARGE(INDEX(ISNUMBER(--MID((--TRIM(RIGHT(SUBSTITUTE(LEFT(A141,_xlfn.AGGREGATE(16,6,FIND({0,1,2,3,4,5,6,7,8,9},A141,ROW(INDIRECT("1:"&amp;LEN(A141)))),1))," ",REPT(" ",LEN(A141))),LEN(A141)))), ROW(INDIRECT("1:"&amp;LEN((--TRIM(RIGHT(SUBSTITUTE(LEFT(A141,_xlfn.AGGREGATE(16,6,FIND({0,1,2,3,4,5,6,7,8,9},A141,ROW(INDIRECT("1:"&amp;LEN(A141)))),1))," ",REPT(" ",LEN(A141))),LEN(A141))))))), 1)) * ROW(INDIRECT("1:"&amp;LEN((--TRIM(RIGHT(SUBSTITUTE(LEFT(A141,_xlfn.AGGREGATE(16,6,FIND({0,1,2,3,4,5,6,7,8,9},A141,ROW(INDIRECT("1:"&amp;LEN(A141)))),1))," ",REPT(" ",LEN(A141))),LEN(A141))))))), 0), ROW(INDIRECT("1:"&amp;LEN((--TRIM(RIGHT(SUBSTITUTE(LEFT(A141,_xlfn.AGGREGATE(16,6,FIND({0,1,2,3,4,5,6,7,8,9},A141,ROW(INDIRECT("1:"&amp;LEN(A141)))),1))," ",REPT(" ",LEN(A141))),LEN(A141))))))))+1, 1) * 10^ROW(INDIRECT("1:"&amp;LEN((--TRIM(RIGHT(SUBSTITUTE(LEFT(A141,_xlfn.AGGREGATE(16,6,FIND({0,1,2,3,4,5,6,7,8,9},A141,ROW(INDIRECT("1:"&amp;LEN(A141)))),1))," ",REPT(" ",LEN(A141))),LEN(A141)))))))/10))*100+1</f>
        <v>1501</v>
      </c>
    </row>
    <row r="143" spans="1:16" s="32" customFormat="1" hidden="1" x14ac:dyDescent="0.25">
      <c r="A143" s="63" t="str">
        <f t="shared" ca="1" si="4"/>
        <v>302,..,1502</v>
      </c>
      <c r="B143" s="64"/>
      <c r="C143" s="17"/>
      <c r="D143" s="17"/>
      <c r="E143" s="17">
        <v>0</v>
      </c>
      <c r="F143" s="17">
        <f t="shared" si="5"/>
        <v>0</v>
      </c>
      <c r="G143" s="63" t="str">
        <f>G142</f>
        <v>3rd, 5th, 7th, 9th, 11th, 13th, 15th Floor</v>
      </c>
      <c r="H143" s="64"/>
      <c r="I143" s="33"/>
      <c r="N143" s="32" t="str">
        <f t="shared" ca="1" si="6"/>
        <v>302,..,1502</v>
      </c>
      <c r="O143" s="32">
        <f t="shared" ref="O143:P146" ca="1" si="7">O142+1</f>
        <v>302</v>
      </c>
      <c r="P143" s="32">
        <f t="shared" ca="1" si="7"/>
        <v>1502</v>
      </c>
    </row>
    <row r="144" spans="1:16" s="32" customFormat="1" hidden="1" x14ac:dyDescent="0.25">
      <c r="A144" s="63" t="str">
        <f t="shared" ca="1" si="4"/>
        <v>303,..,1503</v>
      </c>
      <c r="B144" s="64"/>
      <c r="C144" s="17"/>
      <c r="D144" s="17"/>
      <c r="E144" s="17">
        <v>0</v>
      </c>
      <c r="F144" s="17">
        <f t="shared" si="5"/>
        <v>0</v>
      </c>
      <c r="G144" s="63" t="str">
        <f>G143</f>
        <v>3rd, 5th, 7th, 9th, 11th, 13th, 15th Floor</v>
      </c>
      <c r="H144" s="64"/>
      <c r="I144" s="33"/>
      <c r="N144" s="32" t="str">
        <f t="shared" ca="1" si="6"/>
        <v>303,..,1503</v>
      </c>
      <c r="O144" s="32">
        <f t="shared" ca="1" si="7"/>
        <v>303</v>
      </c>
      <c r="P144" s="32">
        <f t="shared" ca="1" si="7"/>
        <v>1503</v>
      </c>
    </row>
    <row r="145" spans="1:16" s="32" customFormat="1" hidden="1" x14ac:dyDescent="0.25">
      <c r="A145" s="63" t="str">
        <f t="shared" ca="1" si="4"/>
        <v>304,..,1504</v>
      </c>
      <c r="B145" s="64"/>
      <c r="C145" s="17"/>
      <c r="D145" s="17"/>
      <c r="E145" s="17">
        <v>0</v>
      </c>
      <c r="F145" s="17">
        <f t="shared" si="5"/>
        <v>0</v>
      </c>
      <c r="G145" s="63" t="str">
        <f>G144</f>
        <v>3rd, 5th, 7th, 9th, 11th, 13th, 15th Floor</v>
      </c>
      <c r="H145" s="64"/>
      <c r="I145" s="33"/>
      <c r="N145" s="32" t="str">
        <f t="shared" ca="1" si="6"/>
        <v>304,..,1504</v>
      </c>
      <c r="O145" s="32">
        <f t="shared" ca="1" si="7"/>
        <v>304</v>
      </c>
      <c r="P145" s="32">
        <f t="shared" ca="1" si="7"/>
        <v>1504</v>
      </c>
    </row>
    <row r="146" spans="1:16" s="32" customFormat="1" hidden="1" x14ac:dyDescent="0.25">
      <c r="A146" s="63" t="str">
        <f t="shared" ca="1" si="4"/>
        <v>305,..,1505</v>
      </c>
      <c r="B146" s="64"/>
      <c r="C146" s="17"/>
      <c r="D146" s="17"/>
      <c r="E146" s="17">
        <v>0</v>
      </c>
      <c r="F146" s="17">
        <f t="shared" si="5"/>
        <v>0</v>
      </c>
      <c r="G146" s="63" t="str">
        <f>G145</f>
        <v>3rd, 5th, 7th, 9th, 11th, 13th, 15th Floor</v>
      </c>
      <c r="H146" s="64"/>
      <c r="I146" s="33"/>
      <c r="N146" s="32" t="str">
        <f t="shared" ca="1" si="6"/>
        <v>305,..,1505</v>
      </c>
      <c r="O146" s="32">
        <f t="shared" ca="1" si="7"/>
        <v>305</v>
      </c>
      <c r="P146" s="32">
        <f t="shared" ca="1" si="7"/>
        <v>1505</v>
      </c>
    </row>
    <row r="147" spans="1:16" s="32" customFormat="1" hidden="1" x14ac:dyDescent="0.25">
      <c r="A147" s="63" t="str">
        <f t="shared" ca="1" si="4"/>
        <v>306,..,1506</v>
      </c>
      <c r="B147" s="64"/>
      <c r="C147" s="17"/>
      <c r="D147" s="17"/>
      <c r="E147" s="17">
        <v>0</v>
      </c>
      <c r="F147" s="17">
        <f t="shared" si="5"/>
        <v>0</v>
      </c>
      <c r="G147" s="63" t="str">
        <f>G146</f>
        <v>3rd, 5th, 7th, 9th, 11th, 13th, 15th Floor</v>
      </c>
      <c r="H147" s="64"/>
      <c r="I147" s="33"/>
      <c r="N147" s="32" t="str">
        <f t="shared" ca="1" si="6"/>
        <v>306,..,1506</v>
      </c>
      <c r="O147" s="32">
        <f ca="1">O146+1</f>
        <v>306</v>
      </c>
      <c r="P147" s="32">
        <f ca="1">P146+1</f>
        <v>1506</v>
      </c>
    </row>
    <row r="148" spans="1:16" s="32" customFormat="1" hidden="1" x14ac:dyDescent="0.25">
      <c r="A148" s="81" t="s">
        <v>154</v>
      </c>
      <c r="B148" s="82"/>
      <c r="C148" s="82"/>
      <c r="D148" s="82"/>
      <c r="E148" s="82"/>
      <c r="F148" s="82"/>
      <c r="G148" s="82"/>
      <c r="H148" s="83"/>
      <c r="I148" s="33"/>
    </row>
    <row r="149" spans="1:16" s="32" customFormat="1" hidden="1" x14ac:dyDescent="0.25">
      <c r="A149" s="63" t="str">
        <f t="shared" ref="A149:A154" ca="1" si="8">N149</f>
        <v>201 to 501</v>
      </c>
      <c r="B149" s="64"/>
      <c r="C149" s="17"/>
      <c r="D149" s="17"/>
      <c r="E149" s="17">
        <v>0</v>
      </c>
      <c r="F149" s="17">
        <f t="shared" ref="F149:F154" si="9">D149*(($F$122)+1)+(IF(E149&lt;101,E149,IF(E149&lt;201,E149/2,IF(E149&lt;=301,E149/3,E149/4))))</f>
        <v>0</v>
      </c>
      <c r="G149" s="63" t="str">
        <f>A148</f>
        <v>2nd to 5th Floor</v>
      </c>
      <c r="H149" s="64"/>
      <c r="I149" s="33"/>
      <c r="N149" s="32" t="str">
        <f t="shared" ref="N149:N154" ca="1" si="10">O149&amp;""&amp;" to "&amp;""&amp;P149</f>
        <v>201 to 501</v>
      </c>
      <c r="O149" s="32">
        <f ca="1">(SUMPRODUCT(MID(0&amp;(LEFT(A148,SUM(LEN(A148)-LEN(SUBSTITUTE(A148,{"0","1","2"},""))))), LARGE(INDEX(ISNUMBER(--MID((LEFT(A148,SUM(LEN(A148)-LEN(SUBSTITUTE(A148,{"0","1","2"},""))))), ROW(INDIRECT("1:"&amp;LEN((LEFT(A148,SUM(LEN(A148)-LEN(SUBSTITUTE(A148,{"0","1","2"},"")))))))), 1)) * ROW(INDIRECT("1:"&amp;LEN((LEFT(A148,SUM(LEN(A148)-LEN(SUBSTITUTE(A148,{"0","1","2"},"")))))))), 0), ROW(INDIRECT("1:"&amp;LEN((LEFT(A148,SUM(LEN(A148)-LEN(SUBSTITUTE(A148,{"0","1","2"},"")))))))))+1, 1) * 10^ROW(INDIRECT("1:"&amp;LEN((LEFT(A148,SUM(LEN(A148)-LEN(SUBSTITUTE(A148,{"0","1","2"},""))))))))/10))*100+1</f>
        <v>201</v>
      </c>
      <c r="P149" s="32">
        <f ca="1">(SUMPRODUCT(MID(0&amp;(--TRIM(RIGHT(SUBSTITUTE(LEFT(A148,_xlfn.AGGREGATE(16,6,FIND({0,1,2,3,4,5,6,7,8,9},A148,ROW(INDIRECT("1:"&amp;LEN(A148)))),1))," ",REPT(" ",LEN(A148))),LEN(A148)))), LARGE(INDEX(ISNUMBER(--MID((--TRIM(RIGHT(SUBSTITUTE(LEFT(A148,_xlfn.AGGREGATE(16,6,FIND({0,1,2,3,4,5,6,7,8,9},A148,ROW(INDIRECT("1:"&amp;LEN(A148)))),1))," ",REPT(" ",LEN(A148))),LEN(A148)))), ROW(INDIRECT("1:"&amp;LEN((--TRIM(RIGHT(SUBSTITUTE(LEFT(A148,_xlfn.AGGREGATE(16,6,FIND({0,1,2,3,4,5,6,7,8,9},A148,ROW(INDIRECT("1:"&amp;LEN(A148)))),1))," ",REPT(" ",LEN(A148))),LEN(A148))))))), 1)) * ROW(INDIRECT("1:"&amp;LEN((--TRIM(RIGHT(SUBSTITUTE(LEFT(A148,_xlfn.AGGREGATE(16,6,FIND({0,1,2,3,4,5,6,7,8,9},A148,ROW(INDIRECT("1:"&amp;LEN(A148)))),1))," ",REPT(" ",LEN(A148))),LEN(A148))))))), 0), ROW(INDIRECT("1:"&amp;LEN((--TRIM(RIGHT(SUBSTITUTE(LEFT(A148,_xlfn.AGGREGATE(16,6,FIND({0,1,2,3,4,5,6,7,8,9},A148,ROW(INDIRECT("1:"&amp;LEN(A148)))),1))," ",REPT(" ",LEN(A148))),LEN(A148))))))))+1, 1) * 10^ROW(INDIRECT("1:"&amp;LEN((--TRIM(RIGHT(SUBSTITUTE(LEFT(A148,_xlfn.AGGREGATE(16,6,FIND({0,1,2,3,4,5,6,7,8,9},A148,ROW(INDIRECT("1:"&amp;LEN(A148)))),1))," ",REPT(" ",LEN(A148))),LEN(A148)))))))/10))*100+1</f>
        <v>501</v>
      </c>
    </row>
    <row r="150" spans="1:16" s="32" customFormat="1" hidden="1" x14ac:dyDescent="0.25">
      <c r="A150" s="63" t="str">
        <f t="shared" ca="1" si="8"/>
        <v>202 to 502</v>
      </c>
      <c r="B150" s="64"/>
      <c r="C150" s="17"/>
      <c r="D150" s="17"/>
      <c r="E150" s="17">
        <v>0</v>
      </c>
      <c r="F150" s="17">
        <f t="shared" si="9"/>
        <v>0</v>
      </c>
      <c r="G150" s="63" t="str">
        <f>G149</f>
        <v>2nd to 5th Floor</v>
      </c>
      <c r="H150" s="64"/>
      <c r="I150" s="33"/>
      <c r="N150" s="32" t="str">
        <f t="shared" ca="1" si="10"/>
        <v>202 to 502</v>
      </c>
      <c r="O150" s="32">
        <f t="shared" ref="O150:P153" ca="1" si="11">O149+1</f>
        <v>202</v>
      </c>
      <c r="P150" s="32">
        <f t="shared" ca="1" si="11"/>
        <v>502</v>
      </c>
    </row>
    <row r="151" spans="1:16" s="32" customFormat="1" hidden="1" x14ac:dyDescent="0.25">
      <c r="A151" s="63" t="str">
        <f t="shared" ca="1" si="8"/>
        <v>203 to 503</v>
      </c>
      <c r="B151" s="64"/>
      <c r="C151" s="17"/>
      <c r="D151" s="17"/>
      <c r="E151" s="17">
        <v>0</v>
      </c>
      <c r="F151" s="17">
        <f t="shared" si="9"/>
        <v>0</v>
      </c>
      <c r="G151" s="63" t="str">
        <f>G150</f>
        <v>2nd to 5th Floor</v>
      </c>
      <c r="H151" s="64"/>
      <c r="I151" s="33"/>
      <c r="N151" s="32" t="str">
        <f t="shared" ca="1" si="10"/>
        <v>203 to 503</v>
      </c>
      <c r="O151" s="32">
        <f t="shared" ca="1" si="11"/>
        <v>203</v>
      </c>
      <c r="P151" s="32">
        <f t="shared" ca="1" si="11"/>
        <v>503</v>
      </c>
    </row>
    <row r="152" spans="1:16" s="32" customFormat="1" hidden="1" x14ac:dyDescent="0.25">
      <c r="A152" s="63" t="str">
        <f t="shared" ca="1" si="8"/>
        <v>204 to 504</v>
      </c>
      <c r="B152" s="64"/>
      <c r="C152" s="17"/>
      <c r="D152" s="17"/>
      <c r="E152" s="17">
        <v>0</v>
      </c>
      <c r="F152" s="17">
        <f t="shared" si="9"/>
        <v>0</v>
      </c>
      <c r="G152" s="63" t="str">
        <f>G151</f>
        <v>2nd to 5th Floor</v>
      </c>
      <c r="H152" s="64"/>
      <c r="I152" s="33"/>
      <c r="N152" s="32" t="str">
        <f t="shared" ca="1" si="10"/>
        <v>204 to 504</v>
      </c>
      <c r="O152" s="32">
        <f t="shared" ca="1" si="11"/>
        <v>204</v>
      </c>
      <c r="P152" s="32">
        <f t="shared" ca="1" si="11"/>
        <v>504</v>
      </c>
    </row>
    <row r="153" spans="1:16" s="32" customFormat="1" hidden="1" x14ac:dyDescent="0.25">
      <c r="A153" s="63" t="str">
        <f t="shared" ca="1" si="8"/>
        <v>205 to 505</v>
      </c>
      <c r="B153" s="64"/>
      <c r="C153" s="17"/>
      <c r="D153" s="17"/>
      <c r="E153" s="17">
        <v>0</v>
      </c>
      <c r="F153" s="17">
        <f t="shared" si="9"/>
        <v>0</v>
      </c>
      <c r="G153" s="63" t="str">
        <f>G152</f>
        <v>2nd to 5th Floor</v>
      </c>
      <c r="H153" s="64"/>
      <c r="I153" s="33"/>
      <c r="N153" s="32" t="str">
        <f t="shared" ca="1" si="10"/>
        <v>205 to 505</v>
      </c>
      <c r="O153" s="32">
        <f t="shared" ca="1" si="11"/>
        <v>205</v>
      </c>
      <c r="P153" s="32">
        <f t="shared" ca="1" si="11"/>
        <v>505</v>
      </c>
    </row>
    <row r="154" spans="1:16" s="32" customFormat="1" hidden="1" x14ac:dyDescent="0.25">
      <c r="A154" s="63" t="str">
        <f t="shared" ca="1" si="8"/>
        <v>206 to 506</v>
      </c>
      <c r="B154" s="64"/>
      <c r="C154" s="17"/>
      <c r="D154" s="17"/>
      <c r="E154" s="17">
        <v>0</v>
      </c>
      <c r="F154" s="17">
        <f t="shared" si="9"/>
        <v>0</v>
      </c>
      <c r="G154" s="63" t="str">
        <f>G153</f>
        <v>2nd to 5th Floor</v>
      </c>
      <c r="H154" s="64"/>
      <c r="I154" s="33"/>
      <c r="N154" s="32" t="str">
        <f t="shared" ca="1" si="10"/>
        <v>206 to 506</v>
      </c>
      <c r="O154" s="32">
        <f ca="1">O153+1</f>
        <v>206</v>
      </c>
      <c r="P154" s="32">
        <f ca="1">P153+1</f>
        <v>506</v>
      </c>
    </row>
    <row r="155" spans="1:16" s="32" customFormat="1" hidden="1" x14ac:dyDescent="0.25">
      <c r="A155" s="81" t="s">
        <v>155</v>
      </c>
      <c r="B155" s="82"/>
      <c r="C155" s="82"/>
      <c r="D155" s="82"/>
      <c r="E155" s="82"/>
      <c r="F155" s="82"/>
      <c r="G155" s="82"/>
      <c r="H155" s="83"/>
      <c r="I155" s="33"/>
    </row>
    <row r="156" spans="1:16" s="32" customFormat="1" hidden="1" x14ac:dyDescent="0.25">
      <c r="A156" s="63" t="str">
        <f t="shared" ref="A156:A161" ca="1" si="12">N156</f>
        <v>201 &amp; 501</v>
      </c>
      <c r="B156" s="64"/>
      <c r="C156" s="17"/>
      <c r="D156" s="17"/>
      <c r="E156" s="17">
        <v>0</v>
      </c>
      <c r="F156" s="17">
        <f t="shared" ref="F156:F161" si="13">D156*(($F$122)+1)+(IF(E156&lt;101,E156,IF(E156&lt;201,E156/2,IF(E156&lt;=301,E156/3,E156/4))))</f>
        <v>0</v>
      </c>
      <c r="G156" s="63" t="str">
        <f>A155</f>
        <v>2nd &amp; 5th Floor</v>
      </c>
      <c r="H156" s="64"/>
      <c r="I156" s="33"/>
      <c r="N156" s="32" t="str">
        <f t="shared" ref="N156:N161" ca="1" si="14">O156&amp;""&amp;" &amp; "&amp;""&amp;P156</f>
        <v>201 &amp; 501</v>
      </c>
      <c r="O156" s="32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10^ROW(INDIRECT("1:"&amp;LEN((LEFT(A155,SUM(LEN(A155)-LEN(SUBSTITUTE(A155,{"0","1","2"},""))))))))/10))*100+1</f>
        <v>201</v>
      </c>
      <c r="P156" s="32">
        <f ca="1">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",LEN(A155))),LEN(A155)))))))/10))*100+1</f>
        <v>501</v>
      </c>
    </row>
    <row r="157" spans="1:16" s="32" customFormat="1" hidden="1" x14ac:dyDescent="0.25">
      <c r="A157" s="63" t="str">
        <f t="shared" ca="1" si="12"/>
        <v>202 &amp; 502</v>
      </c>
      <c r="B157" s="64"/>
      <c r="C157" s="17"/>
      <c r="D157" s="17"/>
      <c r="E157" s="17">
        <v>0</v>
      </c>
      <c r="F157" s="17">
        <f t="shared" si="13"/>
        <v>0</v>
      </c>
      <c r="G157" s="63" t="str">
        <f>G156</f>
        <v>2nd &amp; 5th Floor</v>
      </c>
      <c r="H157" s="64"/>
      <c r="I157" s="33"/>
      <c r="N157" s="32" t="str">
        <f t="shared" ca="1" si="14"/>
        <v>202 &amp; 502</v>
      </c>
      <c r="O157" s="32">
        <f t="shared" ref="O157:P161" ca="1" si="15">O156+1</f>
        <v>202</v>
      </c>
      <c r="P157" s="32">
        <f t="shared" ca="1" si="15"/>
        <v>502</v>
      </c>
    </row>
    <row r="158" spans="1:16" s="32" customFormat="1" hidden="1" x14ac:dyDescent="0.25">
      <c r="A158" s="63" t="str">
        <f t="shared" ca="1" si="12"/>
        <v>203 &amp; 503</v>
      </c>
      <c r="B158" s="64"/>
      <c r="C158" s="17"/>
      <c r="D158" s="17"/>
      <c r="E158" s="17">
        <v>0</v>
      </c>
      <c r="F158" s="17">
        <f t="shared" si="13"/>
        <v>0</v>
      </c>
      <c r="G158" s="63" t="str">
        <f>G157</f>
        <v>2nd &amp; 5th Floor</v>
      </c>
      <c r="H158" s="64"/>
      <c r="I158" s="33"/>
      <c r="N158" s="32" t="str">
        <f t="shared" ca="1" si="14"/>
        <v>203 &amp; 503</v>
      </c>
      <c r="O158" s="32">
        <f t="shared" ca="1" si="15"/>
        <v>203</v>
      </c>
      <c r="P158" s="32">
        <f t="shared" ca="1" si="15"/>
        <v>503</v>
      </c>
    </row>
    <row r="159" spans="1:16" s="32" customFormat="1" hidden="1" x14ac:dyDescent="0.25">
      <c r="A159" s="63" t="str">
        <f t="shared" ca="1" si="12"/>
        <v>204 &amp; 504</v>
      </c>
      <c r="B159" s="64"/>
      <c r="C159" s="17"/>
      <c r="D159" s="17"/>
      <c r="E159" s="17">
        <v>0</v>
      </c>
      <c r="F159" s="17">
        <f t="shared" si="13"/>
        <v>0</v>
      </c>
      <c r="G159" s="63" t="str">
        <f>G158</f>
        <v>2nd &amp; 5th Floor</v>
      </c>
      <c r="H159" s="64"/>
      <c r="I159" s="33"/>
      <c r="N159" s="32" t="str">
        <f t="shared" ca="1" si="14"/>
        <v>204 &amp; 504</v>
      </c>
      <c r="O159" s="32">
        <f t="shared" ca="1" si="15"/>
        <v>204</v>
      </c>
      <c r="P159" s="32">
        <f t="shared" ca="1" si="15"/>
        <v>504</v>
      </c>
    </row>
    <row r="160" spans="1:16" s="32" customFormat="1" hidden="1" x14ac:dyDescent="0.25">
      <c r="A160" s="63" t="str">
        <f t="shared" ca="1" si="12"/>
        <v>205 &amp; 505</v>
      </c>
      <c r="B160" s="64"/>
      <c r="C160" s="17"/>
      <c r="D160" s="17"/>
      <c r="E160" s="17">
        <v>0</v>
      </c>
      <c r="F160" s="17">
        <f t="shared" si="13"/>
        <v>0</v>
      </c>
      <c r="G160" s="63" t="str">
        <f>G159</f>
        <v>2nd &amp; 5th Floor</v>
      </c>
      <c r="H160" s="64"/>
      <c r="I160" s="33"/>
      <c r="N160" s="32" t="str">
        <f t="shared" ca="1" si="14"/>
        <v>205 &amp; 505</v>
      </c>
      <c r="O160" s="32">
        <f t="shared" ca="1" si="15"/>
        <v>205</v>
      </c>
      <c r="P160" s="32">
        <f t="shared" ca="1" si="15"/>
        <v>505</v>
      </c>
    </row>
    <row r="161" spans="1:16" s="32" customFormat="1" hidden="1" x14ac:dyDescent="0.25">
      <c r="A161" s="63" t="str">
        <f t="shared" ca="1" si="12"/>
        <v>206 &amp; 506</v>
      </c>
      <c r="B161" s="64"/>
      <c r="C161" s="17"/>
      <c r="D161" s="17"/>
      <c r="E161" s="17">
        <v>0</v>
      </c>
      <c r="F161" s="17">
        <f t="shared" si="13"/>
        <v>0</v>
      </c>
      <c r="G161" s="63" t="str">
        <f>G160</f>
        <v>2nd &amp; 5th Floor</v>
      </c>
      <c r="H161" s="64"/>
      <c r="I161" s="33"/>
      <c r="N161" s="32" t="str">
        <f t="shared" ca="1" si="14"/>
        <v>206 &amp; 506</v>
      </c>
      <c r="O161" s="32">
        <f t="shared" ca="1" si="15"/>
        <v>206</v>
      </c>
      <c r="P161" s="32">
        <f t="shared" ca="1" si="15"/>
        <v>506</v>
      </c>
    </row>
    <row r="162" spans="1:16" s="31" customFormat="1" x14ac:dyDescent="0.25">
      <c r="A162" s="139" t="s">
        <v>73</v>
      </c>
      <c r="B162" s="139"/>
      <c r="C162" s="139"/>
      <c r="D162" s="139"/>
      <c r="E162" s="139"/>
      <c r="F162" s="139"/>
      <c r="G162" s="139"/>
      <c r="H162" s="139"/>
    </row>
    <row r="163" spans="1:16" s="31" customFormat="1" ht="65.25" customHeight="1" x14ac:dyDescent="0.25">
      <c r="A163" s="19">
        <v>1</v>
      </c>
      <c r="B163" s="153" t="s">
        <v>200</v>
      </c>
      <c r="C163" s="154"/>
      <c r="D163" s="154"/>
      <c r="E163" s="154"/>
      <c r="F163" s="154"/>
      <c r="G163" s="154"/>
      <c r="H163" s="155"/>
      <c r="I163" s="158" t="s">
        <v>201</v>
      </c>
      <c r="J163" s="159"/>
      <c r="K163" s="159"/>
    </row>
    <row r="164" spans="1:16" s="31" customFormat="1" x14ac:dyDescent="0.25">
      <c r="A164" s="19">
        <f t="shared" ref="A164:A171" si="16">A163+1</f>
        <v>2</v>
      </c>
      <c r="B164" s="153" t="s">
        <v>131</v>
      </c>
      <c r="C164" s="154"/>
      <c r="D164" s="154"/>
      <c r="E164" s="154"/>
      <c r="F164" s="154"/>
      <c r="G164" s="154"/>
      <c r="H164" s="155"/>
    </row>
    <row r="165" spans="1:16" s="31" customFormat="1" ht="34.5" customHeight="1" x14ac:dyDescent="0.25">
      <c r="A165" s="19">
        <f t="shared" si="16"/>
        <v>3</v>
      </c>
      <c r="B165" s="153" t="s">
        <v>198</v>
      </c>
      <c r="C165" s="154"/>
      <c r="D165" s="154"/>
      <c r="E165" s="154"/>
      <c r="F165" s="154"/>
      <c r="G165" s="154"/>
      <c r="H165" s="155"/>
    </row>
    <row r="166" spans="1:16" s="31" customFormat="1" x14ac:dyDescent="0.25">
      <c r="A166" s="19">
        <f>A165+1</f>
        <v>4</v>
      </c>
      <c r="B166" s="150" t="s">
        <v>132</v>
      </c>
      <c r="C166" s="151"/>
      <c r="D166" s="151"/>
      <c r="E166" s="151"/>
      <c r="F166" s="151"/>
      <c r="G166" s="151"/>
      <c r="H166" s="152"/>
    </row>
    <row r="167" spans="1:16" s="31" customFormat="1" ht="36.75" customHeight="1" x14ac:dyDescent="0.25">
      <c r="A167" s="19">
        <v>5</v>
      </c>
      <c r="B167" s="153" t="s">
        <v>202</v>
      </c>
      <c r="C167" s="154"/>
      <c r="D167" s="154"/>
      <c r="E167" s="154"/>
      <c r="F167" s="154"/>
      <c r="G167" s="154"/>
      <c r="H167" s="155"/>
    </row>
    <row r="168" spans="1:16" s="31" customFormat="1" ht="36.75" customHeight="1" x14ac:dyDescent="0.25">
      <c r="A168" s="56">
        <v>6</v>
      </c>
      <c r="B168" s="57" t="s">
        <v>199</v>
      </c>
      <c r="C168" s="58"/>
      <c r="D168" s="58"/>
      <c r="E168" s="58"/>
      <c r="F168" s="58"/>
      <c r="G168" s="58"/>
      <c r="H168" s="59"/>
    </row>
    <row r="169" spans="1:16" s="31" customFormat="1" hidden="1" x14ac:dyDescent="0.25">
      <c r="A169" s="19">
        <f t="shared" si="16"/>
        <v>7</v>
      </c>
      <c r="B169" s="150" t="s">
        <v>131</v>
      </c>
      <c r="C169" s="151"/>
      <c r="D169" s="151"/>
      <c r="E169" s="151"/>
      <c r="F169" s="151"/>
      <c r="G169" s="151"/>
      <c r="H169" s="152"/>
    </row>
    <row r="170" spans="1:16" s="31" customFormat="1" hidden="1" x14ac:dyDescent="0.25">
      <c r="A170" s="19">
        <f t="shared" si="16"/>
        <v>8</v>
      </c>
      <c r="B170" s="150" t="s">
        <v>132</v>
      </c>
      <c r="C170" s="151"/>
      <c r="D170" s="151"/>
      <c r="E170" s="151"/>
      <c r="F170" s="151"/>
      <c r="G170" s="151"/>
      <c r="H170" s="152"/>
    </row>
    <row r="171" spans="1:16" s="31" customFormat="1" hidden="1" x14ac:dyDescent="0.25">
      <c r="A171" s="19">
        <f t="shared" si="16"/>
        <v>9</v>
      </c>
      <c r="B171" s="57" t="s">
        <v>133</v>
      </c>
      <c r="C171" s="58"/>
      <c r="D171" s="58"/>
      <c r="E171" s="58"/>
      <c r="F171" s="58"/>
      <c r="G171" s="58"/>
      <c r="H171" s="59"/>
    </row>
    <row r="172" spans="1:16" s="31" customFormat="1" x14ac:dyDescent="0.25">
      <c r="A172" s="56">
        <v>7</v>
      </c>
      <c r="B172" s="57" t="s">
        <v>203</v>
      </c>
      <c r="C172" s="58"/>
      <c r="D172" s="58"/>
      <c r="E172" s="58"/>
      <c r="F172" s="58"/>
      <c r="G172" s="58"/>
      <c r="H172" s="59"/>
    </row>
    <row r="173" spans="1:16" s="31" customFormat="1" x14ac:dyDescent="0.25">
      <c r="A173" s="56">
        <v>8</v>
      </c>
      <c r="B173" s="57" t="s">
        <v>204</v>
      </c>
      <c r="C173" s="58"/>
      <c r="D173" s="58"/>
      <c r="E173" s="58"/>
      <c r="F173" s="58"/>
      <c r="G173" s="58"/>
      <c r="H173" s="59"/>
    </row>
    <row r="174" spans="1:16" x14ac:dyDescent="0.25">
      <c r="A174" s="117" t="s">
        <v>66</v>
      </c>
      <c r="B174" s="117"/>
      <c r="C174" s="117"/>
      <c r="D174" s="117"/>
      <c r="E174" s="117"/>
      <c r="F174" s="117"/>
      <c r="G174" s="117"/>
      <c r="H174" s="117"/>
    </row>
    <row r="175" spans="1:16" x14ac:dyDescent="0.25">
      <c r="A175" s="60" t="s">
        <v>67</v>
      </c>
      <c r="B175" s="60"/>
      <c r="C175" s="60"/>
      <c r="D175" s="60"/>
      <c r="E175" s="60"/>
      <c r="F175" s="60"/>
      <c r="G175" s="60"/>
      <c r="H175" s="60"/>
    </row>
    <row r="176" spans="1:16" ht="15.75" customHeight="1" x14ac:dyDescent="0.25">
      <c r="A176" s="140" t="s">
        <v>68</v>
      </c>
      <c r="B176" s="140"/>
      <c r="C176" s="140"/>
      <c r="D176" s="140"/>
      <c r="E176" s="140"/>
      <c r="F176" s="140"/>
      <c r="G176" s="140"/>
      <c r="H176" s="140"/>
    </row>
    <row r="177" spans="1:8" x14ac:dyDescent="0.25">
      <c r="A177" s="60" t="s">
        <v>69</v>
      </c>
      <c r="B177" s="60"/>
      <c r="C177" s="60"/>
      <c r="D177" s="60"/>
      <c r="E177" s="60"/>
      <c r="F177" s="60"/>
      <c r="G177" s="60"/>
      <c r="H177" s="60"/>
    </row>
    <row r="178" spans="1:8" x14ac:dyDescent="0.25">
      <c r="A178" s="60" t="s">
        <v>70</v>
      </c>
      <c r="B178" s="60"/>
      <c r="C178" s="60"/>
      <c r="D178" s="60"/>
      <c r="E178" s="60"/>
      <c r="F178" s="60"/>
      <c r="G178" s="60"/>
      <c r="H178" s="60"/>
    </row>
    <row r="179" spans="1:8" x14ac:dyDescent="0.25">
      <c r="A179" s="60" t="s">
        <v>134</v>
      </c>
      <c r="B179" s="60"/>
      <c r="C179" s="60"/>
      <c r="D179" s="60"/>
      <c r="E179" s="60"/>
      <c r="F179" s="60"/>
      <c r="G179" s="60"/>
      <c r="H179" s="60"/>
    </row>
    <row r="180" spans="1:8" ht="35.25" customHeight="1" x14ac:dyDescent="0.25">
      <c r="A180" s="99" t="s">
        <v>135</v>
      </c>
      <c r="B180" s="99"/>
      <c r="C180" s="99"/>
      <c r="D180" s="99"/>
      <c r="E180" s="99"/>
      <c r="F180" s="99"/>
      <c r="G180" s="99"/>
      <c r="H180" s="99"/>
    </row>
    <row r="181" spans="1:8" x14ac:dyDescent="0.25">
      <c r="A181" s="135" t="s">
        <v>84</v>
      </c>
      <c r="B181" s="135"/>
      <c r="C181" s="135" t="s">
        <v>207</v>
      </c>
      <c r="D181" s="135"/>
      <c r="E181" s="135" t="s">
        <v>110</v>
      </c>
      <c r="F181" s="135"/>
      <c r="G181" s="135" t="s">
        <v>206</v>
      </c>
      <c r="H181" s="135"/>
    </row>
    <row r="182" spans="1:8" x14ac:dyDescent="0.25">
      <c r="A182" s="134" t="s">
        <v>86</v>
      </c>
      <c r="B182" s="134"/>
      <c r="C182" s="134"/>
      <c r="D182" s="134"/>
      <c r="E182" s="134"/>
      <c r="F182" s="134"/>
      <c r="G182" s="134"/>
      <c r="H182" s="134"/>
    </row>
    <row r="183" spans="1:8" x14ac:dyDescent="0.25">
      <c r="A183" s="134"/>
      <c r="B183" s="134"/>
      <c r="C183" s="134"/>
      <c r="D183" s="134"/>
      <c r="E183" s="134"/>
      <c r="F183" s="134"/>
      <c r="G183" s="134"/>
      <c r="H183" s="134"/>
    </row>
    <row r="184" spans="1:8" x14ac:dyDescent="0.25">
      <c r="A184" s="134"/>
      <c r="B184" s="134"/>
      <c r="C184" s="134"/>
      <c r="D184" s="134"/>
      <c r="E184" s="134"/>
      <c r="F184" s="134"/>
      <c r="G184" s="134"/>
      <c r="H184" s="134"/>
    </row>
    <row r="185" spans="1:8" x14ac:dyDescent="0.25">
      <c r="A185" s="34" t="s">
        <v>71</v>
      </c>
      <c r="B185" s="35"/>
      <c r="C185" s="35"/>
      <c r="D185" s="34" t="str">
        <f>E8</f>
        <v>Xrbia Warai / Neral D1 to D5</v>
      </c>
      <c r="F185" s="35"/>
      <c r="G185" s="35"/>
      <c r="H185" s="35"/>
    </row>
    <row r="186" spans="1:8" x14ac:dyDescent="0.25">
      <c r="A186" s="35"/>
      <c r="B186" s="35"/>
      <c r="C186" s="35"/>
      <c r="D186" s="35"/>
      <c r="E186" s="35"/>
      <c r="F186" s="35"/>
      <c r="G186" s="35"/>
      <c r="H186" s="35"/>
    </row>
    <row r="187" spans="1:8" x14ac:dyDescent="0.25">
      <c r="A187" s="35"/>
      <c r="B187" s="35"/>
      <c r="C187" s="35"/>
      <c r="D187" s="35"/>
      <c r="E187" s="35"/>
      <c r="F187" s="35"/>
      <c r="G187" s="35"/>
      <c r="H187" s="35"/>
    </row>
    <row r="188" spans="1:8" ht="15" customHeight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spans="1:1" hidden="1" x14ac:dyDescent="0.25"/>
    <row r="242" spans="1:1" hidden="1" x14ac:dyDescent="0.25"/>
    <row r="243" spans="1:1" hidden="1" x14ac:dyDescent="0.25"/>
    <row r="244" spans="1:1" hidden="1" x14ac:dyDescent="0.25"/>
    <row r="248" spans="1:1" x14ac:dyDescent="0.25">
      <c r="A248" s="37" t="s">
        <v>205</v>
      </c>
    </row>
    <row r="287" spans="1:1" x14ac:dyDescent="0.25">
      <c r="A287" s="37" t="s">
        <v>72</v>
      </c>
    </row>
  </sheetData>
  <mergeCells count="335">
    <mergeCell ref="B172:H172"/>
    <mergeCell ref="I163:K163"/>
    <mergeCell ref="A79:B79"/>
    <mergeCell ref="C79:H79"/>
    <mergeCell ref="A81:B81"/>
    <mergeCell ref="C81:H81"/>
    <mergeCell ref="D58:H58"/>
    <mergeCell ref="E40:H40"/>
    <mergeCell ref="A40:D40"/>
    <mergeCell ref="C49:H49"/>
    <mergeCell ref="A60:C60"/>
    <mergeCell ref="D60:H60"/>
    <mergeCell ref="C67:H67"/>
    <mergeCell ref="A70:B70"/>
    <mergeCell ref="A46:B46"/>
    <mergeCell ref="C46:E46"/>
    <mergeCell ref="G46:H46"/>
    <mergeCell ref="D56:H56"/>
    <mergeCell ref="A62:C62"/>
    <mergeCell ref="D62:H62"/>
    <mergeCell ref="D54:H54"/>
    <mergeCell ref="C47:E47"/>
    <mergeCell ref="A50:B50"/>
    <mergeCell ref="C50:E50"/>
    <mergeCell ref="D64:H64"/>
    <mergeCell ref="A63:C63"/>
    <mergeCell ref="D63:H63"/>
    <mergeCell ref="A69:B69"/>
    <mergeCell ref="G68:H68"/>
    <mergeCell ref="A67:B67"/>
    <mergeCell ref="A65:B65"/>
    <mergeCell ref="C65:H65"/>
    <mergeCell ref="A73:B73"/>
    <mergeCell ref="A72:B72"/>
    <mergeCell ref="E68:F68"/>
    <mergeCell ref="A174:H174"/>
    <mergeCell ref="A175:H175"/>
    <mergeCell ref="E117:F117"/>
    <mergeCell ref="B170:H170"/>
    <mergeCell ref="B171:H171"/>
    <mergeCell ref="B169:H169"/>
    <mergeCell ref="G161:H161"/>
    <mergeCell ref="B165:H165"/>
    <mergeCell ref="A158:B158"/>
    <mergeCell ref="B163:H163"/>
    <mergeCell ref="B164:H164"/>
    <mergeCell ref="B166:H166"/>
    <mergeCell ref="B168:H168"/>
    <mergeCell ref="G156:H156"/>
    <mergeCell ref="G158:H158"/>
    <mergeCell ref="A148:H148"/>
    <mergeCell ref="A141:H141"/>
    <mergeCell ref="B132:B133"/>
    <mergeCell ref="B167:H167"/>
    <mergeCell ref="A160:B160"/>
    <mergeCell ref="G160:H160"/>
    <mergeCell ref="A161:B161"/>
    <mergeCell ref="A159:B159"/>
    <mergeCell ref="G159:H159"/>
    <mergeCell ref="A61:C61"/>
    <mergeCell ref="D61:H61"/>
    <mergeCell ref="A58:C58"/>
    <mergeCell ref="A82:B82"/>
    <mergeCell ref="E82:F82"/>
    <mergeCell ref="G82:H82"/>
    <mergeCell ref="A64:C64"/>
    <mergeCell ref="G152:H152"/>
    <mergeCell ref="A135:B135"/>
    <mergeCell ref="A117:B117"/>
    <mergeCell ref="D132:D133"/>
    <mergeCell ref="E132:E133"/>
    <mergeCell ref="G132:H133"/>
    <mergeCell ref="A75:B75"/>
    <mergeCell ref="A68:B68"/>
    <mergeCell ref="A71:B71"/>
    <mergeCell ref="A59:C59"/>
    <mergeCell ref="E69:F78"/>
    <mergeCell ref="G69:H78"/>
    <mergeCell ref="A77:B77"/>
    <mergeCell ref="A78:B78"/>
    <mergeCell ref="D59:H59"/>
    <mergeCell ref="A76:B76"/>
    <mergeCell ref="A74:B74"/>
    <mergeCell ref="C95:H95"/>
    <mergeCell ref="A96:B96"/>
    <mergeCell ref="E96:F96"/>
    <mergeCell ref="G96:H96"/>
    <mergeCell ref="A97:B97"/>
    <mergeCell ref="E97:F106"/>
    <mergeCell ref="G97:H106"/>
    <mergeCell ref="A98:B98"/>
    <mergeCell ref="A108:E108"/>
    <mergeCell ref="F108:H108"/>
    <mergeCell ref="A107:H107"/>
    <mergeCell ref="A99:B99"/>
    <mergeCell ref="A100:B100"/>
    <mergeCell ref="A101:B101"/>
    <mergeCell ref="A83:B83"/>
    <mergeCell ref="E83:F92"/>
    <mergeCell ref="G83:H92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182:H184"/>
    <mergeCell ref="A181:B181"/>
    <mergeCell ref="E181:F181"/>
    <mergeCell ref="C181:D181"/>
    <mergeCell ref="G181:H181"/>
    <mergeCell ref="A113:H113"/>
    <mergeCell ref="A111:E111"/>
    <mergeCell ref="F111:H111"/>
    <mergeCell ref="A112:E112"/>
    <mergeCell ref="F112:H112"/>
    <mergeCell ref="A134:H134"/>
    <mergeCell ref="A118:B118"/>
    <mergeCell ref="A144:B144"/>
    <mergeCell ref="A115:B115"/>
    <mergeCell ref="A177:H177"/>
    <mergeCell ref="A116:H116"/>
    <mergeCell ref="A180:H180"/>
    <mergeCell ref="A178:H178"/>
    <mergeCell ref="A162:H162"/>
    <mergeCell ref="G151:H151"/>
    <mergeCell ref="C121:C122"/>
    <mergeCell ref="A179:H179"/>
    <mergeCell ref="A140:B140"/>
    <mergeCell ref="A176:H176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A109:E109"/>
    <mergeCell ref="A102:B102"/>
    <mergeCell ref="A103:B103"/>
    <mergeCell ref="A104:B104"/>
    <mergeCell ref="A105:B105"/>
    <mergeCell ref="A106:B106"/>
    <mergeCell ref="F109:H109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:H1"/>
    <mergeCell ref="A2:H2"/>
    <mergeCell ref="A3:D3"/>
    <mergeCell ref="E3:H3"/>
    <mergeCell ref="A4:D4"/>
    <mergeCell ref="A8:D8"/>
    <mergeCell ref="E8:H8"/>
    <mergeCell ref="E4:H4"/>
    <mergeCell ref="C14:H14"/>
    <mergeCell ref="D55:H55"/>
    <mergeCell ref="D57:H57"/>
    <mergeCell ref="A47:B47"/>
    <mergeCell ref="A51:H51"/>
    <mergeCell ref="A52:C52"/>
    <mergeCell ref="A53:C53"/>
    <mergeCell ref="D53:H53"/>
    <mergeCell ref="G50:H50"/>
    <mergeCell ref="G48:H48"/>
    <mergeCell ref="G47:H47"/>
    <mergeCell ref="A48:B49"/>
    <mergeCell ref="A54:C54"/>
    <mergeCell ref="C48:E48"/>
    <mergeCell ref="A55:C57"/>
    <mergeCell ref="A93:B93"/>
    <mergeCell ref="C93:H93"/>
    <mergeCell ref="A95:B95"/>
    <mergeCell ref="D52:H52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10:D10"/>
    <mergeCell ref="E10:H10"/>
    <mergeCell ref="A20:D21"/>
    <mergeCell ref="E20:H21"/>
    <mergeCell ref="E13:H13"/>
    <mergeCell ref="A14:B14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L129:M129"/>
    <mergeCell ref="G126:H126"/>
    <mergeCell ref="G124:H124"/>
    <mergeCell ref="G130:H130"/>
    <mergeCell ref="G129:H129"/>
    <mergeCell ref="G125:H125"/>
    <mergeCell ref="G128:H128"/>
    <mergeCell ref="G127:H127"/>
    <mergeCell ref="L128:M128"/>
    <mergeCell ref="L127:M127"/>
    <mergeCell ref="L126:M126"/>
    <mergeCell ref="L125:M125"/>
    <mergeCell ref="L124:M124"/>
    <mergeCell ref="L130:M130"/>
    <mergeCell ref="L134:M134"/>
    <mergeCell ref="A131:H131"/>
    <mergeCell ref="A132:A133"/>
    <mergeCell ref="A154:B154"/>
    <mergeCell ref="G154:H154"/>
    <mergeCell ref="A139:B139"/>
    <mergeCell ref="A136:B136"/>
    <mergeCell ref="A137:B137"/>
    <mergeCell ref="A149:B149"/>
    <mergeCell ref="A150:B150"/>
    <mergeCell ref="A151:B151"/>
    <mergeCell ref="A138:B138"/>
    <mergeCell ref="A147:B147"/>
    <mergeCell ref="G139:H139"/>
    <mergeCell ref="G146:H146"/>
    <mergeCell ref="G145:H145"/>
    <mergeCell ref="G157:H157"/>
    <mergeCell ref="A155:H155"/>
    <mergeCell ref="A156:B156"/>
    <mergeCell ref="A157:B157"/>
    <mergeCell ref="G149:H149"/>
    <mergeCell ref="A152:B152"/>
    <mergeCell ref="A153:B153"/>
    <mergeCell ref="A146:B146"/>
    <mergeCell ref="A145:B145"/>
    <mergeCell ref="G150:H150"/>
    <mergeCell ref="C115:D115"/>
    <mergeCell ref="E114:F114"/>
    <mergeCell ref="G147:H147"/>
    <mergeCell ref="G153:H153"/>
    <mergeCell ref="A125:B125"/>
    <mergeCell ref="A126:B126"/>
    <mergeCell ref="A127:B127"/>
    <mergeCell ref="A128:B128"/>
    <mergeCell ref="G144:H144"/>
    <mergeCell ref="G136:H136"/>
    <mergeCell ref="B121:B122"/>
    <mergeCell ref="A121:A122"/>
    <mergeCell ref="C132:C133"/>
    <mergeCell ref="C118:D118"/>
    <mergeCell ref="E118:F118"/>
    <mergeCell ref="G118:H118"/>
    <mergeCell ref="A123:H123"/>
    <mergeCell ref="G114:H114"/>
    <mergeCell ref="E115:F115"/>
    <mergeCell ref="B173:H173"/>
    <mergeCell ref="A110:E110"/>
    <mergeCell ref="F110:H110"/>
    <mergeCell ref="A142:B142"/>
    <mergeCell ref="G137:H137"/>
    <mergeCell ref="A114:B114"/>
    <mergeCell ref="C114:D114"/>
    <mergeCell ref="A143:B143"/>
    <mergeCell ref="A120:H120"/>
    <mergeCell ref="G117:H117"/>
    <mergeCell ref="G142:H142"/>
    <mergeCell ref="G140:H140"/>
    <mergeCell ref="G115:H115"/>
    <mergeCell ref="A129:B129"/>
    <mergeCell ref="G143:H143"/>
    <mergeCell ref="G138:H138"/>
    <mergeCell ref="G135:H135"/>
    <mergeCell ref="E121:E122"/>
    <mergeCell ref="G121:H122"/>
    <mergeCell ref="A119:H119"/>
    <mergeCell ref="A130:B130"/>
    <mergeCell ref="A124:B124"/>
    <mergeCell ref="D121:D122"/>
    <mergeCell ref="C117:D117"/>
  </mergeCells>
  <hyperlinks>
    <hyperlink ref="C37" r:id="rId1"/>
  </hyperlinks>
  <printOptions horizontalCentered="1"/>
  <pageMargins left="0.39370078740157499" right="0.39370078740157499" top="0.78740157480314998" bottom="0.78740157480314998" header="0.196850393700787" footer="0.196850393700787"/>
  <pageSetup paperSize="2"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37" max="16383" man="1"/>
    <brk id="78" max="16383" man="1"/>
    <brk id="184" max="16383" man="1"/>
    <brk id="247" max="16383" man="1"/>
    <brk id="28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68" t="s">
        <v>111</v>
      </c>
      <c r="C3" s="168"/>
      <c r="D3" s="168"/>
      <c r="E3" s="168"/>
      <c r="F3" s="168"/>
      <c r="G3" s="168"/>
      <c r="H3" s="168"/>
    </row>
    <row r="4" spans="1:9" x14ac:dyDescent="0.25">
      <c r="A4" s="2"/>
      <c r="B4" s="3" t="s">
        <v>112</v>
      </c>
      <c r="C4" s="3" t="s">
        <v>113</v>
      </c>
      <c r="D4" s="3" t="s">
        <v>74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2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24" sqref="G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 &amp; OV Report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2025-07-14T05:41:04Z</cp:lastPrinted>
  <dcterms:created xsi:type="dcterms:W3CDTF">2019-07-16T09:29:46Z</dcterms:created>
  <dcterms:modified xsi:type="dcterms:W3CDTF">2025-07-14T05:41:36Z</dcterms:modified>
</cp:coreProperties>
</file>