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K:\VSJ Work\July 25\Axis\Dump\"/>
    </mc:Choice>
  </mc:AlternateContent>
  <xr:revisionPtr revIDLastSave="0" documentId="13_ncr:1_{AAA98A3C-94D8-4DCA-AFEE-03A602F4675F}" xr6:coauthVersionLast="47" xr6:coauthVersionMax="47" xr10:uidLastSave="{00000000-0000-0000-0000-000000000000}"/>
  <bookViews>
    <workbookView xWindow="-108" yWindow="-108" windowWidth="23256" windowHeight="12456" tabRatio="690" xr2:uid="{00000000-000D-0000-FFFF-FFFF00000000}"/>
  </bookViews>
  <sheets>
    <sheet name="Sheet1" sheetId="1" r:id="rId1"/>
    <sheet name="VALUATION" sheetId="17" r:id="rId2"/>
    <sheet name="Note" sheetId="16" r:id="rId3"/>
    <sheet name="Construction % Blg No 1" sheetId="14" r:id="rId4"/>
    <sheet name="Construction % Blg No 2" sheetId="15" r:id="rId5"/>
    <sheet name="Wing A" sheetId="11" r:id="rId6"/>
    <sheet name="Wing B" sheetId="12" r:id="rId7"/>
    <sheet name="Wing C" sheetId="13" r:id="rId8"/>
  </sheets>
  <definedNames>
    <definedName name="_xlnm.Print_Area" localSheetId="0">Sheet1!$A$1:$J$456</definedName>
  </definedNames>
  <calcPr calcId="191029"/>
</workbook>
</file>

<file path=xl/calcChain.xml><?xml version="1.0" encoding="utf-8"?>
<calcChain xmlns="http://schemas.openxmlformats.org/spreadsheetml/2006/main">
  <c r="F3" i="1" l="1"/>
  <c r="C63" i="1"/>
  <c r="D125" i="1" l="1"/>
  <c r="M124" i="1"/>
  <c r="D124" i="1"/>
  <c r="M123" i="1"/>
  <c r="D123" i="1"/>
  <c r="M122" i="1"/>
  <c r="D122" i="1"/>
  <c r="M121" i="1"/>
  <c r="D121" i="1"/>
  <c r="D120" i="1"/>
  <c r="M119" i="1"/>
  <c r="D119" i="1"/>
  <c r="M118" i="1"/>
  <c r="D118" i="1"/>
  <c r="D117" i="1"/>
  <c r="H116" i="1"/>
  <c r="D116" i="1"/>
  <c r="D154" i="1"/>
  <c r="G154" i="1" s="1"/>
  <c r="N154" i="1" s="1"/>
  <c r="D153" i="1"/>
  <c r="G153" i="1" s="1"/>
  <c r="K112" i="1" l="1"/>
  <c r="C114" i="1" s="1"/>
  <c r="F116" i="1" s="1"/>
  <c r="D185" i="1"/>
  <c r="G185" i="1" s="1"/>
  <c r="D184" i="1"/>
  <c r="G184" i="1" s="1"/>
  <c r="D183" i="1"/>
  <c r="G183" i="1" s="1"/>
  <c r="L183" i="1" s="1"/>
  <c r="D182" i="1"/>
  <c r="D181" i="1"/>
  <c r="G181" i="1" s="1"/>
  <c r="D180" i="1"/>
  <c r="D179" i="1"/>
  <c r="G179" i="1" s="1"/>
  <c r="D178" i="1"/>
  <c r="G178" i="1" s="1"/>
  <c r="D177" i="1"/>
  <c r="G177" i="1" s="1"/>
  <c r="D176" i="1"/>
  <c r="G176" i="1" s="1"/>
  <c r="D175" i="1"/>
  <c r="D174" i="1"/>
  <c r="D173" i="1"/>
  <c r="G173" i="1" s="1"/>
  <c r="D172" i="1"/>
  <c r="D171" i="1"/>
  <c r="G171" i="1" s="1"/>
  <c r="I170" i="1"/>
  <c r="D170" i="1"/>
  <c r="I153" i="1"/>
  <c r="D155" i="1"/>
  <c r="G155" i="1" s="1"/>
  <c r="D156" i="1"/>
  <c r="G156" i="1" s="1"/>
  <c r="N155" i="1" s="1"/>
  <c r="D157" i="1"/>
  <c r="D158" i="1"/>
  <c r="D159" i="1"/>
  <c r="D160" i="1"/>
  <c r="D161" i="1"/>
  <c r="D162" i="1"/>
  <c r="G162" i="1" s="1"/>
  <c r="D163" i="1"/>
  <c r="G163" i="1" s="1"/>
  <c r="D164" i="1"/>
  <c r="G164" i="1" s="1"/>
  <c r="D165" i="1"/>
  <c r="D166" i="1"/>
  <c r="D167" i="1"/>
  <c r="D168" i="1"/>
  <c r="G167" i="1" l="1"/>
  <c r="L167" i="1" s="1"/>
  <c r="G175" i="1"/>
  <c r="L175" i="1" s="1"/>
  <c r="G172" i="1"/>
  <c r="L172" i="1" s="1"/>
  <c r="G180" i="1"/>
  <c r="L180" i="1" s="1"/>
  <c r="G159" i="1"/>
  <c r="L159" i="1" s="1"/>
  <c r="G166" i="1"/>
  <c r="L166" i="1" s="1"/>
  <c r="G158" i="1"/>
  <c r="L158" i="1" s="1"/>
  <c r="G165" i="1"/>
  <c r="L165" i="1" s="1"/>
  <c r="G161" i="1"/>
  <c r="L161" i="1" s="1"/>
  <c r="G157" i="1"/>
  <c r="L157" i="1" s="1"/>
  <c r="G170" i="1"/>
  <c r="N170" i="1" s="1"/>
  <c r="G168" i="1"/>
  <c r="L168" i="1" s="1"/>
  <c r="G160" i="1"/>
  <c r="L160" i="1" s="1"/>
  <c r="G174" i="1"/>
  <c r="L174" i="1" s="1"/>
  <c r="G182" i="1"/>
  <c r="L182" i="1" s="1"/>
  <c r="L155" i="1"/>
  <c r="C140" i="1"/>
  <c r="E140" i="1"/>
  <c r="L153" i="1"/>
  <c r="L179" i="1"/>
  <c r="L185" i="1"/>
  <c r="L164" i="1"/>
  <c r="L156" i="1"/>
  <c r="L181" i="1"/>
  <c r="L173" i="1"/>
  <c r="L177" i="1"/>
  <c r="L184" i="1"/>
  <c r="L176" i="1"/>
  <c r="L171" i="1"/>
  <c r="L178" i="1"/>
  <c r="K170" i="1"/>
  <c r="L163" i="1"/>
  <c r="L162" i="1"/>
  <c r="L154" i="1"/>
  <c r="K153" i="1"/>
  <c r="L198" i="1"/>
  <c r="L199" i="1"/>
  <c r="L207" i="1"/>
  <c r="L208" i="1"/>
  <c r="L216" i="1"/>
  <c r="L217" i="1"/>
  <c r="L218" i="1"/>
  <c r="L219" i="1"/>
  <c r="L228" i="1"/>
  <c r="L230" i="1"/>
  <c r="L237" i="1"/>
  <c r="L239" i="1"/>
  <c r="L246" i="1"/>
  <c r="L247" i="1"/>
  <c r="L248" i="1"/>
  <c r="L249" i="1"/>
  <c r="L258" i="1"/>
  <c r="L260" i="1"/>
  <c r="L267" i="1"/>
  <c r="L269" i="1"/>
  <c r="L276" i="1"/>
  <c r="L277" i="1"/>
  <c r="L278" i="1"/>
  <c r="L279" i="1"/>
  <c r="L288" i="1"/>
  <c r="L289" i="1"/>
  <c r="L297" i="1"/>
  <c r="L298" i="1"/>
  <c r="L170" i="1" l="1"/>
  <c r="H140" i="1"/>
  <c r="D111" i="1"/>
  <c r="M110" i="1"/>
  <c r="D110" i="1"/>
  <c r="M109" i="1"/>
  <c r="D109" i="1"/>
  <c r="M108" i="1"/>
  <c r="D108" i="1"/>
  <c r="M107" i="1"/>
  <c r="D107" i="1"/>
  <c r="D106" i="1"/>
  <c r="M105" i="1"/>
  <c r="D105" i="1"/>
  <c r="M104" i="1"/>
  <c r="D104" i="1"/>
  <c r="D103" i="1"/>
  <c r="H102" i="1"/>
  <c r="D97" i="1"/>
  <c r="M96" i="1"/>
  <c r="D96" i="1"/>
  <c r="M95" i="1"/>
  <c r="D95" i="1"/>
  <c r="M94" i="1"/>
  <c r="D94" i="1"/>
  <c r="M93" i="1"/>
  <c r="C89" i="1" s="1"/>
  <c r="D93" i="1"/>
  <c r="D92" i="1"/>
  <c r="M91" i="1"/>
  <c r="C88" i="1" s="1"/>
  <c r="D88" i="1" s="1"/>
  <c r="D91" i="1"/>
  <c r="M90" i="1"/>
  <c r="D90" i="1"/>
  <c r="D83" i="1"/>
  <c r="M82" i="1"/>
  <c r="C75" i="1" s="1"/>
  <c r="D82" i="1"/>
  <c r="M81" i="1"/>
  <c r="D81" i="1"/>
  <c r="M80" i="1"/>
  <c r="D80" i="1"/>
  <c r="M79" i="1"/>
  <c r="D79" i="1"/>
  <c r="D78" i="1"/>
  <c r="M77" i="1"/>
  <c r="D77" i="1"/>
  <c r="M76" i="1"/>
  <c r="D76" i="1"/>
  <c r="C74" i="1"/>
  <c r="D74" i="1" s="1"/>
  <c r="D65" i="1"/>
  <c r="D66" i="1"/>
  <c r="D69" i="1"/>
  <c r="M68" i="1"/>
  <c r="C61" i="1" s="1"/>
  <c r="D61" i="1" s="1"/>
  <c r="D68" i="1"/>
  <c r="M67" i="1"/>
  <c r="D67" i="1"/>
  <c r="M66" i="1"/>
  <c r="M65" i="1"/>
  <c r="D64" i="1"/>
  <c r="M63" i="1"/>
  <c r="C60" i="1" s="1"/>
  <c r="D63" i="1"/>
  <c r="M62" i="1"/>
  <c r="D62" i="1"/>
  <c r="F14" i="17"/>
  <c r="G14" i="17" s="1"/>
  <c r="F13" i="17"/>
  <c r="G13" i="17" s="1"/>
  <c r="F6" i="17"/>
  <c r="G6" i="17" s="1"/>
  <c r="F7" i="17"/>
  <c r="G7" i="17" s="1"/>
  <c r="F8" i="17"/>
  <c r="F9" i="17"/>
  <c r="G9" i="17" s="1"/>
  <c r="F10" i="17"/>
  <c r="G10" i="17" s="1"/>
  <c r="F11" i="17"/>
  <c r="G11" i="17"/>
  <c r="F12" i="17"/>
  <c r="G12" i="17" s="1"/>
  <c r="F5" i="17"/>
  <c r="G5" i="17" s="1"/>
  <c r="F15" i="17"/>
  <c r="G8" i="17"/>
  <c r="B16" i="15"/>
  <c r="E10" i="15" s="1"/>
  <c r="B14" i="15"/>
  <c r="E9" i="15" s="1"/>
  <c r="B12" i="15"/>
  <c r="M7" i="15" s="1"/>
  <c r="H17" i="15" s="1"/>
  <c r="B10" i="15"/>
  <c r="L7" i="15" s="1"/>
  <c r="H16" i="15" s="1"/>
  <c r="B8" i="15"/>
  <c r="K7" i="15" s="1"/>
  <c r="H15" i="15" s="1"/>
  <c r="I6" i="15"/>
  <c r="G13" i="15" s="1"/>
  <c r="B6" i="15"/>
  <c r="J7" i="15" s="1"/>
  <c r="H14" i="15" s="1"/>
  <c r="E4" i="15"/>
  <c r="D275" i="1"/>
  <c r="G275" i="1" s="1"/>
  <c r="L275" i="1" s="1"/>
  <c r="D274" i="1"/>
  <c r="G274" i="1" s="1"/>
  <c r="L274" i="1" s="1"/>
  <c r="D273" i="1"/>
  <c r="G273" i="1" s="1"/>
  <c r="L273" i="1" s="1"/>
  <c r="D272" i="1"/>
  <c r="G272" i="1" s="1"/>
  <c r="L272" i="1" s="1"/>
  <c r="D271" i="1"/>
  <c r="G271" i="1" s="1"/>
  <c r="L271" i="1" s="1"/>
  <c r="D270" i="1"/>
  <c r="G270" i="1" s="1"/>
  <c r="L270" i="1" s="1"/>
  <c r="D268" i="1"/>
  <c r="G268" i="1" s="1"/>
  <c r="L268" i="1" s="1"/>
  <c r="D266" i="1"/>
  <c r="G266" i="1" s="1"/>
  <c r="L266" i="1" s="1"/>
  <c r="D265" i="1"/>
  <c r="G265" i="1" s="1"/>
  <c r="L265" i="1" s="1"/>
  <c r="D264" i="1"/>
  <c r="G264" i="1" s="1"/>
  <c r="L264" i="1" s="1"/>
  <c r="D263" i="1"/>
  <c r="G263" i="1" s="1"/>
  <c r="L263" i="1" s="1"/>
  <c r="D262" i="1"/>
  <c r="G262" i="1" s="1"/>
  <c r="L262" i="1" s="1"/>
  <c r="D261" i="1"/>
  <c r="G261" i="1" s="1"/>
  <c r="L261" i="1" s="1"/>
  <c r="D259" i="1"/>
  <c r="G259" i="1" s="1"/>
  <c r="L259" i="1" s="1"/>
  <c r="D257" i="1"/>
  <c r="G257" i="1" s="1"/>
  <c r="L257" i="1" s="1"/>
  <c r="D256" i="1"/>
  <c r="G256" i="1" s="1"/>
  <c r="L256" i="1" s="1"/>
  <c r="D255" i="1"/>
  <c r="G255" i="1" s="1"/>
  <c r="L255" i="1" s="1"/>
  <c r="D254" i="1"/>
  <c r="G254" i="1" s="1"/>
  <c r="L254" i="1" s="1"/>
  <c r="D253" i="1"/>
  <c r="G253" i="1" s="1"/>
  <c r="L253" i="1" s="1"/>
  <c r="D252" i="1"/>
  <c r="G252" i="1" s="1"/>
  <c r="L252" i="1" s="1"/>
  <c r="D251" i="1"/>
  <c r="G251" i="1" s="1"/>
  <c r="L251" i="1" s="1"/>
  <c r="D250" i="1"/>
  <c r="D238" i="1"/>
  <c r="G238" i="1" s="1"/>
  <c r="L238" i="1" s="1"/>
  <c r="D245" i="1"/>
  <c r="G245" i="1" s="1"/>
  <c r="L245" i="1" s="1"/>
  <c r="D244" i="1"/>
  <c r="G244" i="1" s="1"/>
  <c r="L244" i="1" s="1"/>
  <c r="D243" i="1"/>
  <c r="G243" i="1" s="1"/>
  <c r="L243" i="1" s="1"/>
  <c r="D242" i="1"/>
  <c r="G242" i="1" s="1"/>
  <c r="L242" i="1" s="1"/>
  <c r="D241" i="1"/>
  <c r="G241" i="1" s="1"/>
  <c r="L241" i="1" s="1"/>
  <c r="D240" i="1"/>
  <c r="G240" i="1" s="1"/>
  <c r="L240" i="1" s="1"/>
  <c r="D236" i="1"/>
  <c r="G236" i="1" s="1"/>
  <c r="L236" i="1" s="1"/>
  <c r="D235" i="1"/>
  <c r="G235" i="1" s="1"/>
  <c r="L235" i="1" s="1"/>
  <c r="D234" i="1"/>
  <c r="G234" i="1" s="1"/>
  <c r="L234" i="1" s="1"/>
  <c r="D233" i="1"/>
  <c r="G233" i="1" s="1"/>
  <c r="L233" i="1" s="1"/>
  <c r="D232" i="1"/>
  <c r="G232" i="1" s="1"/>
  <c r="L232" i="1" s="1"/>
  <c r="D231" i="1"/>
  <c r="G231" i="1" s="1"/>
  <c r="L231" i="1" s="1"/>
  <c r="D229" i="1"/>
  <c r="G229" i="1" s="1"/>
  <c r="L229" i="1" s="1"/>
  <c r="D221" i="1"/>
  <c r="G221" i="1" s="1"/>
  <c r="L221" i="1" s="1"/>
  <c r="D222" i="1"/>
  <c r="G222" i="1" s="1"/>
  <c r="L222" i="1" s="1"/>
  <c r="D223" i="1"/>
  <c r="G223" i="1" s="1"/>
  <c r="L223" i="1" s="1"/>
  <c r="D224" i="1"/>
  <c r="G224" i="1" s="1"/>
  <c r="L224" i="1" s="1"/>
  <c r="D225" i="1"/>
  <c r="G225" i="1" s="1"/>
  <c r="L225" i="1" s="1"/>
  <c r="D226" i="1"/>
  <c r="G226" i="1" s="1"/>
  <c r="L226" i="1" s="1"/>
  <c r="D227" i="1"/>
  <c r="G227" i="1" s="1"/>
  <c r="L227" i="1" s="1"/>
  <c r="D220" i="1"/>
  <c r="D305" i="1"/>
  <c r="G305" i="1" s="1"/>
  <c r="L305" i="1" s="1"/>
  <c r="D304" i="1"/>
  <c r="G304" i="1" s="1"/>
  <c r="L304" i="1" s="1"/>
  <c r="D303" i="1"/>
  <c r="G303" i="1" s="1"/>
  <c r="L303" i="1" s="1"/>
  <c r="D302" i="1"/>
  <c r="G302" i="1" s="1"/>
  <c r="L302" i="1" s="1"/>
  <c r="D301" i="1"/>
  <c r="G301" i="1" s="1"/>
  <c r="L301" i="1" s="1"/>
  <c r="D300" i="1"/>
  <c r="G300" i="1" s="1"/>
  <c r="L300" i="1" s="1"/>
  <c r="D299" i="1"/>
  <c r="G299" i="1" s="1"/>
  <c r="L299" i="1" s="1"/>
  <c r="D296" i="1"/>
  <c r="G296" i="1" s="1"/>
  <c r="L296" i="1" s="1"/>
  <c r="D295" i="1"/>
  <c r="G295" i="1" s="1"/>
  <c r="L295" i="1" s="1"/>
  <c r="D294" i="1"/>
  <c r="G294" i="1" s="1"/>
  <c r="L294" i="1" s="1"/>
  <c r="D293" i="1"/>
  <c r="G293" i="1" s="1"/>
  <c r="L293" i="1" s="1"/>
  <c r="D292" i="1"/>
  <c r="G292" i="1" s="1"/>
  <c r="L292" i="1" s="1"/>
  <c r="D291" i="1"/>
  <c r="G291" i="1" s="1"/>
  <c r="L291" i="1" s="1"/>
  <c r="D290" i="1"/>
  <c r="G290" i="1" s="1"/>
  <c r="L290" i="1" s="1"/>
  <c r="D287" i="1"/>
  <c r="G287" i="1" s="1"/>
  <c r="L287" i="1" s="1"/>
  <c r="D286" i="1"/>
  <c r="G286" i="1" s="1"/>
  <c r="L286" i="1" s="1"/>
  <c r="D285" i="1"/>
  <c r="G285" i="1" s="1"/>
  <c r="L285" i="1" s="1"/>
  <c r="D284" i="1"/>
  <c r="G284" i="1" s="1"/>
  <c r="L284" i="1" s="1"/>
  <c r="D283" i="1"/>
  <c r="G283" i="1" s="1"/>
  <c r="L283" i="1" s="1"/>
  <c r="D282" i="1"/>
  <c r="G282" i="1" s="1"/>
  <c r="L282" i="1" s="1"/>
  <c r="D281" i="1"/>
  <c r="G281" i="1" s="1"/>
  <c r="L281" i="1" s="1"/>
  <c r="D280" i="1"/>
  <c r="D209" i="1"/>
  <c r="G209" i="1" s="1"/>
  <c r="L209" i="1" s="1"/>
  <c r="D215" i="1"/>
  <c r="G215" i="1" s="1"/>
  <c r="D214" i="1"/>
  <c r="G214" i="1" s="1"/>
  <c r="L214" i="1" s="1"/>
  <c r="D213" i="1"/>
  <c r="G213" i="1" s="1"/>
  <c r="L213" i="1" s="1"/>
  <c r="D212" i="1"/>
  <c r="G212" i="1" s="1"/>
  <c r="L212" i="1" s="1"/>
  <c r="D211" i="1"/>
  <c r="G211" i="1" s="1"/>
  <c r="L211" i="1" s="1"/>
  <c r="D210" i="1"/>
  <c r="G210" i="1" s="1"/>
  <c r="L210" i="1" s="1"/>
  <c r="D206" i="1"/>
  <c r="G206" i="1" s="1"/>
  <c r="L206" i="1" s="1"/>
  <c r="D205" i="1"/>
  <c r="G205" i="1" s="1"/>
  <c r="L205" i="1" s="1"/>
  <c r="D204" i="1"/>
  <c r="G204" i="1" s="1"/>
  <c r="L204" i="1" s="1"/>
  <c r="D203" i="1"/>
  <c r="G203" i="1" s="1"/>
  <c r="L203" i="1" s="1"/>
  <c r="D202" i="1"/>
  <c r="G202" i="1" s="1"/>
  <c r="L202" i="1" s="1"/>
  <c r="D201" i="1"/>
  <c r="G201" i="1" s="1"/>
  <c r="L201" i="1" s="1"/>
  <c r="D200" i="1"/>
  <c r="G200" i="1" s="1"/>
  <c r="L200" i="1" s="1"/>
  <c r="D197" i="1"/>
  <c r="G197" i="1" s="1"/>
  <c r="L197" i="1" s="1"/>
  <c r="D196" i="1"/>
  <c r="G196" i="1" s="1"/>
  <c r="L196" i="1" s="1"/>
  <c r="D191" i="1"/>
  <c r="G191" i="1" s="1"/>
  <c r="L191" i="1" s="1"/>
  <c r="D192" i="1"/>
  <c r="G192" i="1" s="1"/>
  <c r="L192" i="1" s="1"/>
  <c r="D193" i="1"/>
  <c r="G193" i="1" s="1"/>
  <c r="L193" i="1" s="1"/>
  <c r="D194" i="1"/>
  <c r="G194" i="1" s="1"/>
  <c r="L194" i="1" s="1"/>
  <c r="D195" i="1"/>
  <c r="G195" i="1" s="1"/>
  <c r="L195" i="1" s="1"/>
  <c r="D190" i="1"/>
  <c r="F7" i="1"/>
  <c r="F40" i="1"/>
  <c r="F41" i="1" s="1"/>
  <c r="D52" i="1" s="1"/>
  <c r="I6" i="14"/>
  <c r="G13" i="14" s="1"/>
  <c r="B6" i="14"/>
  <c r="J7" i="14" s="1"/>
  <c r="H14" i="14" s="1"/>
  <c r="B8" i="14"/>
  <c r="K6" i="14" s="1"/>
  <c r="G15" i="14" s="1"/>
  <c r="B10" i="14"/>
  <c r="E7" i="14" s="1"/>
  <c r="B12" i="14"/>
  <c r="M7" i="14" s="1"/>
  <c r="H17" i="14" s="1"/>
  <c r="B14" i="14"/>
  <c r="N7" i="14" s="1"/>
  <c r="H18" i="14" s="1"/>
  <c r="B16" i="14"/>
  <c r="E10" i="14" s="1"/>
  <c r="E4" i="14"/>
  <c r="F319" i="1"/>
  <c r="H45" i="1"/>
  <c r="C45" i="1"/>
  <c r="D50" i="1"/>
  <c r="G137"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J6" i="15"/>
  <c r="G14" i="15" s="1"/>
  <c r="O6" i="14"/>
  <c r="G19" i="14" s="1"/>
  <c r="O7" i="14"/>
  <c r="H19" i="14" s="1"/>
  <c r="O6" i="15"/>
  <c r="G19" i="15" s="1"/>
  <c r="D102" i="1"/>
  <c r="K98" i="1"/>
  <c r="C100" i="1" s="1"/>
  <c r="F102" i="1" s="1"/>
  <c r="E6" i="15" l="1"/>
  <c r="E8" i="15"/>
  <c r="I7" i="15"/>
  <c r="H13" i="15" s="1"/>
  <c r="K6" i="15"/>
  <c r="G15" i="15" s="1"/>
  <c r="M6" i="15"/>
  <c r="G17" i="15" s="1"/>
  <c r="K35" i="13"/>
  <c r="J35" i="13" s="1"/>
  <c r="L6" i="15"/>
  <c r="G16" i="15" s="1"/>
  <c r="G20" i="15" s="1"/>
  <c r="J35" i="12"/>
  <c r="I35" i="12" s="1"/>
  <c r="M35" i="12"/>
  <c r="L35" i="12" s="1"/>
  <c r="F35" i="12"/>
  <c r="E35" i="12" s="1"/>
  <c r="N35" i="13"/>
  <c r="M35" i="13" s="1"/>
  <c r="I7" i="14"/>
  <c r="H13" i="14" s="1"/>
  <c r="K7" i="14"/>
  <c r="H15" i="14" s="1"/>
  <c r="M34" i="11"/>
  <c r="L34" i="11" s="1"/>
  <c r="N7" i="15"/>
  <c r="H18" i="15" s="1"/>
  <c r="H20" i="15" s="1"/>
  <c r="N6" i="15"/>
  <c r="G18" i="15" s="1"/>
  <c r="E5" i="14"/>
  <c r="F34" i="11"/>
  <c r="E34" i="11" s="1"/>
  <c r="E6" i="14"/>
  <c r="J6" i="14"/>
  <c r="G14" i="14" s="1"/>
  <c r="J34" i="11"/>
  <c r="I34" i="11" s="1"/>
  <c r="E5" i="15"/>
  <c r="O7" i="15"/>
  <c r="H19" i="15" s="1"/>
  <c r="M6" i="14"/>
  <c r="G17" i="14" s="1"/>
  <c r="E7" i="15"/>
  <c r="G35" i="13"/>
  <c r="F35" i="13" s="1"/>
  <c r="E8" i="14"/>
  <c r="G15" i="17"/>
  <c r="G280" i="1"/>
  <c r="C146" i="1"/>
  <c r="E146" i="1"/>
  <c r="E9" i="14"/>
  <c r="L6" i="14"/>
  <c r="G16" i="14" s="1"/>
  <c r="G190" i="1"/>
  <c r="H143" i="1" s="1"/>
  <c r="C143" i="1"/>
  <c r="E143" i="1"/>
  <c r="G250" i="1"/>
  <c r="C145" i="1"/>
  <c r="E145" i="1"/>
  <c r="L7" i="14"/>
  <c r="H16" i="14" s="1"/>
  <c r="N6" i="14"/>
  <c r="G18" i="14" s="1"/>
  <c r="G220" i="1"/>
  <c r="C144" i="1"/>
  <c r="E144" i="1"/>
  <c r="L215" i="1"/>
  <c r="K215" i="1"/>
  <c r="H60" i="1"/>
  <c r="D60" i="1"/>
  <c r="K56" i="1" s="1"/>
  <c r="C58" i="1" s="1"/>
  <c r="F60" i="1" s="1"/>
  <c r="H74" i="1"/>
  <c r="D75" i="1"/>
  <c r="K70" i="1" s="1"/>
  <c r="C72" i="1" s="1"/>
  <c r="F74" i="1" s="1"/>
  <c r="H88" i="1"/>
  <c r="K209" i="1"/>
  <c r="K269" i="1"/>
  <c r="D89" i="1"/>
  <c r="K84" i="1" s="1"/>
  <c r="C86" i="1" s="1"/>
  <c r="F88" i="1" s="1"/>
  <c r="G20" i="14" l="1"/>
  <c r="H20" i="14"/>
  <c r="K190" i="1"/>
  <c r="C147" i="1"/>
  <c r="L220" i="1"/>
  <c r="H144" i="1"/>
  <c r="L190" i="1"/>
  <c r="L250" i="1"/>
  <c r="H145" i="1"/>
  <c r="L280" i="1"/>
  <c r="H146" i="1"/>
  <c r="E147" i="1"/>
  <c r="H147" i="1" l="1"/>
</calcChain>
</file>

<file path=xl/sharedStrings.xml><?xml version="1.0" encoding="utf-8"?>
<sst xmlns="http://schemas.openxmlformats.org/spreadsheetml/2006/main" count="886" uniqueCount="280">
  <si>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</si>
  <si>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</si>
  <si>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</si>
  <si>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</si>
  <si>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</si>
  <si>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</si>
  <si>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</si>
  <si>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</si>
  <si>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</si>
  <si>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</si>
  <si>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</si>
  <si>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</si>
  <si>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</si>
  <si>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</si>
  <si>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</si>
  <si>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</si>
  <si>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</si>
  <si>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</si>
  <si>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</si>
  <si>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</si>
  <si>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</si>
  <si>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</si>
  <si>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</si>
  <si>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</si>
  <si>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</si>
  <si>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</si>
  <si>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</si>
  <si>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</si>
  <si>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</si>
  <si>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</si>
  <si>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</si>
  <si>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</si>
  <si>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</si>
  <si>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</si>
  <si>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</si>
  <si>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</si>
  <si>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</si>
  <si>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</si>
  <si>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</si>
  <si>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</si>
  <si>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</si>
  <si>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</si>
  <si>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</si>
  <si>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</si>
  <si>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</si>
  <si>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</si>
  <si>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</si>
  <si>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</si>
  <si>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Expiry date:NA</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</si>
  <si>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</si>
  <si>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</si>
  <si>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</si>
  <si>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</si>
  <si>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</si>
  <si>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</si>
  <si>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</si>
  <si>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</si>
  <si>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</si>
  <si>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</si>
  <si>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</si>
  <si>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</si>
  <si>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</si>
  <si>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</si>
  <si>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</si>
  <si>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</si>
  <si>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</si>
  <si>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</si>
  <si>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</si>
  <si>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</si>
  <si>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</si>
  <si>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</si>
  <si>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</si>
  <si>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</si>
  <si>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</si>
  <si>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</si>
  <si>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</si>
  <si>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</si>
  <si>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</si>
  <si>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</si>
  <si>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</si>
  <si>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</si>
  <si>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</si>
  <si>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</si>
  <si>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</si>
  <si>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</si>
  <si>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</si>
  <si>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</si>
  <si>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</si>
  <si>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</si>
  <si>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</si>
  <si>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</si>
  <si>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</si>
  <si>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</si>
  <si>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</si>
  <si>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</si>
  <si>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</si>
  <si>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</si>
  <si>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</si>
  <si>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</si>
  <si>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</si>
  <si>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</si>
  <si>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</si>
  <si>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</si>
  <si>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Name / no of the Building</t>
  </si>
  <si>
    <t>Does property have Electricity / Water / Drainage Connection</t>
  </si>
  <si>
    <t>Date of Commencement of Construction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</si>
  <si>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</si>
  <si>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</si>
  <si>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</si>
  <si>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</si>
  <si>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</si>
  <si>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</si>
  <si>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</si>
  <si>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</si>
  <si>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</si>
  <si>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</si>
  <si>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</si>
  <si>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</si>
  <si>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</si>
  <si>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</si>
  <si>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</si>
  <si>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</si>
  <si>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</si>
  <si>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</si>
  <si>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</si>
  <si>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</si>
  <si>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</si>
  <si>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</si>
  <si>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</si>
  <si>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</si>
  <si>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</si>
  <si>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</si>
  <si>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</si>
  <si>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Axis Goregaon.</t>
  </si>
  <si>
    <t>M/s. Ambika Brickwell LLP.</t>
  </si>
  <si>
    <t>Ambika Estate Phase 1</t>
  </si>
  <si>
    <t>Approved Plans &amp; CC.</t>
  </si>
  <si>
    <t>Survey No.</t>
  </si>
  <si>
    <t>Bhiwandi Wada Road</t>
  </si>
  <si>
    <t>Thane.</t>
  </si>
  <si>
    <t>421 302.</t>
  </si>
  <si>
    <t>Essar Petrol Pump.</t>
  </si>
  <si>
    <t>Middle class.</t>
  </si>
  <si>
    <t>Developing.</t>
  </si>
  <si>
    <t>School</t>
  </si>
  <si>
    <t>Open Plot</t>
  </si>
  <si>
    <t>SORT/BSNA/2501/BP/Bropada-01/493/2017.                                                                                                                Valid Up to: Plinth Level</t>
  </si>
  <si>
    <t>12/04/2017.</t>
  </si>
  <si>
    <t xml:space="preserve">SORT/BSNA/2501/BP/Bropada-01/492/2017.  </t>
  </si>
  <si>
    <t>Date of approval: NA</t>
  </si>
  <si>
    <t>Building No.-01</t>
  </si>
  <si>
    <t>C Wing</t>
  </si>
  <si>
    <t>1st To 7th, 9th To 12th, 14th To 17th &amp; 19th To 20th Floors.</t>
  </si>
  <si>
    <t>1 BHK</t>
  </si>
  <si>
    <t>N</t>
  </si>
  <si>
    <t>8th &amp; 13th Floor.</t>
  </si>
  <si>
    <t>18th Floor.</t>
  </si>
  <si>
    <t>A Wing</t>
  </si>
  <si>
    <t>Building No.-02</t>
  </si>
  <si>
    <t>B Wing</t>
  </si>
  <si>
    <t>2 BHK</t>
  </si>
  <si>
    <t>Building No.-04</t>
  </si>
  <si>
    <t>Gross Carpet area</t>
  </si>
  <si>
    <r>
      <t xml:space="preserve">Approved usage of the Property: </t>
    </r>
    <r>
      <rPr>
        <sz val="11"/>
        <color indexed="8"/>
        <rFont val="Times New Roman"/>
        <family val="1"/>
      </rPr>
      <t>Residential.</t>
    </r>
    <r>
      <rPr>
        <sz val="11"/>
        <color indexed="8"/>
        <rFont val="Times New Roman"/>
        <family val="1"/>
      </rPr>
      <t xml:space="preserve">
(Restrictive Covenants in regard to Land Use, if any)                                                                                                                                                </t>
    </r>
  </si>
  <si>
    <t>Recommended rate of the flat Per Sq. Ft. ( on Saleable area)</t>
  </si>
  <si>
    <t>Refuge Area.</t>
  </si>
  <si>
    <t>Ground Floor For Parking.</t>
  </si>
  <si>
    <t>Saleable area</t>
  </si>
  <si>
    <t>26/- from 4th Floor</t>
  </si>
  <si>
    <t>Floor rise rate  Per Sq. Ft.  ( on Saleable area)</t>
  </si>
  <si>
    <t>25000/-</t>
  </si>
  <si>
    <t>250000/-</t>
  </si>
  <si>
    <t>Accessibility to the Project from the City:
(Proximity to civic amenities like school, hospital, market)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</si>
  <si>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</si>
  <si>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PHOTOGRAPHS OF PROPERTY : 
</t>
  </si>
  <si>
    <t>02/06/2020.</t>
  </si>
  <si>
    <t>Pratiksha</t>
  </si>
  <si>
    <t>We considered rate as per Builder cost sheet provided to us on 10/04/2019.</t>
  </si>
  <si>
    <t>23/09/2020.</t>
  </si>
  <si>
    <t>Market Research Data</t>
  </si>
  <si>
    <t>Source</t>
  </si>
  <si>
    <t>Distance from proposed property</t>
  </si>
  <si>
    <t>Net Carpet</t>
  </si>
  <si>
    <t>Saleable Area</t>
  </si>
  <si>
    <t>Rate on Saleable</t>
  </si>
  <si>
    <t>Market Value</t>
  </si>
  <si>
    <t>3BHK</t>
  </si>
  <si>
    <t>99Acers</t>
  </si>
  <si>
    <t>housing</t>
  </si>
  <si>
    <t>2BHK</t>
  </si>
  <si>
    <t>1BHK</t>
  </si>
  <si>
    <t>Average</t>
  </si>
  <si>
    <t xml:space="preserve">Valuation Adopted </t>
  </si>
  <si>
    <t>proptiger.</t>
  </si>
  <si>
    <t>99acres.</t>
  </si>
  <si>
    <t>Ground</t>
  </si>
  <si>
    <t>Podium</t>
  </si>
  <si>
    <t>Floors</t>
  </si>
  <si>
    <t>All work Completed. Provide OC.</t>
  </si>
  <si>
    <t xml:space="preserve">Stage of construction: </t>
  </si>
  <si>
    <t>All work Completed. OC Received.</t>
  </si>
  <si>
    <t>Slab/Floor</t>
  </si>
  <si>
    <t>Complition %</t>
  </si>
  <si>
    <t>Progress %</t>
  </si>
  <si>
    <t>Disbursement %</t>
  </si>
  <si>
    <t>Excavation</t>
  </si>
  <si>
    <t>Excavation in process</t>
  </si>
  <si>
    <t>Excavation Completed</t>
  </si>
  <si>
    <t>Footing in Process</t>
  </si>
  <si>
    <t>Brickwork</t>
  </si>
  <si>
    <t>Brickwork &amp; Internal Plaster</t>
  </si>
  <si>
    <t>Footing Completed</t>
  </si>
  <si>
    <t>Internal Plaster</t>
  </si>
  <si>
    <t>Ext. Plaster &amp; Plumbing</t>
  </si>
  <si>
    <t>External Plaster &amp; Plumbing</t>
  </si>
  <si>
    <t>Flooring &amp; Fitting</t>
  </si>
  <si>
    <t>Painting &amp; Wooden</t>
  </si>
  <si>
    <t>Building Common Amenities</t>
  </si>
  <si>
    <t>Plinth in process</t>
  </si>
  <si>
    <t>Possession</t>
  </si>
  <si>
    <t>Plinth completed</t>
  </si>
  <si>
    <t>All work Completed. Wait For OC.</t>
  </si>
  <si>
    <t xml:space="preserve">RCC </t>
  </si>
  <si>
    <t>Construction details: Building no.2 - B Wing = G + 1P +1st To 20th floor.</t>
  </si>
  <si>
    <t>Construction details: Building no. 5 - A Wing = G + 1P +1st To 20th floor.</t>
  </si>
  <si>
    <t>Construction details: Building no.4 - A Wing = G + 1P +1st To 20th floor.</t>
  </si>
  <si>
    <t>1st To 7th, 9th To 12th, 14th To 17th &amp; 19th To 20th Floor</t>
  </si>
  <si>
    <t xml:space="preserve">Three year advance society maintenance </t>
  </si>
  <si>
    <t>40,000/-</t>
  </si>
  <si>
    <t>RERA No.</t>
  </si>
  <si>
    <t>P51700008966</t>
  </si>
  <si>
    <t>30/12/2028.</t>
  </si>
  <si>
    <t>Lower Ground Floor for Commercial &amp; Parking</t>
  </si>
  <si>
    <t>Shopping Building</t>
  </si>
  <si>
    <t>Shop</t>
  </si>
  <si>
    <t>Upper Ground Floor for Commercial &amp; Parking</t>
  </si>
  <si>
    <t>Commercial Area Details :</t>
  </si>
  <si>
    <t>Building &amp; Wing</t>
  </si>
  <si>
    <t>No. of Units</t>
  </si>
  <si>
    <t>Total Carpet Area</t>
  </si>
  <si>
    <t>Total Saleable Area</t>
  </si>
  <si>
    <t>Residential Area Details :</t>
  </si>
  <si>
    <t>Bldg No. 1 (C Wing)</t>
  </si>
  <si>
    <t>Bldg No. 2 (B Wing)</t>
  </si>
  <si>
    <t>Bldg No. 4 (A Wing)</t>
  </si>
  <si>
    <t>Bldg No. 5 (A Wing)</t>
  </si>
  <si>
    <t>Recommended rate of the Shop Per Sq. Ft. ( on Saleable area)</t>
  </si>
  <si>
    <t>Building No.1 - C Wing
Building No.2 - B Wing
Building No.4 - A Wing
Building No.5 - A Wing
Shopping Building</t>
  </si>
  <si>
    <t>9.4Km from Bhiwandi Railway Station.</t>
  </si>
  <si>
    <t>5 Building</t>
  </si>
  <si>
    <t xml:space="preserve">Building plan approval No  
(Shopping Building)  </t>
  </si>
  <si>
    <t>SROT/BSNA/2501/BP/Amended/Borpada-01/09/2018</t>
  </si>
  <si>
    <t>SROT/BSNA/2501/BP/Amended/Borpada-01/09/2018                                                                                                                Valid Up to: Plinth Level</t>
  </si>
  <si>
    <t>Shop = 32 
Flats = 628.</t>
  </si>
  <si>
    <t>Construction details: Shopping Building = Lower Gr. + Upper Gr.</t>
  </si>
  <si>
    <t>Date of Commencement of Construction 
(Shopping Building)</t>
  </si>
  <si>
    <t>Ambika Estate Phase 1, Adjacent to Essar Petrol Pump, Borpada Village, Bhiwandi Wada Road, Bhiwandi North.</t>
  </si>
  <si>
    <t>Bhiwandi</t>
  </si>
  <si>
    <t>O. Certificate No.:</t>
  </si>
  <si>
    <t>Borpada</t>
  </si>
  <si>
    <t>as per sanket &amp; Gaurav plinth is given on 21/4/2022</t>
  </si>
  <si>
    <t>Other charges</t>
  </si>
  <si>
    <t>Building No. 05</t>
  </si>
  <si>
    <t>Location Link</t>
  </si>
  <si>
    <t>https://goo.gl/maps/Hxw3euGFRidwhHLb9</t>
  </si>
  <si>
    <t>19.3329893,73.0583432</t>
  </si>
  <si>
    <t xml:space="preserve">Construction details: </t>
  </si>
  <si>
    <t>Building no.1 - C Wing = G + 1P +1st To 20th floor.</t>
  </si>
  <si>
    <t>18th Floor</t>
  </si>
  <si>
    <t>Ground Floor For Parking</t>
  </si>
  <si>
    <t>8th &amp; 13th Floor</t>
  </si>
  <si>
    <t>Office No. 1031, Wing J, Akshar Business Park, Plot No. 03 Sector 25, Near APMC Market, 
Vashi, Navi Mumbai, Maharashtra 400703 TEL: 022-46090378/79/8
E mail : vsjcapf@gmail.com. Web site : www.vsjadon.com</t>
  </si>
  <si>
    <t>Contact Details ( Name &amp; Contact No.)</t>
  </si>
  <si>
    <t>Site Meet Person Contact Details ( Name &amp; Contact No.)</t>
  </si>
  <si>
    <t>Mr. Utkarsh 8928403662</t>
  </si>
  <si>
    <t>Mr. Dinkar 9892512834
Mr. Utkarsh 9769046464</t>
  </si>
  <si>
    <t>13/2, 14/1, 15/1, 19/1&amp;2, 22/1to7, 23, 24/ 1/1 to 1/7, 2, 25/2, 26, 27, 28/1 to 4, 30, 31, Pardi No.2</t>
  </si>
  <si>
    <t>Building 1, 2, 4 &amp; 5 = G + 1P +1st To 20th floor.
Shopping Building = Lower Gr + Upper Gr.</t>
  </si>
  <si>
    <t xml:space="preserve">Remark No. 12 : 
</t>
  </si>
  <si>
    <r>
      <t xml:space="preserve">Remarks:  
1. Building No. 1(C Wing) &amp; 2(B Wing) - Construction work was same as last visit (dtd.07/04/2023).
    Building No. 4  (Wing A) Shopping Building : Work same as last visit (28/03/2021).
    Building No. 5 (Wing A) - Work Not yet started.
2. We considered Saleable area as per our calculation.
3. We considered Carpet area as per Approved Plan.
4. We have given rate verify by Market Inquire.
5. We have considered Other charges from cost sheet.
6. Car parking is subjected to authentic documentation.
7. Flat numbering are given as per approved plan which was mentioned infront of Flats in floor Plan.
8. Building no.1-C wing &amp; Building no.2-B wing was constructed. Remaining Buildings and wing work not started Yet.
9. Recommended rate should be considered as all inclusive rate if other charges are not mentioned. (Excluding GST &amp; other government Taxes)
10. We update Approved plan &amp; C.C of Shopping Building. (on 28/01/2022)
11. Construction work goes beyond CC. Please provide latest CC.
12. </t>
    </r>
    <r>
      <rPr>
        <b/>
        <sz val="11"/>
        <color rgb="FFFF0000"/>
        <rFont val="Times New Roman"/>
        <family val="1"/>
      </rPr>
      <t>As per the visit dated 05/04/2025, we have observed that the public notice is attached in the premises of the project is attached below. As per the notice, Promoter Ambika Brickwell LLP is terminated by the owner, Mr. Anup Karnani. Please check notice &amp; legal from your end.</t>
    </r>
    <r>
      <rPr>
        <b/>
        <sz val="11"/>
        <rFont val="Times New Roman"/>
        <family val="1"/>
      </rPr>
      <t xml:space="preserve">
13. As checked on RERA portal on date 14/07/2025, we have observed that above project "Ambika Estate Phase 1" is kept under abeyance. 
Please check from your end.
11. On site, we meet Tuba Ansari - 7499572551.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</si>
</sst>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
    <numFmt numFmtId="166" formatCode="_(* #,##0_);_(* \(#,##0\);_(* &quot;-&quot;??_);_(@_)"/>
  </numFmts>
  <fonts count="29"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1"/>
      <name val="Calibri"/>
      <family val="2"/>
    </font>
    <font>
      <sz val="12"/>
      <name val="Times New Roman"/>
      <family val="1"/>
    </font>
    <font>
      <b/>
      <sz val="12"/>
      <name val="Times New Roman"/>
      <family val="1"/>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2"/>
      <color theme="1"/>
      <name val="Times New Roman"/>
      <family val="1"/>
    </font>
    <font>
      <sz val="11"/>
      <color rgb="FF000000"/>
      <name val="Times New Roman"/>
      <family val="1"/>
    </font>
    <font>
      <sz val="11"/>
      <color theme="1"/>
      <name val="Times New Roman"/>
      <family val="1"/>
    </font>
    <font>
      <sz val="11"/>
      <color rgb="FFFF0000"/>
      <name val="Times New Roman"/>
      <family val="1"/>
    </font>
    <font>
      <b/>
      <sz val="12"/>
      <color theme="1"/>
      <name val="Times New Roman"/>
      <family val="1"/>
    </font>
    <font>
      <sz val="11"/>
      <color rgb="FF272727"/>
      <name val="Arial"/>
      <family val="2"/>
    </font>
    <font>
      <b/>
      <sz val="11"/>
      <color rgb="FFFF0000"/>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7" fillId="0" borderId="0" applyNumberFormat="0" applyFill="0" applyBorder="0" applyAlignment="0" applyProtection="0"/>
    <xf numFmtId="0" fontId="16" fillId="0" borderId="0"/>
    <xf numFmtId="0" fontId="16" fillId="0" borderId="0"/>
  </cellStyleXfs>
  <cellXfs count="240">
    <xf numFmtId="0" fontId="0" fillId="0" borderId="0" xfId="0"/>
    <xf numFmtId="0" fontId="2" fillId="0" borderId="0" xfId="2"/>
    <xf numFmtId="0" fontId="4" fillId="0" borderId="2" xfId="0" applyFont="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8" fillId="0" borderId="2" xfId="0" applyFont="1" applyBorder="1"/>
    <xf numFmtId="0" fontId="0" fillId="0" borderId="3" xfId="0" applyBorder="1"/>
    <xf numFmtId="0" fontId="0" fillId="2" borderId="2" xfId="0" applyFill="1" applyBorder="1"/>
    <xf numFmtId="0" fontId="18"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8"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1" fontId="0" fillId="0" borderId="0" xfId="0" applyNumberFormat="1"/>
    <xf numFmtId="1" fontId="0" fillId="0" borderId="2" xfId="0" applyNumberFormat="1" applyBorder="1"/>
    <xf numFmtId="0" fontId="1" fillId="0" borderId="0" xfId="3"/>
    <xf numFmtId="0" fontId="16" fillId="0" borderId="0" xfId="6"/>
    <xf numFmtId="0" fontId="18" fillId="0" borderId="2" xfId="6" applyFont="1" applyBorder="1" applyAlignment="1">
      <alignment horizontal="left"/>
    </xf>
    <xf numFmtId="0" fontId="18" fillId="0" borderId="2" xfId="6" applyFont="1" applyBorder="1" applyAlignment="1">
      <alignment horizontal="center" vertical="top" wrapText="1"/>
    </xf>
    <xf numFmtId="0" fontId="13" fillId="0" borderId="2" xfId="4" applyFont="1" applyBorder="1" applyAlignment="1">
      <alignment horizontal="center" vertical="top" wrapText="1"/>
    </xf>
    <xf numFmtId="0" fontId="16" fillId="0" borderId="2" xfId="6" applyBorder="1" applyAlignment="1">
      <alignment horizontal="center" vertical="center"/>
    </xf>
    <xf numFmtId="1" fontId="16" fillId="0" borderId="2" xfId="6" applyNumberFormat="1" applyBorder="1" applyAlignment="1">
      <alignment horizontal="center" vertical="center"/>
    </xf>
    <xf numFmtId="166" fontId="16" fillId="0" borderId="2" xfId="1" applyNumberFormat="1" applyFont="1" applyBorder="1" applyAlignment="1">
      <alignment horizontal="right" vertical="center"/>
    </xf>
    <xf numFmtId="43" fontId="1" fillId="0" borderId="0" xfId="3" applyNumberFormat="1"/>
    <xf numFmtId="0" fontId="18" fillId="0" borderId="2" xfId="6" applyFont="1" applyBorder="1" applyAlignment="1">
      <alignment horizontal="center" vertical="center"/>
    </xf>
    <xf numFmtId="1" fontId="19" fillId="0" borderId="2" xfId="6" applyNumberFormat="1" applyFont="1" applyBorder="1" applyAlignment="1">
      <alignment horizontal="center" vertical="center"/>
    </xf>
    <xf numFmtId="0" fontId="1" fillId="0" borderId="2" xfId="3" applyBorder="1" applyAlignment="1">
      <alignment horizontal="center" vertical="center"/>
    </xf>
    <xf numFmtId="0" fontId="21" fillId="0" borderId="0" xfId="3" applyFont="1"/>
    <xf numFmtId="1" fontId="1" fillId="0" borderId="0" xfId="3" applyNumberFormat="1"/>
    <xf numFmtId="0" fontId="1" fillId="0" borderId="0" xfId="3" applyAlignment="1">
      <alignment wrapText="1"/>
    </xf>
    <xf numFmtId="0" fontId="16" fillId="0" borderId="2" xfId="6" applyBorder="1" applyAlignment="1">
      <alignment horizontal="left" vertical="center"/>
    </xf>
    <xf numFmtId="0" fontId="22" fillId="0" borderId="6" xfId="5" applyFont="1" applyBorder="1" applyProtection="1">
      <protection hidden="1"/>
    </xf>
    <xf numFmtId="0" fontId="22" fillId="0" borderId="7" xfId="5" applyFont="1" applyBorder="1" applyProtection="1">
      <protection hidden="1"/>
    </xf>
    <xf numFmtId="0" fontId="22" fillId="0" borderId="0" xfId="5" applyFont="1" applyProtection="1">
      <protection hidden="1"/>
    </xf>
    <xf numFmtId="0" fontId="22" fillId="0" borderId="8" xfId="5" applyFont="1" applyBorder="1" applyProtection="1">
      <protection hidden="1"/>
    </xf>
    <xf numFmtId="0" fontId="23" fillId="0" borderId="0" xfId="0" applyFont="1" applyProtection="1">
      <protection hidden="1"/>
    </xf>
    <xf numFmtId="0" fontId="22" fillId="0" borderId="0" xfId="5" applyFont="1"/>
    <xf numFmtId="0" fontId="22" fillId="0" borderId="8" xfId="5" applyFont="1" applyBorder="1"/>
    <xf numFmtId="9" fontId="23" fillId="0" borderId="0" xfId="0" applyNumberFormat="1" applyFont="1" applyProtection="1">
      <protection hidden="1"/>
    </xf>
    <xf numFmtId="0" fontId="23" fillId="0" borderId="8" xfId="0" applyFont="1" applyBorder="1" applyProtection="1">
      <protection hidden="1"/>
    </xf>
    <xf numFmtId="0" fontId="0" fillId="0" borderId="9" xfId="0" applyBorder="1"/>
    <xf numFmtId="0" fontId="0" fillId="0" borderId="10" xfId="0" applyBorder="1"/>
    <xf numFmtId="0" fontId="22" fillId="0" borderId="0" xfId="0" applyFont="1" applyAlignment="1">
      <alignment horizontal="center" vertical="center"/>
    </xf>
    <xf numFmtId="0" fontId="14" fillId="0" borderId="2" xfId="5" applyFont="1" applyBorder="1" applyAlignment="1" applyProtection="1">
      <alignment horizontal="center" vertical="top" wrapText="1"/>
      <protection locked="0"/>
    </xf>
    <xf numFmtId="0" fontId="14" fillId="0" borderId="2" xfId="5" applyFont="1" applyBorder="1" applyAlignment="1" applyProtection="1">
      <alignment horizontal="center" vertical="top"/>
      <protection locked="0"/>
    </xf>
    <xf numFmtId="0" fontId="4" fillId="0" borderId="1" xfId="0" applyFont="1" applyBorder="1" applyAlignment="1">
      <alignment vertical="top"/>
    </xf>
    <xf numFmtId="0" fontId="4" fillId="0" borderId="2" xfId="0" applyFont="1" applyBorder="1" applyAlignment="1">
      <alignment horizontal="left" vertical="top"/>
    </xf>
    <xf numFmtId="0" fontId="4" fillId="0" borderId="5" xfId="0" applyFont="1" applyBorder="1" applyAlignment="1">
      <alignment vertical="top"/>
    </xf>
    <xf numFmtId="0" fontId="14" fillId="0" borderId="2" xfId="5" applyFont="1" applyBorder="1" applyAlignment="1" applyProtection="1">
      <alignment horizontal="center" wrapText="1"/>
      <protection locked="0"/>
    </xf>
    <xf numFmtId="1" fontId="14" fillId="0" borderId="2" xfId="5" applyNumberFormat="1" applyFont="1" applyBorder="1" applyAlignment="1" applyProtection="1">
      <alignment horizontal="center" wrapText="1"/>
      <protection locked="0"/>
    </xf>
    <xf numFmtId="0" fontId="14" fillId="0" borderId="11" xfId="5" applyFont="1" applyBorder="1" applyAlignment="1" applyProtection="1">
      <alignment horizontal="center" wrapText="1"/>
      <protection locked="0"/>
    </xf>
    <xf numFmtId="0" fontId="12"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20" fillId="0" borderId="0" xfId="0" applyFont="1"/>
    <xf numFmtId="0" fontId="27" fillId="0" borderId="0" xfId="0" applyFont="1"/>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18" xfId="0" applyFont="1" applyBorder="1" applyAlignment="1">
      <alignment horizontal="left" vertical="top"/>
    </xf>
    <xf numFmtId="0" fontId="14" fillId="0" borderId="2" xfId="5" applyFont="1" applyBorder="1" applyAlignment="1" applyProtection="1">
      <alignment horizontal="center" vertical="top"/>
      <protection locked="0"/>
    </xf>
    <xf numFmtId="0" fontId="14" fillId="0" borderId="19" xfId="5" applyFont="1" applyBorder="1" applyAlignment="1" applyProtection="1">
      <alignment horizontal="center" vertical="top"/>
      <protection locked="0"/>
    </xf>
    <xf numFmtId="0" fontId="14" fillId="0" borderId="20" xfId="5" applyFont="1" applyBorder="1" applyAlignment="1" applyProtection="1">
      <alignment horizontal="center" vertical="top" wrapText="1"/>
      <protection locked="0"/>
    </xf>
    <xf numFmtId="0" fontId="14" fillId="0" borderId="2" xfId="5" applyFont="1" applyBorder="1" applyAlignment="1" applyProtection="1">
      <alignment horizontal="center" vertical="top" wrapText="1"/>
      <protection locked="0"/>
    </xf>
    <xf numFmtId="9" fontId="14" fillId="0" borderId="2" xfId="5" applyNumberFormat="1" applyFont="1" applyBorder="1" applyAlignment="1" applyProtection="1">
      <alignment horizontal="center" vertical="center" wrapText="1"/>
      <protection hidden="1"/>
    </xf>
    <xf numFmtId="0" fontId="15" fillId="0" borderId="20" xfId="5" applyFont="1" applyBorder="1" applyAlignment="1" applyProtection="1">
      <alignment horizontal="left" vertical="top"/>
      <protection locked="0"/>
    </xf>
    <xf numFmtId="0" fontId="15" fillId="0" borderId="2" xfId="5" applyFont="1" applyBorder="1" applyAlignment="1" applyProtection="1">
      <alignment horizontal="left" vertical="top"/>
      <protection locked="0"/>
    </xf>
    <xf numFmtId="0" fontId="15" fillId="0" borderId="1" xfId="5" applyFont="1" applyBorder="1" applyAlignment="1" applyProtection="1">
      <alignment horizontal="left" vertical="top" wrapText="1"/>
      <protection locked="0"/>
    </xf>
    <xf numFmtId="0" fontId="15" fillId="0" borderId="5" xfId="5" applyFont="1" applyBorder="1" applyAlignment="1" applyProtection="1">
      <alignment horizontal="left" vertical="top" wrapText="1"/>
      <protection locked="0"/>
    </xf>
    <xf numFmtId="0" fontId="15" fillId="0" borderId="21" xfId="5" applyFont="1" applyBorder="1" applyAlignment="1" applyProtection="1">
      <alignment horizontal="left" vertical="top" wrapText="1"/>
      <protection locked="0"/>
    </xf>
    <xf numFmtId="0" fontId="14" fillId="0" borderId="19" xfId="5" applyFont="1" applyBorder="1" applyAlignment="1" applyProtection="1">
      <alignment horizontal="center" vertical="top" wrapText="1"/>
      <protection locked="0"/>
    </xf>
    <xf numFmtId="9" fontId="14" fillId="0" borderId="11" xfId="5" applyNumberFormat="1" applyFont="1" applyBorder="1" applyAlignment="1" applyProtection="1">
      <alignment horizontal="center" vertical="center" wrapText="1"/>
      <protection hidden="1"/>
    </xf>
    <xf numFmtId="9" fontId="14" fillId="0" borderId="19" xfId="5" applyNumberFormat="1" applyFont="1" applyBorder="1" applyAlignment="1" applyProtection="1">
      <alignment horizontal="center" vertical="center" wrapText="1"/>
      <protection hidden="1"/>
    </xf>
    <xf numFmtId="9" fontId="14" fillId="0" borderId="22" xfId="5" applyNumberFormat="1" applyFont="1" applyBorder="1" applyAlignment="1" applyProtection="1">
      <alignment horizontal="center" vertical="center" wrapText="1"/>
      <protection hidden="1"/>
    </xf>
    <xf numFmtId="0" fontId="22" fillId="0" borderId="20" xfId="5" applyFont="1" applyBorder="1" applyAlignment="1" applyProtection="1">
      <alignment horizontal="center" vertical="top" wrapText="1"/>
      <protection locked="0"/>
    </xf>
    <xf numFmtId="0" fontId="22" fillId="0" borderId="2" xfId="5" applyFont="1" applyBorder="1" applyAlignment="1" applyProtection="1">
      <alignment horizontal="center" vertical="top" wrapText="1"/>
      <protection locked="0"/>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18" xfId="0" applyNumberFormat="1" applyFont="1" applyBorder="1" applyAlignment="1">
      <alignment horizontal="center" vertical="center" wrapText="1"/>
    </xf>
    <xf numFmtId="0" fontId="10" fillId="0" borderId="20" xfId="5" applyFont="1" applyBorder="1" applyAlignment="1" applyProtection="1">
      <alignment horizontal="center" vertical="top"/>
      <protection locked="0"/>
    </xf>
    <xf numFmtId="0" fontId="10" fillId="0" borderId="2" xfId="5" applyFont="1" applyBorder="1" applyAlignment="1" applyProtection="1">
      <alignment horizontal="center" vertical="top"/>
      <protection locked="0"/>
    </xf>
    <xf numFmtId="0" fontId="22" fillId="0" borderId="20" xfId="5" applyFont="1" applyBorder="1" applyAlignment="1" applyProtection="1">
      <alignment horizontal="center" vertical="top"/>
      <protection locked="0"/>
    </xf>
    <xf numFmtId="0" fontId="22" fillId="0" borderId="2" xfId="5" applyFont="1" applyBorder="1" applyAlignment="1" applyProtection="1">
      <alignment horizontal="center" vertical="top"/>
      <protection locked="0"/>
    </xf>
    <xf numFmtId="1" fontId="10" fillId="0" borderId="5"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15" xfId="0"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5" fillId="0" borderId="5" xfId="0" applyFont="1" applyBorder="1" applyAlignment="1">
      <alignment horizontal="left" vertical="top"/>
    </xf>
    <xf numFmtId="0" fontId="5" fillId="0" borderId="18" xfId="0" applyFont="1" applyBorder="1" applyAlignment="1">
      <alignment horizontal="left" vertical="top"/>
    </xf>
    <xf numFmtId="0" fontId="14" fillId="0" borderId="20" xfId="5" applyFont="1" applyBorder="1" applyAlignment="1" applyProtection="1">
      <alignment horizontal="center" vertical="top"/>
      <protection locked="0"/>
    </xf>
    <xf numFmtId="0" fontId="22" fillId="0" borderId="27" xfId="5" applyFont="1" applyBorder="1" applyAlignment="1" applyProtection="1">
      <alignment horizontal="center" vertical="top" wrapText="1"/>
      <protection locked="0"/>
    </xf>
    <xf numFmtId="0" fontId="22" fillId="0" borderId="11" xfId="5" applyFont="1" applyBorder="1" applyAlignment="1" applyProtection="1">
      <alignment horizontal="center" vertical="top" wrapText="1"/>
      <protection locked="0"/>
    </xf>
    <xf numFmtId="2" fontId="4" fillId="0" borderId="1" xfId="0" applyNumberFormat="1" applyFont="1" applyBorder="1" applyAlignment="1">
      <alignment horizontal="left" vertical="top"/>
    </xf>
    <xf numFmtId="2" fontId="4" fillId="0" borderId="5" xfId="0" applyNumberFormat="1" applyFont="1" applyBorder="1" applyAlignment="1">
      <alignment horizontal="left" vertical="top"/>
    </xf>
    <xf numFmtId="2" fontId="4" fillId="0" borderId="18" xfId="0" applyNumberFormat="1" applyFont="1" applyBorder="1" applyAlignment="1">
      <alignment horizontal="left" vertical="top"/>
    </xf>
    <xf numFmtId="0" fontId="5" fillId="0" borderId="1" xfId="0" applyFont="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18" xfId="0" applyFont="1" applyBorder="1" applyAlignment="1">
      <alignment horizontal="center" vertical="top" wrapText="1"/>
    </xf>
    <xf numFmtId="0" fontId="15" fillId="0" borderId="24" xfId="5" applyFont="1" applyBorder="1" applyAlignment="1" applyProtection="1">
      <alignment horizontal="left" vertical="top" wrapText="1"/>
      <protection locked="0"/>
    </xf>
    <xf numFmtId="0" fontId="15" fillId="0" borderId="25" xfId="5" applyFont="1" applyBorder="1" applyAlignment="1" applyProtection="1">
      <alignment horizontal="left" vertical="top" wrapText="1"/>
      <protection locked="0"/>
    </xf>
    <xf numFmtId="0" fontId="15" fillId="0" borderId="26" xfId="5" applyFont="1" applyBorder="1" applyAlignment="1" applyProtection="1">
      <alignment horizontal="left" vertical="top" wrapText="1"/>
      <protection locked="0"/>
    </xf>
    <xf numFmtId="1" fontId="6" fillId="0" borderId="1" xfId="0" applyNumberFormat="1" applyFont="1" applyBorder="1" applyAlignment="1">
      <alignment horizontal="center" vertical="top" wrapText="1"/>
    </xf>
    <xf numFmtId="1" fontId="6" fillId="0" borderId="18"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18" xfId="0" applyNumberFormat="1" applyFont="1" applyBorder="1" applyAlignment="1">
      <alignment horizontal="center" vertical="top" wrapText="1"/>
    </xf>
    <xf numFmtId="0" fontId="8" fillId="0" borderId="12" xfId="0" applyFont="1" applyBorder="1" applyAlignment="1">
      <alignment vertical="top" wrapText="1"/>
    </xf>
    <xf numFmtId="0" fontId="8" fillId="0" borderId="23"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8" fillId="0" borderId="0" xfId="0" applyFont="1" applyAlignment="1">
      <alignment vertical="top" wrapText="1"/>
    </xf>
    <xf numFmtId="0" fontId="8" fillId="0" borderId="15" xfId="0" applyFont="1" applyBorder="1" applyAlignment="1">
      <alignment vertical="top" wrapText="1"/>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18"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8" xfId="0" applyFont="1" applyBorder="1" applyAlignment="1">
      <alignment horizontal="left" vertical="top" wrapText="1"/>
    </xf>
    <xf numFmtId="1" fontId="6" fillId="0" borderId="12"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0" fontId="4" fillId="0" borderId="2" xfId="0" applyFont="1" applyBorder="1" applyAlignment="1">
      <alignment horizontal="left" vertical="top"/>
    </xf>
    <xf numFmtId="0" fontId="5" fillId="0" borderId="2" xfId="0" applyFont="1" applyBorder="1" applyAlignment="1">
      <alignment horizontal="left" vertical="top"/>
    </xf>
    <xf numFmtId="0" fontId="4" fillId="0" borderId="2" xfId="0" applyFont="1" applyBorder="1" applyAlignment="1">
      <alignment horizontal="left" vertical="top" wrapText="1"/>
    </xf>
    <xf numFmtId="165" fontId="4" fillId="0" borderId="2" xfId="0" applyNumberFormat="1" applyFont="1" applyBorder="1" applyAlignment="1">
      <alignment horizontal="left" vertical="top" wrapText="1"/>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18" xfId="0" applyFont="1" applyBorder="1" applyAlignment="1">
      <alignment horizontal="left" vertical="top"/>
    </xf>
    <xf numFmtId="0" fontId="3" fillId="0" borderId="2" xfId="0" applyFont="1" applyBorder="1" applyAlignment="1">
      <alignment horizontal="left" vertical="top"/>
    </xf>
    <xf numFmtId="0" fontId="7" fillId="0" borderId="2" xfId="0" applyFont="1" applyBorder="1" applyAlignment="1">
      <alignment horizontal="left" vertical="top"/>
    </xf>
    <xf numFmtId="0" fontId="11" fillId="0" borderId="1" xfId="0" applyFont="1" applyBorder="1" applyAlignment="1">
      <alignment horizontal="center" vertical="top"/>
    </xf>
    <xf numFmtId="0" fontId="11" fillId="0" borderId="5" xfId="0" applyFont="1" applyBorder="1" applyAlignment="1">
      <alignment horizontal="center" vertical="top"/>
    </xf>
    <xf numFmtId="0" fontId="11" fillId="0" borderId="18" xfId="0" applyFont="1" applyBorder="1" applyAlignment="1">
      <alignment horizontal="center" vertical="top"/>
    </xf>
    <xf numFmtId="0" fontId="5" fillId="0" borderId="1" xfId="0" applyFont="1" applyBorder="1" applyAlignment="1">
      <alignment vertical="top"/>
    </xf>
    <xf numFmtId="0" fontId="5" fillId="0" borderId="5" xfId="0" applyFont="1" applyBorder="1" applyAlignment="1">
      <alignment vertical="top"/>
    </xf>
    <xf numFmtId="0" fontId="5" fillId="0" borderId="18" xfId="0" applyFont="1" applyBorder="1" applyAlignment="1">
      <alignment vertical="top"/>
    </xf>
    <xf numFmtId="0" fontId="8" fillId="0" borderId="12" xfId="2" applyFont="1" applyBorder="1" applyAlignment="1">
      <alignment horizontal="left" vertical="top" wrapText="1"/>
    </xf>
    <xf numFmtId="0" fontId="8" fillId="0" borderId="23" xfId="2" applyFont="1" applyBorder="1" applyAlignment="1">
      <alignment horizontal="left" vertical="top" wrapText="1"/>
    </xf>
    <xf numFmtId="0" fontId="8" fillId="0" borderId="13" xfId="2" applyFont="1" applyBorder="1" applyAlignment="1">
      <alignment horizontal="left" vertical="top" wrapText="1"/>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18" xfId="0" applyFont="1" applyBorder="1" applyAlignment="1">
      <alignment horizontal="left"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18" xfId="0" applyFont="1" applyBorder="1" applyAlignment="1">
      <alignment horizontal="center" vertical="top"/>
    </xf>
    <xf numFmtId="0" fontId="15" fillId="0" borderId="28" xfId="5" applyFont="1" applyBorder="1" applyAlignment="1" applyProtection="1">
      <alignment horizontal="center" vertical="top" wrapText="1"/>
      <protection locked="0"/>
    </xf>
    <xf numFmtId="0" fontId="15" fillId="0" borderId="29" xfId="5" applyFont="1" applyBorder="1" applyAlignment="1" applyProtection="1">
      <alignment horizontal="center" vertical="top" wrapText="1"/>
      <protection locked="0"/>
    </xf>
    <xf numFmtId="0" fontId="15" fillId="0" borderId="30" xfId="5" applyFont="1" applyBorder="1" applyAlignment="1" applyProtection="1">
      <alignment horizontal="left" vertical="top" wrapText="1"/>
      <protection locked="0"/>
    </xf>
    <xf numFmtId="0" fontId="15" fillId="0" borderId="31" xfId="5" applyFont="1" applyBorder="1" applyAlignment="1" applyProtection="1">
      <alignment horizontal="left" vertical="top" wrapText="1"/>
      <protection locked="0"/>
    </xf>
    <xf numFmtId="0" fontId="15" fillId="0" borderId="32" xfId="5" applyFont="1" applyBorder="1" applyAlignment="1" applyProtection="1">
      <alignment horizontal="left" vertical="top" wrapText="1"/>
      <protection locked="0"/>
    </xf>
    <xf numFmtId="0" fontId="14" fillId="0" borderId="27" xfId="5" applyFont="1" applyBorder="1" applyAlignment="1" applyProtection="1">
      <alignment horizontal="center" vertical="top" wrapText="1"/>
      <protection locked="0"/>
    </xf>
    <xf numFmtId="0" fontId="14" fillId="0" borderId="11" xfId="5" applyFont="1" applyBorder="1" applyAlignment="1" applyProtection="1">
      <alignment horizontal="center" vertical="top" wrapText="1"/>
      <protection locked="0"/>
    </xf>
    <xf numFmtId="1" fontId="6" fillId="0" borderId="2" xfId="0" applyNumberFormat="1" applyFont="1" applyBorder="1" applyAlignment="1" applyProtection="1">
      <alignment horizontal="center" vertical="center" wrapText="1"/>
      <protection locked="0"/>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 fillId="0" borderId="18" xfId="0" applyFont="1" applyBorder="1" applyAlignment="1">
      <alignment horizontal="center" vertical="top" wrapText="1"/>
    </xf>
    <xf numFmtId="0" fontId="4" fillId="0" borderId="1" xfId="0" applyFont="1" applyBorder="1" applyAlignment="1">
      <alignment horizontal="center" vertical="top"/>
    </xf>
    <xf numFmtId="0" fontId="4" fillId="0" borderId="18" xfId="0" applyFont="1" applyBorder="1" applyAlignment="1">
      <alignment horizontal="center" vertical="top"/>
    </xf>
    <xf numFmtId="0" fontId="4" fillId="0" borderId="12" xfId="0" applyFont="1" applyBorder="1" applyAlignment="1">
      <alignment horizontal="left" vertical="top" wrapText="1"/>
    </xf>
    <xf numFmtId="0" fontId="4" fillId="0" borderId="23"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3" xfId="0" applyFont="1" applyBorder="1" applyAlignment="1">
      <alignment horizontal="left" vertical="top" wrapText="1"/>
    </xf>
    <xf numFmtId="0" fontId="4" fillId="0" borderId="17" xfId="0" applyFont="1" applyBorder="1" applyAlignment="1">
      <alignment horizontal="left" vertical="top" wrapText="1"/>
    </xf>
    <xf numFmtId="0" fontId="24" fillId="0" borderId="1" xfId="0" applyFont="1" applyBorder="1" applyAlignment="1">
      <alignment vertical="top" wrapText="1"/>
    </xf>
    <xf numFmtId="0" fontId="25" fillId="0" borderId="5" xfId="0" applyFont="1" applyBorder="1" applyAlignment="1">
      <alignment vertical="top" wrapText="1"/>
    </xf>
    <xf numFmtId="0" fontId="25" fillId="0" borderId="18" xfId="0" applyFont="1" applyBorder="1" applyAlignment="1">
      <alignment vertical="top" wrapText="1"/>
    </xf>
    <xf numFmtId="0" fontId="5" fillId="0" borderId="1" xfId="0" applyFont="1" applyBorder="1" applyAlignment="1">
      <alignment horizontal="center" vertical="top"/>
    </xf>
    <xf numFmtId="0" fontId="5" fillId="0" borderId="18" xfId="0" applyFont="1" applyBorder="1" applyAlignment="1">
      <alignment horizontal="center" vertical="top"/>
    </xf>
    <xf numFmtId="0" fontId="17" fillId="0" borderId="1" xfId="4" applyBorder="1" applyAlignment="1">
      <alignment horizontal="left" vertical="top"/>
    </xf>
    <xf numFmtId="0" fontId="4" fillId="0" borderId="1" xfId="0" applyFont="1" applyBorder="1" applyAlignment="1">
      <alignment vertical="top"/>
    </xf>
    <xf numFmtId="0" fontId="4" fillId="0" borderId="5" xfId="0" applyFont="1" applyBorder="1" applyAlignment="1">
      <alignment vertical="top"/>
    </xf>
    <xf numFmtId="0" fontId="4" fillId="0" borderId="18" xfId="0" applyFont="1" applyBorder="1" applyAlignment="1">
      <alignment vertical="top"/>
    </xf>
    <xf numFmtId="0" fontId="24" fillId="0" borderId="1" xfId="0" applyFont="1" applyBorder="1" applyAlignment="1">
      <alignment horizontal="left" vertical="top" wrapText="1"/>
    </xf>
    <xf numFmtId="0" fontId="24" fillId="0" borderId="5" xfId="0" applyFont="1" applyBorder="1" applyAlignment="1">
      <alignment horizontal="left" vertical="top" wrapText="1"/>
    </xf>
    <xf numFmtId="0" fontId="24" fillId="0" borderId="18" xfId="0" applyFont="1" applyBorder="1" applyAlignment="1">
      <alignment horizontal="left" vertical="top" wrapText="1"/>
    </xf>
    <xf numFmtId="0" fontId="5" fillId="0" borderId="23" xfId="0" applyFont="1" applyBorder="1" applyAlignment="1">
      <alignment horizontal="left" vertical="top" wrapText="1"/>
    </xf>
    <xf numFmtId="0" fontId="5" fillId="0" borderId="13" xfId="0" applyFont="1" applyBorder="1" applyAlignment="1">
      <alignment horizontal="left" vertical="top" wrapText="1"/>
    </xf>
    <xf numFmtId="0" fontId="5" fillId="0" borderId="16" xfId="0" applyFont="1" applyBorder="1" applyAlignment="1">
      <alignment horizontal="left" vertical="top" wrapText="1"/>
    </xf>
    <xf numFmtId="0" fontId="5" fillId="0" borderId="3" xfId="0" applyFont="1" applyBorder="1" applyAlignment="1">
      <alignment horizontal="left" vertical="top" wrapText="1"/>
    </xf>
    <xf numFmtId="0" fontId="5" fillId="0" borderId="17" xfId="0" applyFont="1" applyBorder="1" applyAlignment="1">
      <alignment horizontal="left" vertical="top" wrapText="1"/>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18" xfId="0" applyNumberFormat="1" applyFont="1" applyBorder="1" applyAlignment="1">
      <alignment horizontal="left" vertical="top"/>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18" xfId="0" applyFont="1" applyBorder="1" applyAlignment="1">
      <alignment horizontal="left" vertical="top"/>
    </xf>
    <xf numFmtId="0" fontId="4" fillId="0" borderId="12" xfId="0" applyFont="1" applyBorder="1" applyAlignment="1">
      <alignment horizontal="left" vertical="top"/>
    </xf>
    <xf numFmtId="0" fontId="4" fillId="0" borderId="23" xfId="0" applyFont="1" applyBorder="1" applyAlignment="1">
      <alignment horizontal="left" vertical="top"/>
    </xf>
    <xf numFmtId="0" fontId="4" fillId="0" borderId="13" xfId="0" applyFont="1" applyBorder="1" applyAlignment="1">
      <alignment horizontal="left" vertical="top"/>
    </xf>
    <xf numFmtId="0" fontId="4" fillId="0" borderId="16" xfId="0" applyFont="1" applyBorder="1" applyAlignment="1">
      <alignment horizontal="left" vertical="top"/>
    </xf>
    <xf numFmtId="0" fontId="4" fillId="0" borderId="3" xfId="0" applyFont="1" applyBorder="1" applyAlignment="1">
      <alignment horizontal="left" vertical="top"/>
    </xf>
    <xf numFmtId="0" fontId="4" fillId="0" borderId="17" xfId="0" applyFont="1" applyBorder="1" applyAlignment="1">
      <alignment horizontal="left" vertical="top"/>
    </xf>
    <xf numFmtId="1" fontId="6" fillId="0" borderId="2" xfId="0" applyNumberFormat="1" applyFont="1" applyBorder="1" applyAlignment="1">
      <alignment horizontal="center" vertical="center" wrapText="1"/>
    </xf>
    <xf numFmtId="0" fontId="18" fillId="0" borderId="0" xfId="0" applyFont="1" applyAlignment="1">
      <alignment horizontal="center"/>
    </xf>
    <xf numFmtId="0" fontId="3" fillId="0" borderId="12" xfId="0" applyFont="1" applyBorder="1" applyAlignment="1">
      <alignment horizontal="center" vertical="top" wrapText="1"/>
    </xf>
    <xf numFmtId="0" fontId="3" fillId="0" borderId="23"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0" xfId="0" applyFont="1" applyAlignment="1">
      <alignment horizontal="center" vertical="top" wrapText="1"/>
    </xf>
    <xf numFmtId="0" fontId="3" fillId="0" borderId="15" xfId="0" applyFont="1" applyBorder="1" applyAlignment="1">
      <alignment horizontal="center" vertical="top" wrapText="1"/>
    </xf>
    <xf numFmtId="0" fontId="3" fillId="0" borderId="16" xfId="0" applyFont="1" applyBorder="1" applyAlignment="1">
      <alignment horizontal="center" vertical="top" wrapText="1"/>
    </xf>
    <xf numFmtId="0" fontId="3" fillId="0" borderId="3" xfId="0" applyFont="1" applyBorder="1" applyAlignment="1">
      <alignment horizontal="center" vertical="top" wrapText="1"/>
    </xf>
    <xf numFmtId="0" fontId="3" fillId="0" borderId="17" xfId="0" applyFont="1" applyBorder="1" applyAlignment="1">
      <alignment horizontal="center" vertical="top" wrapText="1"/>
    </xf>
    <xf numFmtId="1" fontId="6" fillId="0" borderId="2" xfId="0" applyNumberFormat="1" applyFont="1" applyBorder="1" applyAlignment="1" applyProtection="1">
      <alignment horizontal="center" vertical="top" wrapText="1"/>
      <protection locked="0"/>
    </xf>
    <xf numFmtId="0" fontId="26" fillId="0" borderId="2" xfId="0" applyFont="1" applyBorder="1" applyAlignment="1" applyProtection="1">
      <alignment horizontal="center" vertical="center"/>
      <protection locked="0"/>
    </xf>
    <xf numFmtId="1" fontId="10" fillId="0" borderId="2" xfId="0" applyNumberFormat="1" applyFont="1" applyBorder="1" applyAlignment="1" applyProtection="1">
      <alignment horizontal="center" vertical="center" wrapText="1"/>
      <protection locked="0"/>
    </xf>
    <xf numFmtId="1" fontId="22" fillId="0" borderId="2" xfId="0" applyNumberFormat="1"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1" fontId="6" fillId="0" borderId="5" xfId="0" applyNumberFormat="1" applyFont="1" applyBorder="1" applyAlignment="1" applyProtection="1">
      <alignment horizontal="center" vertical="top" wrapText="1"/>
      <protection locked="0"/>
    </xf>
    <xf numFmtId="1" fontId="6" fillId="0" borderId="18" xfId="0" applyNumberFormat="1" applyFont="1" applyBorder="1" applyAlignment="1" applyProtection="1">
      <alignment horizontal="center" vertical="top" wrapText="1"/>
      <protection locked="0"/>
    </xf>
    <xf numFmtId="1" fontId="22" fillId="0" borderId="1" xfId="0" applyNumberFormat="1" applyFont="1" applyBorder="1" applyAlignment="1" applyProtection="1">
      <alignment horizontal="center" vertical="top" wrapText="1"/>
      <protection locked="0"/>
    </xf>
    <xf numFmtId="0" fontId="22" fillId="0" borderId="5" xfId="0" applyFont="1" applyBorder="1" applyAlignment="1" applyProtection="1">
      <alignment horizontal="center" vertical="top" wrapText="1"/>
      <protection locked="0"/>
    </xf>
    <xf numFmtId="0" fontId="22" fillId="0" borderId="18" xfId="0" applyFont="1" applyBorder="1" applyAlignment="1" applyProtection="1">
      <alignment horizontal="center" vertical="top" wrapText="1"/>
      <protection locked="0"/>
    </xf>
    <xf numFmtId="0" fontId="26" fillId="0" borderId="1" xfId="0" applyFont="1" applyBorder="1" applyAlignment="1" applyProtection="1">
      <alignment horizontal="center" vertical="top" wrapText="1"/>
      <protection locked="0"/>
    </xf>
    <xf numFmtId="0" fontId="26" fillId="0" borderId="5" xfId="0" applyFont="1" applyBorder="1" applyAlignment="1" applyProtection="1">
      <alignment horizontal="center" vertical="top" wrapText="1"/>
      <protection locked="0"/>
    </xf>
    <xf numFmtId="0" fontId="26" fillId="0" borderId="18" xfId="0" applyFont="1" applyBorder="1" applyAlignment="1" applyProtection="1">
      <alignment horizontal="center" vertical="top" wrapText="1"/>
      <protection locked="0"/>
    </xf>
    <xf numFmtId="1" fontId="22" fillId="0" borderId="5" xfId="0" applyNumberFormat="1" applyFont="1" applyBorder="1" applyAlignment="1" applyProtection="1">
      <alignment horizontal="center" vertical="top" wrapText="1"/>
      <protection locked="0"/>
    </xf>
    <xf numFmtId="1" fontId="22" fillId="0" borderId="18" xfId="0" applyNumberFormat="1" applyFont="1" applyBorder="1" applyAlignment="1" applyProtection="1">
      <alignment horizontal="center" vertical="top" wrapText="1"/>
      <protection locked="0"/>
    </xf>
    <xf numFmtId="1" fontId="26" fillId="0" borderId="1" xfId="0" applyNumberFormat="1" applyFont="1" applyBorder="1" applyAlignment="1" applyProtection="1">
      <alignment horizontal="center" vertical="top" wrapText="1"/>
      <protection locked="0"/>
    </xf>
    <xf numFmtId="0" fontId="0" fillId="2" borderId="0" xfId="0" applyFill="1" applyAlignment="1">
      <alignment horizontal="center" wrapText="1"/>
    </xf>
    <xf numFmtId="0" fontId="12" fillId="0" borderId="0" xfId="0" applyFont="1" applyAlignment="1">
      <alignment horizontal="left" vertical="top" wrapText="1"/>
    </xf>
    <xf numFmtId="0" fontId="9" fillId="0" borderId="2" xfId="0" applyFont="1" applyBorder="1" applyAlignment="1">
      <alignment horizontal="center" vertical="top" wrapText="1"/>
    </xf>
    <xf numFmtId="0" fontId="4" fillId="0" borderId="2" xfId="0"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0" fontId="9" fillId="0" borderId="2" xfId="0" applyFont="1" applyBorder="1" applyAlignment="1">
      <alignment horizontal="left"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18" xfId="0" applyFont="1" applyBorder="1" applyAlignment="1">
      <alignment vertical="top"/>
    </xf>
    <xf numFmtId="0" fontId="0" fillId="0" borderId="18" xfId="0" applyBorder="1" applyAlignment="1">
      <alignment horizontal="left"/>
    </xf>
    <xf numFmtId="0" fontId="0" fillId="2" borderId="2" xfId="0" applyFill="1" applyBorder="1" applyAlignment="1">
      <alignment horizontal="center" wrapText="1"/>
    </xf>
    <xf numFmtId="0" fontId="18" fillId="0" borderId="2"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4" builtinId="8"/>
    <cellStyle name="Normal" xfId="0" builtinId="0"/>
    <cellStyle name="Normal 3" xfId="5" xr:uid="{00000000-0005-0000-0000-000005000000}"/>
    <cellStyle name="Normal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8" Type="http://schemas.openxmlformats.org/officeDocument/2006/relationships/image" Target="../media/image29.png"/><Relationship Id="rId3" Type="http://schemas.openxmlformats.org/officeDocument/2006/relationships/image" Target="../media/image24.png"/><Relationship Id="rId7" Type="http://schemas.openxmlformats.org/officeDocument/2006/relationships/image" Target="../media/image28.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7.png"/><Relationship Id="rId5" Type="http://schemas.openxmlformats.org/officeDocument/2006/relationships/image" Target="../media/image26.png"/><Relationship Id="rId10" Type="http://schemas.openxmlformats.org/officeDocument/2006/relationships/image" Target="../media/image31.png"/><Relationship Id="rId4" Type="http://schemas.openxmlformats.org/officeDocument/2006/relationships/image" Target="../media/image25.png"/><Relationship Id="rId9" Type="http://schemas.openxmlformats.org/officeDocument/2006/relationships/image" Target="../media/image30.png"/></Relationships>
</file>

<file path=xl/drawings/_rels/drawing3.xml.rels><?xml version="1.0" encoding="UTF-8" standalone="yes"?>
<Relationships xmlns="http://schemas.openxmlformats.org/package/2006/relationships"><Relationship Id="rId2" Type="http://schemas.openxmlformats.org/officeDocument/2006/relationships/image" Target="../media/image33.jpeg"/><Relationship Id="rId1" Type="http://schemas.openxmlformats.org/officeDocument/2006/relationships/image" Target="../media/image3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382440</xdr:colOff>
      <xdr:row>430</xdr:row>
      <xdr:rowOff>114457</xdr:rowOff>
    </xdr:from>
    <xdr:to>
      <xdr:col>8</xdr:col>
      <xdr:colOff>679833</xdr:colOff>
      <xdr:row>448</xdr:row>
      <xdr:rowOff>177209</xdr:rowOff>
    </xdr:to>
    <xdr:pic>
      <xdr:nvPicPr>
        <xdr:cNvPr id="10292" name="Picture 12">
          <a:extLst>
            <a:ext uri="{FF2B5EF4-FFF2-40B4-BE49-F238E27FC236}">
              <a16:creationId xmlns:a16="http://schemas.microsoft.com/office/drawing/2014/main" id="{00000000-0008-0000-0000-000034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82440" y="82805064"/>
          <a:ext cx="5481714" cy="349175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385802</xdr:colOff>
      <xdr:row>411</xdr:row>
      <xdr:rowOff>122303</xdr:rowOff>
    </xdr:from>
    <xdr:to>
      <xdr:col>8</xdr:col>
      <xdr:colOff>683195</xdr:colOff>
      <xdr:row>430</xdr:row>
      <xdr:rowOff>905</xdr:rowOff>
    </xdr:to>
    <xdr:pic>
      <xdr:nvPicPr>
        <xdr:cNvPr id="10293" name="Picture 13">
          <a:extLst>
            <a:ext uri="{FF2B5EF4-FFF2-40B4-BE49-F238E27FC236}">
              <a16:creationId xmlns:a16="http://schemas.microsoft.com/office/drawing/2014/main" id="{00000000-0008-0000-0000-000035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85802" y="79193410"/>
          <a:ext cx="5481714" cy="349175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238125</xdr:colOff>
      <xdr:row>364</xdr:row>
      <xdr:rowOff>133350</xdr:rowOff>
    </xdr:from>
    <xdr:to>
      <xdr:col>18</xdr:col>
      <xdr:colOff>370564</xdr:colOff>
      <xdr:row>408</xdr:row>
      <xdr:rowOff>127784</xdr:rowOff>
    </xdr:to>
    <xdr:grpSp>
      <xdr:nvGrpSpPr>
        <xdr:cNvPr id="23" name="Group 22">
          <a:extLst>
            <a:ext uri="{FF2B5EF4-FFF2-40B4-BE49-F238E27FC236}">
              <a16:creationId xmlns:a16="http://schemas.microsoft.com/office/drawing/2014/main" id="{00000000-0008-0000-0000-000017000000}"/>
            </a:ext>
          </a:extLst>
        </xdr:cNvPr>
        <xdr:cNvGrpSpPr/>
      </xdr:nvGrpSpPr>
      <xdr:grpSpPr>
        <a:xfrm>
          <a:off x="7042785" y="79716630"/>
          <a:ext cx="5009239" cy="8041154"/>
          <a:chOff x="333375" y="71466075"/>
          <a:chExt cx="5009239" cy="8376434"/>
        </a:xfrm>
      </xdr:grpSpPr>
      <xdr:pic>
        <xdr:nvPicPr>
          <xdr:cNvPr id="24" name="Picture 23">
            <a:extLst>
              <a:ext uri="{FF2B5EF4-FFF2-40B4-BE49-F238E27FC236}">
                <a16:creationId xmlns:a16="http://schemas.microsoft.com/office/drawing/2014/main" id="{FBB98A11-81E0-4197-91E0-9705A062D39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1431" y="71475901"/>
            <a:ext cx="2157749" cy="2880000"/>
          </a:xfrm>
          <a:prstGeom prst="rect">
            <a:avLst/>
          </a:prstGeom>
          <a:ln>
            <a:solidFill>
              <a:schemeClr val="tx1"/>
            </a:solidFill>
          </a:ln>
        </xdr:spPr>
      </xdr:pic>
      <xdr:pic>
        <xdr:nvPicPr>
          <xdr:cNvPr id="30" name="Picture 29">
            <a:extLst>
              <a:ext uri="{FF2B5EF4-FFF2-40B4-BE49-F238E27FC236}">
                <a16:creationId xmlns:a16="http://schemas.microsoft.com/office/drawing/2014/main" id="{303219C1-54F4-420A-B5D4-0E0EF5CA3B78}"/>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944519" y="71466075"/>
            <a:ext cx="2157749" cy="2880000"/>
          </a:xfrm>
          <a:prstGeom prst="rect">
            <a:avLst/>
          </a:prstGeom>
          <a:ln>
            <a:solidFill>
              <a:schemeClr val="tx1"/>
            </a:solidFill>
          </a:ln>
        </xdr:spPr>
      </xdr:pic>
      <xdr:pic>
        <xdr:nvPicPr>
          <xdr:cNvPr id="33" name="Picture 32">
            <a:extLst>
              <a:ext uri="{FF2B5EF4-FFF2-40B4-BE49-F238E27FC236}">
                <a16:creationId xmlns:a16="http://schemas.microsoft.com/office/drawing/2014/main" id="{9E2E1720-A63E-495C-BC94-4F5210603D74}"/>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33375" y="76493870"/>
            <a:ext cx="2398095" cy="1800000"/>
          </a:xfrm>
          <a:prstGeom prst="rect">
            <a:avLst/>
          </a:prstGeom>
          <a:ln>
            <a:solidFill>
              <a:schemeClr val="tx1"/>
            </a:solidFill>
          </a:ln>
        </xdr:spPr>
      </xdr:pic>
      <xdr:pic>
        <xdr:nvPicPr>
          <xdr:cNvPr id="35" name="Picture 34">
            <a:extLst>
              <a:ext uri="{FF2B5EF4-FFF2-40B4-BE49-F238E27FC236}">
                <a16:creationId xmlns:a16="http://schemas.microsoft.com/office/drawing/2014/main" id="{A4DB10E1-CD34-42CA-8070-ABE35926C9DF}"/>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944519" y="76461012"/>
            <a:ext cx="2398095"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BA42E9C0-793A-48A0-B507-52D65BA0C216}"/>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944519" y="78398801"/>
            <a:ext cx="1078875" cy="1440000"/>
          </a:xfrm>
          <a:prstGeom prst="rect">
            <a:avLst/>
          </a:prstGeom>
          <a:ln>
            <a:solidFill>
              <a:schemeClr val="tx1"/>
            </a:solidFill>
          </a:ln>
        </xdr:spPr>
      </xdr:pic>
      <xdr:pic>
        <xdr:nvPicPr>
          <xdr:cNvPr id="37" name="Picture 36">
            <a:extLst>
              <a:ext uri="{FF2B5EF4-FFF2-40B4-BE49-F238E27FC236}">
                <a16:creationId xmlns:a16="http://schemas.microsoft.com/office/drawing/2014/main" id="{5D0288EA-E826-44FC-A036-6356933D662A}"/>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642044" y="78402509"/>
            <a:ext cx="1078875" cy="1440000"/>
          </a:xfrm>
          <a:prstGeom prst="rect">
            <a:avLst/>
          </a:prstGeom>
          <a:ln>
            <a:solidFill>
              <a:schemeClr val="tx1"/>
            </a:solidFill>
          </a:ln>
        </xdr:spPr>
      </xdr:pic>
      <xdr:pic>
        <xdr:nvPicPr>
          <xdr:cNvPr id="38" name="Picture 37">
            <a:extLst>
              <a:ext uri="{FF2B5EF4-FFF2-40B4-BE49-F238E27FC236}">
                <a16:creationId xmlns:a16="http://schemas.microsoft.com/office/drawing/2014/main" id="{020544EE-850F-4EED-A4E5-CDE8EE7D2E87}"/>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58239" y="74511847"/>
            <a:ext cx="1348594" cy="1800000"/>
          </a:xfrm>
          <a:prstGeom prst="rect">
            <a:avLst/>
          </a:prstGeom>
          <a:ln>
            <a:solidFill>
              <a:schemeClr val="tx1"/>
            </a:solidFill>
          </a:ln>
        </xdr:spPr>
      </xdr:pic>
      <xdr:pic>
        <xdr:nvPicPr>
          <xdr:cNvPr id="39" name="Picture 38">
            <a:extLst>
              <a:ext uri="{FF2B5EF4-FFF2-40B4-BE49-F238E27FC236}">
                <a16:creationId xmlns:a16="http://schemas.microsoft.com/office/drawing/2014/main" id="{62E6F3A0-0D14-49C6-B68C-24E5C9497216}"/>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173499" y="74492195"/>
            <a:ext cx="1348594" cy="1800000"/>
          </a:xfrm>
          <a:prstGeom prst="rect">
            <a:avLst/>
          </a:prstGeom>
          <a:ln>
            <a:solidFill>
              <a:schemeClr val="tx1"/>
            </a:solidFill>
          </a:ln>
        </xdr:spPr>
      </xdr:pic>
      <xdr:pic>
        <xdr:nvPicPr>
          <xdr:cNvPr id="40" name="Picture 39">
            <a:extLst>
              <a:ext uri="{FF2B5EF4-FFF2-40B4-BE49-F238E27FC236}">
                <a16:creationId xmlns:a16="http://schemas.microsoft.com/office/drawing/2014/main" id="{B6517067-FACA-4D65-8404-8935348D98C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699855" y="74492195"/>
            <a:ext cx="1348594" cy="1800000"/>
          </a:xfrm>
          <a:prstGeom prst="rect">
            <a:avLst/>
          </a:prstGeom>
          <a:ln>
            <a:solidFill>
              <a:schemeClr val="tx1"/>
            </a:solidFill>
          </a:ln>
        </xdr:spPr>
      </xdr:pic>
    </xdr:grpSp>
    <xdr:clientData/>
  </xdr:twoCellAnchor>
  <xdr:twoCellAnchor editAs="oneCell">
    <xdr:from>
      <xdr:col>0</xdr:col>
      <xdr:colOff>571500</xdr:colOff>
      <xdr:row>366</xdr:row>
      <xdr:rowOff>8284</xdr:rowOff>
    </xdr:from>
    <xdr:to>
      <xdr:col>9</xdr:col>
      <xdr:colOff>52092</xdr:colOff>
      <xdr:row>403</xdr:row>
      <xdr:rowOff>159784</xdr:rowOff>
    </xdr:to>
    <xdr:pic>
      <xdr:nvPicPr>
        <xdr:cNvPr id="50" name="Picture 49" descr="insp-225883-874.jpg (959×1280)">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571500" y="80283327"/>
          <a:ext cx="5394375" cy="72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434341</xdr:colOff>
      <xdr:row>319</xdr:row>
      <xdr:rowOff>137160</xdr:rowOff>
    </xdr:from>
    <xdr:to>
      <xdr:col>9</xdr:col>
      <xdr:colOff>198121</xdr:colOff>
      <xdr:row>363</xdr:row>
      <xdr:rowOff>76200</xdr:rowOff>
    </xdr:to>
    <xdr:grpSp>
      <xdr:nvGrpSpPr>
        <xdr:cNvPr id="3" name="Group 2">
          <a:extLst>
            <a:ext uri="{FF2B5EF4-FFF2-40B4-BE49-F238E27FC236}">
              <a16:creationId xmlns:a16="http://schemas.microsoft.com/office/drawing/2014/main" id="{DF745074-682D-0F59-35E3-F0237B06569F}"/>
            </a:ext>
          </a:extLst>
        </xdr:cNvPr>
        <xdr:cNvGrpSpPr/>
      </xdr:nvGrpSpPr>
      <xdr:grpSpPr>
        <a:xfrm>
          <a:off x="434341" y="71490840"/>
          <a:ext cx="5836920" cy="7985760"/>
          <a:chOff x="258060" y="91496"/>
          <a:chExt cx="5909395" cy="8591676"/>
        </a:xfrm>
      </xdr:grpSpPr>
      <xdr:grpSp>
        <xdr:nvGrpSpPr>
          <xdr:cNvPr id="6" name="Group 5">
            <a:extLst>
              <a:ext uri="{FF2B5EF4-FFF2-40B4-BE49-F238E27FC236}">
                <a16:creationId xmlns:a16="http://schemas.microsoft.com/office/drawing/2014/main" id="{B42A56FA-93E5-AC55-53C7-C3F896CC9D9A}"/>
              </a:ext>
            </a:extLst>
          </xdr:cNvPr>
          <xdr:cNvGrpSpPr/>
        </xdr:nvGrpSpPr>
        <xdr:grpSpPr>
          <a:xfrm>
            <a:off x="258060" y="150789"/>
            <a:ext cx="5909395" cy="3844005"/>
            <a:chOff x="258060" y="150789"/>
            <a:chExt cx="5909395" cy="3844005"/>
          </a:xfrm>
        </xdr:grpSpPr>
        <xdr:pic>
          <xdr:nvPicPr>
            <xdr:cNvPr id="41" name="Picture 40">
              <a:extLst>
                <a:ext uri="{FF2B5EF4-FFF2-40B4-BE49-F238E27FC236}">
                  <a16:creationId xmlns:a16="http://schemas.microsoft.com/office/drawing/2014/main" id="{655D37CB-21B4-F6A4-4E46-BF308AFD87A9}"/>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58060" y="150789"/>
              <a:ext cx="2880000" cy="3844005"/>
            </a:xfrm>
            <a:prstGeom prst="rect">
              <a:avLst/>
            </a:prstGeom>
            <a:ln>
              <a:solidFill>
                <a:schemeClr val="tx1"/>
              </a:solidFill>
            </a:ln>
          </xdr:spPr>
        </xdr:pic>
        <xdr:pic>
          <xdr:nvPicPr>
            <xdr:cNvPr id="42" name="Picture 41">
              <a:extLst>
                <a:ext uri="{FF2B5EF4-FFF2-40B4-BE49-F238E27FC236}">
                  <a16:creationId xmlns:a16="http://schemas.microsoft.com/office/drawing/2014/main" id="{7338DF17-AF5B-E458-B1A8-1C7DB02FF300}"/>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287455" y="150789"/>
              <a:ext cx="2880000" cy="3844005"/>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A15F45B6-4B84-68C1-64AE-BBA85F896DA9}"/>
              </a:ext>
            </a:extLst>
          </xdr:cNvPr>
          <xdr:cNvGrpSpPr/>
        </xdr:nvGrpSpPr>
        <xdr:grpSpPr>
          <a:xfrm>
            <a:off x="506825" y="4178983"/>
            <a:ext cx="5411864" cy="2520000"/>
            <a:chOff x="259606" y="4178983"/>
            <a:chExt cx="5411864" cy="2520000"/>
          </a:xfrm>
        </xdr:grpSpPr>
        <xdr:pic>
          <xdr:nvPicPr>
            <xdr:cNvPr id="15" name="Picture 14">
              <a:extLst>
                <a:ext uri="{FF2B5EF4-FFF2-40B4-BE49-F238E27FC236}">
                  <a16:creationId xmlns:a16="http://schemas.microsoft.com/office/drawing/2014/main" id="{7B15DD2D-C83A-4005-DBA7-37CD729309EA}"/>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259606" y="4178983"/>
              <a:ext cx="3357334" cy="2520000"/>
            </a:xfrm>
            <a:prstGeom prst="rect">
              <a:avLst/>
            </a:prstGeom>
            <a:ln>
              <a:solidFill>
                <a:schemeClr val="tx1"/>
              </a:solidFill>
            </a:ln>
          </xdr:spPr>
        </xdr:pic>
        <xdr:pic>
          <xdr:nvPicPr>
            <xdr:cNvPr id="22" name="Picture 21">
              <a:extLst>
                <a:ext uri="{FF2B5EF4-FFF2-40B4-BE49-F238E27FC236}">
                  <a16:creationId xmlns:a16="http://schemas.microsoft.com/office/drawing/2014/main" id="{AF4BFBB2-9F92-74EE-0B7C-9BAB44B82765}"/>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783439" y="4178983"/>
              <a:ext cx="1888031" cy="252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A6508001-A253-6DEC-BE21-1E86FC3540E1}"/>
              </a:ext>
            </a:extLst>
          </xdr:cNvPr>
          <xdr:cNvGrpSpPr/>
        </xdr:nvGrpSpPr>
        <xdr:grpSpPr>
          <a:xfrm>
            <a:off x="1782363" y="6883172"/>
            <a:ext cx="2860789" cy="1800000"/>
            <a:chOff x="2271244" y="6883172"/>
            <a:chExt cx="2860789" cy="1800000"/>
          </a:xfrm>
        </xdr:grpSpPr>
        <xdr:pic>
          <xdr:nvPicPr>
            <xdr:cNvPr id="11" name="Picture 10">
              <a:extLst>
                <a:ext uri="{FF2B5EF4-FFF2-40B4-BE49-F238E27FC236}">
                  <a16:creationId xmlns:a16="http://schemas.microsoft.com/office/drawing/2014/main" id="{01065E3A-7E85-1B84-ED76-462D194E303C}"/>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271244" y="6883172"/>
              <a:ext cx="1348594" cy="1800000"/>
            </a:xfrm>
            <a:prstGeom prst="rect">
              <a:avLst/>
            </a:prstGeom>
            <a:ln>
              <a:solidFill>
                <a:schemeClr val="tx1"/>
              </a:solidFill>
            </a:ln>
          </xdr:spPr>
        </xdr:pic>
        <xdr:pic>
          <xdr:nvPicPr>
            <xdr:cNvPr id="14" name="Picture 13">
              <a:extLst>
                <a:ext uri="{FF2B5EF4-FFF2-40B4-BE49-F238E27FC236}">
                  <a16:creationId xmlns:a16="http://schemas.microsoft.com/office/drawing/2014/main" id="{DD5E2521-4D6E-F85C-66D6-37DD7418214F}"/>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3783439" y="6883172"/>
              <a:ext cx="1348594" cy="1800000"/>
            </a:xfrm>
            <a:prstGeom prst="rect">
              <a:avLst/>
            </a:prstGeom>
            <a:ln>
              <a:solidFill>
                <a:schemeClr val="tx1"/>
              </a:solidFill>
            </a:ln>
          </xdr:spPr>
        </xdr:pic>
      </xdr:grpSp>
      <xdr:sp macro="" textlink="">
        <xdr:nvSpPr>
          <xdr:cNvPr id="9" name="TextBox 23">
            <a:extLst>
              <a:ext uri="{FF2B5EF4-FFF2-40B4-BE49-F238E27FC236}">
                <a16:creationId xmlns:a16="http://schemas.microsoft.com/office/drawing/2014/main" id="{D9363738-89D3-73FD-3029-8644908270B5}"/>
              </a:ext>
            </a:extLst>
          </xdr:cNvPr>
          <xdr:cNvSpPr txBox="1"/>
        </xdr:nvSpPr>
        <xdr:spPr>
          <a:xfrm>
            <a:off x="506825" y="150789"/>
            <a:ext cx="1633600" cy="40252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 01</a:t>
            </a:r>
          </a:p>
        </xdr:txBody>
      </xdr:sp>
      <xdr:sp macro="" textlink="">
        <xdr:nvSpPr>
          <xdr:cNvPr id="10" name="TextBox 24">
            <a:extLst>
              <a:ext uri="{FF2B5EF4-FFF2-40B4-BE49-F238E27FC236}">
                <a16:creationId xmlns:a16="http://schemas.microsoft.com/office/drawing/2014/main" id="{BE85DDBF-F8D8-CEB7-69E2-CBBB378D602E}"/>
              </a:ext>
            </a:extLst>
          </xdr:cNvPr>
          <xdr:cNvSpPr txBox="1"/>
        </xdr:nvSpPr>
        <xdr:spPr>
          <a:xfrm>
            <a:off x="3864158" y="91496"/>
            <a:ext cx="1512432" cy="40252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 2</a:t>
            </a:r>
          </a:p>
        </xdr:txBody>
      </xdr:sp>
    </xdr:grpSp>
    <xdr:clientData/>
  </xdr:twoCellAnchor>
  <xdr:twoCellAnchor editAs="oneCell">
    <xdr:from>
      <xdr:col>11</xdr:col>
      <xdr:colOff>137160</xdr:colOff>
      <xdr:row>305</xdr:row>
      <xdr:rowOff>1242060</xdr:rowOff>
    </xdr:from>
    <xdr:to>
      <xdr:col>17</xdr:col>
      <xdr:colOff>79560</xdr:colOff>
      <xdr:row>305</xdr:row>
      <xdr:rowOff>3267060</xdr:rowOff>
    </xdr:to>
    <xdr:pic>
      <xdr:nvPicPr>
        <xdr:cNvPr id="43" name="Picture 42">
          <a:extLst>
            <a:ext uri="{FF2B5EF4-FFF2-40B4-BE49-F238E27FC236}">
              <a16:creationId xmlns:a16="http://schemas.microsoft.com/office/drawing/2014/main" id="{E4817170-EC6C-ACF7-DFB0-3C3B34A360D5}"/>
            </a:ext>
          </a:extLst>
        </xdr:cNvPr>
        <xdr:cNvPicPr>
          <a:picLocks noChangeAspect="1"/>
        </xdr:cNvPicPr>
      </xdr:nvPicPr>
      <xdr:blipFill>
        <a:blip xmlns:r="http://schemas.openxmlformats.org/officeDocument/2006/relationships" r:embed="rId19"/>
        <a:stretch>
          <a:fillRect/>
        </a:stretch>
      </xdr:blipFill>
      <xdr:spPr>
        <a:xfrm>
          <a:off x="7551420" y="66301620"/>
          <a:ext cx="3600000" cy="202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17</xdr:row>
      <xdr:rowOff>0</xdr:rowOff>
    </xdr:from>
    <xdr:to>
      <xdr:col>6</xdr:col>
      <xdr:colOff>381000</xdr:colOff>
      <xdr:row>35</xdr:row>
      <xdr:rowOff>171450</xdr:rowOff>
    </xdr:to>
    <xdr:pic>
      <xdr:nvPicPr>
        <xdr:cNvPr id="9320" name="Picture 1">
          <a:extLst>
            <a:ext uri="{FF2B5EF4-FFF2-40B4-BE49-F238E27FC236}">
              <a16:creationId xmlns:a16="http://schemas.microsoft.com/office/drawing/2014/main" id="{00000000-0008-0000-0100-000068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248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152400</xdr:rowOff>
    </xdr:from>
    <xdr:to>
      <xdr:col>6</xdr:col>
      <xdr:colOff>352425</xdr:colOff>
      <xdr:row>55</xdr:row>
      <xdr:rowOff>133350</xdr:rowOff>
    </xdr:to>
    <xdr:pic>
      <xdr:nvPicPr>
        <xdr:cNvPr id="9321" name="Picture 2">
          <a:extLst>
            <a:ext uri="{FF2B5EF4-FFF2-40B4-BE49-F238E27FC236}">
              <a16:creationId xmlns:a16="http://schemas.microsoft.com/office/drawing/2014/main" id="{00000000-0008-0000-0100-000069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70199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561975</xdr:colOff>
      <xdr:row>17</xdr:row>
      <xdr:rowOff>38100</xdr:rowOff>
    </xdr:from>
    <xdr:to>
      <xdr:col>16</xdr:col>
      <xdr:colOff>161925</xdr:colOff>
      <xdr:row>36</xdr:row>
      <xdr:rowOff>19050</xdr:rowOff>
    </xdr:to>
    <xdr:pic>
      <xdr:nvPicPr>
        <xdr:cNvPr id="9322" name="Picture 3">
          <a:extLst>
            <a:ext uri="{FF2B5EF4-FFF2-40B4-BE49-F238E27FC236}">
              <a16:creationId xmlns:a16="http://schemas.microsoft.com/office/drawing/2014/main" id="{00000000-0008-0000-0100-00006A2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32861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495300</xdr:colOff>
      <xdr:row>36</xdr:row>
      <xdr:rowOff>133350</xdr:rowOff>
    </xdr:from>
    <xdr:to>
      <xdr:col>16</xdr:col>
      <xdr:colOff>95250</xdr:colOff>
      <xdr:row>55</xdr:row>
      <xdr:rowOff>114300</xdr:rowOff>
    </xdr:to>
    <xdr:pic>
      <xdr:nvPicPr>
        <xdr:cNvPr id="9323" name="Picture 4">
          <a:extLst>
            <a:ext uri="{FF2B5EF4-FFF2-40B4-BE49-F238E27FC236}">
              <a16:creationId xmlns:a16="http://schemas.microsoft.com/office/drawing/2014/main" id="{00000000-0008-0000-0100-00006B2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77125" y="70008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352425</xdr:colOff>
      <xdr:row>17</xdr:row>
      <xdr:rowOff>38100</xdr:rowOff>
    </xdr:from>
    <xdr:to>
      <xdr:col>28</xdr:col>
      <xdr:colOff>133350</xdr:colOff>
      <xdr:row>36</xdr:row>
      <xdr:rowOff>19050</xdr:rowOff>
    </xdr:to>
    <xdr:pic>
      <xdr:nvPicPr>
        <xdr:cNvPr id="9324" name="Picture 5">
          <a:extLst>
            <a:ext uri="{FF2B5EF4-FFF2-40B4-BE49-F238E27FC236}">
              <a16:creationId xmlns:a16="http://schemas.microsoft.com/office/drawing/2014/main" id="{00000000-0008-0000-0100-00006C2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487525" y="32861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266700</xdr:colOff>
      <xdr:row>37</xdr:row>
      <xdr:rowOff>28575</xdr:rowOff>
    </xdr:from>
    <xdr:to>
      <xdr:col>28</xdr:col>
      <xdr:colOff>57150</xdr:colOff>
      <xdr:row>56</xdr:row>
      <xdr:rowOff>9525</xdr:rowOff>
    </xdr:to>
    <xdr:pic>
      <xdr:nvPicPr>
        <xdr:cNvPr id="9325" name="Picture 6">
          <a:extLst>
            <a:ext uri="{FF2B5EF4-FFF2-40B4-BE49-F238E27FC236}">
              <a16:creationId xmlns:a16="http://schemas.microsoft.com/office/drawing/2014/main" id="{00000000-0008-0000-0100-00006D2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401800" y="7086600"/>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56</xdr:row>
      <xdr:rowOff>114300</xdr:rowOff>
    </xdr:from>
    <xdr:to>
      <xdr:col>6</xdr:col>
      <xdr:colOff>352425</xdr:colOff>
      <xdr:row>75</xdr:row>
      <xdr:rowOff>95250</xdr:rowOff>
    </xdr:to>
    <xdr:pic>
      <xdr:nvPicPr>
        <xdr:cNvPr id="9326" name="Picture 7">
          <a:extLst>
            <a:ext uri="{FF2B5EF4-FFF2-40B4-BE49-F238E27FC236}">
              <a16:creationId xmlns:a16="http://schemas.microsoft.com/office/drawing/2014/main" id="{00000000-0008-0000-0100-00006E2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1025" y="107918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77</xdr:row>
      <xdr:rowOff>0</xdr:rowOff>
    </xdr:from>
    <xdr:to>
      <xdr:col>6</xdr:col>
      <xdr:colOff>2325</xdr:colOff>
      <xdr:row>95</xdr:row>
      <xdr:rowOff>171000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stretch>
          <a:fillRect/>
        </a:stretch>
      </xdr:blipFill>
      <xdr:spPr>
        <a:xfrm>
          <a:off x="581025" y="14678025"/>
          <a:ext cx="6403125" cy="3600000"/>
        </a:xfrm>
        <a:prstGeom prst="rect">
          <a:avLst/>
        </a:prstGeom>
      </xdr:spPr>
    </xdr:pic>
    <xdr:clientData/>
  </xdr:twoCellAnchor>
  <xdr:twoCellAnchor editAs="oneCell">
    <xdr:from>
      <xdr:col>6</xdr:col>
      <xdr:colOff>671743</xdr:colOff>
      <xdr:row>78</xdr:row>
      <xdr:rowOff>18483</xdr:rowOff>
    </xdr:from>
    <xdr:to>
      <xdr:col>15</xdr:col>
      <xdr:colOff>502618</xdr:colOff>
      <xdr:row>96</xdr:row>
      <xdr:rowOff>189483</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a:stretch>
          <a:fillRect/>
        </a:stretch>
      </xdr:blipFill>
      <xdr:spPr>
        <a:xfrm>
          <a:off x="7653568" y="14887008"/>
          <a:ext cx="6403125" cy="3600000"/>
        </a:xfrm>
        <a:prstGeom prst="rect">
          <a:avLst/>
        </a:prstGeom>
      </xdr:spPr>
    </xdr:pic>
    <xdr:clientData/>
  </xdr:twoCellAnchor>
  <xdr:twoCellAnchor editAs="oneCell">
    <xdr:from>
      <xdr:col>2</xdr:col>
      <xdr:colOff>238125</xdr:colOff>
      <xdr:row>100</xdr:row>
      <xdr:rowOff>54430</xdr:rowOff>
    </xdr:from>
    <xdr:to>
      <xdr:col>7</xdr:col>
      <xdr:colOff>383325</xdr:colOff>
      <xdr:row>119</xdr:row>
      <xdr:rowOff>34930</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a:stretch>
          <a:fillRect/>
        </a:stretch>
      </xdr:blipFill>
      <xdr:spPr>
        <a:xfrm>
          <a:off x="2295525" y="19113955"/>
          <a:ext cx="6403125"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13</xdr:row>
      <xdr:rowOff>0</xdr:rowOff>
    </xdr:from>
    <xdr:to>
      <xdr:col>11</xdr:col>
      <xdr:colOff>400050</xdr:colOff>
      <xdr:row>23</xdr:row>
      <xdr:rowOff>66675</xdr:rowOff>
    </xdr:to>
    <xdr:pic>
      <xdr:nvPicPr>
        <xdr:cNvPr id="7373" name="Picture 1">
          <a:extLst>
            <a:ext uri="{FF2B5EF4-FFF2-40B4-BE49-F238E27FC236}">
              <a16:creationId xmlns:a16="http://schemas.microsoft.com/office/drawing/2014/main" id="{00000000-0008-0000-0300-0000CD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2667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542925</xdr:colOff>
      <xdr:row>13</xdr:row>
      <xdr:rowOff>0</xdr:rowOff>
    </xdr:from>
    <xdr:to>
      <xdr:col>14</xdr:col>
      <xdr:colOff>323850</xdr:colOff>
      <xdr:row>23</xdr:row>
      <xdr:rowOff>66675</xdr:rowOff>
    </xdr:to>
    <xdr:pic>
      <xdr:nvPicPr>
        <xdr:cNvPr id="7374" name="Picture 2">
          <a:extLst>
            <a:ext uri="{FF2B5EF4-FFF2-40B4-BE49-F238E27FC236}">
              <a16:creationId xmlns:a16="http://schemas.microsoft.com/office/drawing/2014/main" id="{00000000-0008-0000-0300-0000CE1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9975" y="2667000"/>
          <a:ext cx="1609725"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Hxw3euGFRidwhHLb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11"/>
  <sheetViews>
    <sheetView tabSelected="1" view="pageBreakPreview" zoomScaleNormal="100" zoomScaleSheetLayoutView="100" workbookViewId="0">
      <selection activeCell="O6" sqref="O6"/>
    </sheetView>
  </sheetViews>
  <sheetFormatPr defaultRowHeight="14.4" x14ac:dyDescent="0.3"/>
  <cols>
    <col min="1" max="1" width="10.5546875" customWidth="1"/>
    <col min="2" max="2" width="11.5546875" customWidth="1"/>
    <col min="3" max="3" width="13.5546875" customWidth="1"/>
    <col min="4" max="4" width="8.44140625" customWidth="1"/>
    <col min="5" max="5" width="7.109375" customWidth="1"/>
    <col min="6" max="6" width="9" customWidth="1"/>
    <col min="7" max="7" width="9.5546875" customWidth="1"/>
    <col min="8" max="8" width="7.6640625" customWidth="1"/>
    <col min="9" max="9" width="11.109375" customWidth="1"/>
    <col min="10" max="10" width="10.6640625" customWidth="1"/>
  </cols>
  <sheetData>
    <row r="1" spans="1:15" ht="43.95" customHeight="1" x14ac:dyDescent="0.3">
      <c r="A1" s="102" t="s">
        <v>271</v>
      </c>
      <c r="B1" s="103"/>
      <c r="C1" s="103"/>
      <c r="D1" s="103"/>
      <c r="E1" s="103"/>
      <c r="F1" s="103"/>
      <c r="G1" s="103"/>
      <c r="H1" s="103"/>
      <c r="I1" s="103"/>
      <c r="J1" s="104"/>
    </row>
    <row r="2" spans="1:15" x14ac:dyDescent="0.3">
      <c r="A2" s="148" t="s">
        <v>45</v>
      </c>
      <c r="B2" s="149"/>
      <c r="C2" s="149"/>
      <c r="D2" s="149"/>
      <c r="E2" s="149"/>
      <c r="F2" s="149"/>
      <c r="G2" s="149"/>
      <c r="H2" s="149"/>
      <c r="I2" s="149"/>
      <c r="J2" s="150"/>
    </row>
    <row r="3" spans="1:15" x14ac:dyDescent="0.3">
      <c r="A3" s="101" t="s">
        <v>0</v>
      </c>
      <c r="B3" s="93"/>
      <c r="C3" s="93"/>
      <c r="D3" s="93"/>
      <c r="E3" s="94"/>
      <c r="F3" s="187" t="str">
        <f ca="1">TEXT(TODAY(),"DD/MM/YYYY")</f>
        <v>14/07/2025</v>
      </c>
      <c r="G3" s="188"/>
      <c r="H3" s="188"/>
      <c r="I3" s="188"/>
      <c r="J3" s="189"/>
    </row>
    <row r="4" spans="1:15" x14ac:dyDescent="0.3">
      <c r="A4" s="101" t="s">
        <v>1</v>
      </c>
      <c r="B4" s="93"/>
      <c r="C4" s="93"/>
      <c r="D4" s="93"/>
      <c r="E4" s="94"/>
      <c r="F4" s="58" t="s">
        <v>133</v>
      </c>
      <c r="G4" s="59"/>
      <c r="H4" s="59"/>
      <c r="I4" s="59"/>
      <c r="J4" s="60"/>
    </row>
    <row r="5" spans="1:15" x14ac:dyDescent="0.3">
      <c r="A5" s="101" t="s">
        <v>2</v>
      </c>
      <c r="B5" s="93"/>
      <c r="C5" s="93"/>
      <c r="D5" s="93"/>
      <c r="E5" s="94"/>
      <c r="F5" s="187">
        <v>45848</v>
      </c>
      <c r="G5" s="188"/>
      <c r="H5" s="188"/>
      <c r="I5" s="188"/>
      <c r="J5" s="189"/>
    </row>
    <row r="6" spans="1:15" ht="16.5" customHeight="1" x14ac:dyDescent="0.3">
      <c r="A6" s="101" t="s">
        <v>3</v>
      </c>
      <c r="B6" s="93"/>
      <c r="C6" s="93"/>
      <c r="D6" s="93"/>
      <c r="E6" s="94"/>
      <c r="F6" s="121" t="s">
        <v>134</v>
      </c>
      <c r="G6" s="122"/>
      <c r="H6" s="122"/>
      <c r="I6" s="122"/>
      <c r="J6" s="123"/>
    </row>
    <row r="7" spans="1:15" ht="15" customHeight="1" x14ac:dyDescent="0.3">
      <c r="A7" s="101" t="s">
        <v>4</v>
      </c>
      <c r="B7" s="93"/>
      <c r="C7" s="93"/>
      <c r="D7" s="93"/>
      <c r="E7" s="94"/>
      <c r="F7" s="121" t="str">
        <f>F6</f>
        <v>M/s. Ambika Brickwell LLP.</v>
      </c>
      <c r="G7" s="122"/>
      <c r="H7" s="122"/>
      <c r="I7" s="122"/>
      <c r="J7" s="123"/>
    </row>
    <row r="8" spans="1:15" x14ac:dyDescent="0.3">
      <c r="A8" s="101" t="s">
        <v>5</v>
      </c>
      <c r="B8" s="93"/>
      <c r="C8" s="93"/>
      <c r="D8" s="93"/>
      <c r="E8" s="94"/>
      <c r="F8" s="131" t="s">
        <v>135</v>
      </c>
      <c r="G8" s="132"/>
      <c r="H8" s="132"/>
      <c r="I8" s="132"/>
      <c r="J8" s="133"/>
    </row>
    <row r="9" spans="1:15" x14ac:dyDescent="0.3">
      <c r="A9" s="190" t="s">
        <v>272</v>
      </c>
      <c r="B9" s="191"/>
      <c r="C9" s="191"/>
      <c r="D9" s="191"/>
      <c r="E9" s="192"/>
      <c r="F9" s="58">
        <v>8291937173</v>
      </c>
      <c r="G9" s="59"/>
      <c r="H9" s="59"/>
      <c r="I9" s="59"/>
      <c r="J9" s="60"/>
    </row>
    <row r="10" spans="1:15" ht="30.9" customHeight="1" x14ac:dyDescent="0.3">
      <c r="A10" s="58" t="s">
        <v>273</v>
      </c>
      <c r="B10" s="93"/>
      <c r="C10" s="93"/>
      <c r="D10" s="93"/>
      <c r="E10" s="94"/>
      <c r="F10" s="121" t="s">
        <v>275</v>
      </c>
      <c r="G10" s="59"/>
      <c r="H10" s="59"/>
      <c r="I10" s="59"/>
      <c r="J10" s="60"/>
      <c r="K10" s="58" t="s">
        <v>274</v>
      </c>
      <c r="L10" s="59"/>
      <c r="M10" s="59"/>
      <c r="N10" s="59"/>
      <c r="O10" s="60"/>
    </row>
    <row r="11" spans="1:15" ht="72" customHeight="1" x14ac:dyDescent="0.3">
      <c r="A11" s="58" t="s">
        <v>103</v>
      </c>
      <c r="B11" s="59"/>
      <c r="C11" s="59"/>
      <c r="D11" s="59"/>
      <c r="E11" s="60"/>
      <c r="F11" s="121" t="s">
        <v>247</v>
      </c>
      <c r="G11" s="59"/>
      <c r="H11" s="59"/>
      <c r="I11" s="59"/>
      <c r="J11" s="60"/>
    </row>
    <row r="12" spans="1:15" x14ac:dyDescent="0.3">
      <c r="A12" s="101" t="s">
        <v>6</v>
      </c>
      <c r="B12" s="93"/>
      <c r="C12" s="93"/>
      <c r="D12" s="93"/>
      <c r="E12" s="94"/>
      <c r="F12" s="179" t="s">
        <v>136</v>
      </c>
      <c r="G12" s="180"/>
      <c r="H12" s="180"/>
      <c r="I12" s="180"/>
      <c r="J12" s="181"/>
    </row>
    <row r="13" spans="1:15" x14ac:dyDescent="0.3">
      <c r="A13" s="58" t="s">
        <v>229</v>
      </c>
      <c r="B13" s="93"/>
      <c r="C13" s="93"/>
      <c r="D13" s="93"/>
      <c r="E13" s="94"/>
      <c r="F13" s="179" t="s">
        <v>230</v>
      </c>
      <c r="G13" s="180"/>
      <c r="H13" s="180"/>
      <c r="I13" s="180"/>
      <c r="J13" s="181"/>
    </row>
    <row r="14" spans="1:15" ht="31.5" customHeight="1" x14ac:dyDescent="0.3">
      <c r="A14" s="127" t="s">
        <v>63</v>
      </c>
      <c r="B14" s="127"/>
      <c r="C14" s="121" t="s">
        <v>256</v>
      </c>
      <c r="D14" s="122"/>
      <c r="E14" s="122"/>
      <c r="F14" s="122"/>
      <c r="G14" s="122"/>
      <c r="H14" s="122"/>
      <c r="I14" s="122"/>
      <c r="J14" s="123"/>
    </row>
    <row r="15" spans="1:15" ht="45" customHeight="1" x14ac:dyDescent="0.3">
      <c r="A15" s="58" t="s">
        <v>137</v>
      </c>
      <c r="B15" s="60"/>
      <c r="C15" s="121" t="s">
        <v>276</v>
      </c>
      <c r="D15" s="122"/>
      <c r="E15" s="123"/>
      <c r="F15" s="121" t="s">
        <v>64</v>
      </c>
      <c r="G15" s="123"/>
      <c r="H15" s="58" t="s">
        <v>259</v>
      </c>
      <c r="I15" s="59"/>
      <c r="J15" s="60"/>
    </row>
    <row r="16" spans="1:15" x14ac:dyDescent="0.3">
      <c r="A16" s="58" t="s">
        <v>7</v>
      </c>
      <c r="B16" s="60"/>
      <c r="C16" s="121" t="s">
        <v>138</v>
      </c>
      <c r="D16" s="122"/>
      <c r="E16" s="123"/>
      <c r="F16" s="121" t="s">
        <v>65</v>
      </c>
      <c r="G16" s="123"/>
      <c r="H16" s="58" t="s">
        <v>139</v>
      </c>
      <c r="I16" s="59"/>
      <c r="J16" s="60"/>
    </row>
    <row r="17" spans="1:10" x14ac:dyDescent="0.3">
      <c r="A17" s="58" t="s">
        <v>8</v>
      </c>
      <c r="B17" s="60"/>
      <c r="C17" s="121" t="s">
        <v>257</v>
      </c>
      <c r="D17" s="122"/>
      <c r="E17" s="123"/>
      <c r="F17" s="121" t="s">
        <v>66</v>
      </c>
      <c r="G17" s="123"/>
      <c r="H17" s="58" t="s">
        <v>140</v>
      </c>
      <c r="I17" s="59"/>
      <c r="J17" s="60"/>
    </row>
    <row r="18" spans="1:10" ht="32.25" customHeight="1" x14ac:dyDescent="0.3">
      <c r="A18" s="127" t="s">
        <v>67</v>
      </c>
      <c r="B18" s="127"/>
      <c r="C18" s="127" t="s">
        <v>141</v>
      </c>
      <c r="D18" s="127"/>
      <c r="E18" s="127"/>
      <c r="F18" s="129" t="s">
        <v>53</v>
      </c>
      <c r="G18" s="129"/>
      <c r="H18" s="122" t="s">
        <v>248</v>
      </c>
      <c r="I18" s="122"/>
      <c r="J18" s="123"/>
    </row>
    <row r="19" spans="1:10" ht="15" customHeight="1" x14ac:dyDescent="0.3">
      <c r="A19" s="164" t="s">
        <v>172</v>
      </c>
      <c r="B19" s="165"/>
      <c r="C19" s="165"/>
      <c r="D19" s="165"/>
      <c r="E19" s="166"/>
      <c r="F19" s="193" t="s">
        <v>61</v>
      </c>
      <c r="G19" s="194"/>
      <c r="H19" s="194"/>
      <c r="I19" s="194"/>
      <c r="J19" s="195"/>
    </row>
    <row r="20" spans="1:10" x14ac:dyDescent="0.3">
      <c r="A20" s="167"/>
      <c r="B20" s="168"/>
      <c r="C20" s="168"/>
      <c r="D20" s="168"/>
      <c r="E20" s="169"/>
      <c r="F20" s="196"/>
      <c r="G20" s="197"/>
      <c r="H20" s="197"/>
      <c r="I20" s="197"/>
      <c r="J20" s="198"/>
    </row>
    <row r="21" spans="1:10" ht="15" customHeight="1" x14ac:dyDescent="0.3">
      <c r="A21" s="164" t="s">
        <v>104</v>
      </c>
      <c r="B21" s="182"/>
      <c r="C21" s="182"/>
      <c r="D21" s="182"/>
      <c r="E21" s="183"/>
      <c r="F21" s="164" t="s">
        <v>47</v>
      </c>
      <c r="G21" s="165"/>
      <c r="H21" s="165"/>
      <c r="I21" s="165"/>
      <c r="J21" s="166"/>
    </row>
    <row r="22" spans="1:10" x14ac:dyDescent="0.3">
      <c r="A22" s="184"/>
      <c r="B22" s="185"/>
      <c r="C22" s="185"/>
      <c r="D22" s="185"/>
      <c r="E22" s="186"/>
      <c r="F22" s="167"/>
      <c r="G22" s="168"/>
      <c r="H22" s="168"/>
      <c r="I22" s="168"/>
      <c r="J22" s="169"/>
    </row>
    <row r="23" spans="1:10" x14ac:dyDescent="0.3">
      <c r="A23" s="101" t="s">
        <v>9</v>
      </c>
      <c r="B23" s="93"/>
      <c r="C23" s="93"/>
      <c r="D23" s="93"/>
      <c r="E23" s="94"/>
      <c r="F23" s="170" t="s">
        <v>142</v>
      </c>
      <c r="G23" s="171"/>
      <c r="H23" s="171"/>
      <c r="I23" s="171"/>
      <c r="J23" s="172"/>
    </row>
    <row r="24" spans="1:10" x14ac:dyDescent="0.3">
      <c r="A24" s="101" t="s">
        <v>10</v>
      </c>
      <c r="B24" s="93"/>
      <c r="C24" s="93"/>
      <c r="D24" s="93"/>
      <c r="E24" s="94"/>
      <c r="F24" s="176" t="s">
        <v>54</v>
      </c>
      <c r="G24" s="177"/>
      <c r="H24" s="177"/>
      <c r="I24" s="177"/>
      <c r="J24" s="178"/>
    </row>
    <row r="25" spans="1:10" x14ac:dyDescent="0.3">
      <c r="A25" s="101" t="s">
        <v>11</v>
      </c>
      <c r="B25" s="93"/>
      <c r="C25" s="93"/>
      <c r="D25" s="93"/>
      <c r="E25" s="94"/>
      <c r="F25" s="170" t="s">
        <v>143</v>
      </c>
      <c r="G25" s="171"/>
      <c r="H25" s="171"/>
      <c r="I25" s="171"/>
      <c r="J25" s="172"/>
    </row>
    <row r="26" spans="1:10" x14ac:dyDescent="0.3">
      <c r="A26" s="101" t="s">
        <v>28</v>
      </c>
      <c r="B26" s="93"/>
      <c r="C26" s="93"/>
      <c r="D26" s="93"/>
      <c r="E26" s="94"/>
      <c r="F26" s="176" t="s">
        <v>68</v>
      </c>
      <c r="G26" s="140"/>
      <c r="H26" s="140"/>
      <c r="I26" s="140"/>
      <c r="J26" s="141"/>
    </row>
    <row r="27" spans="1:10" x14ac:dyDescent="0.3">
      <c r="A27" s="173" t="s">
        <v>12</v>
      </c>
      <c r="B27" s="174"/>
      <c r="C27" s="173" t="s">
        <v>13</v>
      </c>
      <c r="D27" s="174"/>
      <c r="E27" s="162" t="s">
        <v>14</v>
      </c>
      <c r="F27" s="174"/>
      <c r="G27" s="162" t="s">
        <v>52</v>
      </c>
      <c r="H27" s="163"/>
      <c r="I27" s="173" t="s">
        <v>15</v>
      </c>
      <c r="J27" s="174"/>
    </row>
    <row r="28" spans="1:10" x14ac:dyDescent="0.3">
      <c r="A28" s="162" t="s">
        <v>16</v>
      </c>
      <c r="B28" s="163"/>
      <c r="C28" s="162" t="s">
        <v>51</v>
      </c>
      <c r="D28" s="163"/>
      <c r="E28" s="162" t="s">
        <v>51</v>
      </c>
      <c r="F28" s="163"/>
      <c r="G28" s="162" t="s">
        <v>51</v>
      </c>
      <c r="H28" s="163"/>
      <c r="I28" s="162" t="s">
        <v>51</v>
      </c>
      <c r="J28" s="163"/>
    </row>
    <row r="29" spans="1:10" x14ac:dyDescent="0.3">
      <c r="A29" s="173" t="s">
        <v>17</v>
      </c>
      <c r="B29" s="174"/>
      <c r="C29" s="162" t="s">
        <v>144</v>
      </c>
      <c r="D29" s="163"/>
      <c r="E29" s="162" t="s">
        <v>145</v>
      </c>
      <c r="F29" s="163"/>
      <c r="G29" s="162" t="s">
        <v>145</v>
      </c>
      <c r="H29" s="163"/>
      <c r="I29" s="162" t="s">
        <v>7</v>
      </c>
      <c r="J29" s="163"/>
    </row>
    <row r="30" spans="1:10" x14ac:dyDescent="0.3">
      <c r="A30" s="58" t="s">
        <v>60</v>
      </c>
      <c r="B30" s="59"/>
      <c r="C30" s="59"/>
      <c r="D30" s="59"/>
      <c r="E30" s="59"/>
      <c r="F30" s="59"/>
      <c r="G30" s="59"/>
      <c r="H30" s="59"/>
      <c r="I30" s="59"/>
      <c r="J30" s="60"/>
    </row>
    <row r="31" spans="1:10" x14ac:dyDescent="0.3">
      <c r="A31" s="58" t="s">
        <v>130</v>
      </c>
      <c r="B31" s="59"/>
      <c r="C31" s="59"/>
      <c r="D31" s="59"/>
      <c r="E31" s="59"/>
      <c r="F31" s="59"/>
      <c r="G31" s="59"/>
      <c r="H31" s="59"/>
      <c r="I31" s="59"/>
      <c r="J31" s="60"/>
    </row>
    <row r="32" spans="1:10" x14ac:dyDescent="0.3">
      <c r="A32" s="131" t="s">
        <v>42</v>
      </c>
      <c r="B32" s="133"/>
      <c r="C32" s="58" t="s">
        <v>265</v>
      </c>
      <c r="D32" s="59"/>
      <c r="E32" s="59"/>
      <c r="F32" s="59"/>
      <c r="G32" s="59"/>
      <c r="H32" s="59"/>
      <c r="I32" s="59"/>
      <c r="J32" s="60"/>
    </row>
    <row r="33" spans="1:10" x14ac:dyDescent="0.3">
      <c r="A33" s="131" t="s">
        <v>263</v>
      </c>
      <c r="B33" s="133"/>
      <c r="C33" s="175" t="s">
        <v>264</v>
      </c>
      <c r="D33" s="59"/>
      <c r="E33" s="59"/>
      <c r="F33" s="59"/>
      <c r="G33" s="59"/>
      <c r="H33" s="59"/>
      <c r="I33" s="59"/>
      <c r="J33" s="60"/>
    </row>
    <row r="34" spans="1:10" x14ac:dyDescent="0.3">
      <c r="A34" s="131" t="s">
        <v>18</v>
      </c>
      <c r="B34" s="132"/>
      <c r="C34" s="132"/>
      <c r="D34" s="132"/>
      <c r="E34" s="132"/>
      <c r="F34" s="132"/>
      <c r="G34" s="132"/>
      <c r="H34" s="132"/>
      <c r="I34" s="132"/>
      <c r="J34" s="133"/>
    </row>
    <row r="35" spans="1:10" ht="15" customHeight="1" x14ac:dyDescent="0.3">
      <c r="A35" s="164" t="s">
        <v>163</v>
      </c>
      <c r="B35" s="165"/>
      <c r="C35" s="165"/>
      <c r="D35" s="165"/>
      <c r="E35" s="165"/>
      <c r="F35" s="165"/>
      <c r="G35" s="165"/>
      <c r="H35" s="165"/>
      <c r="I35" s="165"/>
      <c r="J35" s="166"/>
    </row>
    <row r="36" spans="1:10" x14ac:dyDescent="0.3">
      <c r="A36" s="167"/>
      <c r="B36" s="168"/>
      <c r="C36" s="168"/>
      <c r="D36" s="168"/>
      <c r="E36" s="168"/>
      <c r="F36" s="168"/>
      <c r="G36" s="168"/>
      <c r="H36" s="168"/>
      <c r="I36" s="168"/>
      <c r="J36" s="169"/>
    </row>
    <row r="37" spans="1:10" ht="16.5" customHeight="1" x14ac:dyDescent="0.3">
      <c r="A37" s="58" t="s">
        <v>69</v>
      </c>
      <c r="B37" s="93"/>
      <c r="C37" s="93"/>
      <c r="D37" s="93"/>
      <c r="E37" s="94"/>
      <c r="F37" s="121">
        <v>195493.13</v>
      </c>
      <c r="G37" s="122"/>
      <c r="H37" s="122"/>
      <c r="I37" s="122"/>
      <c r="J37" s="123"/>
    </row>
    <row r="38" spans="1:10" x14ac:dyDescent="0.3">
      <c r="A38" s="58" t="s">
        <v>19</v>
      </c>
      <c r="B38" s="93"/>
      <c r="C38" s="93"/>
      <c r="D38" s="93"/>
      <c r="E38" s="94"/>
      <c r="F38" s="58">
        <v>1.95</v>
      </c>
      <c r="G38" s="59"/>
      <c r="H38" s="59"/>
      <c r="I38" s="59"/>
      <c r="J38" s="60"/>
    </row>
    <row r="39" spans="1:10" x14ac:dyDescent="0.3">
      <c r="A39" s="101" t="s">
        <v>20</v>
      </c>
      <c r="B39" s="93"/>
      <c r="C39" s="93"/>
      <c r="D39" s="93"/>
      <c r="E39" s="94"/>
      <c r="F39" s="58">
        <v>0</v>
      </c>
      <c r="G39" s="59"/>
      <c r="H39" s="59"/>
      <c r="I39" s="59"/>
      <c r="J39" s="60"/>
    </row>
    <row r="40" spans="1:10" x14ac:dyDescent="0.3">
      <c r="A40" s="101" t="s">
        <v>21</v>
      </c>
      <c r="B40" s="93"/>
      <c r="C40" s="93"/>
      <c r="D40" s="93"/>
      <c r="E40" s="94"/>
      <c r="F40" s="58">
        <f>F38+F39</f>
        <v>1.95</v>
      </c>
      <c r="G40" s="59"/>
      <c r="H40" s="59"/>
      <c r="I40" s="59"/>
      <c r="J40" s="60"/>
    </row>
    <row r="41" spans="1:10" x14ac:dyDescent="0.3">
      <c r="A41" s="58" t="s">
        <v>70</v>
      </c>
      <c r="B41" s="93"/>
      <c r="C41" s="93"/>
      <c r="D41" s="93"/>
      <c r="E41" s="94"/>
      <c r="F41" s="98">
        <f>F37*F40</f>
        <v>381211.60350000003</v>
      </c>
      <c r="G41" s="99"/>
      <c r="H41" s="99"/>
      <c r="I41" s="99"/>
      <c r="J41" s="100"/>
    </row>
    <row r="42" spans="1:10" x14ac:dyDescent="0.3">
      <c r="A42" s="101" t="s">
        <v>22</v>
      </c>
      <c r="B42" s="93"/>
      <c r="C42" s="93"/>
      <c r="D42" s="93"/>
      <c r="E42" s="94"/>
      <c r="F42" s="58" t="s">
        <v>249</v>
      </c>
      <c r="G42" s="59"/>
      <c r="H42" s="59"/>
      <c r="I42" s="59"/>
      <c r="J42" s="60"/>
    </row>
    <row r="43" spans="1:10" x14ac:dyDescent="0.3">
      <c r="A43" s="131" t="s">
        <v>72</v>
      </c>
      <c r="B43" s="132"/>
      <c r="C43" s="132"/>
      <c r="D43" s="132"/>
      <c r="E43" s="132"/>
      <c r="F43" s="132"/>
      <c r="G43" s="132"/>
      <c r="H43" s="132"/>
      <c r="I43" s="132"/>
      <c r="J43" s="133"/>
    </row>
    <row r="44" spans="1:10" ht="29.25" customHeight="1" x14ac:dyDescent="0.3">
      <c r="A44" s="121" t="s">
        <v>71</v>
      </c>
      <c r="B44" s="123"/>
      <c r="C44" s="121" t="s">
        <v>148</v>
      </c>
      <c r="D44" s="122"/>
      <c r="E44" s="122"/>
      <c r="F44" s="123"/>
      <c r="G44" s="48" t="s">
        <v>62</v>
      </c>
      <c r="H44" s="58" t="s">
        <v>147</v>
      </c>
      <c r="I44" s="59"/>
      <c r="J44" s="60"/>
    </row>
    <row r="45" spans="1:10" ht="31.5" customHeight="1" x14ac:dyDescent="0.3">
      <c r="A45" s="121" t="s">
        <v>73</v>
      </c>
      <c r="B45" s="123"/>
      <c r="C45" s="121" t="str">
        <f>C44</f>
        <v xml:space="preserve">SORT/BSNA/2501/BP/Bropada-01/492/2017.  </v>
      </c>
      <c r="D45" s="122"/>
      <c r="E45" s="122"/>
      <c r="F45" s="123"/>
      <c r="G45" s="48" t="s">
        <v>62</v>
      </c>
      <c r="H45" s="58" t="str">
        <f>H44</f>
        <v>12/04/2017.</v>
      </c>
      <c r="I45" s="59" t="s">
        <v>48</v>
      </c>
      <c r="J45" s="60"/>
    </row>
    <row r="46" spans="1:10" ht="31.5" customHeight="1" x14ac:dyDescent="0.3">
      <c r="A46" s="121" t="s">
        <v>250</v>
      </c>
      <c r="B46" s="123"/>
      <c r="C46" s="121" t="s">
        <v>251</v>
      </c>
      <c r="D46" s="122"/>
      <c r="E46" s="122"/>
      <c r="F46" s="123"/>
      <c r="G46" s="48" t="s">
        <v>62</v>
      </c>
      <c r="H46" s="187">
        <v>43468</v>
      </c>
      <c r="I46" s="59" t="s">
        <v>48</v>
      </c>
      <c r="J46" s="60"/>
    </row>
    <row r="47" spans="1:10" ht="48.75" customHeight="1" x14ac:dyDescent="0.3">
      <c r="A47" s="121" t="s">
        <v>105</v>
      </c>
      <c r="B47" s="123"/>
      <c r="C47" s="121" t="s">
        <v>146</v>
      </c>
      <c r="D47" s="122"/>
      <c r="E47" s="122"/>
      <c r="F47" s="123"/>
      <c r="G47" s="2" t="s">
        <v>62</v>
      </c>
      <c r="H47" s="58" t="s">
        <v>147</v>
      </c>
      <c r="I47" s="59"/>
      <c r="J47" s="60"/>
    </row>
    <row r="48" spans="1:10" ht="48.75" customHeight="1" x14ac:dyDescent="0.3">
      <c r="A48" s="121" t="s">
        <v>255</v>
      </c>
      <c r="B48" s="123"/>
      <c r="C48" s="121" t="s">
        <v>252</v>
      </c>
      <c r="D48" s="122"/>
      <c r="E48" s="122"/>
      <c r="F48" s="123"/>
      <c r="G48" s="2" t="s">
        <v>62</v>
      </c>
      <c r="H48" s="187">
        <v>43468</v>
      </c>
      <c r="I48" s="59"/>
      <c r="J48" s="60"/>
    </row>
    <row r="49" spans="1:13" x14ac:dyDescent="0.3">
      <c r="A49" s="121" t="s">
        <v>258</v>
      </c>
      <c r="B49" s="123"/>
      <c r="C49" s="121" t="s">
        <v>51</v>
      </c>
      <c r="D49" s="122"/>
      <c r="E49" s="122"/>
      <c r="F49" s="123" t="s">
        <v>149</v>
      </c>
      <c r="G49" s="2" t="s">
        <v>62</v>
      </c>
      <c r="H49" s="187" t="s">
        <v>51</v>
      </c>
      <c r="I49" s="59" t="s">
        <v>55</v>
      </c>
      <c r="J49" s="60"/>
    </row>
    <row r="50" spans="1:13" x14ac:dyDescent="0.3">
      <c r="A50" s="127" t="s">
        <v>76</v>
      </c>
      <c r="B50" s="127"/>
      <c r="C50" s="127"/>
      <c r="D50" s="230" t="str">
        <f>H47</f>
        <v>12/04/2017.</v>
      </c>
      <c r="E50" s="230"/>
      <c r="F50" s="58" t="s">
        <v>74</v>
      </c>
      <c r="G50" s="237"/>
      <c r="H50" s="187" t="s">
        <v>231</v>
      </c>
      <c r="I50" s="59"/>
      <c r="J50" s="60"/>
    </row>
    <row r="51" spans="1:13" x14ac:dyDescent="0.3">
      <c r="A51" s="234" t="s">
        <v>23</v>
      </c>
      <c r="B51" s="235"/>
      <c r="C51" s="235"/>
      <c r="D51" s="235"/>
      <c r="E51" s="235"/>
      <c r="F51" s="235"/>
      <c r="G51" s="235"/>
      <c r="H51" s="235"/>
      <c r="I51" s="235"/>
      <c r="J51" s="236"/>
    </row>
    <row r="52" spans="1:13" ht="29.25" customHeight="1" x14ac:dyDescent="0.3">
      <c r="A52" s="58" t="s">
        <v>102</v>
      </c>
      <c r="B52" s="59"/>
      <c r="C52" s="60"/>
      <c r="D52" s="231">
        <f>F41</f>
        <v>381211.60350000003</v>
      </c>
      <c r="E52" s="232"/>
      <c r="F52" s="233" t="s">
        <v>131</v>
      </c>
      <c r="G52" s="233"/>
      <c r="H52" s="233"/>
      <c r="I52" s="229" t="s">
        <v>253</v>
      </c>
      <c r="J52" s="229"/>
    </row>
    <row r="53" spans="1:13" ht="32.25" customHeight="1" x14ac:dyDescent="0.3">
      <c r="A53" s="47" t="s">
        <v>75</v>
      </c>
      <c r="B53" s="49"/>
      <c r="C53" s="121" t="s">
        <v>277</v>
      </c>
      <c r="D53" s="122"/>
      <c r="E53" s="122"/>
      <c r="F53" s="122"/>
      <c r="G53" s="122"/>
      <c r="H53" s="122"/>
      <c r="I53" s="122"/>
      <c r="J53" s="123"/>
    </row>
    <row r="54" spans="1:13" x14ac:dyDescent="0.3">
      <c r="A54" s="47" t="s">
        <v>49</v>
      </c>
      <c r="B54" s="49"/>
      <c r="C54" s="49"/>
      <c r="D54" s="159" t="s">
        <v>56</v>
      </c>
      <c r="E54" s="160"/>
      <c r="F54" s="160"/>
      <c r="G54" s="160"/>
      <c r="H54" s="160"/>
      <c r="I54" s="160"/>
      <c r="J54" s="161"/>
    </row>
    <row r="55" spans="1:13" ht="15" thickBot="1" x14ac:dyDescent="0.35">
      <c r="A55" s="58" t="s">
        <v>57</v>
      </c>
      <c r="B55" s="59"/>
      <c r="C55" s="59"/>
      <c r="D55" s="59"/>
      <c r="E55" s="59"/>
      <c r="F55" s="59"/>
      <c r="G55" s="59"/>
      <c r="H55" s="59"/>
      <c r="I55" s="59"/>
      <c r="J55" s="60"/>
    </row>
    <row r="56" spans="1:13" ht="15" customHeight="1" x14ac:dyDescent="0.3">
      <c r="A56" s="151" t="s">
        <v>266</v>
      </c>
      <c r="B56" s="152"/>
      <c r="C56" s="153" t="s">
        <v>267</v>
      </c>
      <c r="D56" s="154"/>
      <c r="E56" s="154"/>
      <c r="F56" s="154"/>
      <c r="G56" s="154"/>
      <c r="H56" s="154"/>
      <c r="I56" s="154"/>
      <c r="J56" s="155"/>
      <c r="K56" s="33" t="str">
        <f>(IF(C60=0,"Work not yet Started.",IF(D60=50%,"Excavation work in process",IF(D60=100%,"Excavation work completed, ","0")))&amp;(IF(C61=0%,"",IF(D61=25%,"Footing work is process",IF(D61=50%,"Footing work Completed",IF(D61=75%,"Plinth work is process",IF(D61=100%,"Plinth work completed","0"))))))&amp;(IF(C62&gt;0,", RCC upto "&amp;C62&amp;" Slab completed",""))&amp;(IF(C63&gt;0,", Brickwork upto "&amp;C63&amp;" Floor completed"," "))&amp;(IF(C64&gt;0,", Internal Plaster upto "&amp;C64&amp;" Floor completed"," "))&amp;(IF(C65&gt;0,", External Plaster upto "&amp;C65&amp;" Floor completed"," "))&amp;(IF(C66&gt;0,", Flooring upto "&amp;C66&amp;" Floor completed"," "))&amp;(IF(C67&gt;0,", Painting upto "&amp;C67&amp;" Floor completed"," "))&amp;(IF(C68&gt;0,", Finishing upto "&amp;C68&amp;" Floor completed"," ")))</f>
        <v xml:space="preserve">Excavation work completed, Plinth work completed, RCC upto 22 Slab completed, Brickwork upto 20 Floor completed, Internal Plaster upto 20 Floor completed, External Plaster upto 19 Floor completed, Flooring upto 11 Floor completed, Painting upto 2 Floor completed </v>
      </c>
      <c r="L56" s="33"/>
      <c r="M56" s="34"/>
    </row>
    <row r="57" spans="1:13" ht="15.6" x14ac:dyDescent="0.3">
      <c r="A57" s="82" t="s">
        <v>195</v>
      </c>
      <c r="B57" s="83"/>
      <c r="C57" s="46">
        <v>1</v>
      </c>
      <c r="D57" s="61" t="s">
        <v>196</v>
      </c>
      <c r="E57" s="61"/>
      <c r="F57" s="61">
        <v>1</v>
      </c>
      <c r="G57" s="61"/>
      <c r="H57" s="46" t="s">
        <v>197</v>
      </c>
      <c r="I57" s="61">
        <v>20</v>
      </c>
      <c r="J57" s="62"/>
      <c r="K57" s="35" t="s">
        <v>221</v>
      </c>
      <c r="L57" s="35"/>
      <c r="M57" s="36"/>
    </row>
    <row r="58" spans="1:13" ht="65.25" customHeight="1" x14ac:dyDescent="0.3">
      <c r="A58" s="66" t="s">
        <v>199</v>
      </c>
      <c r="B58" s="67"/>
      <c r="C58" s="68" t="str">
        <f>K56</f>
        <v xml:space="preserve">Excavation work completed, Plinth work completed, RCC upto 22 Slab completed, Brickwork upto 20 Floor completed, Internal Plaster upto 20 Floor completed, External Plaster upto 19 Floor completed, Flooring upto 11 Floor completed, Painting upto 2 Floor completed </v>
      </c>
      <c r="D58" s="69"/>
      <c r="E58" s="69"/>
      <c r="F58" s="69"/>
      <c r="G58" s="69"/>
      <c r="H58" s="69"/>
      <c r="I58" s="69"/>
      <c r="J58" s="70"/>
      <c r="K58" s="35" t="s">
        <v>198</v>
      </c>
      <c r="L58" s="35"/>
      <c r="M58" s="36"/>
    </row>
    <row r="59" spans="1:13" ht="15.75" customHeight="1" x14ac:dyDescent="0.3">
      <c r="A59" s="75" t="s">
        <v>34</v>
      </c>
      <c r="B59" s="76"/>
      <c r="C59" s="45" t="s">
        <v>201</v>
      </c>
      <c r="D59" s="64" t="s">
        <v>202</v>
      </c>
      <c r="E59" s="64"/>
      <c r="F59" s="64" t="s">
        <v>203</v>
      </c>
      <c r="G59" s="64"/>
      <c r="H59" s="64" t="s">
        <v>204</v>
      </c>
      <c r="I59" s="64"/>
      <c r="J59" s="71"/>
      <c r="K59" s="35" t="s">
        <v>200</v>
      </c>
      <c r="L59" s="38"/>
      <c r="M59" s="39"/>
    </row>
    <row r="60" spans="1:13" ht="15.75" customHeight="1" x14ac:dyDescent="0.3">
      <c r="A60" s="75" t="s">
        <v>205</v>
      </c>
      <c r="B60" s="76"/>
      <c r="C60" s="50">
        <f>M63</f>
        <v>20</v>
      </c>
      <c r="D60" s="65">
        <f>((100/I57)*C60)/100</f>
        <v>1</v>
      </c>
      <c r="E60" s="65"/>
      <c r="F60" s="65">
        <f>(IF(C58=K58,"100%",IF(C58=K59,"100%",(((C61/I57*10)+(40/(C57+F57+I57)*C62)+(7.5/(I57)*C63)+(7.5/(I57)*C64)+(10/I57*C65)+(10/I57*C66)+(5/I57*C67)+(5/I57*C68)+(5/I57*C69))/100))))</f>
        <v>0.80500000000000005</v>
      </c>
      <c r="G60" s="65"/>
      <c r="H60" s="65">
        <f>((((C60/I57)*20)+((C61/I57)*25)+(30/(I57+F57+C57)*C62)+(5/I57*C63)+(5/I57*C64)+(5/I57*C65)+(5/I57*C66)+(0/I57*C67)+(0/I57*C68)+(5/I57*C69))/100)</f>
        <v>0.92500000000000004</v>
      </c>
      <c r="I60" s="65"/>
      <c r="J60" s="73"/>
      <c r="K60" s="35"/>
      <c r="L60" s="38"/>
      <c r="M60" s="39"/>
    </row>
    <row r="61" spans="1:13" ht="15.6" x14ac:dyDescent="0.3">
      <c r="A61" s="75" t="s">
        <v>35</v>
      </c>
      <c r="B61" s="76"/>
      <c r="C61" s="50">
        <f>M68</f>
        <v>20</v>
      </c>
      <c r="D61" s="65">
        <f>((100/I57)*C61)/100</f>
        <v>1</v>
      </c>
      <c r="E61" s="65"/>
      <c r="F61" s="65"/>
      <c r="G61" s="65"/>
      <c r="H61" s="65"/>
      <c r="I61" s="65"/>
      <c r="J61" s="73"/>
      <c r="K61" s="38"/>
      <c r="L61" s="38"/>
      <c r="M61" s="39"/>
    </row>
    <row r="62" spans="1:13" ht="15.75" customHeight="1" x14ac:dyDescent="0.3">
      <c r="A62" s="75" t="s">
        <v>222</v>
      </c>
      <c r="B62" s="76"/>
      <c r="C62" s="51">
        <v>22</v>
      </c>
      <c r="D62" s="65">
        <f>((100/(C57+F57+I57))*C62)/100</f>
        <v>1.0000000000000002</v>
      </c>
      <c r="E62" s="65"/>
      <c r="F62" s="65"/>
      <c r="G62" s="65"/>
      <c r="H62" s="65"/>
      <c r="I62" s="65"/>
      <c r="J62" s="73"/>
      <c r="K62" s="37" t="s">
        <v>206</v>
      </c>
      <c r="L62" s="40"/>
      <c r="M62" s="41">
        <f>I57*50%</f>
        <v>10</v>
      </c>
    </row>
    <row r="63" spans="1:13" ht="15.75" customHeight="1" x14ac:dyDescent="0.3">
      <c r="A63" s="75" t="s">
        <v>209</v>
      </c>
      <c r="B63" s="76" t="s">
        <v>210</v>
      </c>
      <c r="C63" s="51">
        <f>C62-2</f>
        <v>20</v>
      </c>
      <c r="D63" s="65">
        <f>((100/I57)*C63)/100</f>
        <v>1</v>
      </c>
      <c r="E63" s="65"/>
      <c r="F63" s="65"/>
      <c r="G63" s="65"/>
      <c r="H63" s="65"/>
      <c r="I63" s="65"/>
      <c r="J63" s="73"/>
      <c r="K63" s="37" t="s">
        <v>207</v>
      </c>
      <c r="L63" s="40"/>
      <c r="M63" s="41">
        <f>I57</f>
        <v>20</v>
      </c>
    </row>
    <row r="64" spans="1:13" ht="15" customHeight="1" x14ac:dyDescent="0.3">
      <c r="A64" s="75" t="s">
        <v>212</v>
      </c>
      <c r="B64" s="76" t="s">
        <v>210</v>
      </c>
      <c r="C64" s="50">
        <v>20</v>
      </c>
      <c r="D64" s="65">
        <f>((100/I57)*C64)/100</f>
        <v>1</v>
      </c>
      <c r="E64" s="65"/>
      <c r="F64" s="65"/>
      <c r="G64" s="65"/>
      <c r="H64" s="65"/>
      <c r="I64" s="65"/>
      <c r="J64" s="73"/>
      <c r="K64" s="37"/>
      <c r="L64" s="40"/>
      <c r="M64" s="41"/>
    </row>
    <row r="65" spans="1:13" ht="15.75" customHeight="1" x14ac:dyDescent="0.3">
      <c r="A65" s="84" t="s">
        <v>213</v>
      </c>
      <c r="B65" s="85" t="s">
        <v>214</v>
      </c>
      <c r="C65" s="50">
        <v>19</v>
      </c>
      <c r="D65" s="65">
        <f>((100/(I57))*C65)/100</f>
        <v>0.95</v>
      </c>
      <c r="E65" s="65"/>
      <c r="F65" s="65"/>
      <c r="G65" s="65"/>
      <c r="H65" s="65"/>
      <c r="I65" s="65"/>
      <c r="J65" s="73"/>
      <c r="K65" s="37" t="s">
        <v>208</v>
      </c>
      <c r="L65" s="40"/>
      <c r="M65" s="41">
        <f>I57*25%</f>
        <v>5</v>
      </c>
    </row>
    <row r="66" spans="1:13" ht="15.75" customHeight="1" x14ac:dyDescent="0.3">
      <c r="A66" s="75" t="s">
        <v>215</v>
      </c>
      <c r="B66" s="76" t="s">
        <v>215</v>
      </c>
      <c r="C66" s="50">
        <v>11</v>
      </c>
      <c r="D66" s="65">
        <f>((100/I57)*C66)/100</f>
        <v>0.55000000000000004</v>
      </c>
      <c r="E66" s="65"/>
      <c r="F66" s="65"/>
      <c r="G66" s="65"/>
      <c r="H66" s="65"/>
      <c r="I66" s="65"/>
      <c r="J66" s="73"/>
      <c r="K66" s="37" t="s">
        <v>211</v>
      </c>
      <c r="L66" s="40"/>
      <c r="M66" s="41">
        <f>I57*50%</f>
        <v>10</v>
      </c>
    </row>
    <row r="67" spans="1:13" ht="15.75" customHeight="1" x14ac:dyDescent="0.3">
      <c r="A67" s="75" t="s">
        <v>216</v>
      </c>
      <c r="B67" s="76"/>
      <c r="C67" s="50">
        <v>2</v>
      </c>
      <c r="D67" s="65">
        <f>((100/I57)*C67)/100</f>
        <v>0.1</v>
      </c>
      <c r="E67" s="65"/>
      <c r="F67" s="65"/>
      <c r="G67" s="65"/>
      <c r="H67" s="65"/>
      <c r="I67" s="65"/>
      <c r="J67" s="73"/>
      <c r="K67" s="37" t="s">
        <v>218</v>
      </c>
      <c r="L67" s="40"/>
      <c r="M67" s="41">
        <f>I57*75%</f>
        <v>15</v>
      </c>
    </row>
    <row r="68" spans="1:13" ht="15" customHeight="1" x14ac:dyDescent="0.3">
      <c r="A68" s="75" t="s">
        <v>217</v>
      </c>
      <c r="B68" s="76" t="s">
        <v>217</v>
      </c>
      <c r="C68" s="50">
        <v>0</v>
      </c>
      <c r="D68" s="65">
        <f>((100/(I57))*C68)/100</f>
        <v>0</v>
      </c>
      <c r="E68" s="65"/>
      <c r="F68" s="65"/>
      <c r="G68" s="65"/>
      <c r="H68" s="65"/>
      <c r="I68" s="65"/>
      <c r="J68" s="73"/>
      <c r="K68" s="37" t="s">
        <v>220</v>
      </c>
      <c r="L68" s="40"/>
      <c r="M68" s="41">
        <f>I57</f>
        <v>20</v>
      </c>
    </row>
    <row r="69" spans="1:13" ht="16.5" customHeight="1" thickBot="1" x14ac:dyDescent="0.35">
      <c r="A69" s="96" t="s">
        <v>219</v>
      </c>
      <c r="B69" s="97"/>
      <c r="C69" s="52">
        <v>0</v>
      </c>
      <c r="D69" s="72">
        <f>((100/(I57))*C69)/100</f>
        <v>0</v>
      </c>
      <c r="E69" s="72"/>
      <c r="F69" s="72"/>
      <c r="G69" s="72"/>
      <c r="H69" s="72"/>
      <c r="I69" s="72"/>
      <c r="J69" s="74"/>
      <c r="K69" s="42"/>
      <c r="L69" s="42"/>
      <c r="M69" s="43"/>
    </row>
    <row r="70" spans="1:13" ht="15.6" x14ac:dyDescent="0.3">
      <c r="A70" s="105" t="s">
        <v>223</v>
      </c>
      <c r="B70" s="106"/>
      <c r="C70" s="106"/>
      <c r="D70" s="106"/>
      <c r="E70" s="106"/>
      <c r="F70" s="106"/>
      <c r="G70" s="106"/>
      <c r="H70" s="106"/>
      <c r="I70" s="106"/>
      <c r="J70" s="107"/>
      <c r="K70" s="33" t="str">
        <f>(IF(C74=0,"Work not yet Started.",IF(D74=50%,"Excavation work in process",IF(D74=100%,"Excavation work completed, ","0")))&amp;(IF(C75=0%,"",IF(D75=25%,"Footing work is process",IF(D75=50%,"Footing work Completed",IF(D75=75%,"Plinth work is process",IF(D75=100%,"Plinth work completed","0"))))))&amp;(IF(C76&gt;0,", RCC upto "&amp;C76&amp;" Slab completed",""))&amp;(IF(C77&gt;0,", Brickwork upto "&amp;C77&amp;" Floor completed"," "))&amp;(IF(C78&gt;0,", Internal Plaster upto "&amp;C78&amp;" Floor completed"," "))&amp;(IF(C79&gt;0,", External Plaster upto "&amp;C79&amp;" Floor completed"," "))&amp;(IF(C80&gt;0,", Flooring upto "&amp;C80&amp;" Floor completed"," "))&amp;(IF(C81&gt;0,", Painting upto "&amp;C81&amp;" Floor completed"," "))&amp;(IF(C82&gt;0,", Finishing upto "&amp;C82&amp;" Floor completed"," ")))</f>
        <v xml:space="preserve">Excavation work completed, Plinth work completed, RCC upto 22 Slab completed, Brickwork upto 20 Floor completed, Internal Plaster upto 20 Floor completed, External Plaster upto 20 Floor completed, Flooring upto 20 Floor completed, Painting upto 8 Floor completed </v>
      </c>
      <c r="L70" s="33"/>
      <c r="M70" s="34"/>
    </row>
    <row r="71" spans="1:13" ht="15.6" x14ac:dyDescent="0.3">
      <c r="A71" s="95" t="s">
        <v>195</v>
      </c>
      <c r="B71" s="61"/>
      <c r="C71" s="46">
        <v>1</v>
      </c>
      <c r="D71" s="61" t="s">
        <v>196</v>
      </c>
      <c r="E71" s="61"/>
      <c r="F71" s="61">
        <v>1</v>
      </c>
      <c r="G71" s="61"/>
      <c r="H71" s="46" t="s">
        <v>197</v>
      </c>
      <c r="I71" s="61">
        <v>20</v>
      </c>
      <c r="J71" s="62"/>
      <c r="K71" s="35" t="s">
        <v>221</v>
      </c>
      <c r="L71" s="35"/>
      <c r="M71" s="36"/>
    </row>
    <row r="72" spans="1:13" ht="69.75" customHeight="1" x14ac:dyDescent="0.3">
      <c r="A72" s="66" t="s">
        <v>199</v>
      </c>
      <c r="B72" s="67"/>
      <c r="C72" s="68" t="str">
        <f>K70</f>
        <v xml:space="preserve">Excavation work completed, Plinth work completed, RCC upto 22 Slab completed, Brickwork upto 20 Floor completed, Internal Plaster upto 20 Floor completed, External Plaster upto 20 Floor completed, Flooring upto 20 Floor completed, Painting upto 8 Floor completed </v>
      </c>
      <c r="D72" s="69"/>
      <c r="E72" s="69"/>
      <c r="F72" s="69"/>
      <c r="G72" s="69"/>
      <c r="H72" s="69"/>
      <c r="I72" s="69"/>
      <c r="J72" s="70"/>
      <c r="K72" s="35" t="s">
        <v>198</v>
      </c>
      <c r="L72" s="35"/>
      <c r="M72" s="36"/>
    </row>
    <row r="73" spans="1:13" ht="15.6" x14ac:dyDescent="0.3">
      <c r="A73" s="63" t="s">
        <v>34</v>
      </c>
      <c r="B73" s="64"/>
      <c r="C73" s="45" t="s">
        <v>201</v>
      </c>
      <c r="D73" s="64" t="s">
        <v>202</v>
      </c>
      <c r="E73" s="64"/>
      <c r="F73" s="64" t="s">
        <v>203</v>
      </c>
      <c r="G73" s="64"/>
      <c r="H73" s="64" t="s">
        <v>204</v>
      </c>
      <c r="I73" s="64"/>
      <c r="J73" s="71"/>
      <c r="K73" s="35" t="s">
        <v>200</v>
      </c>
      <c r="L73" s="38"/>
      <c r="M73" s="39"/>
    </row>
    <row r="74" spans="1:13" ht="15.75" customHeight="1" x14ac:dyDescent="0.3">
      <c r="A74" s="63" t="s">
        <v>205</v>
      </c>
      <c r="B74" s="64"/>
      <c r="C74" s="50">
        <f>M77</f>
        <v>20</v>
      </c>
      <c r="D74" s="65">
        <f>((100/I71)*C74)/100</f>
        <v>1</v>
      </c>
      <c r="E74" s="65"/>
      <c r="F74" s="65">
        <f>(IF(C72=K72,"100%",IF(C72=K73,"100%",(((C75/I71*10)+(40/(C71+F71+I71)*C76)+(7.5/(I71)*C77)+(7.5/(I71)*C78)+(10/I71*C79)+(10/I71*C80)+(5/I71*C81)+(5/I71*C82)+(5/I71*C83))/100))))</f>
        <v>0.87</v>
      </c>
      <c r="G74" s="65"/>
      <c r="H74" s="65">
        <f>((((C74/I71)*20)+((C75/I71)*25)+(30/(I71+F71+C71)*C76)+(5/I71*C77)+(5/I71*C78)+(5/I71*C79)+(5/I71*C80)+(0/I71*C81)+(0/I71*C82)+(5/I71*C83))/100)</f>
        <v>0.95</v>
      </c>
      <c r="I74" s="65"/>
      <c r="J74" s="73"/>
      <c r="K74" s="35"/>
      <c r="L74" s="38"/>
      <c r="M74" s="39"/>
    </row>
    <row r="75" spans="1:13" ht="15.6" x14ac:dyDescent="0.3">
      <c r="A75" s="63" t="s">
        <v>35</v>
      </c>
      <c r="B75" s="64"/>
      <c r="C75" s="50">
        <f>M82</f>
        <v>20</v>
      </c>
      <c r="D75" s="65">
        <f>((100/I71)*C75)/100</f>
        <v>1</v>
      </c>
      <c r="E75" s="65"/>
      <c r="F75" s="65"/>
      <c r="G75" s="65"/>
      <c r="H75" s="65"/>
      <c r="I75" s="65"/>
      <c r="J75" s="73"/>
      <c r="K75" s="38"/>
      <c r="L75" s="38"/>
      <c r="M75" s="39"/>
    </row>
    <row r="76" spans="1:13" ht="15.75" customHeight="1" x14ac:dyDescent="0.3">
      <c r="A76" s="63" t="s">
        <v>222</v>
      </c>
      <c r="B76" s="64"/>
      <c r="C76" s="51">
        <v>22</v>
      </c>
      <c r="D76" s="65">
        <f>((100/(C71+F71+I71))*C76)/100</f>
        <v>1.0000000000000002</v>
      </c>
      <c r="E76" s="65"/>
      <c r="F76" s="65"/>
      <c r="G76" s="65"/>
      <c r="H76" s="65"/>
      <c r="I76" s="65"/>
      <c r="J76" s="73"/>
      <c r="K76" s="37" t="s">
        <v>206</v>
      </c>
      <c r="L76" s="40"/>
      <c r="M76" s="41">
        <f>I71*50%</f>
        <v>10</v>
      </c>
    </row>
    <row r="77" spans="1:13" ht="15.75" customHeight="1" x14ac:dyDescent="0.3">
      <c r="A77" s="63" t="s">
        <v>209</v>
      </c>
      <c r="B77" s="64" t="s">
        <v>210</v>
      </c>
      <c r="C77" s="50">
        <v>20</v>
      </c>
      <c r="D77" s="65">
        <f>((100/I71)*C77)/100</f>
        <v>1</v>
      </c>
      <c r="E77" s="65"/>
      <c r="F77" s="65"/>
      <c r="G77" s="65"/>
      <c r="H77" s="65"/>
      <c r="I77" s="65"/>
      <c r="J77" s="73"/>
      <c r="K77" s="37" t="s">
        <v>207</v>
      </c>
      <c r="L77" s="40"/>
      <c r="M77" s="41">
        <f>I71</f>
        <v>20</v>
      </c>
    </row>
    <row r="78" spans="1:13" ht="15" customHeight="1" x14ac:dyDescent="0.3">
      <c r="A78" s="63" t="s">
        <v>212</v>
      </c>
      <c r="B78" s="64" t="s">
        <v>210</v>
      </c>
      <c r="C78" s="50">
        <v>20</v>
      </c>
      <c r="D78" s="65">
        <f>((100/I71)*C78)/100</f>
        <v>1</v>
      </c>
      <c r="E78" s="65"/>
      <c r="F78" s="65"/>
      <c r="G78" s="65"/>
      <c r="H78" s="65"/>
      <c r="I78" s="65"/>
      <c r="J78" s="73"/>
      <c r="K78" s="37"/>
      <c r="L78" s="40"/>
      <c r="M78" s="41"/>
    </row>
    <row r="79" spans="1:13" ht="15.75" customHeight="1" x14ac:dyDescent="0.3">
      <c r="A79" s="95" t="s">
        <v>213</v>
      </c>
      <c r="B79" s="61" t="s">
        <v>214</v>
      </c>
      <c r="C79" s="50">
        <v>20</v>
      </c>
      <c r="D79" s="65">
        <f>((100/(I71))*C79)/100</f>
        <v>1</v>
      </c>
      <c r="E79" s="65"/>
      <c r="F79" s="65"/>
      <c r="G79" s="65"/>
      <c r="H79" s="65"/>
      <c r="I79" s="65"/>
      <c r="J79" s="73"/>
      <c r="K79" s="37" t="s">
        <v>208</v>
      </c>
      <c r="L79" s="40"/>
      <c r="M79" s="41">
        <f>I71*25%</f>
        <v>5</v>
      </c>
    </row>
    <row r="80" spans="1:13" ht="15.75" customHeight="1" x14ac:dyDescent="0.3">
      <c r="A80" s="63" t="s">
        <v>215</v>
      </c>
      <c r="B80" s="64" t="s">
        <v>215</v>
      </c>
      <c r="C80" s="50">
        <v>20</v>
      </c>
      <c r="D80" s="65">
        <f>((100/I71)*C80)/100</f>
        <v>1</v>
      </c>
      <c r="E80" s="65"/>
      <c r="F80" s="65"/>
      <c r="G80" s="65"/>
      <c r="H80" s="65"/>
      <c r="I80" s="65"/>
      <c r="J80" s="73"/>
      <c r="K80" s="37" t="s">
        <v>211</v>
      </c>
      <c r="L80" s="40"/>
      <c r="M80" s="41">
        <f>I71*50%</f>
        <v>10</v>
      </c>
    </row>
    <row r="81" spans="1:13" ht="15.75" customHeight="1" x14ac:dyDescent="0.3">
      <c r="A81" s="63" t="s">
        <v>216</v>
      </c>
      <c r="B81" s="64"/>
      <c r="C81" s="50">
        <v>8</v>
      </c>
      <c r="D81" s="65">
        <f>((100/I71)*C81)/100</f>
        <v>0.4</v>
      </c>
      <c r="E81" s="65"/>
      <c r="F81" s="65"/>
      <c r="G81" s="65"/>
      <c r="H81" s="65"/>
      <c r="I81" s="65"/>
      <c r="J81" s="73"/>
      <c r="K81" s="37" t="s">
        <v>218</v>
      </c>
      <c r="L81" s="40"/>
      <c r="M81" s="41">
        <f>I71*75%</f>
        <v>15</v>
      </c>
    </row>
    <row r="82" spans="1:13" ht="15" customHeight="1" x14ac:dyDescent="0.3">
      <c r="A82" s="63" t="s">
        <v>217</v>
      </c>
      <c r="B82" s="64" t="s">
        <v>217</v>
      </c>
      <c r="C82" s="50">
        <v>0</v>
      </c>
      <c r="D82" s="65">
        <f>((100/(I71))*C82)/100</f>
        <v>0</v>
      </c>
      <c r="E82" s="65"/>
      <c r="F82" s="65"/>
      <c r="G82" s="65"/>
      <c r="H82" s="65"/>
      <c r="I82" s="65"/>
      <c r="J82" s="73"/>
      <c r="K82" s="37" t="s">
        <v>220</v>
      </c>
      <c r="L82" s="40"/>
      <c r="M82" s="41">
        <f>I71</f>
        <v>20</v>
      </c>
    </row>
    <row r="83" spans="1:13" ht="16.5" customHeight="1" thickBot="1" x14ac:dyDescent="0.35">
      <c r="A83" s="156" t="s">
        <v>219</v>
      </c>
      <c r="B83" s="157"/>
      <c r="C83" s="52">
        <v>0</v>
      </c>
      <c r="D83" s="72">
        <f>((100/(I71))*C83)/100</f>
        <v>0</v>
      </c>
      <c r="E83" s="72"/>
      <c r="F83" s="72"/>
      <c r="G83" s="72"/>
      <c r="H83" s="72"/>
      <c r="I83" s="72"/>
      <c r="J83" s="74"/>
      <c r="K83" s="42"/>
      <c r="L83" s="42"/>
      <c r="M83" s="43"/>
    </row>
    <row r="84" spans="1:13" ht="15" customHeight="1" x14ac:dyDescent="0.3">
      <c r="A84" s="105" t="s">
        <v>225</v>
      </c>
      <c r="B84" s="106"/>
      <c r="C84" s="106"/>
      <c r="D84" s="106"/>
      <c r="E84" s="106"/>
      <c r="F84" s="106"/>
      <c r="G84" s="106"/>
      <c r="H84" s="106"/>
      <c r="I84" s="106"/>
      <c r="J84" s="107"/>
      <c r="K84" s="33" t="str">
        <f>(IF(C88=0,"Work not yet Started.",IF(D88=50%,"Excavation work in process",IF(D88=100%,"Excavation work completed, ","0")))&amp;(IF(C89=0%,"",IF(D89=25%,"Footing work is process",IF(D89=50%,"Footing work Completed",IF(D89=75%,"Plinth work is process",IF(D89=100%,"Plinth work completed","0"))))))&amp;(IF(C90&gt;0,", RCC upto "&amp;C90&amp;" Slab completed",""))&amp;(IF(C91&gt;0,", Brickwork upto "&amp;C91&amp;" Floor completed"," "))&amp;(IF(C92&gt;0,", Internal Plaster upto "&amp;C92&amp;" Floor completed"," "))&amp;(IF(C93&gt;0,", External Plaster upto "&amp;C93&amp;" Floor completed"," "))&amp;(IF(C94&gt;0,", Flooring upto "&amp;C94&amp;" Floor completed"," "))&amp;(IF(C95&gt;0,", Painting upto "&amp;C95&amp;" Floor completed"," "))&amp;(IF(C96&gt;0,", Finishing upto "&amp;C96&amp;" Floor completed"," ")))</f>
        <v xml:space="preserve">Excavation work completed, Footing work is process      </v>
      </c>
      <c r="L84" s="33"/>
      <c r="M84" s="34"/>
    </row>
    <row r="85" spans="1:13" ht="15.6" x14ac:dyDescent="0.3">
      <c r="A85" s="95" t="s">
        <v>195</v>
      </c>
      <c r="B85" s="61"/>
      <c r="C85" s="46">
        <v>1</v>
      </c>
      <c r="D85" s="61" t="s">
        <v>196</v>
      </c>
      <c r="E85" s="61"/>
      <c r="F85" s="61">
        <v>1</v>
      </c>
      <c r="G85" s="61"/>
      <c r="H85" s="46" t="s">
        <v>197</v>
      </c>
      <c r="I85" s="61">
        <v>20</v>
      </c>
      <c r="J85" s="62"/>
      <c r="K85" s="35" t="s">
        <v>221</v>
      </c>
      <c r="L85" s="35"/>
      <c r="M85" s="36"/>
    </row>
    <row r="86" spans="1:13" ht="15" customHeight="1" x14ac:dyDescent="0.3">
      <c r="A86" s="66" t="s">
        <v>199</v>
      </c>
      <c r="B86" s="67"/>
      <c r="C86" s="68" t="str">
        <f>K84</f>
        <v xml:space="preserve">Excavation work completed, Footing work is process      </v>
      </c>
      <c r="D86" s="69"/>
      <c r="E86" s="69"/>
      <c r="F86" s="69"/>
      <c r="G86" s="69"/>
      <c r="H86" s="69"/>
      <c r="I86" s="69"/>
      <c r="J86" s="70"/>
      <c r="K86" s="35" t="s">
        <v>198</v>
      </c>
      <c r="L86" s="35"/>
      <c r="M86" s="36"/>
    </row>
    <row r="87" spans="1:13" ht="15.75" customHeight="1" x14ac:dyDescent="0.3">
      <c r="A87" s="63" t="s">
        <v>34</v>
      </c>
      <c r="B87" s="64"/>
      <c r="C87" s="45" t="s">
        <v>201</v>
      </c>
      <c r="D87" s="64" t="s">
        <v>202</v>
      </c>
      <c r="E87" s="64"/>
      <c r="F87" s="64" t="s">
        <v>203</v>
      </c>
      <c r="G87" s="64"/>
      <c r="H87" s="64" t="s">
        <v>204</v>
      </c>
      <c r="I87" s="64"/>
      <c r="J87" s="71"/>
      <c r="K87" s="35" t="s">
        <v>200</v>
      </c>
      <c r="L87" s="38"/>
      <c r="M87" s="39"/>
    </row>
    <row r="88" spans="1:13" ht="15.75" customHeight="1" x14ac:dyDescent="0.3">
      <c r="A88" s="63" t="s">
        <v>205</v>
      </c>
      <c r="B88" s="64"/>
      <c r="C88" s="50">
        <f>M91</f>
        <v>20</v>
      </c>
      <c r="D88" s="65">
        <f>((100/I85)*C88)/100</f>
        <v>1</v>
      </c>
      <c r="E88" s="65"/>
      <c r="F88" s="65">
        <f>(IF(C86=K86,"100%",IF(C86=K87,"100%",(((C89/I85*10)+(40/(C85+F85+I85)*C90)+(7.5/(I85)*C91)+(7.5/(I85)*C92)+(10/I85*C93)+(10/I85*C94)+(5/I85*C95)+(5/I85*C96)+(5/I85*C97))/100))))</f>
        <v>2.5000000000000001E-2</v>
      </c>
      <c r="G88" s="65"/>
      <c r="H88" s="65">
        <f>((((C88/I85)*20)+((C89/I85)*25)+(30/(I85+F85+C85)*C90)+(5/I85*C91)+(5/I85*C92)+(5/I85*C93)+(5/I85*C94)+(0/I85*C95)+(0/I85*C96)+(5/I85*C97))/100)</f>
        <v>0.26250000000000001</v>
      </c>
      <c r="I88" s="65"/>
      <c r="J88" s="73"/>
      <c r="K88" s="35"/>
      <c r="L88" s="38"/>
      <c r="M88" s="39"/>
    </row>
    <row r="89" spans="1:13" ht="15.6" x14ac:dyDescent="0.3">
      <c r="A89" s="63" t="s">
        <v>35</v>
      </c>
      <c r="B89" s="64"/>
      <c r="C89" s="50">
        <f>M93</f>
        <v>5</v>
      </c>
      <c r="D89" s="65">
        <f>((100/I85)*C89)/100</f>
        <v>0.25</v>
      </c>
      <c r="E89" s="65"/>
      <c r="F89" s="65"/>
      <c r="G89" s="65"/>
      <c r="H89" s="65"/>
      <c r="I89" s="65"/>
      <c r="J89" s="73"/>
      <c r="K89" s="38"/>
      <c r="L89" s="38"/>
      <c r="M89" s="39"/>
    </row>
    <row r="90" spans="1:13" ht="15.75" customHeight="1" x14ac:dyDescent="0.3">
      <c r="A90" s="63" t="s">
        <v>222</v>
      </c>
      <c r="B90" s="64"/>
      <c r="C90" s="51">
        <v>0</v>
      </c>
      <c r="D90" s="65">
        <f>((100/(C85+F85+I85))*C90)/100</f>
        <v>0</v>
      </c>
      <c r="E90" s="65"/>
      <c r="F90" s="65"/>
      <c r="G90" s="65"/>
      <c r="H90" s="65"/>
      <c r="I90" s="65"/>
      <c r="J90" s="73"/>
      <c r="K90" s="37" t="s">
        <v>206</v>
      </c>
      <c r="L90" s="40"/>
      <c r="M90" s="41">
        <f>I85*50%</f>
        <v>10</v>
      </c>
    </row>
    <row r="91" spans="1:13" ht="15.75" customHeight="1" x14ac:dyDescent="0.3">
      <c r="A91" s="63" t="s">
        <v>209</v>
      </c>
      <c r="B91" s="64" t="s">
        <v>210</v>
      </c>
      <c r="C91" s="50">
        <v>0</v>
      </c>
      <c r="D91" s="65">
        <f>((100/I85)*C91)/100</f>
        <v>0</v>
      </c>
      <c r="E91" s="65"/>
      <c r="F91" s="65"/>
      <c r="G91" s="65"/>
      <c r="H91" s="65"/>
      <c r="I91" s="65"/>
      <c r="J91" s="73"/>
      <c r="K91" s="37" t="s">
        <v>207</v>
      </c>
      <c r="L91" s="40"/>
      <c r="M91" s="41">
        <f>I85</f>
        <v>20</v>
      </c>
    </row>
    <row r="92" spans="1:13" ht="15" customHeight="1" x14ac:dyDescent="0.3">
      <c r="A92" s="63" t="s">
        <v>212</v>
      </c>
      <c r="B92" s="64" t="s">
        <v>210</v>
      </c>
      <c r="C92" s="50">
        <v>0</v>
      </c>
      <c r="D92" s="65">
        <f>((100/I85)*C92)/100</f>
        <v>0</v>
      </c>
      <c r="E92" s="65"/>
      <c r="F92" s="65"/>
      <c r="G92" s="65"/>
      <c r="H92" s="65"/>
      <c r="I92" s="65"/>
      <c r="J92" s="73"/>
      <c r="K92" s="37"/>
      <c r="L92" s="40"/>
      <c r="M92" s="41"/>
    </row>
    <row r="93" spans="1:13" ht="15.75" customHeight="1" x14ac:dyDescent="0.3">
      <c r="A93" s="95" t="s">
        <v>213</v>
      </c>
      <c r="B93" s="61" t="s">
        <v>214</v>
      </c>
      <c r="C93" s="50">
        <v>0</v>
      </c>
      <c r="D93" s="65">
        <f>((100/(I85))*C93)/100</f>
        <v>0</v>
      </c>
      <c r="E93" s="65"/>
      <c r="F93" s="65"/>
      <c r="G93" s="65"/>
      <c r="H93" s="65"/>
      <c r="I93" s="65"/>
      <c r="J93" s="73"/>
      <c r="K93" s="37" t="s">
        <v>208</v>
      </c>
      <c r="L93" s="40"/>
      <c r="M93" s="41">
        <f>I85*25%</f>
        <v>5</v>
      </c>
    </row>
    <row r="94" spans="1:13" ht="15.75" customHeight="1" x14ac:dyDescent="0.3">
      <c r="A94" s="63" t="s">
        <v>215</v>
      </c>
      <c r="B94" s="64" t="s">
        <v>215</v>
      </c>
      <c r="C94" s="50">
        <v>0</v>
      </c>
      <c r="D94" s="65">
        <f>((100/I85)*C94)/100</f>
        <v>0</v>
      </c>
      <c r="E94" s="65"/>
      <c r="F94" s="65"/>
      <c r="G94" s="65"/>
      <c r="H94" s="65"/>
      <c r="I94" s="65"/>
      <c r="J94" s="73"/>
      <c r="K94" s="37" t="s">
        <v>211</v>
      </c>
      <c r="L94" s="40"/>
      <c r="M94" s="41">
        <f>I85*50%</f>
        <v>10</v>
      </c>
    </row>
    <row r="95" spans="1:13" ht="15.75" customHeight="1" x14ac:dyDescent="0.3">
      <c r="A95" s="63" t="s">
        <v>216</v>
      </c>
      <c r="B95" s="64"/>
      <c r="C95" s="50">
        <v>0</v>
      </c>
      <c r="D95" s="65">
        <f>((100/I85)*C95)/100</f>
        <v>0</v>
      </c>
      <c r="E95" s="65"/>
      <c r="F95" s="65"/>
      <c r="G95" s="65"/>
      <c r="H95" s="65"/>
      <c r="I95" s="65"/>
      <c r="J95" s="73"/>
      <c r="K95" s="37" t="s">
        <v>218</v>
      </c>
      <c r="L95" s="40"/>
      <c r="M95" s="41">
        <f>I85*75%</f>
        <v>15</v>
      </c>
    </row>
    <row r="96" spans="1:13" ht="15" customHeight="1" x14ac:dyDescent="0.3">
      <c r="A96" s="63" t="s">
        <v>217</v>
      </c>
      <c r="B96" s="64" t="s">
        <v>217</v>
      </c>
      <c r="C96" s="50">
        <v>0</v>
      </c>
      <c r="D96" s="65">
        <f>((100/(I85))*C96)/100</f>
        <v>0</v>
      </c>
      <c r="E96" s="65"/>
      <c r="F96" s="65"/>
      <c r="G96" s="65"/>
      <c r="H96" s="65"/>
      <c r="I96" s="65"/>
      <c r="J96" s="73"/>
      <c r="K96" s="37" t="s">
        <v>220</v>
      </c>
      <c r="L96" s="40"/>
      <c r="M96" s="41">
        <f>I85</f>
        <v>20</v>
      </c>
    </row>
    <row r="97" spans="1:13" ht="16.5" customHeight="1" thickBot="1" x14ac:dyDescent="0.35">
      <c r="A97" s="156" t="s">
        <v>219</v>
      </c>
      <c r="B97" s="157"/>
      <c r="C97" s="52">
        <v>0</v>
      </c>
      <c r="D97" s="72">
        <f>((100/(I85))*C97)/100</f>
        <v>0</v>
      </c>
      <c r="E97" s="72"/>
      <c r="F97" s="72"/>
      <c r="G97" s="72"/>
      <c r="H97" s="72"/>
      <c r="I97" s="72"/>
      <c r="J97" s="74"/>
      <c r="K97" s="42"/>
      <c r="L97" s="42"/>
      <c r="M97" s="43"/>
    </row>
    <row r="98" spans="1:13" ht="15" customHeight="1" x14ac:dyDescent="0.3">
      <c r="A98" s="105" t="s">
        <v>224</v>
      </c>
      <c r="B98" s="106"/>
      <c r="C98" s="106"/>
      <c r="D98" s="106"/>
      <c r="E98" s="106"/>
      <c r="F98" s="106"/>
      <c r="G98" s="106"/>
      <c r="H98" s="106"/>
      <c r="I98" s="106"/>
      <c r="J98" s="107"/>
      <c r="K98" s="33" t="str">
        <f>(IF(C102=0,"Work not yet Started.",IF(D102=50%,"Excavation work in process",IF(D102=100%,"Excavation work completed, ","0")))&amp;(IF(C103=0%,"",IF(D103=25%,"Footing work is process",IF(D103=50%,"Footing work Completed",IF(D103=75%,"Plinth work is process",IF(D103=100%,"Plinth work completed","0"))))))&amp;(IF(C104&gt;0,", RCC upto "&amp;C104&amp;" Slab completed",""))&amp;(IF(C105&gt;0,", Brickwork upto "&amp;C105&amp;" Floor completed"," "))&amp;(IF(C106&gt;0,", Internal Plaster upto "&amp;C106&amp;" Floor completed"," "))&amp;(IF(C107&gt;0,", External Plaster upto "&amp;C107&amp;" Floor completed"," "))&amp;(IF(C108&gt;0,", Flooring upto "&amp;C108&amp;" Floor completed"," "))&amp;(IF(C109&gt;0,", Painting upto "&amp;C109&amp;" Floor completed"," "))&amp;(IF(C110&gt;0,", Finishing upto "&amp;C110&amp;" Floor completed"," ")))</f>
        <v xml:space="preserve">Work not yet Started.      </v>
      </c>
      <c r="L98" s="33"/>
      <c r="M98" s="34"/>
    </row>
    <row r="99" spans="1:13" ht="15.6" x14ac:dyDescent="0.3">
      <c r="A99" s="95" t="s">
        <v>195</v>
      </c>
      <c r="B99" s="61"/>
      <c r="C99" s="46">
        <v>1</v>
      </c>
      <c r="D99" s="61" t="s">
        <v>196</v>
      </c>
      <c r="E99" s="61"/>
      <c r="F99" s="61">
        <v>1</v>
      </c>
      <c r="G99" s="61"/>
      <c r="H99" s="46" t="s">
        <v>197</v>
      </c>
      <c r="I99" s="61">
        <v>20</v>
      </c>
      <c r="J99" s="62"/>
      <c r="K99" s="35" t="s">
        <v>221</v>
      </c>
      <c r="L99" s="35"/>
      <c r="M99" s="36"/>
    </row>
    <row r="100" spans="1:13" ht="15" customHeight="1" x14ac:dyDescent="0.3">
      <c r="A100" s="66" t="s">
        <v>199</v>
      </c>
      <c r="B100" s="67"/>
      <c r="C100" s="68" t="str">
        <f>K98</f>
        <v xml:space="preserve">Work not yet Started.      </v>
      </c>
      <c r="D100" s="69"/>
      <c r="E100" s="69"/>
      <c r="F100" s="69"/>
      <c r="G100" s="69"/>
      <c r="H100" s="69"/>
      <c r="I100" s="69"/>
      <c r="J100" s="70"/>
      <c r="K100" s="35" t="s">
        <v>198</v>
      </c>
      <c r="L100" s="35"/>
      <c r="M100" s="36"/>
    </row>
    <row r="101" spans="1:13" ht="15.75" customHeight="1" x14ac:dyDescent="0.3">
      <c r="A101" s="63" t="s">
        <v>34</v>
      </c>
      <c r="B101" s="64"/>
      <c r="C101" s="45" t="s">
        <v>201</v>
      </c>
      <c r="D101" s="64" t="s">
        <v>202</v>
      </c>
      <c r="E101" s="64"/>
      <c r="F101" s="64" t="s">
        <v>203</v>
      </c>
      <c r="G101" s="64"/>
      <c r="H101" s="64" t="s">
        <v>204</v>
      </c>
      <c r="I101" s="64"/>
      <c r="J101" s="71"/>
      <c r="K101" s="35" t="s">
        <v>200</v>
      </c>
      <c r="L101" s="38"/>
      <c r="M101" s="39"/>
    </row>
    <row r="102" spans="1:13" ht="15.75" customHeight="1" x14ac:dyDescent="0.3">
      <c r="A102" s="63" t="s">
        <v>205</v>
      </c>
      <c r="B102" s="64"/>
      <c r="C102" s="50">
        <v>0</v>
      </c>
      <c r="D102" s="65">
        <f>((100/I99)*C102)/100</f>
        <v>0</v>
      </c>
      <c r="E102" s="65"/>
      <c r="F102" s="65">
        <f>(IF(C100=K100,"100%",IF(C100=K101,"100%",(((C103/I99*10)+(40/(C99+F99+I99)*C104)+(7.5/(I99)*C105)+(7.5/(I99)*C106)+(10/I99*C107)+(10/I99*C108)+(5/I99*C109)+(5/I99*C110)+(5/I99*C111))/100))))</f>
        <v>0</v>
      </c>
      <c r="G102" s="65"/>
      <c r="H102" s="65">
        <f>((((C102/I99)*20)+((C103/I99)*25)+(30/(I99+F99+C99)*C104)+(5/I99*C105)+(5/I99*C106)+(5/I99*C107)+(5/I99*C108)+(0/I99*C109)+(0/I99*C110)+(5/I99*C111))/100)</f>
        <v>0</v>
      </c>
      <c r="I102" s="65"/>
      <c r="J102" s="73"/>
      <c r="K102" s="35"/>
      <c r="L102" s="38"/>
      <c r="M102" s="39"/>
    </row>
    <row r="103" spans="1:13" ht="15.6" x14ac:dyDescent="0.3">
      <c r="A103" s="63" t="s">
        <v>35</v>
      </c>
      <c r="B103" s="64"/>
      <c r="C103" s="50">
        <v>0</v>
      </c>
      <c r="D103" s="65">
        <f>((100/I99)*C103)/100</f>
        <v>0</v>
      </c>
      <c r="E103" s="65"/>
      <c r="F103" s="65"/>
      <c r="G103" s="65"/>
      <c r="H103" s="65"/>
      <c r="I103" s="65"/>
      <c r="J103" s="73"/>
      <c r="K103" s="38"/>
      <c r="L103" s="38"/>
      <c r="M103" s="39"/>
    </row>
    <row r="104" spans="1:13" ht="15.75" customHeight="1" x14ac:dyDescent="0.3">
      <c r="A104" s="63" t="s">
        <v>222</v>
      </c>
      <c r="B104" s="64"/>
      <c r="C104" s="51">
        <v>0</v>
      </c>
      <c r="D104" s="65">
        <f>((100/(C99+F99+I99))*C104)/100</f>
        <v>0</v>
      </c>
      <c r="E104" s="65"/>
      <c r="F104" s="65"/>
      <c r="G104" s="65"/>
      <c r="H104" s="65"/>
      <c r="I104" s="65"/>
      <c r="J104" s="73"/>
      <c r="K104" s="37" t="s">
        <v>206</v>
      </c>
      <c r="L104" s="40"/>
      <c r="M104" s="41">
        <f>I99*50%</f>
        <v>10</v>
      </c>
    </row>
    <row r="105" spans="1:13" ht="15.75" customHeight="1" x14ac:dyDescent="0.3">
      <c r="A105" s="63" t="s">
        <v>209</v>
      </c>
      <c r="B105" s="64" t="s">
        <v>210</v>
      </c>
      <c r="C105" s="50">
        <v>0</v>
      </c>
      <c r="D105" s="65">
        <f>((100/I99)*C105)/100</f>
        <v>0</v>
      </c>
      <c r="E105" s="65"/>
      <c r="F105" s="65"/>
      <c r="G105" s="65"/>
      <c r="H105" s="65"/>
      <c r="I105" s="65"/>
      <c r="J105" s="73"/>
      <c r="K105" s="37" t="s">
        <v>207</v>
      </c>
      <c r="L105" s="40"/>
      <c r="M105" s="41">
        <f>I99</f>
        <v>20</v>
      </c>
    </row>
    <row r="106" spans="1:13" ht="15" customHeight="1" x14ac:dyDescent="0.3">
      <c r="A106" s="63" t="s">
        <v>212</v>
      </c>
      <c r="B106" s="64" t="s">
        <v>210</v>
      </c>
      <c r="C106" s="50">
        <v>0</v>
      </c>
      <c r="D106" s="65">
        <f>((100/I99)*C106)/100</f>
        <v>0</v>
      </c>
      <c r="E106" s="65"/>
      <c r="F106" s="65"/>
      <c r="G106" s="65"/>
      <c r="H106" s="65"/>
      <c r="I106" s="65"/>
      <c r="J106" s="73"/>
      <c r="K106" s="37"/>
      <c r="L106" s="40"/>
      <c r="M106" s="41"/>
    </row>
    <row r="107" spans="1:13" ht="15.75" customHeight="1" x14ac:dyDescent="0.3">
      <c r="A107" s="95" t="s">
        <v>213</v>
      </c>
      <c r="B107" s="61" t="s">
        <v>214</v>
      </c>
      <c r="C107" s="50">
        <v>0</v>
      </c>
      <c r="D107" s="65">
        <f>((100/(I99))*C107)/100</f>
        <v>0</v>
      </c>
      <c r="E107" s="65"/>
      <c r="F107" s="65"/>
      <c r="G107" s="65"/>
      <c r="H107" s="65"/>
      <c r="I107" s="65"/>
      <c r="J107" s="73"/>
      <c r="K107" s="37" t="s">
        <v>208</v>
      </c>
      <c r="L107" s="40"/>
      <c r="M107" s="41">
        <f>I99*25%</f>
        <v>5</v>
      </c>
    </row>
    <row r="108" spans="1:13" ht="15.75" customHeight="1" x14ac:dyDescent="0.3">
      <c r="A108" s="63" t="s">
        <v>215</v>
      </c>
      <c r="B108" s="64" t="s">
        <v>215</v>
      </c>
      <c r="C108" s="50">
        <v>0</v>
      </c>
      <c r="D108" s="65">
        <f>((100/I99)*C108)/100</f>
        <v>0</v>
      </c>
      <c r="E108" s="65"/>
      <c r="F108" s="65"/>
      <c r="G108" s="65"/>
      <c r="H108" s="65"/>
      <c r="I108" s="65"/>
      <c r="J108" s="73"/>
      <c r="K108" s="37" t="s">
        <v>211</v>
      </c>
      <c r="L108" s="40"/>
      <c r="M108" s="41">
        <f>I99*50%</f>
        <v>10</v>
      </c>
    </row>
    <row r="109" spans="1:13" ht="15.75" customHeight="1" x14ac:dyDescent="0.3">
      <c r="A109" s="63" t="s">
        <v>216</v>
      </c>
      <c r="B109" s="64"/>
      <c r="C109" s="50">
        <v>0</v>
      </c>
      <c r="D109" s="65">
        <f>((100/I99)*C109)/100</f>
        <v>0</v>
      </c>
      <c r="E109" s="65"/>
      <c r="F109" s="65"/>
      <c r="G109" s="65"/>
      <c r="H109" s="65"/>
      <c r="I109" s="65"/>
      <c r="J109" s="73"/>
      <c r="K109" s="37" t="s">
        <v>218</v>
      </c>
      <c r="L109" s="40"/>
      <c r="M109" s="41">
        <f>I99*75%</f>
        <v>15</v>
      </c>
    </row>
    <row r="110" spans="1:13" ht="15" customHeight="1" x14ac:dyDescent="0.3">
      <c r="A110" s="63" t="s">
        <v>217</v>
      </c>
      <c r="B110" s="64" t="s">
        <v>217</v>
      </c>
      <c r="C110" s="50">
        <v>0</v>
      </c>
      <c r="D110" s="65">
        <f>((100/(I99))*C110)/100</f>
        <v>0</v>
      </c>
      <c r="E110" s="65"/>
      <c r="F110" s="65"/>
      <c r="G110" s="65"/>
      <c r="H110" s="65"/>
      <c r="I110" s="65"/>
      <c r="J110" s="73"/>
      <c r="K110" s="37" t="s">
        <v>220</v>
      </c>
      <c r="L110" s="40"/>
      <c r="M110" s="41">
        <f>I99</f>
        <v>20</v>
      </c>
    </row>
    <row r="111" spans="1:13" ht="16.5" customHeight="1" thickBot="1" x14ac:dyDescent="0.35">
      <c r="A111" s="156" t="s">
        <v>219</v>
      </c>
      <c r="B111" s="157"/>
      <c r="C111" s="52">
        <v>0</v>
      </c>
      <c r="D111" s="72">
        <f>((100/(I99))*C111)/100</f>
        <v>0</v>
      </c>
      <c r="E111" s="72"/>
      <c r="F111" s="72"/>
      <c r="G111" s="72"/>
      <c r="H111" s="72"/>
      <c r="I111" s="72"/>
      <c r="J111" s="74"/>
      <c r="K111" s="42"/>
      <c r="L111" s="42"/>
      <c r="M111" s="43"/>
    </row>
    <row r="112" spans="1:13" ht="15" customHeight="1" x14ac:dyDescent="0.3">
      <c r="A112" s="105" t="s">
        <v>254</v>
      </c>
      <c r="B112" s="106"/>
      <c r="C112" s="106"/>
      <c r="D112" s="106"/>
      <c r="E112" s="106"/>
      <c r="F112" s="106"/>
      <c r="G112" s="106"/>
      <c r="H112" s="106"/>
      <c r="I112" s="106"/>
      <c r="J112" s="107"/>
      <c r="K112" s="33" t="str">
        <f>(IF(C116=0,"Work not yet Started.",IF(D116=50%,"Excavation work in process",IF(D116=100%,"Excavation work completed, ","0")))&amp;(IF(C117=0%,"",IF(D117=25%,"Footing work is process",IF(D117=50%,"Footing work Completed",IF(D117=75%,"Plinth work is process",IF(D117=100%,"Plinth work completed","0"))))))&amp;(IF(C118&gt;0,", RCC upto "&amp;C118&amp;" Slab completed",""))&amp;(IF(C119&gt;0,", Brickwork upto "&amp;C119&amp;" Floor completed"," "))&amp;(IF(C120&gt;0,", Internal Plaster upto "&amp;C120&amp;" Floor completed"," "))&amp;(IF(C121&gt;0,", External Plaster upto "&amp;C121&amp;" Floor completed"," "))&amp;(IF(C122&gt;0,", Flooring upto "&amp;C122&amp;" Floor completed"," "))&amp;(IF(C123&gt;0,", Painting upto "&amp;C123&amp;" Floor completed"," "))&amp;(IF(C124&gt;0,", Finishing upto "&amp;C124&amp;" Floor completed"," ")))</f>
        <v xml:space="preserve">Excavation work completed, Plinth work completed      </v>
      </c>
      <c r="L112" s="33"/>
      <c r="M112" s="34"/>
    </row>
    <row r="113" spans="1:18" ht="15.6" x14ac:dyDescent="0.3">
      <c r="A113" s="95" t="s">
        <v>195</v>
      </c>
      <c r="B113" s="61"/>
      <c r="C113" s="46">
        <v>1</v>
      </c>
      <c r="D113" s="61" t="s">
        <v>196</v>
      </c>
      <c r="E113" s="61"/>
      <c r="F113" s="61">
        <v>0</v>
      </c>
      <c r="G113" s="61"/>
      <c r="H113" s="46" t="s">
        <v>197</v>
      </c>
      <c r="I113" s="61">
        <v>1</v>
      </c>
      <c r="J113" s="62"/>
      <c r="K113" s="35" t="s">
        <v>221</v>
      </c>
      <c r="L113" s="35"/>
      <c r="M113" s="36"/>
    </row>
    <row r="114" spans="1:18" ht="15" customHeight="1" x14ac:dyDescent="0.3">
      <c r="A114" s="66" t="s">
        <v>199</v>
      </c>
      <c r="B114" s="67"/>
      <c r="C114" s="68" t="str">
        <f>K112</f>
        <v xml:space="preserve">Excavation work completed, Plinth work completed      </v>
      </c>
      <c r="D114" s="69"/>
      <c r="E114" s="69"/>
      <c r="F114" s="69"/>
      <c r="G114" s="69"/>
      <c r="H114" s="69"/>
      <c r="I114" s="69"/>
      <c r="J114" s="70"/>
      <c r="K114" s="35" t="s">
        <v>198</v>
      </c>
      <c r="L114" s="35"/>
      <c r="M114" s="36"/>
    </row>
    <row r="115" spans="1:18" ht="15.75" customHeight="1" x14ac:dyDescent="0.3">
      <c r="A115" s="63" t="s">
        <v>34</v>
      </c>
      <c r="B115" s="64"/>
      <c r="C115" s="45" t="s">
        <v>201</v>
      </c>
      <c r="D115" s="64" t="s">
        <v>202</v>
      </c>
      <c r="E115" s="64"/>
      <c r="F115" s="64" t="s">
        <v>203</v>
      </c>
      <c r="G115" s="64"/>
      <c r="H115" s="64" t="s">
        <v>204</v>
      </c>
      <c r="I115" s="64"/>
      <c r="J115" s="71"/>
      <c r="K115" s="35" t="s">
        <v>200</v>
      </c>
      <c r="L115" s="38"/>
      <c r="M115" s="39"/>
      <c r="O115" s="227" t="s">
        <v>260</v>
      </c>
      <c r="P115" s="227"/>
      <c r="Q115" s="227"/>
      <c r="R115" s="227"/>
    </row>
    <row r="116" spans="1:18" ht="15.75" customHeight="1" x14ac:dyDescent="0.3">
      <c r="A116" s="63" t="s">
        <v>205</v>
      </c>
      <c r="B116" s="64"/>
      <c r="C116" s="50">
        <v>1</v>
      </c>
      <c r="D116" s="65">
        <f>((100/I113)*C116)/100</f>
        <v>1</v>
      </c>
      <c r="E116" s="65"/>
      <c r="F116" s="65">
        <f>(IF(C114=K114,"100%",IF(C114=K115,"100%",(((C117/I113*10)+(40/(C113+F113+I113)*C118)+(7.5/(I113)*C119)+(7.5/(I113)*C120)+(10/I113*C121)+(10/I113*C122)+(5/I113*C123)+(5/I113*C124)+(5/I113*C125))/100))))</f>
        <v>0.1</v>
      </c>
      <c r="G116" s="65"/>
      <c r="H116" s="65">
        <f>((((C116/I113)*20)+((C117/I113)*25)+(30/(I113+F113+C113)*C118)+(5/I113*C119)+(5/I113*C120)+(5/I113*C121)+(5/I113*C122)+(0/I113*C123)+(0/I113*C124)+(5/I113*C125))/100)</f>
        <v>0.45</v>
      </c>
      <c r="I116" s="65"/>
      <c r="J116" s="73"/>
      <c r="K116" s="35"/>
      <c r="L116" s="38"/>
      <c r="M116" s="39"/>
      <c r="O116" s="227"/>
      <c r="P116" s="227"/>
      <c r="Q116" s="227"/>
      <c r="R116" s="227"/>
    </row>
    <row r="117" spans="1:18" ht="15.6" x14ac:dyDescent="0.3">
      <c r="A117" s="63" t="s">
        <v>35</v>
      </c>
      <c r="B117" s="64"/>
      <c r="C117" s="50">
        <v>1</v>
      </c>
      <c r="D117" s="65">
        <f>((100/I113)*C117)/100</f>
        <v>1</v>
      </c>
      <c r="E117" s="65"/>
      <c r="F117" s="65"/>
      <c r="G117" s="65"/>
      <c r="H117" s="65"/>
      <c r="I117" s="65"/>
      <c r="J117" s="73"/>
      <c r="K117" s="38"/>
      <c r="L117" s="38"/>
      <c r="M117" s="39"/>
    </row>
    <row r="118" spans="1:18" ht="15.75" customHeight="1" x14ac:dyDescent="0.3">
      <c r="A118" s="63" t="s">
        <v>222</v>
      </c>
      <c r="B118" s="64"/>
      <c r="C118" s="51">
        <v>0</v>
      </c>
      <c r="D118" s="65">
        <f>((100/(C113+F113+I113))*C118)/100</f>
        <v>0</v>
      </c>
      <c r="E118" s="65"/>
      <c r="F118" s="65"/>
      <c r="G118" s="65"/>
      <c r="H118" s="65"/>
      <c r="I118" s="65"/>
      <c r="J118" s="73"/>
      <c r="K118" s="37" t="s">
        <v>206</v>
      </c>
      <c r="L118" s="40"/>
      <c r="M118" s="41">
        <f>I113*50%</f>
        <v>0.5</v>
      </c>
    </row>
    <row r="119" spans="1:18" ht="15.75" customHeight="1" x14ac:dyDescent="0.3">
      <c r="A119" s="63" t="s">
        <v>209</v>
      </c>
      <c r="B119" s="64" t="s">
        <v>210</v>
      </c>
      <c r="C119" s="50">
        <v>0</v>
      </c>
      <c r="D119" s="65">
        <f>((100/I113)*C119)/100</f>
        <v>0</v>
      </c>
      <c r="E119" s="65"/>
      <c r="F119" s="65"/>
      <c r="G119" s="65"/>
      <c r="H119" s="65"/>
      <c r="I119" s="65"/>
      <c r="J119" s="73"/>
      <c r="K119" s="37" t="s">
        <v>207</v>
      </c>
      <c r="L119" s="40"/>
      <c r="M119" s="41">
        <f>I113</f>
        <v>1</v>
      </c>
    </row>
    <row r="120" spans="1:18" ht="15" customHeight="1" x14ac:dyDescent="0.3">
      <c r="A120" s="63" t="s">
        <v>212</v>
      </c>
      <c r="B120" s="64" t="s">
        <v>210</v>
      </c>
      <c r="C120" s="50">
        <v>0</v>
      </c>
      <c r="D120" s="65">
        <f>((100/I113)*C120)/100</f>
        <v>0</v>
      </c>
      <c r="E120" s="65"/>
      <c r="F120" s="65"/>
      <c r="G120" s="65"/>
      <c r="H120" s="65"/>
      <c r="I120" s="65"/>
      <c r="J120" s="73"/>
      <c r="K120" s="37"/>
      <c r="L120" s="40"/>
      <c r="M120" s="41"/>
    </row>
    <row r="121" spans="1:18" ht="15.75" customHeight="1" x14ac:dyDescent="0.3">
      <c r="A121" s="95" t="s">
        <v>213</v>
      </c>
      <c r="B121" s="61" t="s">
        <v>214</v>
      </c>
      <c r="C121" s="50">
        <v>0</v>
      </c>
      <c r="D121" s="65">
        <f>((100/(I113))*C121)/100</f>
        <v>0</v>
      </c>
      <c r="E121" s="65"/>
      <c r="F121" s="65"/>
      <c r="G121" s="65"/>
      <c r="H121" s="65"/>
      <c r="I121" s="65"/>
      <c r="J121" s="73"/>
      <c r="K121" s="37" t="s">
        <v>208</v>
      </c>
      <c r="L121" s="40"/>
      <c r="M121" s="41">
        <f>I113*25%</f>
        <v>0.25</v>
      </c>
    </row>
    <row r="122" spans="1:18" ht="15.75" customHeight="1" x14ac:dyDescent="0.3">
      <c r="A122" s="63" t="s">
        <v>215</v>
      </c>
      <c r="B122" s="64" t="s">
        <v>215</v>
      </c>
      <c r="C122" s="50">
        <v>0</v>
      </c>
      <c r="D122" s="65">
        <f>((100/I113)*C122)/100</f>
        <v>0</v>
      </c>
      <c r="E122" s="65"/>
      <c r="F122" s="65"/>
      <c r="G122" s="65"/>
      <c r="H122" s="65"/>
      <c r="I122" s="65"/>
      <c r="J122" s="73"/>
      <c r="K122" s="37" t="s">
        <v>211</v>
      </c>
      <c r="L122" s="40"/>
      <c r="M122" s="41">
        <f>I113*50%</f>
        <v>0.5</v>
      </c>
    </row>
    <row r="123" spans="1:18" ht="15.75" customHeight="1" x14ac:dyDescent="0.3">
      <c r="A123" s="63" t="s">
        <v>216</v>
      </c>
      <c r="B123" s="64"/>
      <c r="C123" s="50">
        <v>0</v>
      </c>
      <c r="D123" s="65">
        <f>((100/I113)*C123)/100</f>
        <v>0</v>
      </c>
      <c r="E123" s="65"/>
      <c r="F123" s="65"/>
      <c r="G123" s="65"/>
      <c r="H123" s="65"/>
      <c r="I123" s="65"/>
      <c r="J123" s="73"/>
      <c r="K123" s="37" t="s">
        <v>218</v>
      </c>
      <c r="L123" s="40"/>
      <c r="M123" s="41">
        <f>I113*75%</f>
        <v>0.75</v>
      </c>
    </row>
    <row r="124" spans="1:18" ht="15" customHeight="1" x14ac:dyDescent="0.3">
      <c r="A124" s="63" t="s">
        <v>217</v>
      </c>
      <c r="B124" s="64" t="s">
        <v>217</v>
      </c>
      <c r="C124" s="50">
        <v>0</v>
      </c>
      <c r="D124" s="65">
        <f>((100/(I113))*C124)/100</f>
        <v>0</v>
      </c>
      <c r="E124" s="65"/>
      <c r="F124" s="65"/>
      <c r="G124" s="65"/>
      <c r="H124" s="65"/>
      <c r="I124" s="65"/>
      <c r="J124" s="73"/>
      <c r="K124" s="37" t="s">
        <v>220</v>
      </c>
      <c r="L124" s="40"/>
      <c r="M124" s="41">
        <f>I113</f>
        <v>1</v>
      </c>
    </row>
    <row r="125" spans="1:18" ht="16.5" customHeight="1" thickBot="1" x14ac:dyDescent="0.35">
      <c r="A125" s="156" t="s">
        <v>219</v>
      </c>
      <c r="B125" s="157"/>
      <c r="C125" s="52">
        <v>0</v>
      </c>
      <c r="D125" s="72">
        <f>((100/(I113))*C125)/100</f>
        <v>0</v>
      </c>
      <c r="E125" s="72"/>
      <c r="F125" s="72"/>
      <c r="G125" s="72"/>
      <c r="H125" s="72"/>
      <c r="I125" s="72"/>
      <c r="J125" s="74"/>
      <c r="K125" s="42"/>
      <c r="L125" s="42"/>
      <c r="M125" s="43"/>
    </row>
    <row r="126" spans="1:18" ht="15.75" customHeight="1" x14ac:dyDescent="0.3">
      <c r="A126" s="58" t="s">
        <v>58</v>
      </c>
      <c r="B126" s="59"/>
      <c r="C126" s="59"/>
      <c r="D126" s="59"/>
      <c r="E126" s="59"/>
      <c r="F126" s="59"/>
      <c r="G126" s="59"/>
      <c r="H126" s="59"/>
      <c r="I126" s="59"/>
      <c r="J126" s="60"/>
    </row>
    <row r="127" spans="1:18" x14ac:dyDescent="0.3">
      <c r="A127" s="58" t="s">
        <v>50</v>
      </c>
      <c r="B127" s="59"/>
      <c r="C127" s="59"/>
      <c r="D127" s="59"/>
      <c r="E127" s="59"/>
      <c r="F127" s="59"/>
      <c r="G127" s="59"/>
      <c r="H127" s="59"/>
      <c r="I127" s="59"/>
      <c r="J127" s="60"/>
    </row>
    <row r="128" spans="1:18" ht="15" customHeight="1" x14ac:dyDescent="0.3">
      <c r="A128" s="112" t="s">
        <v>173</v>
      </c>
      <c r="B128" s="113"/>
      <c r="C128" s="113"/>
      <c r="D128" s="113"/>
      <c r="E128" s="113"/>
      <c r="F128" s="113"/>
      <c r="G128" s="113"/>
      <c r="H128" s="113"/>
      <c r="I128" s="113"/>
      <c r="J128" s="114"/>
    </row>
    <row r="129" spans="1:10" x14ac:dyDescent="0.3">
      <c r="A129" s="115"/>
      <c r="B129" s="116"/>
      <c r="C129" s="116"/>
      <c r="D129" s="116"/>
      <c r="E129" s="116"/>
      <c r="F129" s="116"/>
      <c r="G129" s="116"/>
      <c r="H129" s="116"/>
      <c r="I129" s="116"/>
      <c r="J129" s="117"/>
    </row>
    <row r="130" spans="1:10" x14ac:dyDescent="0.3">
      <c r="A130" s="118" t="s">
        <v>24</v>
      </c>
      <c r="B130" s="119"/>
      <c r="C130" s="119"/>
      <c r="D130" s="119"/>
      <c r="E130" s="119"/>
      <c r="F130" s="119"/>
      <c r="G130" s="119"/>
      <c r="H130" s="119"/>
      <c r="I130" s="119"/>
      <c r="J130" s="120"/>
    </row>
    <row r="131" spans="1:10" x14ac:dyDescent="0.3">
      <c r="A131" s="58" t="s">
        <v>164</v>
      </c>
      <c r="B131" s="93"/>
      <c r="C131" s="93"/>
      <c r="D131" s="93"/>
      <c r="E131" s="93"/>
      <c r="F131" s="94"/>
      <c r="G131" s="131">
        <v>5300</v>
      </c>
      <c r="H131" s="132"/>
      <c r="I131" s="132"/>
      <c r="J131" s="133"/>
    </row>
    <row r="132" spans="1:10" x14ac:dyDescent="0.3">
      <c r="A132" s="190" t="s">
        <v>246</v>
      </c>
      <c r="B132" s="191"/>
      <c r="C132" s="191"/>
      <c r="D132" s="191"/>
      <c r="E132" s="191"/>
      <c r="F132" s="192"/>
      <c r="G132" s="190">
        <v>10400</v>
      </c>
      <c r="H132" s="191"/>
      <c r="I132" s="191"/>
      <c r="J132" s="192"/>
    </row>
    <row r="133" spans="1:10" x14ac:dyDescent="0.3">
      <c r="A133" s="58" t="s">
        <v>169</v>
      </c>
      <c r="B133" s="93"/>
      <c r="C133" s="93"/>
      <c r="D133" s="93"/>
      <c r="E133" s="93"/>
      <c r="F133" s="94"/>
      <c r="G133" s="121" t="s">
        <v>168</v>
      </c>
      <c r="H133" s="122"/>
      <c r="I133" s="122"/>
      <c r="J133" s="123"/>
    </row>
    <row r="134" spans="1:10" x14ac:dyDescent="0.3">
      <c r="A134" s="58" t="s">
        <v>261</v>
      </c>
      <c r="B134" s="59"/>
      <c r="C134" s="59"/>
      <c r="D134" s="59"/>
      <c r="E134" s="59"/>
      <c r="F134" s="60"/>
      <c r="G134" s="121" t="s">
        <v>170</v>
      </c>
      <c r="H134" s="122"/>
      <c r="I134" s="122"/>
      <c r="J134" s="123"/>
    </row>
    <row r="135" spans="1:10" x14ac:dyDescent="0.3">
      <c r="A135" s="127" t="s">
        <v>227</v>
      </c>
      <c r="B135" s="127"/>
      <c r="C135" s="127"/>
      <c r="D135" s="127"/>
      <c r="E135" s="127"/>
      <c r="F135" s="127"/>
      <c r="G135" s="130" t="s">
        <v>228</v>
      </c>
      <c r="H135" s="130"/>
      <c r="I135" s="130"/>
      <c r="J135" s="130"/>
    </row>
    <row r="136" spans="1:10" x14ac:dyDescent="0.3">
      <c r="A136" s="127" t="s">
        <v>98</v>
      </c>
      <c r="B136" s="128"/>
      <c r="C136" s="128"/>
      <c r="D136" s="128"/>
      <c r="E136" s="128"/>
      <c r="F136" s="128"/>
      <c r="G136" s="129" t="s">
        <v>171</v>
      </c>
      <c r="H136" s="129"/>
      <c r="I136" s="129"/>
      <c r="J136" s="129"/>
    </row>
    <row r="137" spans="1:10" s="1" customFormat="1" ht="14.4" customHeight="1" x14ac:dyDescent="0.3">
      <c r="A137" s="134" t="s">
        <v>106</v>
      </c>
      <c r="B137" s="135"/>
      <c r="C137" s="135"/>
      <c r="D137" s="135"/>
      <c r="E137" s="135"/>
      <c r="F137" s="135"/>
      <c r="G137" s="127">
        <f>G131*0.8</f>
        <v>4240</v>
      </c>
      <c r="H137" s="127"/>
      <c r="I137" s="127"/>
      <c r="J137" s="127"/>
    </row>
    <row r="138" spans="1:10" s="44" customFormat="1" ht="15.75" customHeight="1" x14ac:dyDescent="0.3">
      <c r="A138" s="158" t="s">
        <v>236</v>
      </c>
      <c r="B138" s="158"/>
      <c r="C138" s="158"/>
      <c r="D138" s="158"/>
      <c r="E138" s="158"/>
      <c r="F138" s="158"/>
      <c r="G138" s="158"/>
      <c r="H138" s="158"/>
      <c r="I138" s="158"/>
      <c r="J138" s="158"/>
    </row>
    <row r="139" spans="1:10" s="44" customFormat="1" ht="15.75" customHeight="1" x14ac:dyDescent="0.3">
      <c r="A139" s="210" t="s">
        <v>237</v>
      </c>
      <c r="B139" s="210"/>
      <c r="C139" s="211" t="s">
        <v>238</v>
      </c>
      <c r="D139" s="211"/>
      <c r="E139" s="221" t="s">
        <v>239</v>
      </c>
      <c r="F139" s="222"/>
      <c r="G139" s="223"/>
      <c r="H139" s="215" t="s">
        <v>240</v>
      </c>
      <c r="I139" s="216"/>
      <c r="J139" s="217"/>
    </row>
    <row r="140" spans="1:10" s="44" customFormat="1" ht="15.6" x14ac:dyDescent="0.3">
      <c r="A140" s="212" t="s">
        <v>233</v>
      </c>
      <c r="B140" s="212"/>
      <c r="C140" s="213">
        <f>COUNT(D153:D168)+COUNT(D170:D185)</f>
        <v>32</v>
      </c>
      <c r="D140" s="214"/>
      <c r="E140" s="218">
        <f>SUM(D153:D168)+SUM(D170:D185)</f>
        <v>7564.078080000003</v>
      </c>
      <c r="F140" s="219"/>
      <c r="G140" s="220"/>
      <c r="H140" s="218">
        <f>SUM(G153:G168)+SUM(G170:G185)</f>
        <v>12102.524928000001</v>
      </c>
      <c r="I140" s="219"/>
      <c r="J140" s="220"/>
    </row>
    <row r="141" spans="1:10" s="44" customFormat="1" ht="15.75" customHeight="1" x14ac:dyDescent="0.3">
      <c r="A141" s="158" t="s">
        <v>241</v>
      </c>
      <c r="B141" s="158"/>
      <c r="C141" s="158"/>
      <c r="D141" s="158"/>
      <c r="E141" s="158"/>
      <c r="F141" s="158"/>
      <c r="G141" s="158"/>
      <c r="H141" s="158"/>
      <c r="I141" s="158"/>
      <c r="J141" s="158"/>
    </row>
    <row r="142" spans="1:10" s="44" customFormat="1" ht="15.75" customHeight="1" x14ac:dyDescent="0.3">
      <c r="A142" s="210" t="s">
        <v>237</v>
      </c>
      <c r="B142" s="210"/>
      <c r="C142" s="211" t="s">
        <v>238</v>
      </c>
      <c r="D142" s="211"/>
      <c r="E142" s="221" t="s">
        <v>239</v>
      </c>
      <c r="F142" s="222"/>
      <c r="G142" s="223"/>
      <c r="H142" s="215" t="s">
        <v>240</v>
      </c>
      <c r="I142" s="216"/>
      <c r="J142" s="217"/>
    </row>
    <row r="143" spans="1:10" s="44" customFormat="1" ht="15.6" x14ac:dyDescent="0.3">
      <c r="A143" s="212" t="s">
        <v>242</v>
      </c>
      <c r="B143" s="212"/>
      <c r="C143" s="214">
        <f>COUNT(D190:D197)*17+COUNT(D200:D206)*2+COUNT(D209:D215)</f>
        <v>157</v>
      </c>
      <c r="D143" s="214"/>
      <c r="E143" s="218">
        <f>SUM(D190:D197)*17+SUM(D200:D206)*2+SUM(D209:D215)</f>
        <v>67828.452588</v>
      </c>
      <c r="F143" s="224"/>
      <c r="G143" s="225"/>
      <c r="H143" s="218">
        <f>SUM(G190:G197)*17+SUM(G200:G206)*2+SUM(G209:G215)</f>
        <v>98351.256252600011</v>
      </c>
      <c r="I143" s="224"/>
      <c r="J143" s="225"/>
    </row>
    <row r="144" spans="1:10" s="44" customFormat="1" ht="15.6" x14ac:dyDescent="0.3">
      <c r="A144" s="212" t="s">
        <v>243</v>
      </c>
      <c r="B144" s="212"/>
      <c r="C144" s="214">
        <f>COUNT(D220:D227)*17+COUNT(D229,D231:D236)*2+COUNT(D238,D240:D245)</f>
        <v>157</v>
      </c>
      <c r="D144" s="214"/>
      <c r="E144" s="218">
        <f>SUM(D220:D227)*17+SUM(D229,D231:D236)*2+SUM(D238,D240:D245)</f>
        <v>95040.350495999985</v>
      </c>
      <c r="F144" s="224"/>
      <c r="G144" s="225"/>
      <c r="H144" s="218">
        <f>SUM(G220:G227)*17+SUM(G229,G231:G236)*2+SUM(G238,G240:G245)</f>
        <v>137808.50821919995</v>
      </c>
      <c r="I144" s="224"/>
      <c r="J144" s="225"/>
    </row>
    <row r="145" spans="1:14" s="44" customFormat="1" ht="15.6" x14ac:dyDescent="0.3">
      <c r="A145" s="212" t="s">
        <v>244</v>
      </c>
      <c r="B145" s="212"/>
      <c r="C145" s="214">
        <f>COUNT(D250:D257)*17+COUNT(D259,D261:D266)*2+COUNT(D268,D270:D275)</f>
        <v>157</v>
      </c>
      <c r="D145" s="214"/>
      <c r="E145" s="218">
        <f>SUM(D250:D257)*17+SUM(D259,D261:D266)*2+SUM(D268,D270:D275)</f>
        <v>95040.350495999985</v>
      </c>
      <c r="F145" s="224"/>
      <c r="G145" s="225"/>
      <c r="H145" s="218">
        <f>SUM(G250:G257)*17+SUM(G259,G261:G266)*2+SUM(G268,G270:G275)</f>
        <v>137808.50821919995</v>
      </c>
      <c r="I145" s="224"/>
      <c r="J145" s="225"/>
    </row>
    <row r="146" spans="1:14" s="44" customFormat="1" ht="15.6" x14ac:dyDescent="0.3">
      <c r="A146" s="212" t="s">
        <v>245</v>
      </c>
      <c r="B146" s="212"/>
      <c r="C146" s="214">
        <f>COUNT(D280:D287)*17+COUNT(D290:D296)*2+COUNT(D299:D305)</f>
        <v>157</v>
      </c>
      <c r="D146" s="214"/>
      <c r="E146" s="218">
        <f>SUM(D280:D287)*17+SUM(D290:D296)*2+SUM(D299:D305)</f>
        <v>67828.452588</v>
      </c>
      <c r="F146" s="224"/>
      <c r="G146" s="225"/>
      <c r="H146" s="218">
        <f>SUM(G280:G287)*17+SUM(G290:G296)*2+SUM(G299:G305)</f>
        <v>98351.256252600011</v>
      </c>
      <c r="I146" s="224"/>
      <c r="J146" s="225"/>
    </row>
    <row r="147" spans="1:14" s="44" customFormat="1" ht="15.6" x14ac:dyDescent="0.3">
      <c r="A147" s="158" t="s">
        <v>95</v>
      </c>
      <c r="B147" s="158"/>
      <c r="C147" s="211">
        <f>SUM(C143:D146)</f>
        <v>628</v>
      </c>
      <c r="D147" s="211"/>
      <c r="E147" s="226">
        <f>SUM(E143:G146)</f>
        <v>325737.60616799997</v>
      </c>
      <c r="F147" s="222"/>
      <c r="G147" s="223"/>
      <c r="H147" s="210">
        <f>SUM(H143:J146)</f>
        <v>472319.5289435999</v>
      </c>
      <c r="I147" s="210"/>
      <c r="J147" s="210"/>
    </row>
    <row r="148" spans="1:14" s="1" customFormat="1" ht="17.399999999999999" x14ac:dyDescent="0.3">
      <c r="A148" s="136" t="s">
        <v>107</v>
      </c>
      <c r="B148" s="137"/>
      <c r="C148" s="137"/>
      <c r="D148" s="137"/>
      <c r="E148" s="137"/>
      <c r="F148" s="137"/>
      <c r="G148" s="137"/>
      <c r="H148" s="137"/>
      <c r="I148" s="137"/>
      <c r="J148" s="138"/>
    </row>
    <row r="149" spans="1:14" x14ac:dyDescent="0.3">
      <c r="A149" s="148" t="s">
        <v>46</v>
      </c>
      <c r="B149" s="149"/>
      <c r="C149" s="149"/>
      <c r="D149" s="149"/>
      <c r="E149" s="149"/>
      <c r="F149" s="149"/>
      <c r="G149" s="149"/>
      <c r="H149" s="149"/>
      <c r="I149" s="149"/>
      <c r="J149" s="150"/>
    </row>
    <row r="150" spans="1:14" ht="39.6" x14ac:dyDescent="0.3">
      <c r="A150" s="108" t="s">
        <v>32</v>
      </c>
      <c r="B150" s="109"/>
      <c r="C150" s="3" t="s">
        <v>29</v>
      </c>
      <c r="D150" s="110" t="s">
        <v>162</v>
      </c>
      <c r="E150" s="111"/>
      <c r="F150" s="10" t="s">
        <v>30</v>
      </c>
      <c r="G150" s="3" t="s">
        <v>167</v>
      </c>
      <c r="H150" s="3" t="s">
        <v>31</v>
      </c>
      <c r="I150" s="108" t="s">
        <v>108</v>
      </c>
      <c r="J150" s="109"/>
    </row>
    <row r="151" spans="1:14" ht="15.6" x14ac:dyDescent="0.3">
      <c r="A151" s="77" t="s">
        <v>233</v>
      </c>
      <c r="B151" s="78"/>
      <c r="C151" s="78"/>
      <c r="D151" s="78"/>
      <c r="E151" s="78"/>
      <c r="F151" s="78"/>
      <c r="G151" s="78"/>
      <c r="H151" s="78"/>
      <c r="I151" s="78"/>
      <c r="J151" s="79"/>
    </row>
    <row r="152" spans="1:14" ht="15.6" x14ac:dyDescent="0.3">
      <c r="A152" s="77" t="s">
        <v>232</v>
      </c>
      <c r="B152" s="78"/>
      <c r="C152" s="78"/>
      <c r="D152" s="78"/>
      <c r="E152" s="78"/>
      <c r="F152" s="78"/>
      <c r="G152" s="78"/>
      <c r="H152" s="78"/>
      <c r="I152" s="78"/>
      <c r="J152" s="79"/>
    </row>
    <row r="153" spans="1:14" ht="15.75" customHeight="1" x14ac:dyDescent="0.3">
      <c r="A153" s="80">
        <v>1</v>
      </c>
      <c r="B153" s="81"/>
      <c r="C153" s="9" t="s">
        <v>234</v>
      </c>
      <c r="D153" s="80">
        <f>(21.96)*10.764</f>
        <v>236.37744000000001</v>
      </c>
      <c r="E153" s="81"/>
      <c r="F153" s="9">
        <v>0</v>
      </c>
      <c r="G153" s="9">
        <f>D153*1.6+F153</f>
        <v>378.20390400000002</v>
      </c>
      <c r="H153" s="9" t="s">
        <v>154</v>
      </c>
      <c r="I153" s="87" t="str">
        <f>A152</f>
        <v>Lower Ground Floor for Commercial &amp; Parking</v>
      </c>
      <c r="J153" s="88"/>
      <c r="K153">
        <f>G153/D153</f>
        <v>1.6</v>
      </c>
      <c r="L153">
        <f>5.4*G153</f>
        <v>2042.3010816000003</v>
      </c>
    </row>
    <row r="154" spans="1:14" ht="15.6" x14ac:dyDescent="0.3">
      <c r="A154" s="80">
        <v>2</v>
      </c>
      <c r="B154" s="81"/>
      <c r="C154" s="9" t="s">
        <v>234</v>
      </c>
      <c r="D154" s="80">
        <f>(21.96)*10.764</f>
        <v>236.37744000000001</v>
      </c>
      <c r="E154" s="81"/>
      <c r="F154" s="9">
        <v>0</v>
      </c>
      <c r="G154" s="9">
        <f t="shared" ref="G154:G168" si="0">D154*1.6+F154</f>
        <v>378.20390400000002</v>
      </c>
      <c r="H154" s="9" t="s">
        <v>154</v>
      </c>
      <c r="I154" s="89"/>
      <c r="J154" s="90"/>
      <c r="L154">
        <f t="shared" ref="L154:L160" si="1">5.4*G154</f>
        <v>2042.3010816000003</v>
      </c>
      <c r="M154">
        <v>2900000</v>
      </c>
      <c r="N154">
        <f>M154/G154</f>
        <v>7667.821429997718</v>
      </c>
    </row>
    <row r="155" spans="1:14" ht="15.6" x14ac:dyDescent="0.3">
      <c r="A155" s="80">
        <v>3</v>
      </c>
      <c r="B155" s="81"/>
      <c r="C155" s="9" t="s">
        <v>234</v>
      </c>
      <c r="D155" s="80">
        <f t="shared" ref="D155:D168" si="2">(21.96)*10.764</f>
        <v>236.37744000000001</v>
      </c>
      <c r="E155" s="81"/>
      <c r="F155" s="9">
        <v>0</v>
      </c>
      <c r="G155" s="9">
        <f t="shared" si="0"/>
        <v>378.20390400000002</v>
      </c>
      <c r="H155" s="9" t="s">
        <v>154</v>
      </c>
      <c r="I155" s="89"/>
      <c r="J155" s="90"/>
      <c r="L155">
        <f t="shared" si="1"/>
        <v>2042.3010816000003</v>
      </c>
      <c r="M155">
        <v>3500000</v>
      </c>
      <c r="N155">
        <f>M155/G156</f>
        <v>9254.267243100694</v>
      </c>
    </row>
    <row r="156" spans="1:14" ht="15.6" x14ac:dyDescent="0.3">
      <c r="A156" s="80">
        <v>4</v>
      </c>
      <c r="B156" s="81"/>
      <c r="C156" s="9" t="s">
        <v>234</v>
      </c>
      <c r="D156" s="80">
        <f t="shared" si="2"/>
        <v>236.37744000000001</v>
      </c>
      <c r="E156" s="81"/>
      <c r="F156" s="9">
        <v>0</v>
      </c>
      <c r="G156" s="9">
        <f t="shared" si="0"/>
        <v>378.20390400000002</v>
      </c>
      <c r="H156" s="9" t="s">
        <v>154</v>
      </c>
      <c r="I156" s="89"/>
      <c r="J156" s="90"/>
      <c r="L156">
        <f t="shared" si="1"/>
        <v>2042.3010816000003</v>
      </c>
    </row>
    <row r="157" spans="1:14" ht="15.6" x14ac:dyDescent="0.3">
      <c r="A157" s="80">
        <v>5</v>
      </c>
      <c r="B157" s="81"/>
      <c r="C157" s="9" t="s">
        <v>234</v>
      </c>
      <c r="D157" s="80">
        <f t="shared" si="2"/>
        <v>236.37744000000001</v>
      </c>
      <c r="E157" s="81"/>
      <c r="F157" s="9">
        <v>0</v>
      </c>
      <c r="G157" s="9">
        <f t="shared" si="0"/>
        <v>378.20390400000002</v>
      </c>
      <c r="H157" s="9" t="s">
        <v>154</v>
      </c>
      <c r="I157" s="89"/>
      <c r="J157" s="90"/>
      <c r="L157">
        <f t="shared" si="1"/>
        <v>2042.3010816000003</v>
      </c>
    </row>
    <row r="158" spans="1:14" ht="15.6" x14ac:dyDescent="0.3">
      <c r="A158" s="80">
        <v>6</v>
      </c>
      <c r="B158" s="81"/>
      <c r="C158" s="9" t="s">
        <v>234</v>
      </c>
      <c r="D158" s="80">
        <f t="shared" si="2"/>
        <v>236.37744000000001</v>
      </c>
      <c r="E158" s="81"/>
      <c r="F158" s="9">
        <v>0</v>
      </c>
      <c r="G158" s="9">
        <f t="shared" si="0"/>
        <v>378.20390400000002</v>
      </c>
      <c r="H158" s="9" t="s">
        <v>154</v>
      </c>
      <c r="I158" s="89"/>
      <c r="J158" s="90"/>
      <c r="L158">
        <f t="shared" si="1"/>
        <v>2042.3010816000003</v>
      </c>
    </row>
    <row r="159" spans="1:14" ht="15.6" x14ac:dyDescent="0.3">
      <c r="A159" s="80">
        <v>7</v>
      </c>
      <c r="B159" s="81"/>
      <c r="C159" s="9" t="s">
        <v>234</v>
      </c>
      <c r="D159" s="80">
        <f t="shared" si="2"/>
        <v>236.37744000000001</v>
      </c>
      <c r="E159" s="81"/>
      <c r="F159" s="9">
        <v>0</v>
      </c>
      <c r="G159" s="9">
        <f t="shared" si="0"/>
        <v>378.20390400000002</v>
      </c>
      <c r="H159" s="9" t="s">
        <v>154</v>
      </c>
      <c r="I159" s="89"/>
      <c r="J159" s="90"/>
      <c r="L159">
        <f t="shared" si="1"/>
        <v>2042.3010816000003</v>
      </c>
    </row>
    <row r="160" spans="1:14" ht="15.6" x14ac:dyDescent="0.3">
      <c r="A160" s="80">
        <v>8</v>
      </c>
      <c r="B160" s="81"/>
      <c r="C160" s="9" t="s">
        <v>234</v>
      </c>
      <c r="D160" s="80">
        <f t="shared" si="2"/>
        <v>236.37744000000001</v>
      </c>
      <c r="E160" s="81"/>
      <c r="F160" s="9">
        <v>0</v>
      </c>
      <c r="G160" s="9">
        <f t="shared" si="0"/>
        <v>378.20390400000002</v>
      </c>
      <c r="H160" s="9" t="s">
        <v>154</v>
      </c>
      <c r="I160" s="89"/>
      <c r="J160" s="90"/>
      <c r="L160">
        <f t="shared" si="1"/>
        <v>2042.3010816000003</v>
      </c>
    </row>
    <row r="161" spans="1:14" ht="15.6" x14ac:dyDescent="0.3">
      <c r="A161" s="80">
        <v>9</v>
      </c>
      <c r="B161" s="81"/>
      <c r="C161" s="9" t="s">
        <v>234</v>
      </c>
      <c r="D161" s="80">
        <f t="shared" si="2"/>
        <v>236.37744000000001</v>
      </c>
      <c r="E161" s="81"/>
      <c r="F161" s="9">
        <v>0</v>
      </c>
      <c r="G161" s="9">
        <f t="shared" si="0"/>
        <v>378.20390400000002</v>
      </c>
      <c r="H161" s="9" t="s">
        <v>154</v>
      </c>
      <c r="I161" s="89"/>
      <c r="J161" s="90"/>
      <c r="L161">
        <f t="shared" ref="L161:L166" si="3">5.4*G161</f>
        <v>2042.3010816000003</v>
      </c>
    </row>
    <row r="162" spans="1:14" ht="15.6" x14ac:dyDescent="0.3">
      <c r="A162" s="80">
        <v>10</v>
      </c>
      <c r="B162" s="81"/>
      <c r="C162" s="9" t="s">
        <v>234</v>
      </c>
      <c r="D162" s="80">
        <f t="shared" si="2"/>
        <v>236.37744000000001</v>
      </c>
      <c r="E162" s="81"/>
      <c r="F162" s="9">
        <v>0</v>
      </c>
      <c r="G162" s="9">
        <f t="shared" si="0"/>
        <v>378.20390400000002</v>
      </c>
      <c r="H162" s="9" t="s">
        <v>154</v>
      </c>
      <c r="I162" s="89"/>
      <c r="J162" s="90"/>
      <c r="L162">
        <f t="shared" si="3"/>
        <v>2042.3010816000003</v>
      </c>
    </row>
    <row r="163" spans="1:14" ht="15.6" x14ac:dyDescent="0.3">
      <c r="A163" s="80">
        <v>11</v>
      </c>
      <c r="B163" s="81"/>
      <c r="C163" s="9" t="s">
        <v>234</v>
      </c>
      <c r="D163" s="80">
        <f t="shared" si="2"/>
        <v>236.37744000000001</v>
      </c>
      <c r="E163" s="81"/>
      <c r="F163" s="9">
        <v>0</v>
      </c>
      <c r="G163" s="9">
        <f t="shared" si="0"/>
        <v>378.20390400000002</v>
      </c>
      <c r="H163" s="9" t="s">
        <v>154</v>
      </c>
      <c r="I163" s="89"/>
      <c r="J163" s="90"/>
      <c r="L163">
        <f t="shared" si="3"/>
        <v>2042.3010816000003</v>
      </c>
    </row>
    <row r="164" spans="1:14" ht="15.6" x14ac:dyDescent="0.3">
      <c r="A164" s="80">
        <v>12</v>
      </c>
      <c r="B164" s="81"/>
      <c r="C164" s="9" t="s">
        <v>234</v>
      </c>
      <c r="D164" s="80">
        <f t="shared" si="2"/>
        <v>236.37744000000001</v>
      </c>
      <c r="E164" s="81"/>
      <c r="F164" s="9">
        <v>0</v>
      </c>
      <c r="G164" s="9">
        <f t="shared" si="0"/>
        <v>378.20390400000002</v>
      </c>
      <c r="H164" s="9" t="s">
        <v>154</v>
      </c>
      <c r="I164" s="89"/>
      <c r="J164" s="90"/>
      <c r="L164">
        <f t="shared" si="3"/>
        <v>2042.3010816000003</v>
      </c>
    </row>
    <row r="165" spans="1:14" ht="15.6" x14ac:dyDescent="0.3">
      <c r="A165" s="80">
        <v>13</v>
      </c>
      <c r="B165" s="81"/>
      <c r="C165" s="9" t="s">
        <v>234</v>
      </c>
      <c r="D165" s="80">
        <f t="shared" si="2"/>
        <v>236.37744000000001</v>
      </c>
      <c r="E165" s="81"/>
      <c r="F165" s="9">
        <v>0</v>
      </c>
      <c r="G165" s="9">
        <f t="shared" si="0"/>
        <v>378.20390400000002</v>
      </c>
      <c r="H165" s="9" t="s">
        <v>154</v>
      </c>
      <c r="I165" s="89"/>
      <c r="J165" s="90"/>
      <c r="L165">
        <f t="shared" si="3"/>
        <v>2042.3010816000003</v>
      </c>
    </row>
    <row r="166" spans="1:14" ht="15.6" x14ac:dyDescent="0.3">
      <c r="A166" s="80">
        <v>14</v>
      </c>
      <c r="B166" s="81"/>
      <c r="C166" s="9" t="s">
        <v>234</v>
      </c>
      <c r="D166" s="80">
        <f t="shared" si="2"/>
        <v>236.37744000000001</v>
      </c>
      <c r="E166" s="81"/>
      <c r="F166" s="9">
        <v>0</v>
      </c>
      <c r="G166" s="9">
        <f t="shared" si="0"/>
        <v>378.20390400000002</v>
      </c>
      <c r="H166" s="9" t="s">
        <v>154</v>
      </c>
      <c r="I166" s="89"/>
      <c r="J166" s="90"/>
      <c r="L166">
        <f t="shared" si="3"/>
        <v>2042.3010816000003</v>
      </c>
    </row>
    <row r="167" spans="1:14" ht="15.6" x14ac:dyDescent="0.3">
      <c r="A167" s="80">
        <v>15</v>
      </c>
      <c r="B167" s="81"/>
      <c r="C167" s="9" t="s">
        <v>234</v>
      </c>
      <c r="D167" s="80">
        <f t="shared" si="2"/>
        <v>236.37744000000001</v>
      </c>
      <c r="E167" s="81"/>
      <c r="F167" s="9">
        <v>0</v>
      </c>
      <c r="G167" s="9">
        <f t="shared" si="0"/>
        <v>378.20390400000002</v>
      </c>
      <c r="H167" s="9" t="s">
        <v>154</v>
      </c>
      <c r="I167" s="89"/>
      <c r="J167" s="90"/>
      <c r="L167">
        <f t="shared" ref="L167:L168" si="4">5.4*G167</f>
        <v>2042.3010816000003</v>
      </c>
    </row>
    <row r="168" spans="1:14" ht="15.6" x14ac:dyDescent="0.3">
      <c r="A168" s="80">
        <v>16</v>
      </c>
      <c r="B168" s="81"/>
      <c r="C168" s="9" t="s">
        <v>234</v>
      </c>
      <c r="D168" s="80">
        <f t="shared" si="2"/>
        <v>236.37744000000001</v>
      </c>
      <c r="E168" s="81"/>
      <c r="F168" s="9">
        <v>0</v>
      </c>
      <c r="G168" s="9">
        <f t="shared" si="0"/>
        <v>378.20390400000002</v>
      </c>
      <c r="H168" s="9" t="s">
        <v>154</v>
      </c>
      <c r="I168" s="91"/>
      <c r="J168" s="92"/>
      <c r="L168">
        <f t="shared" si="4"/>
        <v>2042.3010816000003</v>
      </c>
    </row>
    <row r="169" spans="1:14" ht="15.6" x14ac:dyDescent="0.3">
      <c r="A169" s="77" t="s">
        <v>235</v>
      </c>
      <c r="B169" s="78"/>
      <c r="C169" s="78"/>
      <c r="D169" s="78"/>
      <c r="E169" s="78"/>
      <c r="F169" s="78"/>
      <c r="G169" s="78"/>
      <c r="H169" s="78"/>
      <c r="I169" s="78"/>
      <c r="J169" s="79"/>
    </row>
    <row r="170" spans="1:14" ht="15.75" customHeight="1" x14ac:dyDescent="0.3">
      <c r="A170" s="80">
        <v>1</v>
      </c>
      <c r="B170" s="81"/>
      <c r="C170" s="9" t="s">
        <v>234</v>
      </c>
      <c r="D170" s="80">
        <f>(21.96)*10.764</f>
        <v>236.37744000000001</v>
      </c>
      <c r="E170" s="81"/>
      <c r="F170" s="9">
        <v>0</v>
      </c>
      <c r="G170" s="9">
        <f>D170*1.6+F170</f>
        <v>378.20390400000002</v>
      </c>
      <c r="H170" s="9" t="s">
        <v>154</v>
      </c>
      <c r="I170" s="87" t="str">
        <f>A169</f>
        <v>Upper Ground Floor for Commercial &amp; Parking</v>
      </c>
      <c r="J170" s="88"/>
      <c r="K170">
        <f>G170/D170</f>
        <v>1.6</v>
      </c>
      <c r="L170">
        <f>5.4*G170</f>
        <v>2042.3010816000003</v>
      </c>
      <c r="M170">
        <v>6100000</v>
      </c>
      <c r="N170">
        <f>M170/G170</f>
        <v>16128.865766546925</v>
      </c>
    </row>
    <row r="171" spans="1:14" ht="15.6" x14ac:dyDescent="0.3">
      <c r="A171" s="80">
        <v>2</v>
      </c>
      <c r="B171" s="81"/>
      <c r="C171" s="9" t="s">
        <v>234</v>
      </c>
      <c r="D171" s="80">
        <f t="shared" ref="D171:D185" si="5">(21.96)*10.764</f>
        <v>236.37744000000001</v>
      </c>
      <c r="E171" s="81"/>
      <c r="F171" s="9">
        <v>0</v>
      </c>
      <c r="G171" s="9">
        <f t="shared" ref="G171:G185" si="6">D171*1.6+F171</f>
        <v>378.20390400000002</v>
      </c>
      <c r="H171" s="9" t="s">
        <v>154</v>
      </c>
      <c r="I171" s="89"/>
      <c r="J171" s="90"/>
      <c r="L171">
        <f t="shared" ref="L171:L185" si="7">5.4*G171</f>
        <v>2042.3010816000003</v>
      </c>
    </row>
    <row r="172" spans="1:14" ht="15.6" x14ac:dyDescent="0.3">
      <c r="A172" s="80">
        <v>3</v>
      </c>
      <c r="B172" s="81"/>
      <c r="C172" s="9" t="s">
        <v>234</v>
      </c>
      <c r="D172" s="80">
        <f t="shared" si="5"/>
        <v>236.37744000000001</v>
      </c>
      <c r="E172" s="81"/>
      <c r="F172" s="9">
        <v>0</v>
      </c>
      <c r="G172" s="9">
        <f t="shared" si="6"/>
        <v>378.20390400000002</v>
      </c>
      <c r="H172" s="9" t="s">
        <v>154</v>
      </c>
      <c r="I172" s="89"/>
      <c r="J172" s="90"/>
      <c r="L172">
        <f t="shared" si="7"/>
        <v>2042.3010816000003</v>
      </c>
    </row>
    <row r="173" spans="1:14" ht="15.6" x14ac:dyDescent="0.3">
      <c r="A173" s="80">
        <v>4</v>
      </c>
      <c r="B173" s="81"/>
      <c r="C173" s="9" t="s">
        <v>234</v>
      </c>
      <c r="D173" s="80">
        <f t="shared" si="5"/>
        <v>236.37744000000001</v>
      </c>
      <c r="E173" s="81"/>
      <c r="F173" s="9">
        <v>0</v>
      </c>
      <c r="G173" s="9">
        <f t="shared" si="6"/>
        <v>378.20390400000002</v>
      </c>
      <c r="H173" s="9" t="s">
        <v>154</v>
      </c>
      <c r="I173" s="89"/>
      <c r="J173" s="90"/>
      <c r="L173">
        <f t="shared" si="7"/>
        <v>2042.3010816000003</v>
      </c>
    </row>
    <row r="174" spans="1:14" ht="15.6" x14ac:dyDescent="0.3">
      <c r="A174" s="80">
        <v>5</v>
      </c>
      <c r="B174" s="81"/>
      <c r="C174" s="9" t="s">
        <v>234</v>
      </c>
      <c r="D174" s="80">
        <f t="shared" si="5"/>
        <v>236.37744000000001</v>
      </c>
      <c r="E174" s="81"/>
      <c r="F174" s="9">
        <v>0</v>
      </c>
      <c r="G174" s="9">
        <f t="shared" si="6"/>
        <v>378.20390400000002</v>
      </c>
      <c r="H174" s="9" t="s">
        <v>154</v>
      </c>
      <c r="I174" s="89"/>
      <c r="J174" s="90"/>
      <c r="L174">
        <f t="shared" si="7"/>
        <v>2042.3010816000003</v>
      </c>
    </row>
    <row r="175" spans="1:14" ht="15.6" x14ac:dyDescent="0.3">
      <c r="A175" s="80">
        <v>6</v>
      </c>
      <c r="B175" s="81"/>
      <c r="C175" s="9" t="s">
        <v>234</v>
      </c>
      <c r="D175" s="80">
        <f t="shared" si="5"/>
        <v>236.37744000000001</v>
      </c>
      <c r="E175" s="81"/>
      <c r="F175" s="9">
        <v>0</v>
      </c>
      <c r="G175" s="9">
        <f t="shared" si="6"/>
        <v>378.20390400000002</v>
      </c>
      <c r="H175" s="9" t="s">
        <v>154</v>
      </c>
      <c r="I175" s="89"/>
      <c r="J175" s="90"/>
      <c r="L175">
        <f t="shared" si="7"/>
        <v>2042.3010816000003</v>
      </c>
    </row>
    <row r="176" spans="1:14" ht="15.6" x14ac:dyDescent="0.3">
      <c r="A176" s="80">
        <v>7</v>
      </c>
      <c r="B176" s="81"/>
      <c r="C176" s="9" t="s">
        <v>234</v>
      </c>
      <c r="D176" s="80">
        <f t="shared" si="5"/>
        <v>236.37744000000001</v>
      </c>
      <c r="E176" s="81"/>
      <c r="F176" s="9">
        <v>0</v>
      </c>
      <c r="G176" s="9">
        <f t="shared" si="6"/>
        <v>378.20390400000002</v>
      </c>
      <c r="H176" s="9" t="s">
        <v>154</v>
      </c>
      <c r="I176" s="89"/>
      <c r="J176" s="90"/>
      <c r="L176">
        <f t="shared" si="7"/>
        <v>2042.3010816000003</v>
      </c>
    </row>
    <row r="177" spans="1:12" ht="15.6" x14ac:dyDescent="0.3">
      <c r="A177" s="80">
        <v>8</v>
      </c>
      <c r="B177" s="81"/>
      <c r="C177" s="9" t="s">
        <v>234</v>
      </c>
      <c r="D177" s="80">
        <f t="shared" si="5"/>
        <v>236.37744000000001</v>
      </c>
      <c r="E177" s="81"/>
      <c r="F177" s="9">
        <v>0</v>
      </c>
      <c r="G177" s="9">
        <f t="shared" si="6"/>
        <v>378.20390400000002</v>
      </c>
      <c r="H177" s="9" t="s">
        <v>154</v>
      </c>
      <c r="I177" s="89"/>
      <c r="J177" s="90"/>
      <c r="L177">
        <f t="shared" si="7"/>
        <v>2042.3010816000003</v>
      </c>
    </row>
    <row r="178" spans="1:12" ht="15.6" x14ac:dyDescent="0.3">
      <c r="A178" s="80">
        <v>9</v>
      </c>
      <c r="B178" s="81"/>
      <c r="C178" s="9" t="s">
        <v>234</v>
      </c>
      <c r="D178" s="80">
        <f t="shared" si="5"/>
        <v>236.37744000000001</v>
      </c>
      <c r="E178" s="81"/>
      <c r="F178" s="9">
        <v>0</v>
      </c>
      <c r="G178" s="9">
        <f t="shared" si="6"/>
        <v>378.20390400000002</v>
      </c>
      <c r="H178" s="9" t="s">
        <v>154</v>
      </c>
      <c r="I178" s="89"/>
      <c r="J178" s="90"/>
      <c r="L178">
        <f t="shared" si="7"/>
        <v>2042.3010816000003</v>
      </c>
    </row>
    <row r="179" spans="1:12" ht="15.6" x14ac:dyDescent="0.3">
      <c r="A179" s="80">
        <v>10</v>
      </c>
      <c r="B179" s="81"/>
      <c r="C179" s="9" t="s">
        <v>234</v>
      </c>
      <c r="D179" s="80">
        <f t="shared" si="5"/>
        <v>236.37744000000001</v>
      </c>
      <c r="E179" s="81"/>
      <c r="F179" s="9">
        <v>0</v>
      </c>
      <c r="G179" s="9">
        <f t="shared" si="6"/>
        <v>378.20390400000002</v>
      </c>
      <c r="H179" s="9" t="s">
        <v>154</v>
      </c>
      <c r="I179" s="89"/>
      <c r="J179" s="90"/>
      <c r="L179">
        <f t="shared" si="7"/>
        <v>2042.3010816000003</v>
      </c>
    </row>
    <row r="180" spans="1:12" ht="15.6" x14ac:dyDescent="0.3">
      <c r="A180" s="80">
        <v>11</v>
      </c>
      <c r="B180" s="81"/>
      <c r="C180" s="9" t="s">
        <v>234</v>
      </c>
      <c r="D180" s="80">
        <f t="shared" si="5"/>
        <v>236.37744000000001</v>
      </c>
      <c r="E180" s="81"/>
      <c r="F180" s="9">
        <v>0</v>
      </c>
      <c r="G180" s="9">
        <f t="shared" si="6"/>
        <v>378.20390400000002</v>
      </c>
      <c r="H180" s="9" t="s">
        <v>154</v>
      </c>
      <c r="I180" s="89"/>
      <c r="J180" s="90"/>
      <c r="L180">
        <f t="shared" si="7"/>
        <v>2042.3010816000003</v>
      </c>
    </row>
    <row r="181" spans="1:12" ht="15.6" x14ac:dyDescent="0.3">
      <c r="A181" s="80">
        <v>12</v>
      </c>
      <c r="B181" s="81"/>
      <c r="C181" s="9" t="s">
        <v>234</v>
      </c>
      <c r="D181" s="80">
        <f t="shared" si="5"/>
        <v>236.37744000000001</v>
      </c>
      <c r="E181" s="81"/>
      <c r="F181" s="9">
        <v>0</v>
      </c>
      <c r="G181" s="9">
        <f t="shared" si="6"/>
        <v>378.20390400000002</v>
      </c>
      <c r="H181" s="9" t="s">
        <v>154</v>
      </c>
      <c r="I181" s="89"/>
      <c r="J181" s="90"/>
      <c r="L181">
        <f t="shared" si="7"/>
        <v>2042.3010816000003</v>
      </c>
    </row>
    <row r="182" spans="1:12" ht="15.6" x14ac:dyDescent="0.3">
      <c r="A182" s="80">
        <v>13</v>
      </c>
      <c r="B182" s="81"/>
      <c r="C182" s="9" t="s">
        <v>234</v>
      </c>
      <c r="D182" s="80">
        <f t="shared" si="5"/>
        <v>236.37744000000001</v>
      </c>
      <c r="E182" s="81"/>
      <c r="F182" s="9">
        <v>0</v>
      </c>
      <c r="G182" s="9">
        <f t="shared" si="6"/>
        <v>378.20390400000002</v>
      </c>
      <c r="H182" s="9" t="s">
        <v>154</v>
      </c>
      <c r="I182" s="89"/>
      <c r="J182" s="90"/>
      <c r="L182">
        <f t="shared" si="7"/>
        <v>2042.3010816000003</v>
      </c>
    </row>
    <row r="183" spans="1:12" ht="15.6" x14ac:dyDescent="0.3">
      <c r="A183" s="80">
        <v>14</v>
      </c>
      <c r="B183" s="81"/>
      <c r="C183" s="9" t="s">
        <v>234</v>
      </c>
      <c r="D183" s="80">
        <f t="shared" si="5"/>
        <v>236.37744000000001</v>
      </c>
      <c r="E183" s="81"/>
      <c r="F183" s="9">
        <v>0</v>
      </c>
      <c r="G183" s="9">
        <f t="shared" si="6"/>
        <v>378.20390400000002</v>
      </c>
      <c r="H183" s="9" t="s">
        <v>154</v>
      </c>
      <c r="I183" s="89"/>
      <c r="J183" s="90"/>
      <c r="L183">
        <f t="shared" si="7"/>
        <v>2042.3010816000003</v>
      </c>
    </row>
    <row r="184" spans="1:12" ht="15.6" x14ac:dyDescent="0.3">
      <c r="A184" s="80">
        <v>15</v>
      </c>
      <c r="B184" s="81"/>
      <c r="C184" s="9" t="s">
        <v>234</v>
      </c>
      <c r="D184" s="80">
        <f t="shared" si="5"/>
        <v>236.37744000000001</v>
      </c>
      <c r="E184" s="81"/>
      <c r="F184" s="9">
        <v>0</v>
      </c>
      <c r="G184" s="9">
        <f t="shared" si="6"/>
        <v>378.20390400000002</v>
      </c>
      <c r="H184" s="9" t="s">
        <v>154</v>
      </c>
      <c r="I184" s="89"/>
      <c r="J184" s="90"/>
      <c r="L184">
        <f t="shared" si="7"/>
        <v>2042.3010816000003</v>
      </c>
    </row>
    <row r="185" spans="1:12" ht="15.6" x14ac:dyDescent="0.3">
      <c r="A185" s="80">
        <v>16</v>
      </c>
      <c r="B185" s="81"/>
      <c r="C185" s="9" t="s">
        <v>234</v>
      </c>
      <c r="D185" s="80">
        <f t="shared" si="5"/>
        <v>236.37744000000001</v>
      </c>
      <c r="E185" s="81"/>
      <c r="F185" s="9">
        <v>0</v>
      </c>
      <c r="G185" s="9">
        <f t="shared" si="6"/>
        <v>378.20390400000002</v>
      </c>
      <c r="H185" s="9" t="s">
        <v>154</v>
      </c>
      <c r="I185" s="91"/>
      <c r="J185" s="92"/>
      <c r="L185">
        <f t="shared" si="7"/>
        <v>2042.3010816000003</v>
      </c>
    </row>
    <row r="186" spans="1:12" ht="15.6" x14ac:dyDescent="0.3">
      <c r="A186" s="124" t="s">
        <v>150</v>
      </c>
      <c r="B186" s="125"/>
      <c r="C186" s="125"/>
      <c r="D186" s="125"/>
      <c r="E186" s="125"/>
      <c r="F186" s="125"/>
      <c r="G186" s="125"/>
      <c r="H186" s="125"/>
      <c r="I186" s="125"/>
      <c r="J186" s="126"/>
    </row>
    <row r="187" spans="1:12" ht="15.6" x14ac:dyDescent="0.3">
      <c r="A187" s="77" t="s">
        <v>151</v>
      </c>
      <c r="B187" s="78"/>
      <c r="C187" s="78"/>
      <c r="D187" s="78"/>
      <c r="E187" s="78"/>
      <c r="F187" s="78"/>
      <c r="G187" s="78"/>
      <c r="H187" s="78"/>
      <c r="I187" s="78"/>
      <c r="J187" s="79"/>
    </row>
    <row r="188" spans="1:12" ht="15.6" x14ac:dyDescent="0.3">
      <c r="A188" s="77" t="s">
        <v>166</v>
      </c>
      <c r="B188" s="78"/>
      <c r="C188" s="78"/>
      <c r="D188" s="78"/>
      <c r="E188" s="78"/>
      <c r="F188" s="78"/>
      <c r="G188" s="78"/>
      <c r="H188" s="78"/>
      <c r="I188" s="78"/>
      <c r="J188" s="79"/>
    </row>
    <row r="189" spans="1:12" ht="15.6" x14ac:dyDescent="0.3">
      <c r="A189" s="77" t="s">
        <v>226</v>
      </c>
      <c r="B189" s="78"/>
      <c r="C189" s="78"/>
      <c r="D189" s="78"/>
      <c r="E189" s="78"/>
      <c r="F189" s="78"/>
      <c r="G189" s="78"/>
      <c r="H189" s="78"/>
      <c r="I189" s="78"/>
      <c r="J189" s="79"/>
    </row>
    <row r="190" spans="1:12" ht="15.6" x14ac:dyDescent="0.3">
      <c r="A190" s="80">
        <v>1</v>
      </c>
      <c r="B190" s="81"/>
      <c r="C190" s="9" t="s">
        <v>153</v>
      </c>
      <c r="D190" s="80">
        <f t="shared" ref="D190:D195" si="8">39.831*10.764</f>
        <v>428.74088399999999</v>
      </c>
      <c r="E190" s="81"/>
      <c r="F190" s="9">
        <v>0</v>
      </c>
      <c r="G190" s="9">
        <f>D190*1.45+F190</f>
        <v>621.67428180000002</v>
      </c>
      <c r="H190" s="9" t="s">
        <v>154</v>
      </c>
      <c r="I190" s="87" t="s">
        <v>152</v>
      </c>
      <c r="J190" s="88"/>
      <c r="K190">
        <f>G190/D190</f>
        <v>1.45</v>
      </c>
      <c r="L190">
        <f>5.4*G190</f>
        <v>3357.0411217200003</v>
      </c>
    </row>
    <row r="191" spans="1:12" ht="15.6" x14ac:dyDescent="0.3">
      <c r="A191" s="80">
        <v>2</v>
      </c>
      <c r="B191" s="81"/>
      <c r="C191" s="9" t="s">
        <v>153</v>
      </c>
      <c r="D191" s="80">
        <f t="shared" si="8"/>
        <v>428.74088399999999</v>
      </c>
      <c r="E191" s="81"/>
      <c r="F191" s="9">
        <v>0</v>
      </c>
      <c r="G191" s="9">
        <f t="shared" ref="G191:G197" si="9">D191*1.45+F191</f>
        <v>621.67428180000002</v>
      </c>
      <c r="H191" s="9" t="s">
        <v>154</v>
      </c>
      <c r="I191" s="89"/>
      <c r="J191" s="90"/>
      <c r="L191">
        <f t="shared" ref="L191:L254" si="10">5.4*G191</f>
        <v>3357.0411217200003</v>
      </c>
    </row>
    <row r="192" spans="1:12" ht="15.6" x14ac:dyDescent="0.3">
      <c r="A192" s="80">
        <v>3</v>
      </c>
      <c r="B192" s="81"/>
      <c r="C192" s="9" t="s">
        <v>153</v>
      </c>
      <c r="D192" s="80">
        <f t="shared" si="8"/>
        <v>428.74088399999999</v>
      </c>
      <c r="E192" s="81"/>
      <c r="F192" s="9">
        <v>0</v>
      </c>
      <c r="G192" s="9">
        <f t="shared" si="9"/>
        <v>621.67428180000002</v>
      </c>
      <c r="H192" s="9" t="s">
        <v>154</v>
      </c>
      <c r="I192" s="89"/>
      <c r="J192" s="90"/>
      <c r="L192">
        <f t="shared" si="10"/>
        <v>3357.0411217200003</v>
      </c>
    </row>
    <row r="193" spans="1:12" ht="15.6" x14ac:dyDescent="0.3">
      <c r="A193" s="80">
        <v>4</v>
      </c>
      <c r="B193" s="81"/>
      <c r="C193" s="9" t="s">
        <v>153</v>
      </c>
      <c r="D193" s="80">
        <f t="shared" si="8"/>
        <v>428.74088399999999</v>
      </c>
      <c r="E193" s="81"/>
      <c r="F193" s="9">
        <v>0</v>
      </c>
      <c r="G193" s="9">
        <f t="shared" si="9"/>
        <v>621.67428180000002</v>
      </c>
      <c r="H193" s="9" t="s">
        <v>154</v>
      </c>
      <c r="I193" s="89"/>
      <c r="J193" s="90"/>
      <c r="L193">
        <f t="shared" si="10"/>
        <v>3357.0411217200003</v>
      </c>
    </row>
    <row r="194" spans="1:12" ht="15.6" x14ac:dyDescent="0.3">
      <c r="A194" s="80">
        <v>5</v>
      </c>
      <c r="B194" s="81"/>
      <c r="C194" s="9" t="s">
        <v>153</v>
      </c>
      <c r="D194" s="80">
        <f t="shared" si="8"/>
        <v>428.74088399999999</v>
      </c>
      <c r="E194" s="81"/>
      <c r="F194" s="9">
        <v>0</v>
      </c>
      <c r="G194" s="9">
        <f t="shared" si="9"/>
        <v>621.67428180000002</v>
      </c>
      <c r="H194" s="9" t="s">
        <v>154</v>
      </c>
      <c r="I194" s="89"/>
      <c r="J194" s="90"/>
      <c r="L194">
        <f t="shared" si="10"/>
        <v>3357.0411217200003</v>
      </c>
    </row>
    <row r="195" spans="1:12" ht="15.6" x14ac:dyDescent="0.3">
      <c r="A195" s="80">
        <v>6</v>
      </c>
      <c r="B195" s="81"/>
      <c r="C195" s="9" t="s">
        <v>153</v>
      </c>
      <c r="D195" s="80">
        <f t="shared" si="8"/>
        <v>428.74088399999999</v>
      </c>
      <c r="E195" s="81"/>
      <c r="F195" s="9">
        <v>0</v>
      </c>
      <c r="G195" s="9">
        <f t="shared" si="9"/>
        <v>621.67428180000002</v>
      </c>
      <c r="H195" s="9" t="s">
        <v>154</v>
      </c>
      <c r="I195" s="89"/>
      <c r="J195" s="90"/>
      <c r="L195">
        <f t="shared" si="10"/>
        <v>3357.0411217200003</v>
      </c>
    </row>
    <row r="196" spans="1:12" ht="15.6" x14ac:dyDescent="0.3">
      <c r="A196" s="80">
        <v>7</v>
      </c>
      <c r="B196" s="81"/>
      <c r="C196" s="9" t="s">
        <v>153</v>
      </c>
      <c r="D196" s="80">
        <f>40.794*10.764</f>
        <v>439.10661599999992</v>
      </c>
      <c r="E196" s="81"/>
      <c r="F196" s="9">
        <v>0</v>
      </c>
      <c r="G196" s="9">
        <f t="shared" si="9"/>
        <v>636.70459319999986</v>
      </c>
      <c r="H196" s="9" t="s">
        <v>154</v>
      </c>
      <c r="I196" s="89"/>
      <c r="J196" s="90"/>
      <c r="L196">
        <f t="shared" si="10"/>
        <v>3438.2048032799994</v>
      </c>
    </row>
    <row r="197" spans="1:12" ht="15.6" x14ac:dyDescent="0.3">
      <c r="A197" s="80">
        <v>8</v>
      </c>
      <c r="B197" s="81"/>
      <c r="C197" s="9" t="s">
        <v>153</v>
      </c>
      <c r="D197" s="80">
        <f>40.794*10.764</f>
        <v>439.10661599999992</v>
      </c>
      <c r="E197" s="81"/>
      <c r="F197" s="9">
        <v>0</v>
      </c>
      <c r="G197" s="9">
        <f t="shared" si="9"/>
        <v>636.70459319999986</v>
      </c>
      <c r="H197" s="9" t="s">
        <v>154</v>
      </c>
      <c r="I197" s="91"/>
      <c r="J197" s="92"/>
      <c r="L197">
        <f t="shared" si="10"/>
        <v>3438.2048032799994</v>
      </c>
    </row>
    <row r="198" spans="1:12" ht="15.6" x14ac:dyDescent="0.3">
      <c r="A198" s="77" t="s">
        <v>155</v>
      </c>
      <c r="B198" s="78"/>
      <c r="C198" s="78"/>
      <c r="D198" s="78"/>
      <c r="E198" s="78"/>
      <c r="F198" s="78"/>
      <c r="G198" s="78"/>
      <c r="H198" s="78"/>
      <c r="I198" s="78"/>
      <c r="J198" s="79"/>
      <c r="L198">
        <f t="shared" si="10"/>
        <v>0</v>
      </c>
    </row>
    <row r="199" spans="1:12" ht="15.6" x14ac:dyDescent="0.3">
      <c r="A199" s="80">
        <v>1</v>
      </c>
      <c r="B199" s="81"/>
      <c r="C199" s="80" t="s">
        <v>165</v>
      </c>
      <c r="D199" s="86"/>
      <c r="E199" s="86"/>
      <c r="F199" s="86"/>
      <c r="G199" s="86"/>
      <c r="H199" s="81"/>
      <c r="I199" s="87" t="s">
        <v>155</v>
      </c>
      <c r="J199" s="88"/>
      <c r="L199">
        <f t="shared" si="10"/>
        <v>0</v>
      </c>
    </row>
    <row r="200" spans="1:12" ht="15.6" x14ac:dyDescent="0.3">
      <c r="A200" s="80">
        <v>2</v>
      </c>
      <c r="B200" s="81"/>
      <c r="C200" s="9" t="s">
        <v>153</v>
      </c>
      <c r="D200" s="80">
        <f>39.831*10.764</f>
        <v>428.74088399999999</v>
      </c>
      <c r="E200" s="81"/>
      <c r="F200" s="9">
        <v>0</v>
      </c>
      <c r="G200" s="9">
        <f t="shared" ref="G200:G206" si="11">D200*1.45+F200</f>
        <v>621.67428180000002</v>
      </c>
      <c r="H200" s="9" t="s">
        <v>154</v>
      </c>
      <c r="I200" s="89"/>
      <c r="J200" s="90"/>
      <c r="L200">
        <f t="shared" si="10"/>
        <v>3357.0411217200003</v>
      </c>
    </row>
    <row r="201" spans="1:12" ht="15.6" x14ac:dyDescent="0.3">
      <c r="A201" s="80">
        <v>3</v>
      </c>
      <c r="B201" s="81"/>
      <c r="C201" s="9" t="s">
        <v>153</v>
      </c>
      <c r="D201" s="80">
        <f>39.831*10.764</f>
        <v>428.74088399999999</v>
      </c>
      <c r="E201" s="81"/>
      <c r="F201" s="9">
        <v>0</v>
      </c>
      <c r="G201" s="9">
        <f t="shared" si="11"/>
        <v>621.67428180000002</v>
      </c>
      <c r="H201" s="9" t="s">
        <v>154</v>
      </c>
      <c r="I201" s="89"/>
      <c r="J201" s="90"/>
      <c r="L201">
        <f t="shared" si="10"/>
        <v>3357.0411217200003</v>
      </c>
    </row>
    <row r="202" spans="1:12" ht="15.6" x14ac:dyDescent="0.3">
      <c r="A202" s="80">
        <v>4</v>
      </c>
      <c r="B202" s="81"/>
      <c r="C202" s="9" t="s">
        <v>153</v>
      </c>
      <c r="D202" s="80">
        <f>39.831*10.764</f>
        <v>428.74088399999999</v>
      </c>
      <c r="E202" s="81"/>
      <c r="F202" s="9">
        <v>0</v>
      </c>
      <c r="G202" s="9">
        <f t="shared" si="11"/>
        <v>621.67428180000002</v>
      </c>
      <c r="H202" s="9" t="s">
        <v>154</v>
      </c>
      <c r="I202" s="89"/>
      <c r="J202" s="90"/>
      <c r="L202">
        <f t="shared" si="10"/>
        <v>3357.0411217200003</v>
      </c>
    </row>
    <row r="203" spans="1:12" ht="15.6" x14ac:dyDescent="0.3">
      <c r="A203" s="80">
        <v>5</v>
      </c>
      <c r="B203" s="81"/>
      <c r="C203" s="9" t="s">
        <v>153</v>
      </c>
      <c r="D203" s="80">
        <f>39.831*10.764</f>
        <v>428.74088399999999</v>
      </c>
      <c r="E203" s="81"/>
      <c r="F203" s="9">
        <v>0</v>
      </c>
      <c r="G203" s="9">
        <f t="shared" si="11"/>
        <v>621.67428180000002</v>
      </c>
      <c r="H203" s="9" t="s">
        <v>154</v>
      </c>
      <c r="I203" s="89"/>
      <c r="J203" s="90"/>
      <c r="L203">
        <f t="shared" si="10"/>
        <v>3357.0411217200003</v>
      </c>
    </row>
    <row r="204" spans="1:12" ht="15.6" x14ac:dyDescent="0.3">
      <c r="A204" s="80">
        <v>6</v>
      </c>
      <c r="B204" s="81"/>
      <c r="C204" s="9" t="s">
        <v>153</v>
      </c>
      <c r="D204" s="80">
        <f>39.831*10.764</f>
        <v>428.74088399999999</v>
      </c>
      <c r="E204" s="81"/>
      <c r="F204" s="9">
        <v>0</v>
      </c>
      <c r="G204" s="9">
        <f t="shared" si="11"/>
        <v>621.67428180000002</v>
      </c>
      <c r="H204" s="9" t="s">
        <v>154</v>
      </c>
      <c r="I204" s="89"/>
      <c r="J204" s="90"/>
      <c r="L204">
        <f t="shared" si="10"/>
        <v>3357.0411217200003</v>
      </c>
    </row>
    <row r="205" spans="1:12" ht="15.6" x14ac:dyDescent="0.3">
      <c r="A205" s="80">
        <v>7</v>
      </c>
      <c r="B205" s="81"/>
      <c r="C205" s="9" t="s">
        <v>153</v>
      </c>
      <c r="D205" s="80">
        <f>40.794*10.764</f>
        <v>439.10661599999992</v>
      </c>
      <c r="E205" s="81"/>
      <c r="F205" s="9">
        <v>0</v>
      </c>
      <c r="G205" s="9">
        <f t="shared" si="11"/>
        <v>636.70459319999986</v>
      </c>
      <c r="H205" s="9" t="s">
        <v>154</v>
      </c>
      <c r="I205" s="89"/>
      <c r="J205" s="90"/>
      <c r="L205">
        <f t="shared" si="10"/>
        <v>3438.2048032799994</v>
      </c>
    </row>
    <row r="206" spans="1:12" ht="15.6" x14ac:dyDescent="0.3">
      <c r="A206" s="80">
        <v>8</v>
      </c>
      <c r="B206" s="81"/>
      <c r="C206" s="9" t="s">
        <v>153</v>
      </c>
      <c r="D206" s="80">
        <f>40.794*10.764</f>
        <v>439.10661599999992</v>
      </c>
      <c r="E206" s="81"/>
      <c r="F206" s="9">
        <v>0</v>
      </c>
      <c r="G206" s="9">
        <f t="shared" si="11"/>
        <v>636.70459319999986</v>
      </c>
      <c r="H206" s="9" t="s">
        <v>154</v>
      </c>
      <c r="I206" s="91"/>
      <c r="J206" s="92"/>
      <c r="L206">
        <f t="shared" si="10"/>
        <v>3438.2048032799994</v>
      </c>
    </row>
    <row r="207" spans="1:12" ht="15.6" x14ac:dyDescent="0.3">
      <c r="A207" s="77" t="s">
        <v>156</v>
      </c>
      <c r="B207" s="78"/>
      <c r="C207" s="78"/>
      <c r="D207" s="78"/>
      <c r="E207" s="78"/>
      <c r="F207" s="78"/>
      <c r="G207" s="78"/>
      <c r="H207" s="78"/>
      <c r="I207" s="78"/>
      <c r="J207" s="79"/>
      <c r="L207">
        <f t="shared" si="10"/>
        <v>0</v>
      </c>
    </row>
    <row r="208" spans="1:12" ht="15.6" x14ac:dyDescent="0.3">
      <c r="A208" s="80">
        <v>1</v>
      </c>
      <c r="B208" s="81"/>
      <c r="C208" s="80" t="s">
        <v>165</v>
      </c>
      <c r="D208" s="86"/>
      <c r="E208" s="86"/>
      <c r="F208" s="86"/>
      <c r="G208" s="86"/>
      <c r="H208" s="81"/>
      <c r="I208" s="87" t="s">
        <v>156</v>
      </c>
      <c r="J208" s="88"/>
      <c r="L208">
        <f t="shared" si="10"/>
        <v>0</v>
      </c>
    </row>
    <row r="209" spans="1:12" ht="15.6" x14ac:dyDescent="0.3">
      <c r="A209" s="80">
        <v>2</v>
      </c>
      <c r="B209" s="81"/>
      <c r="C209" s="9" t="s">
        <v>153</v>
      </c>
      <c r="D209" s="80">
        <f>49.261*10.764</f>
        <v>530.24540400000001</v>
      </c>
      <c r="E209" s="81"/>
      <c r="F209" s="9">
        <v>0</v>
      </c>
      <c r="G209" s="9">
        <f t="shared" ref="G209:G215" si="12">D209*1.45+F209</f>
        <v>768.85583580000002</v>
      </c>
      <c r="H209" s="9" t="s">
        <v>154</v>
      </c>
      <c r="I209" s="89"/>
      <c r="J209" s="90"/>
      <c r="K209">
        <f>2700000/G210</f>
        <v>4343.1103377517911</v>
      </c>
      <c r="L209">
        <f t="shared" si="10"/>
        <v>4151.8215133200001</v>
      </c>
    </row>
    <row r="210" spans="1:12" ht="15.6" x14ac:dyDescent="0.3">
      <c r="A210" s="80">
        <v>3</v>
      </c>
      <c r="B210" s="81"/>
      <c r="C210" s="9" t="s">
        <v>153</v>
      </c>
      <c r="D210" s="80">
        <f>39.831*10.764</f>
        <v>428.74088399999999</v>
      </c>
      <c r="E210" s="81"/>
      <c r="F210" s="9">
        <v>0</v>
      </c>
      <c r="G210" s="9">
        <f t="shared" si="12"/>
        <v>621.67428180000002</v>
      </c>
      <c r="H210" s="9" t="s">
        <v>154</v>
      </c>
      <c r="I210" s="89"/>
      <c r="J210" s="90"/>
      <c r="L210">
        <f t="shared" si="10"/>
        <v>3357.0411217200003</v>
      </c>
    </row>
    <row r="211" spans="1:12" ht="15.6" x14ac:dyDescent="0.3">
      <c r="A211" s="80">
        <v>4</v>
      </c>
      <c r="B211" s="81"/>
      <c r="C211" s="9" t="s">
        <v>153</v>
      </c>
      <c r="D211" s="80">
        <f>39.831*10.764</f>
        <v>428.74088399999999</v>
      </c>
      <c r="E211" s="81"/>
      <c r="F211" s="9">
        <v>0</v>
      </c>
      <c r="G211" s="9">
        <f t="shared" si="12"/>
        <v>621.67428180000002</v>
      </c>
      <c r="H211" s="9" t="s">
        <v>154</v>
      </c>
      <c r="I211" s="89"/>
      <c r="J211" s="90"/>
      <c r="L211">
        <f t="shared" si="10"/>
        <v>3357.0411217200003</v>
      </c>
    </row>
    <row r="212" spans="1:12" ht="15.6" x14ac:dyDescent="0.3">
      <c r="A212" s="80">
        <v>5</v>
      </c>
      <c r="B212" s="81"/>
      <c r="C212" s="9" t="s">
        <v>153</v>
      </c>
      <c r="D212" s="80">
        <f>39.831*10.764</f>
        <v>428.74088399999999</v>
      </c>
      <c r="E212" s="81"/>
      <c r="F212" s="9">
        <v>0</v>
      </c>
      <c r="G212" s="9">
        <f t="shared" si="12"/>
        <v>621.67428180000002</v>
      </c>
      <c r="H212" s="9" t="s">
        <v>154</v>
      </c>
      <c r="I212" s="89"/>
      <c r="J212" s="90"/>
      <c r="L212">
        <f t="shared" si="10"/>
        <v>3357.0411217200003</v>
      </c>
    </row>
    <row r="213" spans="1:12" ht="15.6" x14ac:dyDescent="0.3">
      <c r="A213" s="80">
        <v>6</v>
      </c>
      <c r="B213" s="81"/>
      <c r="C213" s="9" t="s">
        <v>153</v>
      </c>
      <c r="D213" s="80">
        <f>39.831*10.764</f>
        <v>428.74088399999999</v>
      </c>
      <c r="E213" s="81"/>
      <c r="F213" s="9">
        <v>0</v>
      </c>
      <c r="G213" s="9">
        <f t="shared" si="12"/>
        <v>621.67428180000002</v>
      </c>
      <c r="H213" s="9" t="s">
        <v>154</v>
      </c>
      <c r="I213" s="89"/>
      <c r="J213" s="90"/>
      <c r="L213">
        <f t="shared" si="10"/>
        <v>3357.0411217200003</v>
      </c>
    </row>
    <row r="214" spans="1:12" ht="15.6" x14ac:dyDescent="0.3">
      <c r="A214" s="80">
        <v>7</v>
      </c>
      <c r="B214" s="81"/>
      <c r="C214" s="9" t="s">
        <v>153</v>
      </c>
      <c r="D214" s="80">
        <f>40.794*10.764</f>
        <v>439.10661599999992</v>
      </c>
      <c r="E214" s="81"/>
      <c r="F214" s="9">
        <v>0</v>
      </c>
      <c r="G214" s="9">
        <f t="shared" si="12"/>
        <v>636.70459319999986</v>
      </c>
      <c r="H214" s="9" t="s">
        <v>154</v>
      </c>
      <c r="I214" s="89"/>
      <c r="J214" s="90"/>
      <c r="L214">
        <f t="shared" si="10"/>
        <v>3438.2048032799994</v>
      </c>
    </row>
    <row r="215" spans="1:12" ht="15.6" x14ac:dyDescent="0.3">
      <c r="A215" s="80">
        <v>8</v>
      </c>
      <c r="B215" s="81"/>
      <c r="C215" s="9" t="s">
        <v>153</v>
      </c>
      <c r="D215" s="80">
        <f>40.794*10.764</f>
        <v>439.10661599999992</v>
      </c>
      <c r="E215" s="81"/>
      <c r="F215" s="9">
        <v>0</v>
      </c>
      <c r="G215" s="9">
        <f t="shared" si="12"/>
        <v>636.70459319999986</v>
      </c>
      <c r="H215" s="9" t="s">
        <v>154</v>
      </c>
      <c r="I215" s="91"/>
      <c r="J215" s="92"/>
      <c r="K215">
        <f>2700000/G215</f>
        <v>4240.5850826835222</v>
      </c>
      <c r="L215">
        <f t="shared" si="10"/>
        <v>3438.2048032799994</v>
      </c>
    </row>
    <row r="216" spans="1:12" ht="15.6" x14ac:dyDescent="0.3">
      <c r="A216" s="77" t="s">
        <v>158</v>
      </c>
      <c r="B216" s="78"/>
      <c r="C216" s="78"/>
      <c r="D216" s="78"/>
      <c r="E216" s="78"/>
      <c r="F216" s="78"/>
      <c r="G216" s="78"/>
      <c r="H216" s="78"/>
      <c r="I216" s="78"/>
      <c r="J216" s="79"/>
      <c r="L216">
        <f t="shared" si="10"/>
        <v>0</v>
      </c>
    </row>
    <row r="217" spans="1:12" ht="15.6" x14ac:dyDescent="0.3">
      <c r="A217" s="77" t="s">
        <v>159</v>
      </c>
      <c r="B217" s="78"/>
      <c r="C217" s="78"/>
      <c r="D217" s="78"/>
      <c r="E217" s="78"/>
      <c r="F217" s="78"/>
      <c r="G217" s="78"/>
      <c r="H217" s="78"/>
      <c r="I217" s="78"/>
      <c r="J217" s="79"/>
      <c r="L217">
        <f t="shared" si="10"/>
        <v>0</v>
      </c>
    </row>
    <row r="218" spans="1:12" ht="15.6" x14ac:dyDescent="0.3">
      <c r="A218" s="77" t="s">
        <v>166</v>
      </c>
      <c r="B218" s="78"/>
      <c r="C218" s="78"/>
      <c r="D218" s="78"/>
      <c r="E218" s="78"/>
      <c r="F218" s="78"/>
      <c r="G218" s="78"/>
      <c r="H218" s="78"/>
      <c r="I218" s="78"/>
      <c r="J218" s="79"/>
      <c r="L218">
        <f t="shared" si="10"/>
        <v>0</v>
      </c>
    </row>
    <row r="219" spans="1:12" ht="15.6" x14ac:dyDescent="0.3">
      <c r="A219" s="77" t="s">
        <v>226</v>
      </c>
      <c r="B219" s="78"/>
      <c r="C219" s="78"/>
      <c r="D219" s="78"/>
      <c r="E219" s="78"/>
      <c r="F219" s="78"/>
      <c r="G219" s="78"/>
      <c r="H219" s="78"/>
      <c r="I219" s="78"/>
      <c r="J219" s="79"/>
      <c r="L219">
        <f t="shared" si="10"/>
        <v>0</v>
      </c>
    </row>
    <row r="220" spans="1:12" ht="15.6" x14ac:dyDescent="0.3">
      <c r="A220" s="80">
        <v>1</v>
      </c>
      <c r="B220" s="81"/>
      <c r="C220" s="9" t="s">
        <v>160</v>
      </c>
      <c r="D220" s="80">
        <f>56.067*10.764</f>
        <v>603.50518799999998</v>
      </c>
      <c r="E220" s="81"/>
      <c r="F220" s="9">
        <v>0</v>
      </c>
      <c r="G220" s="9">
        <f>D220*1.45+F220</f>
        <v>875.08252259999995</v>
      </c>
      <c r="H220" s="9" t="s">
        <v>154</v>
      </c>
      <c r="I220" s="87" t="s">
        <v>152</v>
      </c>
      <c r="J220" s="88"/>
      <c r="L220">
        <f t="shared" si="10"/>
        <v>4725.4456220399998</v>
      </c>
    </row>
    <row r="221" spans="1:12" ht="15.6" x14ac:dyDescent="0.3">
      <c r="A221" s="80">
        <v>2</v>
      </c>
      <c r="B221" s="81"/>
      <c r="C221" s="9" t="s">
        <v>160</v>
      </c>
      <c r="D221" s="80">
        <f t="shared" ref="D221:D227" si="13">56.067*10.764</f>
        <v>603.50518799999998</v>
      </c>
      <c r="E221" s="81"/>
      <c r="F221" s="9">
        <v>0</v>
      </c>
      <c r="G221" s="9">
        <f t="shared" ref="G221:G227" si="14">D221*1.45+F221</f>
        <v>875.08252259999995</v>
      </c>
      <c r="H221" s="9" t="s">
        <v>154</v>
      </c>
      <c r="I221" s="89"/>
      <c r="J221" s="90"/>
      <c r="L221">
        <f t="shared" si="10"/>
        <v>4725.4456220399998</v>
      </c>
    </row>
    <row r="222" spans="1:12" ht="15.6" x14ac:dyDescent="0.3">
      <c r="A222" s="80">
        <v>3</v>
      </c>
      <c r="B222" s="81"/>
      <c r="C222" s="9" t="s">
        <v>160</v>
      </c>
      <c r="D222" s="80">
        <f t="shared" si="13"/>
        <v>603.50518799999998</v>
      </c>
      <c r="E222" s="81"/>
      <c r="F222" s="9">
        <v>0</v>
      </c>
      <c r="G222" s="9">
        <f t="shared" si="14"/>
        <v>875.08252259999995</v>
      </c>
      <c r="H222" s="9" t="s">
        <v>154</v>
      </c>
      <c r="I222" s="89"/>
      <c r="J222" s="90"/>
      <c r="L222">
        <f t="shared" si="10"/>
        <v>4725.4456220399998</v>
      </c>
    </row>
    <row r="223" spans="1:12" ht="15.6" x14ac:dyDescent="0.3">
      <c r="A223" s="80">
        <v>4</v>
      </c>
      <c r="B223" s="81"/>
      <c r="C223" s="9" t="s">
        <v>160</v>
      </c>
      <c r="D223" s="80">
        <f t="shared" si="13"/>
        <v>603.50518799999998</v>
      </c>
      <c r="E223" s="81"/>
      <c r="F223" s="9">
        <v>0</v>
      </c>
      <c r="G223" s="9">
        <f t="shared" si="14"/>
        <v>875.08252259999995</v>
      </c>
      <c r="H223" s="9" t="s">
        <v>154</v>
      </c>
      <c r="I223" s="89"/>
      <c r="J223" s="90"/>
      <c r="L223">
        <f t="shared" si="10"/>
        <v>4725.4456220399998</v>
      </c>
    </row>
    <row r="224" spans="1:12" ht="15.6" x14ac:dyDescent="0.3">
      <c r="A224" s="80">
        <v>5</v>
      </c>
      <c r="B224" s="81"/>
      <c r="C224" s="9" t="s">
        <v>160</v>
      </c>
      <c r="D224" s="80">
        <f t="shared" si="13"/>
        <v>603.50518799999998</v>
      </c>
      <c r="E224" s="81"/>
      <c r="F224" s="9">
        <v>0</v>
      </c>
      <c r="G224" s="9">
        <f t="shared" si="14"/>
        <v>875.08252259999995</v>
      </c>
      <c r="H224" s="9" t="s">
        <v>154</v>
      </c>
      <c r="I224" s="89"/>
      <c r="J224" s="90"/>
      <c r="L224">
        <f t="shared" si="10"/>
        <v>4725.4456220399998</v>
      </c>
    </row>
    <row r="225" spans="1:12" ht="15.6" x14ac:dyDescent="0.3">
      <c r="A225" s="80">
        <v>6</v>
      </c>
      <c r="B225" s="81"/>
      <c r="C225" s="9" t="s">
        <v>160</v>
      </c>
      <c r="D225" s="80">
        <f t="shared" si="13"/>
        <v>603.50518799999998</v>
      </c>
      <c r="E225" s="81"/>
      <c r="F225" s="9">
        <v>0</v>
      </c>
      <c r="G225" s="9">
        <f t="shared" si="14"/>
        <v>875.08252259999995</v>
      </c>
      <c r="H225" s="9" t="s">
        <v>154</v>
      </c>
      <c r="I225" s="89"/>
      <c r="J225" s="90"/>
      <c r="L225">
        <f t="shared" si="10"/>
        <v>4725.4456220399998</v>
      </c>
    </row>
    <row r="226" spans="1:12" ht="15.6" x14ac:dyDescent="0.3">
      <c r="A226" s="80">
        <v>7</v>
      </c>
      <c r="B226" s="81"/>
      <c r="C226" s="9" t="s">
        <v>160</v>
      </c>
      <c r="D226" s="80">
        <f t="shared" si="13"/>
        <v>603.50518799999998</v>
      </c>
      <c r="E226" s="81"/>
      <c r="F226" s="9">
        <v>0</v>
      </c>
      <c r="G226" s="9">
        <f t="shared" si="14"/>
        <v>875.08252259999995</v>
      </c>
      <c r="H226" s="9" t="s">
        <v>154</v>
      </c>
      <c r="I226" s="89"/>
      <c r="J226" s="90"/>
      <c r="L226">
        <f t="shared" si="10"/>
        <v>4725.4456220399998</v>
      </c>
    </row>
    <row r="227" spans="1:12" ht="15.6" x14ac:dyDescent="0.3">
      <c r="A227" s="80">
        <v>8</v>
      </c>
      <c r="B227" s="81"/>
      <c r="C227" s="9" t="s">
        <v>160</v>
      </c>
      <c r="D227" s="80">
        <f t="shared" si="13"/>
        <v>603.50518799999998</v>
      </c>
      <c r="E227" s="81"/>
      <c r="F227" s="9">
        <v>0</v>
      </c>
      <c r="G227" s="9">
        <f t="shared" si="14"/>
        <v>875.08252259999995</v>
      </c>
      <c r="H227" s="9" t="s">
        <v>154</v>
      </c>
      <c r="I227" s="91"/>
      <c r="J227" s="92"/>
      <c r="L227">
        <f t="shared" si="10"/>
        <v>4725.4456220399998</v>
      </c>
    </row>
    <row r="228" spans="1:12" ht="15.6" x14ac:dyDescent="0.3">
      <c r="A228" s="77" t="s">
        <v>155</v>
      </c>
      <c r="B228" s="78"/>
      <c r="C228" s="78"/>
      <c r="D228" s="78"/>
      <c r="E228" s="78"/>
      <c r="F228" s="78"/>
      <c r="G228" s="78"/>
      <c r="H228" s="78"/>
      <c r="I228" s="78"/>
      <c r="J228" s="79"/>
      <c r="L228">
        <f t="shared" si="10"/>
        <v>0</v>
      </c>
    </row>
    <row r="229" spans="1:12" ht="15.6" x14ac:dyDescent="0.3">
      <c r="A229" s="80">
        <v>1</v>
      </c>
      <c r="B229" s="81"/>
      <c r="C229" s="9" t="s">
        <v>160</v>
      </c>
      <c r="D229" s="80">
        <f>56.067*10.764</f>
        <v>603.50518799999998</v>
      </c>
      <c r="E229" s="81"/>
      <c r="F229" s="9">
        <v>0</v>
      </c>
      <c r="G229" s="9">
        <f>D229*1.45+F229</f>
        <v>875.08252259999995</v>
      </c>
      <c r="H229" s="9" t="s">
        <v>154</v>
      </c>
      <c r="I229" s="87" t="s">
        <v>155</v>
      </c>
      <c r="J229" s="88"/>
      <c r="L229">
        <f t="shared" si="10"/>
        <v>4725.4456220399998</v>
      </c>
    </row>
    <row r="230" spans="1:12" ht="15.6" x14ac:dyDescent="0.3">
      <c r="A230" s="80">
        <v>2</v>
      </c>
      <c r="B230" s="81"/>
      <c r="C230" s="80" t="s">
        <v>165</v>
      </c>
      <c r="D230" s="86"/>
      <c r="E230" s="86"/>
      <c r="F230" s="86"/>
      <c r="G230" s="86"/>
      <c r="H230" s="81"/>
      <c r="I230" s="89"/>
      <c r="J230" s="90"/>
      <c r="L230">
        <f t="shared" si="10"/>
        <v>0</v>
      </c>
    </row>
    <row r="231" spans="1:12" ht="15.6" x14ac:dyDescent="0.3">
      <c r="A231" s="80">
        <v>3</v>
      </c>
      <c r="B231" s="81"/>
      <c r="C231" s="9" t="s">
        <v>160</v>
      </c>
      <c r="D231" s="80">
        <f t="shared" ref="D231:D236" si="15">56.067*10.764</f>
        <v>603.50518799999998</v>
      </c>
      <c r="E231" s="81"/>
      <c r="F231" s="9">
        <v>0</v>
      </c>
      <c r="G231" s="9">
        <f t="shared" ref="G231:G236" si="16">D231*1.45+F231</f>
        <v>875.08252259999995</v>
      </c>
      <c r="H231" s="9" t="s">
        <v>154</v>
      </c>
      <c r="I231" s="89"/>
      <c r="J231" s="90"/>
      <c r="L231">
        <f t="shared" si="10"/>
        <v>4725.4456220399998</v>
      </c>
    </row>
    <row r="232" spans="1:12" ht="15.6" x14ac:dyDescent="0.3">
      <c r="A232" s="80">
        <v>4</v>
      </c>
      <c r="B232" s="81"/>
      <c r="C232" s="9" t="s">
        <v>160</v>
      </c>
      <c r="D232" s="80">
        <f t="shared" si="15"/>
        <v>603.50518799999998</v>
      </c>
      <c r="E232" s="81"/>
      <c r="F232" s="9">
        <v>0</v>
      </c>
      <c r="G232" s="9">
        <f t="shared" si="16"/>
        <v>875.08252259999995</v>
      </c>
      <c r="H232" s="9" t="s">
        <v>154</v>
      </c>
      <c r="I232" s="89"/>
      <c r="J232" s="90"/>
      <c r="L232">
        <f t="shared" si="10"/>
        <v>4725.4456220399998</v>
      </c>
    </row>
    <row r="233" spans="1:12" ht="15.6" x14ac:dyDescent="0.3">
      <c r="A233" s="80">
        <v>5</v>
      </c>
      <c r="B233" s="81"/>
      <c r="C233" s="9" t="s">
        <v>160</v>
      </c>
      <c r="D233" s="80">
        <f t="shared" si="15"/>
        <v>603.50518799999998</v>
      </c>
      <c r="E233" s="81"/>
      <c r="F233" s="9">
        <v>0</v>
      </c>
      <c r="G233" s="9">
        <f t="shared" si="16"/>
        <v>875.08252259999995</v>
      </c>
      <c r="H233" s="9" t="s">
        <v>154</v>
      </c>
      <c r="I233" s="89"/>
      <c r="J233" s="90"/>
      <c r="L233">
        <f t="shared" si="10"/>
        <v>4725.4456220399998</v>
      </c>
    </row>
    <row r="234" spans="1:12" ht="15.6" x14ac:dyDescent="0.3">
      <c r="A234" s="80">
        <v>6</v>
      </c>
      <c r="B234" s="81"/>
      <c r="C234" s="9" t="s">
        <v>160</v>
      </c>
      <c r="D234" s="80">
        <f t="shared" si="15"/>
        <v>603.50518799999998</v>
      </c>
      <c r="E234" s="81"/>
      <c r="F234" s="9">
        <v>0</v>
      </c>
      <c r="G234" s="9">
        <f t="shared" si="16"/>
        <v>875.08252259999995</v>
      </c>
      <c r="H234" s="9" t="s">
        <v>154</v>
      </c>
      <c r="I234" s="89"/>
      <c r="J234" s="90"/>
      <c r="L234">
        <f t="shared" si="10"/>
        <v>4725.4456220399998</v>
      </c>
    </row>
    <row r="235" spans="1:12" ht="15.6" x14ac:dyDescent="0.3">
      <c r="A235" s="80">
        <v>7</v>
      </c>
      <c r="B235" s="81"/>
      <c r="C235" s="9" t="s">
        <v>160</v>
      </c>
      <c r="D235" s="80">
        <f t="shared" si="15"/>
        <v>603.50518799999998</v>
      </c>
      <c r="E235" s="81"/>
      <c r="F235" s="9">
        <v>0</v>
      </c>
      <c r="G235" s="9">
        <f t="shared" si="16"/>
        <v>875.08252259999995</v>
      </c>
      <c r="H235" s="9" t="s">
        <v>154</v>
      </c>
      <c r="I235" s="89"/>
      <c r="J235" s="90"/>
      <c r="L235">
        <f t="shared" si="10"/>
        <v>4725.4456220399998</v>
      </c>
    </row>
    <row r="236" spans="1:12" ht="15.6" x14ac:dyDescent="0.3">
      <c r="A236" s="80">
        <v>8</v>
      </c>
      <c r="B236" s="81"/>
      <c r="C236" s="9" t="s">
        <v>160</v>
      </c>
      <c r="D236" s="80">
        <f t="shared" si="15"/>
        <v>603.50518799999998</v>
      </c>
      <c r="E236" s="81"/>
      <c r="F236" s="9">
        <v>0</v>
      </c>
      <c r="G236" s="9">
        <f t="shared" si="16"/>
        <v>875.08252259999995</v>
      </c>
      <c r="H236" s="9" t="s">
        <v>154</v>
      </c>
      <c r="I236" s="91"/>
      <c r="J236" s="92"/>
      <c r="L236">
        <f t="shared" si="10"/>
        <v>4725.4456220399998</v>
      </c>
    </row>
    <row r="237" spans="1:12" ht="15.6" x14ac:dyDescent="0.3">
      <c r="A237" s="77" t="s">
        <v>156</v>
      </c>
      <c r="B237" s="78"/>
      <c r="C237" s="78"/>
      <c r="D237" s="78"/>
      <c r="E237" s="78"/>
      <c r="F237" s="78"/>
      <c r="G237" s="78"/>
      <c r="H237" s="78"/>
      <c r="I237" s="78"/>
      <c r="J237" s="79"/>
      <c r="L237">
        <f t="shared" si="10"/>
        <v>0</v>
      </c>
    </row>
    <row r="238" spans="1:12" ht="15.6" x14ac:dyDescent="0.3">
      <c r="A238" s="80">
        <v>1</v>
      </c>
      <c r="B238" s="81"/>
      <c r="C238" s="9" t="s">
        <v>160</v>
      </c>
      <c r="D238" s="80">
        <f>83.012*10.764</f>
        <v>893.54116799999997</v>
      </c>
      <c r="E238" s="81"/>
      <c r="F238" s="9">
        <v>0</v>
      </c>
      <c r="G238" s="9">
        <f>D238*1.45+F238</f>
        <v>1295.6346936</v>
      </c>
      <c r="H238" s="9" t="s">
        <v>154</v>
      </c>
      <c r="I238" s="87" t="s">
        <v>156</v>
      </c>
      <c r="J238" s="88"/>
      <c r="L238">
        <f t="shared" si="10"/>
        <v>6996.4273454400009</v>
      </c>
    </row>
    <row r="239" spans="1:12" ht="15.6" x14ac:dyDescent="0.3">
      <c r="A239" s="80">
        <v>2</v>
      </c>
      <c r="B239" s="81"/>
      <c r="C239" s="80" t="s">
        <v>165</v>
      </c>
      <c r="D239" s="86"/>
      <c r="E239" s="86"/>
      <c r="F239" s="86"/>
      <c r="G239" s="86"/>
      <c r="H239" s="81"/>
      <c r="I239" s="89"/>
      <c r="J239" s="90"/>
      <c r="L239">
        <f t="shared" si="10"/>
        <v>0</v>
      </c>
    </row>
    <row r="240" spans="1:12" ht="15.6" x14ac:dyDescent="0.3">
      <c r="A240" s="80">
        <v>3</v>
      </c>
      <c r="B240" s="81"/>
      <c r="C240" s="9" t="s">
        <v>160</v>
      </c>
      <c r="D240" s="80">
        <f t="shared" ref="D240:D245" si="17">56.067*10.764</f>
        <v>603.50518799999998</v>
      </c>
      <c r="E240" s="81"/>
      <c r="F240" s="9">
        <v>0</v>
      </c>
      <c r="G240" s="9">
        <f t="shared" ref="G240:G245" si="18">D240*1.45+F240</f>
        <v>875.08252259999995</v>
      </c>
      <c r="H240" s="9" t="s">
        <v>154</v>
      </c>
      <c r="I240" s="89"/>
      <c r="J240" s="90"/>
      <c r="L240">
        <f t="shared" si="10"/>
        <v>4725.4456220399998</v>
      </c>
    </row>
    <row r="241" spans="1:12" ht="15.6" x14ac:dyDescent="0.3">
      <c r="A241" s="80">
        <v>4</v>
      </c>
      <c r="B241" s="81"/>
      <c r="C241" s="9" t="s">
        <v>160</v>
      </c>
      <c r="D241" s="80">
        <f t="shared" si="17"/>
        <v>603.50518799999998</v>
      </c>
      <c r="E241" s="81"/>
      <c r="F241" s="9">
        <v>0</v>
      </c>
      <c r="G241" s="9">
        <f t="shared" si="18"/>
        <v>875.08252259999995</v>
      </c>
      <c r="H241" s="9" t="s">
        <v>154</v>
      </c>
      <c r="I241" s="89"/>
      <c r="J241" s="90"/>
      <c r="L241">
        <f t="shared" si="10"/>
        <v>4725.4456220399998</v>
      </c>
    </row>
    <row r="242" spans="1:12" ht="15.6" x14ac:dyDescent="0.3">
      <c r="A242" s="80">
        <v>5</v>
      </c>
      <c r="B242" s="81"/>
      <c r="C242" s="9" t="s">
        <v>160</v>
      </c>
      <c r="D242" s="80">
        <f t="shared" si="17"/>
        <v>603.50518799999998</v>
      </c>
      <c r="E242" s="81"/>
      <c r="F242" s="9">
        <v>0</v>
      </c>
      <c r="G242" s="9">
        <f t="shared" si="18"/>
        <v>875.08252259999995</v>
      </c>
      <c r="H242" s="9" t="s">
        <v>154</v>
      </c>
      <c r="I242" s="89"/>
      <c r="J242" s="90"/>
      <c r="L242">
        <f t="shared" si="10"/>
        <v>4725.4456220399998</v>
      </c>
    </row>
    <row r="243" spans="1:12" ht="15.6" x14ac:dyDescent="0.3">
      <c r="A243" s="80">
        <v>6</v>
      </c>
      <c r="B243" s="81"/>
      <c r="C243" s="9" t="s">
        <v>160</v>
      </c>
      <c r="D243" s="80">
        <f t="shared" si="17"/>
        <v>603.50518799999998</v>
      </c>
      <c r="E243" s="81"/>
      <c r="F243" s="9">
        <v>0</v>
      </c>
      <c r="G243" s="9">
        <f t="shared" si="18"/>
        <v>875.08252259999995</v>
      </c>
      <c r="H243" s="9" t="s">
        <v>154</v>
      </c>
      <c r="I243" s="89"/>
      <c r="J243" s="90"/>
      <c r="L243">
        <f t="shared" si="10"/>
        <v>4725.4456220399998</v>
      </c>
    </row>
    <row r="244" spans="1:12" ht="15.6" x14ac:dyDescent="0.3">
      <c r="A244" s="80">
        <v>7</v>
      </c>
      <c r="B244" s="81"/>
      <c r="C244" s="9" t="s">
        <v>160</v>
      </c>
      <c r="D244" s="80">
        <f t="shared" si="17"/>
        <v>603.50518799999998</v>
      </c>
      <c r="E244" s="81"/>
      <c r="F244" s="9">
        <v>0</v>
      </c>
      <c r="G244" s="9">
        <f t="shared" si="18"/>
        <v>875.08252259999995</v>
      </c>
      <c r="H244" s="9" t="s">
        <v>154</v>
      </c>
      <c r="I244" s="89"/>
      <c r="J244" s="90"/>
      <c r="L244">
        <f t="shared" si="10"/>
        <v>4725.4456220399998</v>
      </c>
    </row>
    <row r="245" spans="1:12" ht="15.6" x14ac:dyDescent="0.3">
      <c r="A245" s="80">
        <v>8</v>
      </c>
      <c r="B245" s="81"/>
      <c r="C245" s="9" t="s">
        <v>160</v>
      </c>
      <c r="D245" s="80">
        <f t="shared" si="17"/>
        <v>603.50518799999998</v>
      </c>
      <c r="E245" s="81"/>
      <c r="F245" s="9">
        <v>0</v>
      </c>
      <c r="G245" s="9">
        <f t="shared" si="18"/>
        <v>875.08252259999995</v>
      </c>
      <c r="H245" s="9" t="s">
        <v>154</v>
      </c>
      <c r="I245" s="91"/>
      <c r="J245" s="92"/>
      <c r="L245">
        <f t="shared" si="10"/>
        <v>4725.4456220399998</v>
      </c>
    </row>
    <row r="246" spans="1:12" ht="15.6" x14ac:dyDescent="0.3">
      <c r="A246" s="199" t="s">
        <v>161</v>
      </c>
      <c r="B246" s="199"/>
      <c r="C246" s="199"/>
      <c r="D246" s="199"/>
      <c r="E246" s="199"/>
      <c r="F246" s="199"/>
      <c r="G246" s="199"/>
      <c r="H246" s="199"/>
      <c r="I246" s="199"/>
      <c r="J246" s="199"/>
      <c r="L246">
        <f t="shared" si="10"/>
        <v>0</v>
      </c>
    </row>
    <row r="247" spans="1:12" ht="15.6" x14ac:dyDescent="0.3">
      <c r="A247" s="77" t="s">
        <v>157</v>
      </c>
      <c r="B247" s="78"/>
      <c r="C247" s="78"/>
      <c r="D247" s="78"/>
      <c r="E247" s="78"/>
      <c r="F247" s="78"/>
      <c r="G247" s="78"/>
      <c r="H247" s="78"/>
      <c r="I247" s="78"/>
      <c r="J247" s="79"/>
      <c r="L247">
        <f t="shared" si="10"/>
        <v>0</v>
      </c>
    </row>
    <row r="248" spans="1:12" ht="15.6" x14ac:dyDescent="0.3">
      <c r="A248" s="77" t="s">
        <v>166</v>
      </c>
      <c r="B248" s="78"/>
      <c r="C248" s="78"/>
      <c r="D248" s="78"/>
      <c r="E248" s="78"/>
      <c r="F248" s="78"/>
      <c r="G248" s="78"/>
      <c r="H248" s="78"/>
      <c r="I248" s="78"/>
      <c r="J248" s="79"/>
      <c r="L248">
        <f t="shared" si="10"/>
        <v>0</v>
      </c>
    </row>
    <row r="249" spans="1:12" ht="15.6" x14ac:dyDescent="0.3">
      <c r="A249" s="77" t="s">
        <v>226</v>
      </c>
      <c r="B249" s="78"/>
      <c r="C249" s="78"/>
      <c r="D249" s="78"/>
      <c r="E249" s="78"/>
      <c r="F249" s="78"/>
      <c r="G249" s="78"/>
      <c r="H249" s="78"/>
      <c r="I249" s="78"/>
      <c r="J249" s="79"/>
      <c r="L249">
        <f t="shared" si="10"/>
        <v>0</v>
      </c>
    </row>
    <row r="250" spans="1:12" ht="15.6" x14ac:dyDescent="0.3">
      <c r="A250" s="80">
        <v>1</v>
      </c>
      <c r="B250" s="81"/>
      <c r="C250" s="9" t="s">
        <v>160</v>
      </c>
      <c r="D250" s="80">
        <f>56.067*10.764</f>
        <v>603.50518799999998</v>
      </c>
      <c r="E250" s="81"/>
      <c r="F250" s="9">
        <v>0</v>
      </c>
      <c r="G250" s="9">
        <f>D250*1.45+F250</f>
        <v>875.08252259999995</v>
      </c>
      <c r="H250" s="9" t="s">
        <v>154</v>
      </c>
      <c r="I250" s="87" t="s">
        <v>152</v>
      </c>
      <c r="J250" s="88"/>
      <c r="L250">
        <f t="shared" si="10"/>
        <v>4725.4456220399998</v>
      </c>
    </row>
    <row r="251" spans="1:12" ht="15.6" x14ac:dyDescent="0.3">
      <c r="A251" s="80">
        <v>2</v>
      </c>
      <c r="B251" s="81"/>
      <c r="C251" s="9" t="s">
        <v>160</v>
      </c>
      <c r="D251" s="80">
        <f t="shared" ref="D251:D257" si="19">56.067*10.764</f>
        <v>603.50518799999998</v>
      </c>
      <c r="E251" s="81"/>
      <c r="F251" s="9">
        <v>0</v>
      </c>
      <c r="G251" s="9">
        <f t="shared" ref="G251:G257" si="20">D251*1.45+F251</f>
        <v>875.08252259999995</v>
      </c>
      <c r="H251" s="9" t="s">
        <v>154</v>
      </c>
      <c r="I251" s="89"/>
      <c r="J251" s="90"/>
      <c r="L251">
        <f t="shared" si="10"/>
        <v>4725.4456220399998</v>
      </c>
    </row>
    <row r="252" spans="1:12" ht="15.6" x14ac:dyDescent="0.3">
      <c r="A252" s="80">
        <v>3</v>
      </c>
      <c r="B252" s="81"/>
      <c r="C252" s="9" t="s">
        <v>160</v>
      </c>
      <c r="D252" s="80">
        <f t="shared" si="19"/>
        <v>603.50518799999998</v>
      </c>
      <c r="E252" s="81"/>
      <c r="F252" s="9">
        <v>0</v>
      </c>
      <c r="G252" s="9">
        <f t="shared" si="20"/>
        <v>875.08252259999995</v>
      </c>
      <c r="H252" s="9" t="s">
        <v>154</v>
      </c>
      <c r="I252" s="89"/>
      <c r="J252" s="90"/>
      <c r="L252">
        <f t="shared" si="10"/>
        <v>4725.4456220399998</v>
      </c>
    </row>
    <row r="253" spans="1:12" ht="15.6" x14ac:dyDescent="0.3">
      <c r="A253" s="80">
        <v>4</v>
      </c>
      <c r="B253" s="81"/>
      <c r="C253" s="9" t="s">
        <v>160</v>
      </c>
      <c r="D253" s="80">
        <f t="shared" si="19"/>
        <v>603.50518799999998</v>
      </c>
      <c r="E253" s="81"/>
      <c r="F253" s="9">
        <v>0</v>
      </c>
      <c r="G253" s="9">
        <f t="shared" si="20"/>
        <v>875.08252259999995</v>
      </c>
      <c r="H253" s="9" t="s">
        <v>154</v>
      </c>
      <c r="I253" s="89"/>
      <c r="J253" s="90"/>
      <c r="L253">
        <f t="shared" si="10"/>
        <v>4725.4456220399998</v>
      </c>
    </row>
    <row r="254" spans="1:12" ht="15.6" x14ac:dyDescent="0.3">
      <c r="A254" s="80">
        <v>5</v>
      </c>
      <c r="B254" s="81"/>
      <c r="C254" s="9" t="s">
        <v>160</v>
      </c>
      <c r="D254" s="80">
        <f t="shared" si="19"/>
        <v>603.50518799999998</v>
      </c>
      <c r="E254" s="81"/>
      <c r="F254" s="9">
        <v>0</v>
      </c>
      <c r="G254" s="9">
        <f t="shared" si="20"/>
        <v>875.08252259999995</v>
      </c>
      <c r="H254" s="9" t="s">
        <v>154</v>
      </c>
      <c r="I254" s="89"/>
      <c r="J254" s="90"/>
      <c r="L254">
        <f t="shared" si="10"/>
        <v>4725.4456220399998</v>
      </c>
    </row>
    <row r="255" spans="1:12" ht="15.6" x14ac:dyDescent="0.3">
      <c r="A255" s="80">
        <v>6</v>
      </c>
      <c r="B255" s="81"/>
      <c r="C255" s="9" t="s">
        <v>160</v>
      </c>
      <c r="D255" s="80">
        <f t="shared" si="19"/>
        <v>603.50518799999998</v>
      </c>
      <c r="E255" s="81"/>
      <c r="F255" s="9">
        <v>0</v>
      </c>
      <c r="G255" s="9">
        <f t="shared" si="20"/>
        <v>875.08252259999995</v>
      </c>
      <c r="H255" s="9" t="s">
        <v>154</v>
      </c>
      <c r="I255" s="89"/>
      <c r="J255" s="90"/>
      <c r="L255">
        <f t="shared" ref="L255:L305" si="21">5.4*G255</f>
        <v>4725.4456220399998</v>
      </c>
    </row>
    <row r="256" spans="1:12" ht="15.6" x14ac:dyDescent="0.3">
      <c r="A256" s="80">
        <v>7</v>
      </c>
      <c r="B256" s="81"/>
      <c r="C256" s="9" t="s">
        <v>160</v>
      </c>
      <c r="D256" s="80">
        <f t="shared" si="19"/>
        <v>603.50518799999998</v>
      </c>
      <c r="E256" s="81"/>
      <c r="F256" s="9">
        <v>0</v>
      </c>
      <c r="G256" s="9">
        <f t="shared" si="20"/>
        <v>875.08252259999995</v>
      </c>
      <c r="H256" s="9" t="s">
        <v>154</v>
      </c>
      <c r="I256" s="89"/>
      <c r="J256" s="90"/>
      <c r="L256">
        <f t="shared" si="21"/>
        <v>4725.4456220399998</v>
      </c>
    </row>
    <row r="257" spans="1:12" ht="15.6" x14ac:dyDescent="0.3">
      <c r="A257" s="80">
        <v>8</v>
      </c>
      <c r="B257" s="81"/>
      <c r="C257" s="9" t="s">
        <v>160</v>
      </c>
      <c r="D257" s="80">
        <f t="shared" si="19"/>
        <v>603.50518799999998</v>
      </c>
      <c r="E257" s="81"/>
      <c r="F257" s="9">
        <v>0</v>
      </c>
      <c r="G257" s="9">
        <f t="shared" si="20"/>
        <v>875.08252259999995</v>
      </c>
      <c r="H257" s="9" t="s">
        <v>154</v>
      </c>
      <c r="I257" s="91"/>
      <c r="J257" s="92"/>
      <c r="L257">
        <f t="shared" si="21"/>
        <v>4725.4456220399998</v>
      </c>
    </row>
    <row r="258" spans="1:12" ht="15.6" x14ac:dyDescent="0.3">
      <c r="A258" s="77" t="s">
        <v>155</v>
      </c>
      <c r="B258" s="78"/>
      <c r="C258" s="78"/>
      <c r="D258" s="78"/>
      <c r="E258" s="78"/>
      <c r="F258" s="78"/>
      <c r="G258" s="78"/>
      <c r="H258" s="78"/>
      <c r="I258" s="78"/>
      <c r="J258" s="79"/>
      <c r="L258">
        <f t="shared" si="21"/>
        <v>0</v>
      </c>
    </row>
    <row r="259" spans="1:12" ht="15.6" x14ac:dyDescent="0.3">
      <c r="A259" s="80">
        <v>1</v>
      </c>
      <c r="B259" s="81"/>
      <c r="C259" s="9" t="s">
        <v>160</v>
      </c>
      <c r="D259" s="80">
        <f>56.067*10.764</f>
        <v>603.50518799999998</v>
      </c>
      <c r="E259" s="81"/>
      <c r="F259" s="9">
        <v>0</v>
      </c>
      <c r="G259" s="9">
        <f>D259*1.45+F259</f>
        <v>875.08252259999995</v>
      </c>
      <c r="H259" s="9" t="s">
        <v>154</v>
      </c>
      <c r="I259" s="87" t="s">
        <v>155</v>
      </c>
      <c r="J259" s="88"/>
      <c r="L259">
        <f t="shared" si="21"/>
        <v>4725.4456220399998</v>
      </c>
    </row>
    <row r="260" spans="1:12" ht="15.6" x14ac:dyDescent="0.3">
      <c r="A260" s="80">
        <v>2</v>
      </c>
      <c r="B260" s="81"/>
      <c r="C260" s="80" t="s">
        <v>165</v>
      </c>
      <c r="D260" s="86"/>
      <c r="E260" s="86"/>
      <c r="F260" s="86"/>
      <c r="G260" s="86"/>
      <c r="H260" s="81"/>
      <c r="I260" s="89"/>
      <c r="J260" s="90"/>
      <c r="L260">
        <f t="shared" si="21"/>
        <v>0</v>
      </c>
    </row>
    <row r="261" spans="1:12" ht="15.6" x14ac:dyDescent="0.3">
      <c r="A261" s="80">
        <v>3</v>
      </c>
      <c r="B261" s="81"/>
      <c r="C261" s="9" t="s">
        <v>160</v>
      </c>
      <c r="D261" s="80">
        <f t="shared" ref="D261:D266" si="22">56.067*10.764</f>
        <v>603.50518799999998</v>
      </c>
      <c r="E261" s="81"/>
      <c r="F261" s="9">
        <v>0</v>
      </c>
      <c r="G261" s="9">
        <f t="shared" ref="G261:G266" si="23">D261*1.45+F261</f>
        <v>875.08252259999995</v>
      </c>
      <c r="H261" s="9" t="s">
        <v>154</v>
      </c>
      <c r="I261" s="89"/>
      <c r="J261" s="90"/>
      <c r="L261">
        <f t="shared" si="21"/>
        <v>4725.4456220399998</v>
      </c>
    </row>
    <row r="262" spans="1:12" ht="15.6" x14ac:dyDescent="0.3">
      <c r="A262" s="80">
        <v>4</v>
      </c>
      <c r="B262" s="81"/>
      <c r="C262" s="9" t="s">
        <v>160</v>
      </c>
      <c r="D262" s="80">
        <f t="shared" si="22"/>
        <v>603.50518799999998</v>
      </c>
      <c r="E262" s="81"/>
      <c r="F262" s="9">
        <v>0</v>
      </c>
      <c r="G262" s="9">
        <f t="shared" si="23"/>
        <v>875.08252259999995</v>
      </c>
      <c r="H262" s="9" t="s">
        <v>154</v>
      </c>
      <c r="I262" s="89"/>
      <c r="J262" s="90"/>
      <c r="L262">
        <f t="shared" si="21"/>
        <v>4725.4456220399998</v>
      </c>
    </row>
    <row r="263" spans="1:12" ht="15.6" x14ac:dyDescent="0.3">
      <c r="A263" s="80">
        <v>5</v>
      </c>
      <c r="B263" s="81"/>
      <c r="C263" s="9" t="s">
        <v>160</v>
      </c>
      <c r="D263" s="80">
        <f t="shared" si="22"/>
        <v>603.50518799999998</v>
      </c>
      <c r="E263" s="81"/>
      <c r="F263" s="9">
        <v>0</v>
      </c>
      <c r="G263" s="9">
        <f t="shared" si="23"/>
        <v>875.08252259999995</v>
      </c>
      <c r="H263" s="9" t="s">
        <v>154</v>
      </c>
      <c r="I263" s="89"/>
      <c r="J263" s="90"/>
      <c r="L263">
        <f t="shared" si="21"/>
        <v>4725.4456220399998</v>
      </c>
    </row>
    <row r="264" spans="1:12" ht="15.6" x14ac:dyDescent="0.3">
      <c r="A264" s="80">
        <v>6</v>
      </c>
      <c r="B264" s="81"/>
      <c r="C264" s="9" t="s">
        <v>160</v>
      </c>
      <c r="D264" s="80">
        <f t="shared" si="22"/>
        <v>603.50518799999998</v>
      </c>
      <c r="E264" s="81"/>
      <c r="F264" s="9">
        <v>0</v>
      </c>
      <c r="G264" s="9">
        <f t="shared" si="23"/>
        <v>875.08252259999995</v>
      </c>
      <c r="H264" s="9" t="s">
        <v>154</v>
      </c>
      <c r="I264" s="89"/>
      <c r="J264" s="90"/>
      <c r="L264">
        <f t="shared" si="21"/>
        <v>4725.4456220399998</v>
      </c>
    </row>
    <row r="265" spans="1:12" ht="15.6" x14ac:dyDescent="0.3">
      <c r="A265" s="80">
        <v>7</v>
      </c>
      <c r="B265" s="81"/>
      <c r="C265" s="9" t="s">
        <v>160</v>
      </c>
      <c r="D265" s="80">
        <f t="shared" si="22"/>
        <v>603.50518799999998</v>
      </c>
      <c r="E265" s="81"/>
      <c r="F265" s="9">
        <v>0</v>
      </c>
      <c r="G265" s="9">
        <f t="shared" si="23"/>
        <v>875.08252259999995</v>
      </c>
      <c r="H265" s="9" t="s">
        <v>154</v>
      </c>
      <c r="I265" s="89"/>
      <c r="J265" s="90"/>
      <c r="L265">
        <f t="shared" si="21"/>
        <v>4725.4456220399998</v>
      </c>
    </row>
    <row r="266" spans="1:12" ht="15.6" x14ac:dyDescent="0.3">
      <c r="A266" s="80">
        <v>8</v>
      </c>
      <c r="B266" s="81"/>
      <c r="C266" s="9" t="s">
        <v>160</v>
      </c>
      <c r="D266" s="80">
        <f t="shared" si="22"/>
        <v>603.50518799999998</v>
      </c>
      <c r="E266" s="81"/>
      <c r="F266" s="9">
        <v>0</v>
      </c>
      <c r="G266" s="9">
        <f t="shared" si="23"/>
        <v>875.08252259999995</v>
      </c>
      <c r="H266" s="9" t="s">
        <v>154</v>
      </c>
      <c r="I266" s="91"/>
      <c r="J266" s="92"/>
      <c r="L266">
        <f t="shared" si="21"/>
        <v>4725.4456220399998</v>
      </c>
    </row>
    <row r="267" spans="1:12" ht="15.6" x14ac:dyDescent="0.3">
      <c r="A267" s="77" t="s">
        <v>268</v>
      </c>
      <c r="B267" s="78"/>
      <c r="C267" s="78"/>
      <c r="D267" s="78"/>
      <c r="E267" s="78"/>
      <c r="F267" s="78"/>
      <c r="G267" s="78"/>
      <c r="H267" s="78"/>
      <c r="I267" s="78"/>
      <c r="J267" s="79"/>
      <c r="L267">
        <f t="shared" si="21"/>
        <v>0</v>
      </c>
    </row>
    <row r="268" spans="1:12" ht="15.6" x14ac:dyDescent="0.3">
      <c r="A268" s="80">
        <v>1</v>
      </c>
      <c r="B268" s="81"/>
      <c r="C268" s="9" t="s">
        <v>160</v>
      </c>
      <c r="D268" s="80">
        <f>83.012*10.764</f>
        <v>893.54116799999997</v>
      </c>
      <c r="E268" s="81"/>
      <c r="F268" s="9">
        <v>0</v>
      </c>
      <c r="G268" s="9">
        <f>D268*1.45+F268</f>
        <v>1295.6346936</v>
      </c>
      <c r="H268" s="9" t="s">
        <v>154</v>
      </c>
      <c r="I268" s="87" t="s">
        <v>156</v>
      </c>
      <c r="J268" s="88"/>
      <c r="L268">
        <f t="shared" si="21"/>
        <v>6996.4273454400009</v>
      </c>
    </row>
    <row r="269" spans="1:12" ht="15.6" x14ac:dyDescent="0.3">
      <c r="A269" s="80">
        <v>2</v>
      </c>
      <c r="B269" s="81"/>
      <c r="C269" s="80" t="s">
        <v>165</v>
      </c>
      <c r="D269" s="86"/>
      <c r="E269" s="86"/>
      <c r="F269" s="86"/>
      <c r="G269" s="86"/>
      <c r="H269" s="81"/>
      <c r="I269" s="89"/>
      <c r="J269" s="90"/>
      <c r="K269">
        <f>4180000/G270</f>
        <v>4776.6923599166394</v>
      </c>
      <c r="L269">
        <f t="shared" si="21"/>
        <v>0</v>
      </c>
    </row>
    <row r="270" spans="1:12" ht="15.6" x14ac:dyDescent="0.3">
      <c r="A270" s="80">
        <v>3</v>
      </c>
      <c r="B270" s="81"/>
      <c r="C270" s="9" t="s">
        <v>160</v>
      </c>
      <c r="D270" s="80">
        <f t="shared" ref="D270:D275" si="24">56.067*10.764</f>
        <v>603.50518799999998</v>
      </c>
      <c r="E270" s="81"/>
      <c r="F270" s="9">
        <v>0</v>
      </c>
      <c r="G270" s="9">
        <f t="shared" ref="G270:G275" si="25">D270*1.45+F270</f>
        <v>875.08252259999995</v>
      </c>
      <c r="H270" s="9" t="s">
        <v>154</v>
      </c>
      <c r="I270" s="89"/>
      <c r="J270" s="90"/>
      <c r="L270">
        <f t="shared" si="21"/>
        <v>4725.4456220399998</v>
      </c>
    </row>
    <row r="271" spans="1:12" ht="15.6" x14ac:dyDescent="0.3">
      <c r="A271" s="80">
        <v>4</v>
      </c>
      <c r="B271" s="81"/>
      <c r="C271" s="9" t="s">
        <v>160</v>
      </c>
      <c r="D271" s="80">
        <f t="shared" si="24"/>
        <v>603.50518799999998</v>
      </c>
      <c r="E271" s="81"/>
      <c r="F271" s="9">
        <v>0</v>
      </c>
      <c r="G271" s="9">
        <f t="shared" si="25"/>
        <v>875.08252259999995</v>
      </c>
      <c r="H271" s="9" t="s">
        <v>154</v>
      </c>
      <c r="I271" s="89"/>
      <c r="J271" s="90"/>
      <c r="L271">
        <f t="shared" si="21"/>
        <v>4725.4456220399998</v>
      </c>
    </row>
    <row r="272" spans="1:12" ht="15.6" x14ac:dyDescent="0.3">
      <c r="A272" s="80">
        <v>5</v>
      </c>
      <c r="B272" s="81"/>
      <c r="C272" s="9" t="s">
        <v>160</v>
      </c>
      <c r="D272" s="80">
        <f t="shared" si="24"/>
        <v>603.50518799999998</v>
      </c>
      <c r="E272" s="81"/>
      <c r="F272" s="9">
        <v>0</v>
      </c>
      <c r="G272" s="9">
        <f t="shared" si="25"/>
        <v>875.08252259999995</v>
      </c>
      <c r="H272" s="9" t="s">
        <v>154</v>
      </c>
      <c r="I272" s="89"/>
      <c r="J272" s="90"/>
      <c r="L272">
        <f t="shared" si="21"/>
        <v>4725.4456220399998</v>
      </c>
    </row>
    <row r="273" spans="1:12" ht="15.6" x14ac:dyDescent="0.3">
      <c r="A273" s="80">
        <v>6</v>
      </c>
      <c r="B273" s="81"/>
      <c r="C273" s="9" t="s">
        <v>160</v>
      </c>
      <c r="D273" s="80">
        <f t="shared" si="24"/>
        <v>603.50518799999998</v>
      </c>
      <c r="E273" s="81"/>
      <c r="F273" s="9">
        <v>0</v>
      </c>
      <c r="G273" s="9">
        <f t="shared" si="25"/>
        <v>875.08252259999995</v>
      </c>
      <c r="H273" s="9" t="s">
        <v>154</v>
      </c>
      <c r="I273" s="89"/>
      <c r="J273" s="90"/>
      <c r="L273">
        <f t="shared" si="21"/>
        <v>4725.4456220399998</v>
      </c>
    </row>
    <row r="274" spans="1:12" ht="15.6" x14ac:dyDescent="0.3">
      <c r="A274" s="80">
        <v>7</v>
      </c>
      <c r="B274" s="81"/>
      <c r="C274" s="9" t="s">
        <v>160</v>
      </c>
      <c r="D274" s="80">
        <f t="shared" si="24"/>
        <v>603.50518799999998</v>
      </c>
      <c r="E274" s="81"/>
      <c r="F274" s="9">
        <v>0</v>
      </c>
      <c r="G274" s="9">
        <f t="shared" si="25"/>
        <v>875.08252259999995</v>
      </c>
      <c r="H274" s="9" t="s">
        <v>154</v>
      </c>
      <c r="I274" s="89"/>
      <c r="J274" s="90"/>
      <c r="L274">
        <f t="shared" si="21"/>
        <v>4725.4456220399998</v>
      </c>
    </row>
    <row r="275" spans="1:12" ht="15.6" x14ac:dyDescent="0.3">
      <c r="A275" s="80">
        <v>8</v>
      </c>
      <c r="B275" s="81"/>
      <c r="C275" s="9" t="s">
        <v>160</v>
      </c>
      <c r="D275" s="80">
        <f t="shared" si="24"/>
        <v>603.50518799999998</v>
      </c>
      <c r="E275" s="81"/>
      <c r="F275" s="9">
        <v>0</v>
      </c>
      <c r="G275" s="9">
        <f t="shared" si="25"/>
        <v>875.08252259999995</v>
      </c>
      <c r="H275" s="9" t="s">
        <v>154</v>
      </c>
      <c r="I275" s="91"/>
      <c r="J275" s="92"/>
      <c r="L275">
        <f t="shared" si="21"/>
        <v>4725.4456220399998</v>
      </c>
    </row>
    <row r="276" spans="1:12" ht="15.6" x14ac:dyDescent="0.3">
      <c r="A276" s="124" t="s">
        <v>262</v>
      </c>
      <c r="B276" s="125"/>
      <c r="C276" s="125"/>
      <c r="D276" s="125"/>
      <c r="E276" s="125"/>
      <c r="F276" s="125"/>
      <c r="G276" s="125"/>
      <c r="H276" s="125"/>
      <c r="I276" s="125"/>
      <c r="J276" s="126"/>
      <c r="L276">
        <f t="shared" si="21"/>
        <v>0</v>
      </c>
    </row>
    <row r="277" spans="1:12" ht="15.6" x14ac:dyDescent="0.3">
      <c r="A277" s="77" t="s">
        <v>157</v>
      </c>
      <c r="B277" s="78"/>
      <c r="C277" s="78"/>
      <c r="D277" s="78"/>
      <c r="E277" s="78"/>
      <c r="F277" s="78"/>
      <c r="G277" s="78"/>
      <c r="H277" s="78"/>
      <c r="I277" s="78"/>
      <c r="J277" s="79"/>
      <c r="L277">
        <f t="shared" si="21"/>
        <v>0</v>
      </c>
    </row>
    <row r="278" spans="1:12" ht="15.6" x14ac:dyDescent="0.3">
      <c r="A278" s="77" t="s">
        <v>269</v>
      </c>
      <c r="B278" s="78"/>
      <c r="C278" s="78"/>
      <c r="D278" s="78"/>
      <c r="E278" s="78"/>
      <c r="F278" s="78"/>
      <c r="G278" s="78"/>
      <c r="H278" s="78"/>
      <c r="I278" s="78"/>
      <c r="J278" s="79"/>
      <c r="L278">
        <f t="shared" si="21"/>
        <v>0</v>
      </c>
    </row>
    <row r="279" spans="1:12" ht="15.6" x14ac:dyDescent="0.3">
      <c r="A279" s="77" t="s">
        <v>226</v>
      </c>
      <c r="B279" s="78"/>
      <c r="C279" s="78"/>
      <c r="D279" s="78"/>
      <c r="E279" s="78"/>
      <c r="F279" s="78"/>
      <c r="G279" s="78"/>
      <c r="H279" s="78"/>
      <c r="I279" s="78"/>
      <c r="J279" s="79"/>
      <c r="L279">
        <f t="shared" si="21"/>
        <v>0</v>
      </c>
    </row>
    <row r="280" spans="1:12" ht="15.6" x14ac:dyDescent="0.3">
      <c r="A280" s="80">
        <v>1</v>
      </c>
      <c r="B280" s="81"/>
      <c r="C280" s="9" t="s">
        <v>153</v>
      </c>
      <c r="D280" s="80">
        <f t="shared" ref="D280:D285" si="26">39.831*10.764</f>
        <v>428.74088399999999</v>
      </c>
      <c r="E280" s="81"/>
      <c r="F280" s="9">
        <v>0</v>
      </c>
      <c r="G280" s="9">
        <f>D280*1.45+F280</f>
        <v>621.67428180000002</v>
      </c>
      <c r="H280" s="9" t="s">
        <v>154</v>
      </c>
      <c r="I280" s="87" t="s">
        <v>152</v>
      </c>
      <c r="J280" s="88"/>
      <c r="L280">
        <f t="shared" si="21"/>
        <v>3357.0411217200003</v>
      </c>
    </row>
    <row r="281" spans="1:12" ht="15.6" x14ac:dyDescent="0.3">
      <c r="A281" s="80">
        <v>2</v>
      </c>
      <c r="B281" s="81"/>
      <c r="C281" s="9" t="s">
        <v>153</v>
      </c>
      <c r="D281" s="80">
        <f t="shared" si="26"/>
        <v>428.74088399999999</v>
      </c>
      <c r="E281" s="81"/>
      <c r="F281" s="9">
        <v>0</v>
      </c>
      <c r="G281" s="9">
        <f t="shared" ref="G281:G287" si="27">D281*1.45+F281</f>
        <v>621.67428180000002</v>
      </c>
      <c r="H281" s="9" t="s">
        <v>154</v>
      </c>
      <c r="I281" s="89"/>
      <c r="J281" s="90"/>
      <c r="L281">
        <f t="shared" si="21"/>
        <v>3357.0411217200003</v>
      </c>
    </row>
    <row r="282" spans="1:12" ht="15.6" x14ac:dyDescent="0.3">
      <c r="A282" s="80">
        <v>3</v>
      </c>
      <c r="B282" s="81"/>
      <c r="C282" s="9" t="s">
        <v>153</v>
      </c>
      <c r="D282" s="80">
        <f t="shared" si="26"/>
        <v>428.74088399999999</v>
      </c>
      <c r="E282" s="81"/>
      <c r="F282" s="9">
        <v>0</v>
      </c>
      <c r="G282" s="9">
        <f t="shared" si="27"/>
        <v>621.67428180000002</v>
      </c>
      <c r="H282" s="9" t="s">
        <v>154</v>
      </c>
      <c r="I282" s="89"/>
      <c r="J282" s="90"/>
      <c r="L282">
        <f t="shared" si="21"/>
        <v>3357.0411217200003</v>
      </c>
    </row>
    <row r="283" spans="1:12" ht="15.6" x14ac:dyDescent="0.3">
      <c r="A283" s="80">
        <v>4</v>
      </c>
      <c r="B283" s="81"/>
      <c r="C283" s="9" t="s">
        <v>153</v>
      </c>
      <c r="D283" s="80">
        <f t="shared" si="26"/>
        <v>428.74088399999999</v>
      </c>
      <c r="E283" s="81"/>
      <c r="F283" s="9">
        <v>0</v>
      </c>
      <c r="G283" s="9">
        <f t="shared" si="27"/>
        <v>621.67428180000002</v>
      </c>
      <c r="H283" s="9" t="s">
        <v>154</v>
      </c>
      <c r="I283" s="89"/>
      <c r="J283" s="90"/>
      <c r="L283">
        <f t="shared" si="21"/>
        <v>3357.0411217200003</v>
      </c>
    </row>
    <row r="284" spans="1:12" ht="15.6" x14ac:dyDescent="0.3">
      <c r="A284" s="80">
        <v>5</v>
      </c>
      <c r="B284" s="81"/>
      <c r="C284" s="9" t="s">
        <v>153</v>
      </c>
      <c r="D284" s="80">
        <f t="shared" si="26"/>
        <v>428.74088399999999</v>
      </c>
      <c r="E284" s="81"/>
      <c r="F284" s="9">
        <v>0</v>
      </c>
      <c r="G284" s="9">
        <f t="shared" si="27"/>
        <v>621.67428180000002</v>
      </c>
      <c r="H284" s="9" t="s">
        <v>154</v>
      </c>
      <c r="I284" s="89"/>
      <c r="J284" s="90"/>
      <c r="L284">
        <f t="shared" si="21"/>
        <v>3357.0411217200003</v>
      </c>
    </row>
    <row r="285" spans="1:12" ht="15.6" x14ac:dyDescent="0.3">
      <c r="A285" s="80">
        <v>6</v>
      </c>
      <c r="B285" s="81"/>
      <c r="C285" s="9" t="s">
        <v>153</v>
      </c>
      <c r="D285" s="80">
        <f t="shared" si="26"/>
        <v>428.74088399999999</v>
      </c>
      <c r="E285" s="81"/>
      <c r="F285" s="9">
        <v>0</v>
      </c>
      <c r="G285" s="9">
        <f t="shared" si="27"/>
        <v>621.67428180000002</v>
      </c>
      <c r="H285" s="9" t="s">
        <v>154</v>
      </c>
      <c r="I285" s="89"/>
      <c r="J285" s="90"/>
      <c r="L285">
        <f t="shared" si="21"/>
        <v>3357.0411217200003</v>
      </c>
    </row>
    <row r="286" spans="1:12" ht="15.6" x14ac:dyDescent="0.3">
      <c r="A286" s="80">
        <v>7</v>
      </c>
      <c r="B286" s="81"/>
      <c r="C286" s="9" t="s">
        <v>153</v>
      </c>
      <c r="D286" s="80">
        <f>40.794*10.764</f>
        <v>439.10661599999992</v>
      </c>
      <c r="E286" s="81"/>
      <c r="F286" s="9">
        <v>0</v>
      </c>
      <c r="G286" s="9">
        <f t="shared" si="27"/>
        <v>636.70459319999986</v>
      </c>
      <c r="H286" s="9" t="s">
        <v>154</v>
      </c>
      <c r="I286" s="89"/>
      <c r="J286" s="90"/>
      <c r="L286">
        <f t="shared" si="21"/>
        <v>3438.2048032799994</v>
      </c>
    </row>
    <row r="287" spans="1:12" ht="15.6" x14ac:dyDescent="0.3">
      <c r="A287" s="80">
        <v>8</v>
      </c>
      <c r="B287" s="81"/>
      <c r="C287" s="9" t="s">
        <v>153</v>
      </c>
      <c r="D287" s="80">
        <f>40.794*10.764</f>
        <v>439.10661599999992</v>
      </c>
      <c r="E287" s="81"/>
      <c r="F287" s="9">
        <v>0</v>
      </c>
      <c r="G287" s="9">
        <f t="shared" si="27"/>
        <v>636.70459319999986</v>
      </c>
      <c r="H287" s="9" t="s">
        <v>154</v>
      </c>
      <c r="I287" s="91"/>
      <c r="J287" s="92"/>
      <c r="L287">
        <f t="shared" si="21"/>
        <v>3438.2048032799994</v>
      </c>
    </row>
    <row r="288" spans="1:12" ht="15.6" x14ac:dyDescent="0.3">
      <c r="A288" s="77" t="s">
        <v>270</v>
      </c>
      <c r="B288" s="78"/>
      <c r="C288" s="78"/>
      <c r="D288" s="78"/>
      <c r="E288" s="78"/>
      <c r="F288" s="78"/>
      <c r="G288" s="78"/>
      <c r="H288" s="78"/>
      <c r="I288" s="78"/>
      <c r="J288" s="79"/>
      <c r="L288">
        <f t="shared" si="21"/>
        <v>0</v>
      </c>
    </row>
    <row r="289" spans="1:12" ht="15.6" x14ac:dyDescent="0.3">
      <c r="A289" s="80">
        <v>1</v>
      </c>
      <c r="B289" s="81"/>
      <c r="C289" s="80" t="s">
        <v>165</v>
      </c>
      <c r="D289" s="86"/>
      <c r="E289" s="86"/>
      <c r="F289" s="86"/>
      <c r="G289" s="86"/>
      <c r="H289" s="81"/>
      <c r="I289" s="87" t="s">
        <v>155</v>
      </c>
      <c r="J289" s="88"/>
      <c r="L289">
        <f t="shared" si="21"/>
        <v>0</v>
      </c>
    </row>
    <row r="290" spans="1:12" ht="15.6" x14ac:dyDescent="0.3">
      <c r="A290" s="80">
        <v>2</v>
      </c>
      <c r="B290" s="81"/>
      <c r="C290" s="9" t="s">
        <v>153</v>
      </c>
      <c r="D290" s="80">
        <f>39.831*10.764</f>
        <v>428.74088399999999</v>
      </c>
      <c r="E290" s="81"/>
      <c r="F290" s="9">
        <v>0</v>
      </c>
      <c r="G290" s="9">
        <f t="shared" ref="G290:G296" si="28">D290*1.45+F290</f>
        <v>621.67428180000002</v>
      </c>
      <c r="H290" s="9" t="s">
        <v>154</v>
      </c>
      <c r="I290" s="89"/>
      <c r="J290" s="90"/>
      <c r="L290">
        <f t="shared" si="21"/>
        <v>3357.0411217200003</v>
      </c>
    </row>
    <row r="291" spans="1:12" ht="15.6" x14ac:dyDescent="0.3">
      <c r="A291" s="80">
        <v>3</v>
      </c>
      <c r="B291" s="81"/>
      <c r="C291" s="9" t="s">
        <v>153</v>
      </c>
      <c r="D291" s="80">
        <f>39.831*10.764</f>
        <v>428.74088399999999</v>
      </c>
      <c r="E291" s="81"/>
      <c r="F291" s="9">
        <v>0</v>
      </c>
      <c r="G291" s="9">
        <f t="shared" si="28"/>
        <v>621.67428180000002</v>
      </c>
      <c r="H291" s="9" t="s">
        <v>154</v>
      </c>
      <c r="I291" s="89"/>
      <c r="J291" s="90"/>
      <c r="L291">
        <f t="shared" si="21"/>
        <v>3357.0411217200003</v>
      </c>
    </row>
    <row r="292" spans="1:12" ht="15.6" x14ac:dyDescent="0.3">
      <c r="A292" s="80">
        <v>4</v>
      </c>
      <c r="B292" s="81"/>
      <c r="C292" s="9" t="s">
        <v>153</v>
      </c>
      <c r="D292" s="80">
        <f>39.831*10.764</f>
        <v>428.74088399999999</v>
      </c>
      <c r="E292" s="81"/>
      <c r="F292" s="9">
        <v>0</v>
      </c>
      <c r="G292" s="9">
        <f t="shared" si="28"/>
        <v>621.67428180000002</v>
      </c>
      <c r="H292" s="9" t="s">
        <v>154</v>
      </c>
      <c r="I292" s="89"/>
      <c r="J292" s="90"/>
      <c r="L292">
        <f t="shared" si="21"/>
        <v>3357.0411217200003</v>
      </c>
    </row>
    <row r="293" spans="1:12" ht="15.6" x14ac:dyDescent="0.3">
      <c r="A293" s="80">
        <v>5</v>
      </c>
      <c r="B293" s="81"/>
      <c r="C293" s="9" t="s">
        <v>153</v>
      </c>
      <c r="D293" s="80">
        <f>39.831*10.764</f>
        <v>428.74088399999999</v>
      </c>
      <c r="E293" s="81"/>
      <c r="F293" s="9">
        <v>0</v>
      </c>
      <c r="G293" s="9">
        <f t="shared" si="28"/>
        <v>621.67428180000002</v>
      </c>
      <c r="H293" s="9" t="s">
        <v>154</v>
      </c>
      <c r="I293" s="89"/>
      <c r="J293" s="90"/>
      <c r="L293">
        <f t="shared" si="21"/>
        <v>3357.0411217200003</v>
      </c>
    </row>
    <row r="294" spans="1:12" ht="15.6" x14ac:dyDescent="0.3">
      <c r="A294" s="80">
        <v>6</v>
      </c>
      <c r="B294" s="81"/>
      <c r="C294" s="9" t="s">
        <v>153</v>
      </c>
      <c r="D294" s="80">
        <f>39.831*10.764</f>
        <v>428.74088399999999</v>
      </c>
      <c r="E294" s="81"/>
      <c r="F294" s="9">
        <v>0</v>
      </c>
      <c r="G294" s="9">
        <f t="shared" si="28"/>
        <v>621.67428180000002</v>
      </c>
      <c r="H294" s="9" t="s">
        <v>154</v>
      </c>
      <c r="I294" s="89"/>
      <c r="J294" s="90"/>
      <c r="L294">
        <f t="shared" si="21"/>
        <v>3357.0411217200003</v>
      </c>
    </row>
    <row r="295" spans="1:12" ht="15.6" x14ac:dyDescent="0.3">
      <c r="A295" s="80">
        <v>7</v>
      </c>
      <c r="B295" s="81"/>
      <c r="C295" s="9" t="s">
        <v>153</v>
      </c>
      <c r="D295" s="80">
        <f>40.794*10.764</f>
        <v>439.10661599999992</v>
      </c>
      <c r="E295" s="81"/>
      <c r="F295" s="9">
        <v>0</v>
      </c>
      <c r="G295" s="9">
        <f t="shared" si="28"/>
        <v>636.70459319999986</v>
      </c>
      <c r="H295" s="9" t="s">
        <v>154</v>
      </c>
      <c r="I295" s="89"/>
      <c r="J295" s="90"/>
      <c r="L295">
        <f t="shared" si="21"/>
        <v>3438.2048032799994</v>
      </c>
    </row>
    <row r="296" spans="1:12" ht="15.6" x14ac:dyDescent="0.3">
      <c r="A296" s="80">
        <v>8</v>
      </c>
      <c r="B296" s="81"/>
      <c r="C296" s="9" t="s">
        <v>153</v>
      </c>
      <c r="D296" s="80">
        <f>40.794*10.764</f>
        <v>439.10661599999992</v>
      </c>
      <c r="E296" s="81"/>
      <c r="F296" s="9">
        <v>0</v>
      </c>
      <c r="G296" s="9">
        <f t="shared" si="28"/>
        <v>636.70459319999986</v>
      </c>
      <c r="H296" s="9" t="s">
        <v>154</v>
      </c>
      <c r="I296" s="91"/>
      <c r="J296" s="92"/>
      <c r="L296">
        <f t="shared" si="21"/>
        <v>3438.2048032799994</v>
      </c>
    </row>
    <row r="297" spans="1:12" ht="15.6" x14ac:dyDescent="0.3">
      <c r="A297" s="77" t="s">
        <v>156</v>
      </c>
      <c r="B297" s="78"/>
      <c r="C297" s="78"/>
      <c r="D297" s="78"/>
      <c r="E297" s="78"/>
      <c r="F297" s="78"/>
      <c r="G297" s="78"/>
      <c r="H297" s="78"/>
      <c r="I297" s="78"/>
      <c r="J297" s="79"/>
      <c r="L297">
        <f t="shared" si="21"/>
        <v>0</v>
      </c>
    </row>
    <row r="298" spans="1:12" ht="15.6" x14ac:dyDescent="0.3">
      <c r="A298" s="80">
        <v>1</v>
      </c>
      <c r="B298" s="81"/>
      <c r="C298" s="80" t="s">
        <v>165</v>
      </c>
      <c r="D298" s="86"/>
      <c r="E298" s="86"/>
      <c r="F298" s="86"/>
      <c r="G298" s="86"/>
      <c r="H298" s="81"/>
      <c r="I298" s="87" t="s">
        <v>156</v>
      </c>
      <c r="J298" s="88"/>
      <c r="L298">
        <f t="shared" si="21"/>
        <v>0</v>
      </c>
    </row>
    <row r="299" spans="1:12" ht="15.6" x14ac:dyDescent="0.3">
      <c r="A299" s="80">
        <v>2</v>
      </c>
      <c r="B299" s="81"/>
      <c r="C299" s="9" t="s">
        <v>153</v>
      </c>
      <c r="D299" s="80">
        <f>49.261*10.764</f>
        <v>530.24540400000001</v>
      </c>
      <c r="E299" s="81"/>
      <c r="F299" s="9">
        <v>0</v>
      </c>
      <c r="G299" s="9">
        <f t="shared" ref="G299:G305" si="29">D299*1.45+F299</f>
        <v>768.85583580000002</v>
      </c>
      <c r="H299" s="9" t="s">
        <v>154</v>
      </c>
      <c r="I299" s="89"/>
      <c r="J299" s="90"/>
      <c r="L299">
        <f t="shared" si="21"/>
        <v>4151.8215133200001</v>
      </c>
    </row>
    <row r="300" spans="1:12" ht="15.6" x14ac:dyDescent="0.3">
      <c r="A300" s="80">
        <v>3</v>
      </c>
      <c r="B300" s="81"/>
      <c r="C300" s="9" t="s">
        <v>153</v>
      </c>
      <c r="D300" s="80">
        <f>39.831*10.764</f>
        <v>428.74088399999999</v>
      </c>
      <c r="E300" s="81"/>
      <c r="F300" s="9">
        <v>0</v>
      </c>
      <c r="G300" s="9">
        <f t="shared" si="29"/>
        <v>621.67428180000002</v>
      </c>
      <c r="H300" s="9" t="s">
        <v>154</v>
      </c>
      <c r="I300" s="89"/>
      <c r="J300" s="90"/>
      <c r="L300">
        <f t="shared" si="21"/>
        <v>3357.0411217200003</v>
      </c>
    </row>
    <row r="301" spans="1:12" ht="15.6" x14ac:dyDescent="0.3">
      <c r="A301" s="80">
        <v>4</v>
      </c>
      <c r="B301" s="81"/>
      <c r="C301" s="9" t="s">
        <v>153</v>
      </c>
      <c r="D301" s="80">
        <f>39.831*10.764</f>
        <v>428.74088399999999</v>
      </c>
      <c r="E301" s="81"/>
      <c r="F301" s="9">
        <v>0</v>
      </c>
      <c r="G301" s="9">
        <f t="shared" si="29"/>
        <v>621.67428180000002</v>
      </c>
      <c r="H301" s="9" t="s">
        <v>154</v>
      </c>
      <c r="I301" s="89"/>
      <c r="J301" s="90"/>
      <c r="L301">
        <f t="shared" si="21"/>
        <v>3357.0411217200003</v>
      </c>
    </row>
    <row r="302" spans="1:12" ht="15.6" x14ac:dyDescent="0.3">
      <c r="A302" s="80">
        <v>5</v>
      </c>
      <c r="B302" s="81"/>
      <c r="C302" s="9" t="s">
        <v>153</v>
      </c>
      <c r="D302" s="80">
        <f>39.831*10.764</f>
        <v>428.74088399999999</v>
      </c>
      <c r="E302" s="81"/>
      <c r="F302" s="9">
        <v>0</v>
      </c>
      <c r="G302" s="9">
        <f t="shared" si="29"/>
        <v>621.67428180000002</v>
      </c>
      <c r="H302" s="9" t="s">
        <v>154</v>
      </c>
      <c r="I302" s="89"/>
      <c r="J302" s="90"/>
      <c r="L302">
        <f t="shared" si="21"/>
        <v>3357.0411217200003</v>
      </c>
    </row>
    <row r="303" spans="1:12" ht="15.6" x14ac:dyDescent="0.3">
      <c r="A303" s="80">
        <v>6</v>
      </c>
      <c r="B303" s="81"/>
      <c r="C303" s="9" t="s">
        <v>153</v>
      </c>
      <c r="D303" s="80">
        <f>39.831*10.764</f>
        <v>428.74088399999999</v>
      </c>
      <c r="E303" s="81"/>
      <c r="F303" s="9">
        <v>0</v>
      </c>
      <c r="G303" s="9">
        <f t="shared" si="29"/>
        <v>621.67428180000002</v>
      </c>
      <c r="H303" s="9" t="s">
        <v>154</v>
      </c>
      <c r="I303" s="89"/>
      <c r="J303" s="90"/>
      <c r="L303">
        <f t="shared" si="21"/>
        <v>3357.0411217200003</v>
      </c>
    </row>
    <row r="304" spans="1:12" ht="15.6" x14ac:dyDescent="0.3">
      <c r="A304" s="80">
        <v>7</v>
      </c>
      <c r="B304" s="81"/>
      <c r="C304" s="9" t="s">
        <v>153</v>
      </c>
      <c r="D304" s="80">
        <f>40.794*10.764</f>
        <v>439.10661599999992</v>
      </c>
      <c r="E304" s="81"/>
      <c r="F304" s="9">
        <v>0</v>
      </c>
      <c r="G304" s="9">
        <f t="shared" si="29"/>
        <v>636.70459319999986</v>
      </c>
      <c r="H304" s="9" t="s">
        <v>154</v>
      </c>
      <c r="I304" s="89"/>
      <c r="J304" s="90"/>
      <c r="L304">
        <f t="shared" si="21"/>
        <v>3438.2048032799994</v>
      </c>
    </row>
    <row r="305" spans="1:13" ht="15.6" x14ac:dyDescent="0.3">
      <c r="A305" s="80">
        <v>8</v>
      </c>
      <c r="B305" s="81"/>
      <c r="C305" s="9" t="s">
        <v>153</v>
      </c>
      <c r="D305" s="80">
        <f>40.794*10.764</f>
        <v>439.10661599999992</v>
      </c>
      <c r="E305" s="81"/>
      <c r="F305" s="9">
        <v>0</v>
      </c>
      <c r="G305" s="9">
        <f t="shared" si="29"/>
        <v>636.70459319999986</v>
      </c>
      <c r="H305" s="9" t="s">
        <v>154</v>
      </c>
      <c r="I305" s="91"/>
      <c r="J305" s="92"/>
      <c r="L305">
        <f t="shared" si="21"/>
        <v>3438.2048032799994</v>
      </c>
    </row>
    <row r="306" spans="1:13" ht="306" customHeight="1" x14ac:dyDescent="0.3">
      <c r="A306" s="142" t="s">
        <v>279</v>
      </c>
      <c r="B306" s="143"/>
      <c r="C306" s="143"/>
      <c r="D306" s="143"/>
      <c r="E306" s="143"/>
      <c r="F306" s="143"/>
      <c r="G306" s="143"/>
      <c r="H306" s="143"/>
      <c r="I306" s="143"/>
      <c r="J306" s="144"/>
      <c r="M306" s="57"/>
    </row>
    <row r="307" spans="1:13" x14ac:dyDescent="0.3">
      <c r="A307" s="139" t="s">
        <v>25</v>
      </c>
      <c r="B307" s="140"/>
      <c r="C307" s="140"/>
      <c r="D307" s="140"/>
      <c r="E307" s="140"/>
      <c r="F307" s="140"/>
      <c r="G307" s="140"/>
      <c r="H307" s="140"/>
      <c r="I307" s="140"/>
      <c r="J307" s="141"/>
    </row>
    <row r="308" spans="1:13" x14ac:dyDescent="0.3">
      <c r="A308" s="101" t="s">
        <v>33</v>
      </c>
      <c r="B308" s="93"/>
      <c r="C308" s="93"/>
      <c r="D308" s="93"/>
      <c r="E308" s="93"/>
      <c r="F308" s="93"/>
      <c r="G308" s="93"/>
      <c r="H308" s="93"/>
      <c r="I308" s="93"/>
      <c r="J308" s="94"/>
    </row>
    <row r="309" spans="1:13" x14ac:dyDescent="0.3">
      <c r="A309" s="139" t="s">
        <v>27</v>
      </c>
      <c r="B309" s="140"/>
      <c r="C309" s="140"/>
      <c r="D309" s="140"/>
      <c r="E309" s="140"/>
      <c r="F309" s="140"/>
      <c r="G309" s="140"/>
      <c r="H309" s="140"/>
      <c r="I309" s="140"/>
      <c r="J309" s="141"/>
    </row>
    <row r="310" spans="1:13" x14ac:dyDescent="0.3">
      <c r="A310" s="58" t="s">
        <v>38</v>
      </c>
      <c r="B310" s="59"/>
      <c r="C310" s="59"/>
      <c r="D310" s="59"/>
      <c r="E310" s="59"/>
      <c r="F310" s="59"/>
      <c r="G310" s="59"/>
      <c r="H310" s="59"/>
      <c r="I310" s="59"/>
      <c r="J310" s="60"/>
    </row>
    <row r="311" spans="1:13" ht="16.5" customHeight="1" x14ac:dyDescent="0.3">
      <c r="A311" s="145" t="s">
        <v>59</v>
      </c>
      <c r="B311" s="146"/>
      <c r="C311" s="146"/>
      <c r="D311" s="146"/>
      <c r="E311" s="146"/>
      <c r="F311" s="146"/>
      <c r="G311" s="146"/>
      <c r="H311" s="146"/>
      <c r="I311" s="146"/>
      <c r="J311" s="147"/>
    </row>
    <row r="312" spans="1:13" x14ac:dyDescent="0.3">
      <c r="A312" s="58" t="s">
        <v>39</v>
      </c>
      <c r="B312" s="59"/>
      <c r="C312" s="59"/>
      <c r="D312" s="59"/>
      <c r="E312" s="59"/>
      <c r="F312" s="59"/>
      <c r="G312" s="59"/>
      <c r="H312" s="59"/>
      <c r="I312" s="59"/>
      <c r="J312" s="60"/>
    </row>
    <row r="313" spans="1:13" x14ac:dyDescent="0.3">
      <c r="A313" s="58" t="s">
        <v>40</v>
      </c>
      <c r="B313" s="59"/>
      <c r="C313" s="59"/>
      <c r="D313" s="59"/>
      <c r="E313" s="59"/>
      <c r="F313" s="59"/>
      <c r="G313" s="59"/>
      <c r="H313" s="59"/>
      <c r="I313" s="59"/>
      <c r="J313" s="60"/>
    </row>
    <row r="314" spans="1:13" x14ac:dyDescent="0.3">
      <c r="A314" s="121" t="s">
        <v>41</v>
      </c>
      <c r="B314" s="122"/>
      <c r="C314" s="122"/>
      <c r="D314" s="122"/>
      <c r="E314" s="122"/>
      <c r="F314" s="122"/>
      <c r="G314" s="122"/>
      <c r="H314" s="122"/>
      <c r="I314" s="122"/>
      <c r="J314" s="123"/>
    </row>
    <row r="315" spans="1:13" ht="15" customHeight="1" x14ac:dyDescent="0.3">
      <c r="A315" s="201" t="s">
        <v>26</v>
      </c>
      <c r="B315" s="202"/>
      <c r="C315" s="202"/>
      <c r="D315" s="202"/>
      <c r="E315" s="202"/>
      <c r="F315" s="202"/>
      <c r="G315" s="202"/>
      <c r="H315" s="202"/>
      <c r="I315" s="202"/>
      <c r="J315" s="203"/>
    </row>
    <row r="316" spans="1:13" x14ac:dyDescent="0.3">
      <c r="A316" s="204"/>
      <c r="B316" s="205"/>
      <c r="C316" s="205"/>
      <c r="D316" s="205"/>
      <c r="E316" s="205"/>
      <c r="F316" s="205"/>
      <c r="G316" s="205"/>
      <c r="H316" s="205"/>
      <c r="I316" s="205"/>
      <c r="J316" s="206"/>
    </row>
    <row r="317" spans="1:13" x14ac:dyDescent="0.3">
      <c r="A317" s="204"/>
      <c r="B317" s="205"/>
      <c r="C317" s="205"/>
      <c r="D317" s="205"/>
      <c r="E317" s="205"/>
      <c r="F317" s="205"/>
      <c r="G317" s="205"/>
      <c r="H317" s="205"/>
      <c r="I317" s="205"/>
      <c r="J317" s="206"/>
    </row>
    <row r="318" spans="1:13" x14ac:dyDescent="0.3">
      <c r="A318" s="207"/>
      <c r="B318" s="208"/>
      <c r="C318" s="208"/>
      <c r="D318" s="208"/>
      <c r="E318" s="208"/>
      <c r="F318" s="208"/>
      <c r="G318" s="208"/>
      <c r="H318" s="208"/>
      <c r="I318" s="208"/>
      <c r="J318" s="209"/>
    </row>
    <row r="319" spans="1:13" x14ac:dyDescent="0.3">
      <c r="A319" s="53" t="s">
        <v>174</v>
      </c>
      <c r="B319" s="54"/>
      <c r="C319" s="54"/>
      <c r="D319" s="54"/>
      <c r="F319" s="55" t="str">
        <f>F8</f>
        <v>Ambika Estate Phase 1</v>
      </c>
      <c r="G319" s="54"/>
      <c r="H319" s="54"/>
      <c r="I319" s="54"/>
      <c r="J319" s="54"/>
    </row>
    <row r="320" spans="1:13" x14ac:dyDescent="0.3">
      <c r="A320" s="54"/>
      <c r="B320" s="54"/>
      <c r="C320" s="54"/>
      <c r="D320" s="54"/>
      <c r="E320" s="54"/>
      <c r="F320" s="54"/>
      <c r="G320" s="54"/>
      <c r="H320" s="54"/>
      <c r="I320" s="54"/>
      <c r="J320" s="54"/>
    </row>
    <row r="321" spans="1:10" x14ac:dyDescent="0.3">
      <c r="A321" s="54"/>
      <c r="B321" s="54"/>
      <c r="C321" s="54"/>
      <c r="D321" s="54"/>
      <c r="E321" s="54"/>
      <c r="F321" s="54"/>
      <c r="G321" s="54"/>
      <c r="H321" s="54"/>
      <c r="I321" s="54"/>
      <c r="J321" s="54"/>
    </row>
    <row r="341" spans="2:8" x14ac:dyDescent="0.3">
      <c r="B341" s="200"/>
      <c r="C341" s="200"/>
      <c r="G341" s="200"/>
      <c r="H341" s="200"/>
    </row>
    <row r="365" spans="1:10" x14ac:dyDescent="0.3">
      <c r="A365" s="228" t="s">
        <v>278</v>
      </c>
      <c r="B365" s="228"/>
      <c r="C365" s="228"/>
      <c r="D365" s="54"/>
      <c r="F365" s="55"/>
      <c r="G365" s="54"/>
      <c r="H365" s="54"/>
      <c r="I365" s="54"/>
      <c r="J365" s="54"/>
    </row>
    <row r="366" spans="1:10" x14ac:dyDescent="0.3">
      <c r="A366" s="54"/>
      <c r="B366" s="54"/>
      <c r="C366" s="54"/>
      <c r="D366" s="54"/>
      <c r="E366" s="54"/>
      <c r="F366" s="54"/>
      <c r="G366" s="54"/>
      <c r="H366" s="54"/>
      <c r="I366" s="54"/>
      <c r="J366" s="54"/>
    </row>
    <row r="367" spans="1:10" x14ac:dyDescent="0.3">
      <c r="A367" s="54"/>
      <c r="B367" s="54"/>
      <c r="C367" s="54"/>
      <c r="D367" s="54"/>
      <c r="E367" s="54"/>
      <c r="F367" s="54"/>
      <c r="G367" s="54"/>
      <c r="H367" s="54"/>
      <c r="I367" s="54"/>
      <c r="J367" s="54"/>
    </row>
    <row r="387" spans="2:8" x14ac:dyDescent="0.3">
      <c r="B387" s="200"/>
      <c r="C387" s="200"/>
      <c r="G387" s="200"/>
      <c r="H387" s="200"/>
    </row>
    <row r="411" spans="1:1" x14ac:dyDescent="0.3">
      <c r="A411" s="56" t="s">
        <v>132</v>
      </c>
    </row>
  </sheetData>
  <mergeCells count="657">
    <mergeCell ref="B387:C387"/>
    <mergeCell ref="G387:H387"/>
    <mergeCell ref="A365:C365"/>
    <mergeCell ref="C53:J53"/>
    <mergeCell ref="A45:B45"/>
    <mergeCell ref="A40:E40"/>
    <mergeCell ref="F37:J37"/>
    <mergeCell ref="A41:E41"/>
    <mergeCell ref="A44:B44"/>
    <mergeCell ref="H47:J47"/>
    <mergeCell ref="I52:J52"/>
    <mergeCell ref="A43:J43"/>
    <mergeCell ref="D50:E50"/>
    <mergeCell ref="A50:C50"/>
    <mergeCell ref="D52:E52"/>
    <mergeCell ref="F52:H52"/>
    <mergeCell ref="C44:F44"/>
    <mergeCell ref="A51:J51"/>
    <mergeCell ref="F50:G50"/>
    <mergeCell ref="A47:B47"/>
    <mergeCell ref="A49:B49"/>
    <mergeCell ref="C49:F49"/>
    <mergeCell ref="H49:J49"/>
    <mergeCell ref="H50:J50"/>
    <mergeCell ref="H44:J44"/>
    <mergeCell ref="H45:J45"/>
    <mergeCell ref="A39:E39"/>
    <mergeCell ref="O115:R116"/>
    <mergeCell ref="A122:B122"/>
    <mergeCell ref="D122:E122"/>
    <mergeCell ref="A123:B123"/>
    <mergeCell ref="D123:E123"/>
    <mergeCell ref="A124:B124"/>
    <mergeCell ref="D124:E124"/>
    <mergeCell ref="D73:E73"/>
    <mergeCell ref="H74:J83"/>
    <mergeCell ref="D110:E110"/>
    <mergeCell ref="A111:B111"/>
    <mergeCell ref="D111:E111"/>
    <mergeCell ref="A107:B107"/>
    <mergeCell ref="D107:E107"/>
    <mergeCell ref="A108:B108"/>
    <mergeCell ref="D108:E108"/>
    <mergeCell ref="A109:B109"/>
    <mergeCell ref="D109:E109"/>
    <mergeCell ref="A98:J98"/>
    <mergeCell ref="A99:B99"/>
    <mergeCell ref="D99:E99"/>
    <mergeCell ref="F99:G99"/>
    <mergeCell ref="D88:E88"/>
    <mergeCell ref="A89:B89"/>
    <mergeCell ref="A125:B125"/>
    <mergeCell ref="D125:E125"/>
    <mergeCell ref="D117:E117"/>
    <mergeCell ref="A118:B118"/>
    <mergeCell ref="D118:E118"/>
    <mergeCell ref="A119:B119"/>
    <mergeCell ref="D119:E119"/>
    <mergeCell ref="A120:B120"/>
    <mergeCell ref="D120:E120"/>
    <mergeCell ref="A121:B121"/>
    <mergeCell ref="D121:E121"/>
    <mergeCell ref="D93:E93"/>
    <mergeCell ref="A94:B94"/>
    <mergeCell ref="D94:E94"/>
    <mergeCell ref="A95:B95"/>
    <mergeCell ref="D95:E95"/>
    <mergeCell ref="A132:F132"/>
    <mergeCell ref="G132:J132"/>
    <mergeCell ref="A46:B46"/>
    <mergeCell ref="C46:F46"/>
    <mergeCell ref="H46:J46"/>
    <mergeCell ref="A48:B48"/>
    <mergeCell ref="C48:F48"/>
    <mergeCell ref="H48:J48"/>
    <mergeCell ref="A112:J112"/>
    <mergeCell ref="A113:B113"/>
    <mergeCell ref="D113:E113"/>
    <mergeCell ref="F113:G113"/>
    <mergeCell ref="I113:J113"/>
    <mergeCell ref="A114:B114"/>
    <mergeCell ref="C114:J114"/>
    <mergeCell ref="A115:B115"/>
    <mergeCell ref="D115:E115"/>
    <mergeCell ref="F115:G115"/>
    <mergeCell ref="H115:J115"/>
    <mergeCell ref="A116:B116"/>
    <mergeCell ref="D116:E116"/>
    <mergeCell ref="F116:G125"/>
    <mergeCell ref="H116:J125"/>
    <mergeCell ref="A117:B117"/>
    <mergeCell ref="H147:J147"/>
    <mergeCell ref="E142:G142"/>
    <mergeCell ref="E143:G143"/>
    <mergeCell ref="E144:G144"/>
    <mergeCell ref="E147:G147"/>
    <mergeCell ref="A145:B145"/>
    <mergeCell ref="C145:D145"/>
    <mergeCell ref="E145:G145"/>
    <mergeCell ref="H145:J145"/>
    <mergeCell ref="A146:B146"/>
    <mergeCell ref="C146:D146"/>
    <mergeCell ref="E146:G146"/>
    <mergeCell ref="H146:J146"/>
    <mergeCell ref="A147:B147"/>
    <mergeCell ref="C147:D147"/>
    <mergeCell ref="A144:B144"/>
    <mergeCell ref="C144:D144"/>
    <mergeCell ref="H144:J144"/>
    <mergeCell ref="A141:J141"/>
    <mergeCell ref="H139:J139"/>
    <mergeCell ref="H140:J140"/>
    <mergeCell ref="E139:G139"/>
    <mergeCell ref="E140:G140"/>
    <mergeCell ref="H142:J142"/>
    <mergeCell ref="H143:J143"/>
    <mergeCell ref="A143:B143"/>
    <mergeCell ref="C143:D143"/>
    <mergeCell ref="A184:B184"/>
    <mergeCell ref="D184:E184"/>
    <mergeCell ref="A185:B185"/>
    <mergeCell ref="D185:E185"/>
    <mergeCell ref="A139:B139"/>
    <mergeCell ref="C139:D139"/>
    <mergeCell ref="A140:B140"/>
    <mergeCell ref="C140:D140"/>
    <mergeCell ref="A142:B142"/>
    <mergeCell ref="C142:D142"/>
    <mergeCell ref="D179:E179"/>
    <mergeCell ref="A180:B180"/>
    <mergeCell ref="D180:E180"/>
    <mergeCell ref="A181:B181"/>
    <mergeCell ref="D181:E181"/>
    <mergeCell ref="A182:B182"/>
    <mergeCell ref="D182:E182"/>
    <mergeCell ref="A183:B183"/>
    <mergeCell ref="D183:E183"/>
    <mergeCell ref="A168:B168"/>
    <mergeCell ref="D168:E168"/>
    <mergeCell ref="A164:B164"/>
    <mergeCell ref="D164:E164"/>
    <mergeCell ref="A165:B165"/>
    <mergeCell ref="I153:J168"/>
    <mergeCell ref="A169:J169"/>
    <mergeCell ref="A170:B170"/>
    <mergeCell ref="D170:E170"/>
    <mergeCell ref="I170:J185"/>
    <mergeCell ref="A171:B171"/>
    <mergeCell ref="D171:E171"/>
    <mergeCell ref="A172:B172"/>
    <mergeCell ref="D172:E172"/>
    <mergeCell ref="A173:B173"/>
    <mergeCell ref="D173:E173"/>
    <mergeCell ref="A174:B174"/>
    <mergeCell ref="D174:E174"/>
    <mergeCell ref="A175:B175"/>
    <mergeCell ref="D175:E175"/>
    <mergeCell ref="A176:B176"/>
    <mergeCell ref="D176:E176"/>
    <mergeCell ref="A177:B177"/>
    <mergeCell ref="D177:E177"/>
    <mergeCell ref="A178:B178"/>
    <mergeCell ref="D178:E178"/>
    <mergeCell ref="A179:B179"/>
    <mergeCell ref="A163:B163"/>
    <mergeCell ref="D163:E163"/>
    <mergeCell ref="D165:E165"/>
    <mergeCell ref="A166:B166"/>
    <mergeCell ref="D166:E166"/>
    <mergeCell ref="A167:B167"/>
    <mergeCell ref="D167:E167"/>
    <mergeCell ref="A151:J151"/>
    <mergeCell ref="A152:J152"/>
    <mergeCell ref="A153:B153"/>
    <mergeCell ref="D153:E153"/>
    <mergeCell ref="A154:B154"/>
    <mergeCell ref="D154:E154"/>
    <mergeCell ref="A155:B155"/>
    <mergeCell ref="D155:E155"/>
    <mergeCell ref="A156:B156"/>
    <mergeCell ref="D156:E156"/>
    <mergeCell ref="A157:B157"/>
    <mergeCell ref="D157:E157"/>
    <mergeCell ref="A158:B158"/>
    <mergeCell ref="D158:E158"/>
    <mergeCell ref="A159:B159"/>
    <mergeCell ref="D159:E159"/>
    <mergeCell ref="A160:B160"/>
    <mergeCell ref="D160:E160"/>
    <mergeCell ref="A161:B161"/>
    <mergeCell ref="D161:E161"/>
    <mergeCell ref="A162:B162"/>
    <mergeCell ref="D162:E162"/>
    <mergeCell ref="I268:J275"/>
    <mergeCell ref="A270:B270"/>
    <mergeCell ref="F73:G73"/>
    <mergeCell ref="H73:J73"/>
    <mergeCell ref="A74:B74"/>
    <mergeCell ref="D74:E74"/>
    <mergeCell ref="F74:G83"/>
    <mergeCell ref="A275:B275"/>
    <mergeCell ref="D275:E275"/>
    <mergeCell ref="D271:E271"/>
    <mergeCell ref="A267:J267"/>
    <mergeCell ref="A268:B268"/>
    <mergeCell ref="I208:J215"/>
    <mergeCell ref="D270:E270"/>
    <mergeCell ref="A271:B271"/>
    <mergeCell ref="D268:E268"/>
    <mergeCell ref="A269:B269"/>
    <mergeCell ref="C269:H269"/>
    <mergeCell ref="A265:B265"/>
    <mergeCell ref="D265:E265"/>
    <mergeCell ref="A266:B266"/>
    <mergeCell ref="I259:J266"/>
    <mergeCell ref="A263:B263"/>
    <mergeCell ref="B341:C341"/>
    <mergeCell ref="G341:H341"/>
    <mergeCell ref="A272:B272"/>
    <mergeCell ref="D272:E272"/>
    <mergeCell ref="A273:B273"/>
    <mergeCell ref="D273:E273"/>
    <mergeCell ref="D300:E300"/>
    <mergeCell ref="A296:B296"/>
    <mergeCell ref="D296:E296"/>
    <mergeCell ref="A297:J297"/>
    <mergeCell ref="A283:B283"/>
    <mergeCell ref="D283:E283"/>
    <mergeCell ref="A284:B284"/>
    <mergeCell ref="D284:E284"/>
    <mergeCell ref="A281:B281"/>
    <mergeCell ref="D281:E281"/>
    <mergeCell ref="A282:B282"/>
    <mergeCell ref="D282:E282"/>
    <mergeCell ref="A315:J318"/>
    <mergeCell ref="A280:B280"/>
    <mergeCell ref="D280:E280"/>
    <mergeCell ref="I298:J305"/>
    <mergeCell ref="A298:B298"/>
    <mergeCell ref="C298:H298"/>
    <mergeCell ref="A299:B299"/>
    <mergeCell ref="D299:E299"/>
    <mergeCell ref="C289:H289"/>
    <mergeCell ref="A285:B285"/>
    <mergeCell ref="D285:E285"/>
    <mergeCell ref="A286:B286"/>
    <mergeCell ref="D286:E286"/>
    <mergeCell ref="A294:B294"/>
    <mergeCell ref="A305:B305"/>
    <mergeCell ref="D305:E305"/>
    <mergeCell ref="A304:B304"/>
    <mergeCell ref="D304:E304"/>
    <mergeCell ref="A302:B302"/>
    <mergeCell ref="I250:J257"/>
    <mergeCell ref="A254:B254"/>
    <mergeCell ref="D254:E254"/>
    <mergeCell ref="A255:B255"/>
    <mergeCell ref="D255:E255"/>
    <mergeCell ref="A252:B252"/>
    <mergeCell ref="D252:E252"/>
    <mergeCell ref="A253:B253"/>
    <mergeCell ref="D253:E253"/>
    <mergeCell ref="D250:E250"/>
    <mergeCell ref="A251:B251"/>
    <mergeCell ref="D251:E251"/>
    <mergeCell ref="A250:B250"/>
    <mergeCell ref="I280:J287"/>
    <mergeCell ref="I289:J296"/>
    <mergeCell ref="D302:E302"/>
    <mergeCell ref="A303:B303"/>
    <mergeCell ref="D303:E303"/>
    <mergeCell ref="A300:B300"/>
    <mergeCell ref="D232:E232"/>
    <mergeCell ref="A292:B292"/>
    <mergeCell ref="A233:B233"/>
    <mergeCell ref="D233:E233"/>
    <mergeCell ref="A234:B234"/>
    <mergeCell ref="D234:E234"/>
    <mergeCell ref="A235:B235"/>
    <mergeCell ref="D235:E235"/>
    <mergeCell ref="A236:B236"/>
    <mergeCell ref="D236:E236"/>
    <mergeCell ref="A260:B260"/>
    <mergeCell ref="C260:H260"/>
    <mergeCell ref="A244:B244"/>
    <mergeCell ref="D244:E244"/>
    <mergeCell ref="A274:B274"/>
    <mergeCell ref="D274:E274"/>
    <mergeCell ref="D263:E263"/>
    <mergeCell ref="A264:B264"/>
    <mergeCell ref="D264:E264"/>
    <mergeCell ref="A261:B261"/>
    <mergeCell ref="D261:E261"/>
    <mergeCell ref="A262:B262"/>
    <mergeCell ref="D262:E262"/>
    <mergeCell ref="I229:J236"/>
    <mergeCell ref="A229:B229"/>
    <mergeCell ref="D229:E229"/>
    <mergeCell ref="A230:B230"/>
    <mergeCell ref="C230:H230"/>
    <mergeCell ref="A249:J249"/>
    <mergeCell ref="A258:J258"/>
    <mergeCell ref="A259:B259"/>
    <mergeCell ref="D259:E259"/>
    <mergeCell ref="A256:B256"/>
    <mergeCell ref="A241:B241"/>
    <mergeCell ref="D241:E241"/>
    <mergeCell ref="A242:B242"/>
    <mergeCell ref="D242:E242"/>
    <mergeCell ref="A239:B239"/>
    <mergeCell ref="A240:B240"/>
    <mergeCell ref="D240:E240"/>
    <mergeCell ref="A248:J248"/>
    <mergeCell ref="D245:E245"/>
    <mergeCell ref="C239:H239"/>
    <mergeCell ref="A246:J246"/>
    <mergeCell ref="A247:J247"/>
    <mergeCell ref="A243:B243"/>
    <mergeCell ref="D243:E243"/>
    <mergeCell ref="A301:B301"/>
    <mergeCell ref="D301:E301"/>
    <mergeCell ref="D256:E256"/>
    <mergeCell ref="A257:B257"/>
    <mergeCell ref="D257:E257"/>
    <mergeCell ref="D266:E266"/>
    <mergeCell ref="A7:E7"/>
    <mergeCell ref="F7:J7"/>
    <mergeCell ref="D294:E294"/>
    <mergeCell ref="A295:B295"/>
    <mergeCell ref="D295:E295"/>
    <mergeCell ref="D292:E292"/>
    <mergeCell ref="A293:B293"/>
    <mergeCell ref="D293:E293"/>
    <mergeCell ref="A290:B290"/>
    <mergeCell ref="D290:E290"/>
    <mergeCell ref="A291:B291"/>
    <mergeCell ref="D291:E291"/>
    <mergeCell ref="A287:B287"/>
    <mergeCell ref="D287:E287"/>
    <mergeCell ref="A288:J288"/>
    <mergeCell ref="A289:B289"/>
    <mergeCell ref="I220:J227"/>
    <mergeCell ref="A224:B224"/>
    <mergeCell ref="D224:E224"/>
    <mergeCell ref="D227:E227"/>
    <mergeCell ref="A231:B231"/>
    <mergeCell ref="D231:E231"/>
    <mergeCell ref="A232:B232"/>
    <mergeCell ref="A245:B245"/>
    <mergeCell ref="A2:J2"/>
    <mergeCell ref="A3:E3"/>
    <mergeCell ref="F3:J3"/>
    <mergeCell ref="A4:E4"/>
    <mergeCell ref="F4:J4"/>
    <mergeCell ref="A6:E6"/>
    <mergeCell ref="F6:J6"/>
    <mergeCell ref="A5:E5"/>
    <mergeCell ref="F5:J5"/>
    <mergeCell ref="A12:E12"/>
    <mergeCell ref="A9:E9"/>
    <mergeCell ref="F23:J23"/>
    <mergeCell ref="A23:E23"/>
    <mergeCell ref="F8:J8"/>
    <mergeCell ref="C18:E18"/>
    <mergeCell ref="F19:J20"/>
    <mergeCell ref="A8:E8"/>
    <mergeCell ref="F9:J9"/>
    <mergeCell ref="A13:E13"/>
    <mergeCell ref="F13:J13"/>
    <mergeCell ref="A11:E11"/>
    <mergeCell ref="F11:J11"/>
    <mergeCell ref="A10:E10"/>
    <mergeCell ref="F10:J10"/>
    <mergeCell ref="F12:J12"/>
    <mergeCell ref="A21:E22"/>
    <mergeCell ref="F21:J22"/>
    <mergeCell ref="F18:G18"/>
    <mergeCell ref="A19:E20"/>
    <mergeCell ref="A14:B14"/>
    <mergeCell ref="H18:J18"/>
    <mergeCell ref="A24:E24"/>
    <mergeCell ref="A18:B18"/>
    <mergeCell ref="F24:J24"/>
    <mergeCell ref="C14:J14"/>
    <mergeCell ref="I27:J27"/>
    <mergeCell ref="F15:G15"/>
    <mergeCell ref="F16:G16"/>
    <mergeCell ref="F17:G17"/>
    <mergeCell ref="H15:J15"/>
    <mergeCell ref="H16:J16"/>
    <mergeCell ref="H17:J17"/>
    <mergeCell ref="C15:E15"/>
    <mergeCell ref="C16:E16"/>
    <mergeCell ref="C17:E17"/>
    <mergeCell ref="A15:B15"/>
    <mergeCell ref="A16:B16"/>
    <mergeCell ref="A17:B17"/>
    <mergeCell ref="C28:D28"/>
    <mergeCell ref="E28:F28"/>
    <mergeCell ref="A35:J36"/>
    <mergeCell ref="I29:J29"/>
    <mergeCell ref="A25:E25"/>
    <mergeCell ref="A26:E26"/>
    <mergeCell ref="F25:J25"/>
    <mergeCell ref="A29:B29"/>
    <mergeCell ref="C29:D29"/>
    <mergeCell ref="A32:B32"/>
    <mergeCell ref="E29:F29"/>
    <mergeCell ref="I28:J28"/>
    <mergeCell ref="A27:B27"/>
    <mergeCell ref="C27:D27"/>
    <mergeCell ref="E27:F27"/>
    <mergeCell ref="G27:H27"/>
    <mergeCell ref="G28:H28"/>
    <mergeCell ref="A28:B28"/>
    <mergeCell ref="A34:J34"/>
    <mergeCell ref="A33:B33"/>
    <mergeCell ref="G29:H29"/>
    <mergeCell ref="C33:J33"/>
    <mergeCell ref="F26:J26"/>
    <mergeCell ref="C32:J32"/>
    <mergeCell ref="D54:J54"/>
    <mergeCell ref="F59:G59"/>
    <mergeCell ref="C72:J72"/>
    <mergeCell ref="A73:B73"/>
    <mergeCell ref="A83:B83"/>
    <mergeCell ref="D83:E83"/>
    <mergeCell ref="A84:J84"/>
    <mergeCell ref="A85:B85"/>
    <mergeCell ref="D85:E85"/>
    <mergeCell ref="F85:G85"/>
    <mergeCell ref="I85:J85"/>
    <mergeCell ref="A149:J149"/>
    <mergeCell ref="I71:J71"/>
    <mergeCell ref="A55:J55"/>
    <mergeCell ref="A135:F135"/>
    <mergeCell ref="F57:G57"/>
    <mergeCell ref="I57:J57"/>
    <mergeCell ref="A58:B58"/>
    <mergeCell ref="C58:J58"/>
    <mergeCell ref="A86:B86"/>
    <mergeCell ref="C86:J86"/>
    <mergeCell ref="A87:B87"/>
    <mergeCell ref="D87:E87"/>
    <mergeCell ref="F87:G87"/>
    <mergeCell ref="A82:B82"/>
    <mergeCell ref="D82:E82"/>
    <mergeCell ref="A56:B56"/>
    <mergeCell ref="C56:J56"/>
    <mergeCell ref="D92:E92"/>
    <mergeCell ref="A96:B96"/>
    <mergeCell ref="D96:E96"/>
    <mergeCell ref="A97:B97"/>
    <mergeCell ref="D97:E97"/>
    <mergeCell ref="A93:B93"/>
    <mergeCell ref="A138:J138"/>
    <mergeCell ref="A227:B227"/>
    <mergeCell ref="A216:J216"/>
    <mergeCell ref="A311:J311"/>
    <mergeCell ref="A312:J312"/>
    <mergeCell ref="A313:J313"/>
    <mergeCell ref="A212:B212"/>
    <mergeCell ref="D212:E212"/>
    <mergeCell ref="D193:E193"/>
    <mergeCell ref="A194:B194"/>
    <mergeCell ref="D194:E194"/>
    <mergeCell ref="A196:B196"/>
    <mergeCell ref="D196:E196"/>
    <mergeCell ref="A214:B214"/>
    <mergeCell ref="D214:E214"/>
    <mergeCell ref="A215:B215"/>
    <mergeCell ref="D215:E215"/>
    <mergeCell ref="A278:J278"/>
    <mergeCell ref="A279:J279"/>
    <mergeCell ref="D225:E225"/>
    <mergeCell ref="D238:E238"/>
    <mergeCell ref="A221:B221"/>
    <mergeCell ref="D221:E221"/>
    <mergeCell ref="A219:J219"/>
    <mergeCell ref="A228:J228"/>
    <mergeCell ref="A314:J314"/>
    <mergeCell ref="I150:J150"/>
    <mergeCell ref="A308:J308"/>
    <mergeCell ref="A309:J309"/>
    <mergeCell ref="A306:J306"/>
    <mergeCell ref="A310:J310"/>
    <mergeCell ref="A307:J307"/>
    <mergeCell ref="A187:J187"/>
    <mergeCell ref="A188:J188"/>
    <mergeCell ref="A220:B220"/>
    <mergeCell ref="D220:E220"/>
    <mergeCell ref="A222:B222"/>
    <mergeCell ref="D222:E222"/>
    <mergeCell ref="A223:B223"/>
    <mergeCell ref="D223:E223"/>
    <mergeCell ref="A277:J277"/>
    <mergeCell ref="A276:J276"/>
    <mergeCell ref="A237:J237"/>
    <mergeCell ref="A238:B238"/>
    <mergeCell ref="I238:J245"/>
    <mergeCell ref="A226:B226"/>
    <mergeCell ref="D226:E226"/>
    <mergeCell ref="D200:E200"/>
    <mergeCell ref="A198:J198"/>
    <mergeCell ref="C47:F47"/>
    <mergeCell ref="A30:J30"/>
    <mergeCell ref="A186:J186"/>
    <mergeCell ref="A191:B191"/>
    <mergeCell ref="D66:E66"/>
    <mergeCell ref="A136:F136"/>
    <mergeCell ref="G136:J136"/>
    <mergeCell ref="G135:J135"/>
    <mergeCell ref="G131:J131"/>
    <mergeCell ref="G134:J134"/>
    <mergeCell ref="G133:J133"/>
    <mergeCell ref="A133:F133"/>
    <mergeCell ref="A131:F131"/>
    <mergeCell ref="A189:J189"/>
    <mergeCell ref="D191:E191"/>
    <mergeCell ref="A72:B72"/>
    <mergeCell ref="A137:F137"/>
    <mergeCell ref="G137:J137"/>
    <mergeCell ref="A148:J148"/>
    <mergeCell ref="D79:E79"/>
    <mergeCell ref="A80:B80"/>
    <mergeCell ref="D80:E80"/>
    <mergeCell ref="A81:B81"/>
    <mergeCell ref="D81:E81"/>
    <mergeCell ref="A1:J1"/>
    <mergeCell ref="A70:J70"/>
    <mergeCell ref="I199:J206"/>
    <mergeCell ref="A150:B150"/>
    <mergeCell ref="D150:E150"/>
    <mergeCell ref="A190:B190"/>
    <mergeCell ref="D190:E190"/>
    <mergeCell ref="A195:B195"/>
    <mergeCell ref="A126:J126"/>
    <mergeCell ref="A127:J127"/>
    <mergeCell ref="A128:J129"/>
    <mergeCell ref="F40:J40"/>
    <mergeCell ref="F39:J39"/>
    <mergeCell ref="A31:J31"/>
    <mergeCell ref="A38:E38"/>
    <mergeCell ref="F38:J38"/>
    <mergeCell ref="A52:C52"/>
    <mergeCell ref="A130:J130"/>
    <mergeCell ref="A134:F134"/>
    <mergeCell ref="D71:E71"/>
    <mergeCell ref="F71:G71"/>
    <mergeCell ref="C45:F45"/>
    <mergeCell ref="H88:J97"/>
    <mergeCell ref="A92:B92"/>
    <mergeCell ref="A37:E37"/>
    <mergeCell ref="F42:J42"/>
    <mergeCell ref="A79:B79"/>
    <mergeCell ref="A88:B88"/>
    <mergeCell ref="D89:E89"/>
    <mergeCell ref="A90:B90"/>
    <mergeCell ref="D90:E90"/>
    <mergeCell ref="A91:B91"/>
    <mergeCell ref="D91:E91"/>
    <mergeCell ref="A69:B69"/>
    <mergeCell ref="D69:E69"/>
    <mergeCell ref="A75:B75"/>
    <mergeCell ref="D75:E75"/>
    <mergeCell ref="A76:B76"/>
    <mergeCell ref="D76:E76"/>
    <mergeCell ref="A77:B77"/>
    <mergeCell ref="D77:E77"/>
    <mergeCell ref="A78:B78"/>
    <mergeCell ref="D78:E78"/>
    <mergeCell ref="A71:B71"/>
    <mergeCell ref="F41:J41"/>
    <mergeCell ref="A42:E42"/>
    <mergeCell ref="H87:J87"/>
    <mergeCell ref="F88:G97"/>
    <mergeCell ref="C199:H199"/>
    <mergeCell ref="I190:J197"/>
    <mergeCell ref="D192:E192"/>
    <mergeCell ref="A193:B193"/>
    <mergeCell ref="A201:B201"/>
    <mergeCell ref="D201:E201"/>
    <mergeCell ref="A202:B202"/>
    <mergeCell ref="D202:E202"/>
    <mergeCell ref="A199:B199"/>
    <mergeCell ref="A192:B192"/>
    <mergeCell ref="D195:E195"/>
    <mergeCell ref="A197:B197"/>
    <mergeCell ref="D197:E197"/>
    <mergeCell ref="A200:B200"/>
    <mergeCell ref="A213:B213"/>
    <mergeCell ref="D213:E213"/>
    <mergeCell ref="A203:B203"/>
    <mergeCell ref="D203:E203"/>
    <mergeCell ref="A204:B204"/>
    <mergeCell ref="A209:B209"/>
    <mergeCell ref="A206:B206"/>
    <mergeCell ref="D206:E206"/>
    <mergeCell ref="D209:E209"/>
    <mergeCell ref="A207:J207"/>
    <mergeCell ref="A208:B208"/>
    <mergeCell ref="C208:H208"/>
    <mergeCell ref="A211:B211"/>
    <mergeCell ref="D211:E211"/>
    <mergeCell ref="A210:B210"/>
    <mergeCell ref="D210:E210"/>
    <mergeCell ref="D204:E204"/>
    <mergeCell ref="A205:B205"/>
    <mergeCell ref="D205:E205"/>
    <mergeCell ref="A217:J217"/>
    <mergeCell ref="A218:J218"/>
    <mergeCell ref="A225:B225"/>
    <mergeCell ref="A57:B57"/>
    <mergeCell ref="D57:E57"/>
    <mergeCell ref="A59:B59"/>
    <mergeCell ref="D59:E59"/>
    <mergeCell ref="H59:J59"/>
    <mergeCell ref="A60:B60"/>
    <mergeCell ref="D60:E60"/>
    <mergeCell ref="F60:G69"/>
    <mergeCell ref="H60:J69"/>
    <mergeCell ref="A61:B61"/>
    <mergeCell ref="D61:E61"/>
    <mergeCell ref="A62:B62"/>
    <mergeCell ref="D62:E62"/>
    <mergeCell ref="A63:B63"/>
    <mergeCell ref="D63:E63"/>
    <mergeCell ref="A64:B64"/>
    <mergeCell ref="D64:E64"/>
    <mergeCell ref="A65:B65"/>
    <mergeCell ref="D65:E65"/>
    <mergeCell ref="A66:B66"/>
    <mergeCell ref="A67:B67"/>
    <mergeCell ref="K10:O10"/>
    <mergeCell ref="I99:J99"/>
    <mergeCell ref="A105:B105"/>
    <mergeCell ref="D105:E105"/>
    <mergeCell ref="A100:B100"/>
    <mergeCell ref="C100:J100"/>
    <mergeCell ref="A101:B101"/>
    <mergeCell ref="D101:E101"/>
    <mergeCell ref="F101:G101"/>
    <mergeCell ref="H101:J101"/>
    <mergeCell ref="A102:B102"/>
    <mergeCell ref="D102:E102"/>
    <mergeCell ref="F102:G111"/>
    <mergeCell ref="H102:J111"/>
    <mergeCell ref="A103:B103"/>
    <mergeCell ref="D103:E103"/>
    <mergeCell ref="A104:B104"/>
    <mergeCell ref="D104:E104"/>
    <mergeCell ref="A106:B106"/>
    <mergeCell ref="D106:E106"/>
    <mergeCell ref="A110:B110"/>
    <mergeCell ref="D67:E67"/>
    <mergeCell ref="A68:B68"/>
    <mergeCell ref="D68:E68"/>
  </mergeCells>
  <phoneticPr fontId="0" type="noConversion"/>
  <hyperlinks>
    <hyperlink ref="C33" r:id="rId1" xr:uid="{00000000-0004-0000-0000-000000000000}"/>
  </hyperlinks>
  <pageMargins left="0.39370078740157483" right="0.39370078740157483" top="0.78740157480314965" bottom="0.78740157480314965" header="0.19685039370078741" footer="0.19685039370078741"/>
  <pageSetup paperSize="9" scale="96" fitToHeight="0" orientation="portrait" r:id="rId2"/>
  <headerFooter>
    <oddHeader>&amp;C&amp;G</oddHeader>
    <oddFooter>&amp;L&amp;"Times New Roman,Bold"Ref No: &amp;F&amp;C&amp;G&amp;R&amp;P</oddFooter>
  </headerFooter>
  <rowBreaks count="4" manualBreakCount="4">
    <brk id="69" max="16383" man="1"/>
    <brk id="318" max="16383" man="1"/>
    <brk id="364" max="16383" man="1"/>
    <brk id="41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topLeftCell="A76" workbookViewId="0">
      <selection activeCell="G88" sqref="G88"/>
    </sheetView>
  </sheetViews>
  <sheetFormatPr defaultColWidth="8.6640625" defaultRowHeight="14.4" x14ac:dyDescent="0.3"/>
  <cols>
    <col min="1" max="1" width="8.6640625" style="17"/>
    <col min="2" max="2" width="22.109375" style="17" customWidth="1"/>
    <col min="3" max="3" width="37" style="17" customWidth="1"/>
    <col min="4" max="5" width="11.44140625" style="17" customWidth="1"/>
    <col min="6" max="6" width="14" style="17" customWidth="1"/>
    <col min="7" max="7" width="20" style="17" customWidth="1"/>
    <col min="8" max="8" width="16.44140625" style="17" customWidth="1"/>
    <col min="9" max="9" width="8.6640625" style="17"/>
    <col min="10" max="10" width="9.88671875" style="17" bestFit="1" customWidth="1"/>
    <col min="11" max="16384" width="8.6640625" style="17"/>
  </cols>
  <sheetData>
    <row r="1" spans="1:10" ht="15" customHeight="1" x14ac:dyDescent="0.3"/>
    <row r="2" spans="1:10" ht="15" customHeight="1" x14ac:dyDescent="0.3">
      <c r="A2" s="18"/>
      <c r="B2" s="18"/>
      <c r="C2" s="18"/>
      <c r="D2" s="18"/>
      <c r="E2" s="18"/>
      <c r="F2" s="18"/>
      <c r="G2" s="18"/>
      <c r="H2" s="18"/>
    </row>
    <row r="3" spans="1:10" ht="15.75" customHeight="1" x14ac:dyDescent="0.3">
      <c r="A3" s="18"/>
      <c r="B3" s="19" t="s">
        <v>179</v>
      </c>
      <c r="C3" s="19"/>
      <c r="D3" s="19"/>
      <c r="E3" s="19"/>
      <c r="F3" s="19"/>
      <c r="G3" s="19"/>
      <c r="H3" s="19"/>
    </row>
    <row r="4" spans="1:10" x14ac:dyDescent="0.3">
      <c r="A4" s="18"/>
      <c r="B4" s="20" t="s">
        <v>180</v>
      </c>
      <c r="C4" s="20" t="s">
        <v>181</v>
      </c>
      <c r="D4" s="20" t="s">
        <v>97</v>
      </c>
      <c r="E4" s="20" t="s">
        <v>182</v>
      </c>
      <c r="F4" s="20" t="s">
        <v>183</v>
      </c>
      <c r="G4" s="20" t="s">
        <v>184</v>
      </c>
      <c r="H4" s="20" t="s">
        <v>185</v>
      </c>
    </row>
    <row r="5" spans="1:10" ht="15" customHeight="1" x14ac:dyDescent="0.3">
      <c r="A5" s="18"/>
      <c r="B5" s="21" t="s">
        <v>193</v>
      </c>
      <c r="C5" s="32" t="s">
        <v>135</v>
      </c>
      <c r="D5" s="22" t="s">
        <v>190</v>
      </c>
      <c r="E5" s="22">
        <v>379</v>
      </c>
      <c r="F5" s="23">
        <f>E5*1.45</f>
        <v>549.54999999999995</v>
      </c>
      <c r="G5" s="23">
        <f t="shared" ref="G5:G14" si="0">H5/F5</f>
        <v>4483.6684560094627</v>
      </c>
      <c r="H5" s="24">
        <v>2464000</v>
      </c>
      <c r="J5" s="25"/>
    </row>
    <row r="6" spans="1:10" x14ac:dyDescent="0.3">
      <c r="A6" s="18"/>
      <c r="B6" s="21" t="s">
        <v>193</v>
      </c>
      <c r="C6" s="32" t="s">
        <v>135</v>
      </c>
      <c r="D6" s="22" t="s">
        <v>190</v>
      </c>
      <c r="E6" s="22">
        <v>384</v>
      </c>
      <c r="F6" s="23">
        <f t="shared" ref="F6:F14" si="1">E6*1.45</f>
        <v>556.79999999999995</v>
      </c>
      <c r="G6" s="23">
        <f t="shared" si="0"/>
        <v>4482.7586206896558</v>
      </c>
      <c r="H6" s="24">
        <v>2496000</v>
      </c>
      <c r="J6" s="25"/>
    </row>
    <row r="7" spans="1:10" ht="15" customHeight="1" x14ac:dyDescent="0.3">
      <c r="A7" s="18"/>
      <c r="B7" s="21" t="s">
        <v>193</v>
      </c>
      <c r="C7" s="32" t="s">
        <v>135</v>
      </c>
      <c r="D7" s="22" t="s">
        <v>189</v>
      </c>
      <c r="E7" s="22">
        <v>537</v>
      </c>
      <c r="F7" s="23">
        <f t="shared" si="1"/>
        <v>778.65</v>
      </c>
      <c r="G7" s="23">
        <f t="shared" si="0"/>
        <v>4483.400757721698</v>
      </c>
      <c r="H7" s="24">
        <v>3491000</v>
      </c>
      <c r="J7" s="25"/>
    </row>
    <row r="8" spans="1:10" ht="15" customHeight="1" x14ac:dyDescent="0.3">
      <c r="A8" s="18"/>
      <c r="B8" s="21" t="s">
        <v>187</v>
      </c>
      <c r="C8" s="32" t="s">
        <v>135</v>
      </c>
      <c r="D8" s="22" t="s">
        <v>189</v>
      </c>
      <c r="E8" s="22">
        <v>605</v>
      </c>
      <c r="F8" s="23">
        <f t="shared" si="1"/>
        <v>877.25</v>
      </c>
      <c r="G8" s="23">
        <f t="shared" si="0"/>
        <v>4483.3285836420637</v>
      </c>
      <c r="H8" s="24">
        <v>3933000</v>
      </c>
      <c r="J8" s="25"/>
    </row>
    <row r="9" spans="1:10" x14ac:dyDescent="0.3">
      <c r="A9" s="18"/>
      <c r="B9" s="21" t="s">
        <v>188</v>
      </c>
      <c r="C9" s="32" t="s">
        <v>135</v>
      </c>
      <c r="D9" s="22" t="s">
        <v>186</v>
      </c>
      <c r="E9" s="22">
        <v>701</v>
      </c>
      <c r="F9" s="23">
        <f t="shared" si="1"/>
        <v>1016.4499999999999</v>
      </c>
      <c r="G9" s="23">
        <f t="shared" si="0"/>
        <v>4482.2667125780908</v>
      </c>
      <c r="H9" s="24">
        <v>4556000</v>
      </c>
      <c r="J9" s="25"/>
    </row>
    <row r="10" spans="1:10" ht="15" customHeight="1" x14ac:dyDescent="0.3">
      <c r="A10" s="18"/>
      <c r="B10" s="21" t="s">
        <v>188</v>
      </c>
      <c r="C10" s="32" t="s">
        <v>135</v>
      </c>
      <c r="D10" s="22" t="s">
        <v>186</v>
      </c>
      <c r="E10" s="22">
        <v>970</v>
      </c>
      <c r="F10" s="23">
        <f t="shared" si="1"/>
        <v>1406.5</v>
      </c>
      <c r="G10" s="23">
        <f t="shared" si="0"/>
        <v>4482.7586206896549</v>
      </c>
      <c r="H10" s="24">
        <v>6305000</v>
      </c>
      <c r="J10" s="25"/>
    </row>
    <row r="11" spans="1:10" x14ac:dyDescent="0.3">
      <c r="A11" s="18"/>
      <c r="B11" s="21" t="s">
        <v>194</v>
      </c>
      <c r="C11" s="32" t="s">
        <v>135</v>
      </c>
      <c r="D11" s="22" t="s">
        <v>190</v>
      </c>
      <c r="E11" s="22">
        <v>467</v>
      </c>
      <c r="F11" s="23">
        <f t="shared" si="1"/>
        <v>677.15</v>
      </c>
      <c r="G11" s="23">
        <f t="shared" si="0"/>
        <v>4357.9709074798793</v>
      </c>
      <c r="H11" s="24">
        <v>2951000</v>
      </c>
      <c r="J11" s="25"/>
    </row>
    <row r="12" spans="1:10" ht="15" customHeight="1" x14ac:dyDescent="0.3">
      <c r="A12" s="18"/>
      <c r="B12" s="21" t="s">
        <v>194</v>
      </c>
      <c r="C12" s="32" t="s">
        <v>135</v>
      </c>
      <c r="D12" s="22" t="s">
        <v>189</v>
      </c>
      <c r="E12" s="22">
        <v>643</v>
      </c>
      <c r="F12" s="23">
        <f t="shared" si="1"/>
        <v>932.35</v>
      </c>
      <c r="G12" s="23">
        <f t="shared" si="0"/>
        <v>4483.2948999839118</v>
      </c>
      <c r="H12" s="24">
        <v>4180000</v>
      </c>
      <c r="J12" s="25"/>
    </row>
    <row r="13" spans="1:10" x14ac:dyDescent="0.3">
      <c r="A13" s="18"/>
      <c r="B13" s="21" t="s">
        <v>194</v>
      </c>
      <c r="C13" s="32" t="s">
        <v>135</v>
      </c>
      <c r="D13" s="22" t="s">
        <v>190</v>
      </c>
      <c r="E13" s="22">
        <v>410</v>
      </c>
      <c r="F13" s="23">
        <f t="shared" si="1"/>
        <v>594.5</v>
      </c>
      <c r="G13" s="23">
        <f t="shared" si="0"/>
        <v>4439.0243902439024</v>
      </c>
      <c r="H13" s="24">
        <v>2639000</v>
      </c>
      <c r="J13" s="25"/>
    </row>
    <row r="14" spans="1:10" ht="15" customHeight="1" x14ac:dyDescent="0.3">
      <c r="A14" s="18"/>
      <c r="B14" s="21" t="s">
        <v>194</v>
      </c>
      <c r="C14" s="32" t="s">
        <v>135</v>
      </c>
      <c r="D14" s="22" t="s">
        <v>190</v>
      </c>
      <c r="E14" s="22">
        <v>449</v>
      </c>
      <c r="F14" s="23">
        <f t="shared" si="1"/>
        <v>651.04999999999995</v>
      </c>
      <c r="G14" s="23">
        <f t="shared" si="0"/>
        <v>4147.1469165194685</v>
      </c>
      <c r="H14" s="24">
        <v>2700000</v>
      </c>
      <c r="J14" s="25"/>
    </row>
    <row r="15" spans="1:10" ht="15" customHeight="1" x14ac:dyDescent="0.3">
      <c r="A15" s="18"/>
      <c r="B15" s="26" t="s">
        <v>191</v>
      </c>
      <c r="C15" s="22"/>
      <c r="D15" s="22"/>
      <c r="E15" s="22">
        <v>0</v>
      </c>
      <c r="F15" s="23">
        <f>E15*1.5</f>
        <v>0</v>
      </c>
      <c r="G15" s="27">
        <f>AVERAGE(G5:G14)</f>
        <v>4432.561886555779</v>
      </c>
      <c r="H15" s="22"/>
      <c r="J15" s="25"/>
    </row>
    <row r="16" spans="1:10" ht="15" customHeight="1" x14ac:dyDescent="0.3">
      <c r="B16" s="26" t="s">
        <v>192</v>
      </c>
      <c r="C16" s="22"/>
      <c r="D16" s="22"/>
      <c r="E16" s="22"/>
      <c r="F16" s="28"/>
      <c r="G16" s="26">
        <v>4500</v>
      </c>
      <c r="H16" s="26"/>
      <c r="I16" s="29"/>
      <c r="J16" s="25"/>
    </row>
    <row r="17" spans="2:7" ht="15" customHeight="1" x14ac:dyDescent="0.3">
      <c r="G17" s="30"/>
    </row>
    <row r="18" spans="2:7" x14ac:dyDescent="0.3">
      <c r="E18" s="30"/>
      <c r="G18" s="30"/>
    </row>
    <row r="19" spans="2:7" x14ac:dyDescent="0.3">
      <c r="E19" s="30"/>
      <c r="G19" s="30"/>
    </row>
    <row r="20" spans="2:7" x14ac:dyDescent="0.3">
      <c r="E20" s="30"/>
      <c r="G20" s="30"/>
    </row>
    <row r="21" spans="2:7" x14ac:dyDescent="0.3">
      <c r="E21" s="30"/>
      <c r="G21" s="30"/>
    </row>
    <row r="22" spans="2:7" x14ac:dyDescent="0.3">
      <c r="E22" s="30"/>
      <c r="G22" s="30"/>
    </row>
    <row r="23" spans="2:7" x14ac:dyDescent="0.3">
      <c r="E23" s="30"/>
      <c r="G23" s="30"/>
    </row>
    <row r="24" spans="2:7" x14ac:dyDescent="0.3">
      <c r="G24" s="30"/>
    </row>
    <row r="25" spans="2:7" x14ac:dyDescent="0.3">
      <c r="G25" s="30"/>
    </row>
    <row r="26" spans="2:7" x14ac:dyDescent="0.3">
      <c r="B26" s="31"/>
      <c r="G26" s="3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4"/>
  <sheetViews>
    <sheetView workbookViewId="0">
      <selection activeCell="G17" sqref="G17"/>
    </sheetView>
  </sheetViews>
  <sheetFormatPr defaultRowHeight="14.4" x14ac:dyDescent="0.3"/>
  <cols>
    <col min="1" max="1" width="10.33203125" customWidth="1"/>
  </cols>
  <sheetData>
    <row r="2" spans="1:3" x14ac:dyDescent="0.3">
      <c r="A2" t="s">
        <v>175</v>
      </c>
      <c r="B2" t="s">
        <v>176</v>
      </c>
      <c r="C2" t="s">
        <v>177</v>
      </c>
    </row>
    <row r="4" spans="1:3" x14ac:dyDescent="0.3">
      <c r="A4" t="s">
        <v>178</v>
      </c>
      <c r="B4" t="s">
        <v>176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topLeftCell="A7" workbookViewId="0">
      <selection activeCell="C13" sqref="C13"/>
    </sheetView>
  </sheetViews>
  <sheetFormatPr defaultRowHeight="14.4" x14ac:dyDescent="0.3"/>
  <cols>
    <col min="2" max="2" width="11.6640625" customWidth="1"/>
  </cols>
  <sheetData>
    <row r="2" spans="1:15" x14ac:dyDescent="0.3">
      <c r="A2" t="s">
        <v>109</v>
      </c>
      <c r="B2" s="11" t="s">
        <v>129</v>
      </c>
      <c r="C2" s="11">
        <v>21</v>
      </c>
    </row>
    <row r="3" spans="1:15" x14ac:dyDescent="0.3">
      <c r="B3" t="s">
        <v>110</v>
      </c>
      <c r="C3" t="s">
        <v>111</v>
      </c>
    </row>
    <row r="4" spans="1:15" x14ac:dyDescent="0.3">
      <c r="A4" t="s">
        <v>112</v>
      </c>
      <c r="B4" s="4">
        <v>10</v>
      </c>
      <c r="C4" s="4">
        <v>10</v>
      </c>
      <c r="E4">
        <f>(100/B4)*C4</f>
        <v>100</v>
      </c>
    </row>
    <row r="5" spans="1:15" x14ac:dyDescent="0.3">
      <c r="A5" t="s">
        <v>113</v>
      </c>
      <c r="B5" t="s">
        <v>114</v>
      </c>
      <c r="C5" t="s">
        <v>115</v>
      </c>
      <c r="E5" s="15">
        <f>(100/B6)*C6</f>
        <v>45.45454545454546</v>
      </c>
      <c r="I5" s="4" t="s">
        <v>116</v>
      </c>
      <c r="J5" s="4" t="s">
        <v>117</v>
      </c>
      <c r="K5" s="4" t="s">
        <v>118</v>
      </c>
      <c r="L5" s="4" t="s">
        <v>37</v>
      </c>
      <c r="M5" s="4" t="s">
        <v>43</v>
      </c>
      <c r="N5" s="4" t="s">
        <v>119</v>
      </c>
      <c r="O5" s="4" t="s">
        <v>44</v>
      </c>
    </row>
    <row r="6" spans="1:15" x14ac:dyDescent="0.3">
      <c r="B6" s="4">
        <f>C2+1</f>
        <v>22</v>
      </c>
      <c r="C6" s="4">
        <v>10</v>
      </c>
      <c r="E6" s="15">
        <f>(100/B8)*C8</f>
        <v>42.857142857142854</v>
      </c>
      <c r="F6" s="12" t="s">
        <v>120</v>
      </c>
      <c r="I6" s="12">
        <f>C4</f>
        <v>10</v>
      </c>
      <c r="J6" s="12">
        <f>40/B6*C6</f>
        <v>18.18181818181818</v>
      </c>
      <c r="K6" s="12">
        <f>15/B8*C8</f>
        <v>6.4285714285714288</v>
      </c>
      <c r="L6" s="12">
        <f>10/B10*C10</f>
        <v>4.2857142857142856</v>
      </c>
      <c r="M6" s="12">
        <f>10/B12*C12</f>
        <v>0.95238095238095233</v>
      </c>
      <c r="N6" s="12">
        <f>5/B14*C14</f>
        <v>0</v>
      </c>
      <c r="O6" s="12">
        <f>5/B16*C16</f>
        <v>0</v>
      </c>
    </row>
    <row r="7" spans="1:15" x14ac:dyDescent="0.3">
      <c r="A7" t="s">
        <v>121</v>
      </c>
      <c r="B7" t="s">
        <v>122</v>
      </c>
      <c r="C7" t="s">
        <v>123</v>
      </c>
      <c r="E7" s="15">
        <f>(100/B10)*C10</f>
        <v>42.857142857142854</v>
      </c>
      <c r="F7" s="4" t="s">
        <v>124</v>
      </c>
      <c r="G7" s="4"/>
      <c r="H7" s="4"/>
      <c r="I7" s="4">
        <f>I6+20</f>
        <v>30</v>
      </c>
      <c r="J7" s="4">
        <f>30/B6*C6</f>
        <v>13.636363636363635</v>
      </c>
      <c r="K7" s="4">
        <f>15/B8*C8</f>
        <v>6.4285714285714288</v>
      </c>
      <c r="L7" s="4">
        <f>10/B10*C10</f>
        <v>4.2857142857142856</v>
      </c>
      <c r="M7" s="4">
        <f>5/B12*C12</f>
        <v>0.47619047619047616</v>
      </c>
      <c r="N7" s="4">
        <f>5/B14*C14</f>
        <v>0</v>
      </c>
      <c r="O7" s="4">
        <f>5/B16*C16</f>
        <v>0</v>
      </c>
    </row>
    <row r="8" spans="1:15" x14ac:dyDescent="0.3">
      <c r="B8" s="4">
        <f>C2</f>
        <v>21</v>
      </c>
      <c r="C8" s="4">
        <v>9</v>
      </c>
      <c r="E8">
        <f>(100/B12)*C12</f>
        <v>9.5238095238095237</v>
      </c>
    </row>
    <row r="9" spans="1:15" x14ac:dyDescent="0.3">
      <c r="A9" t="s">
        <v>125</v>
      </c>
      <c r="B9" t="s">
        <v>122</v>
      </c>
      <c r="C9" t="s">
        <v>123</v>
      </c>
      <c r="E9">
        <f>(100/B14)*C14</f>
        <v>0</v>
      </c>
    </row>
    <row r="10" spans="1:15" x14ac:dyDescent="0.3">
      <c r="B10" s="4">
        <f>C2</f>
        <v>21</v>
      </c>
      <c r="C10" s="4">
        <v>9</v>
      </c>
      <c r="E10">
        <f>(100/B16)*C16</f>
        <v>0</v>
      </c>
    </row>
    <row r="11" spans="1:15" x14ac:dyDescent="0.3">
      <c r="A11" t="s">
        <v>43</v>
      </c>
      <c r="B11" t="s">
        <v>122</v>
      </c>
      <c r="C11" t="s">
        <v>123</v>
      </c>
    </row>
    <row r="12" spans="1:15" x14ac:dyDescent="0.3">
      <c r="B12" s="4">
        <f>C2</f>
        <v>21</v>
      </c>
      <c r="C12" s="4">
        <v>2</v>
      </c>
      <c r="F12" s="4"/>
      <c r="G12" s="4" t="s">
        <v>120</v>
      </c>
      <c r="H12" s="4" t="s">
        <v>126</v>
      </c>
      <c r="L12" t="s">
        <v>127</v>
      </c>
    </row>
    <row r="13" spans="1:15" ht="28.8" x14ac:dyDescent="0.3">
      <c r="A13" s="13" t="s">
        <v>119</v>
      </c>
      <c r="B13" t="s">
        <v>122</v>
      </c>
      <c r="C13" t="s">
        <v>123</v>
      </c>
      <c r="F13" s="4" t="s">
        <v>35</v>
      </c>
      <c r="G13" s="4">
        <f>I6</f>
        <v>10</v>
      </c>
      <c r="H13" s="4">
        <f>I7</f>
        <v>30</v>
      </c>
      <c r="L13" t="s">
        <v>127</v>
      </c>
    </row>
    <row r="14" spans="1:15" x14ac:dyDescent="0.3">
      <c r="B14" s="4">
        <f>C2</f>
        <v>21</v>
      </c>
      <c r="C14" s="4">
        <v>0</v>
      </c>
      <c r="F14" s="4" t="s">
        <v>36</v>
      </c>
      <c r="G14" s="4">
        <f>J6</f>
        <v>18.18181818181818</v>
      </c>
      <c r="H14" s="4">
        <f>J7</f>
        <v>13.636363636363635</v>
      </c>
    </row>
    <row r="15" spans="1:15" x14ac:dyDescent="0.3">
      <c r="A15" t="s">
        <v>44</v>
      </c>
      <c r="B15" t="s">
        <v>122</v>
      </c>
      <c r="C15" t="s">
        <v>123</v>
      </c>
      <c r="F15" s="4" t="s">
        <v>118</v>
      </c>
      <c r="G15" s="4">
        <f>K6</f>
        <v>6.4285714285714288</v>
      </c>
      <c r="H15" s="4">
        <f>K7</f>
        <v>6.4285714285714288</v>
      </c>
    </row>
    <row r="16" spans="1:15" x14ac:dyDescent="0.3">
      <c r="B16" s="4">
        <f>C2</f>
        <v>21</v>
      </c>
      <c r="C16" s="4">
        <v>0</v>
      </c>
      <c r="F16" s="4" t="s">
        <v>37</v>
      </c>
      <c r="G16" s="4">
        <f>L6</f>
        <v>4.2857142857142856</v>
      </c>
      <c r="H16" s="4">
        <f>L7</f>
        <v>4.2857142857142856</v>
      </c>
    </row>
    <row r="17" spans="6:8" x14ac:dyDescent="0.3">
      <c r="F17" s="4" t="s">
        <v>43</v>
      </c>
      <c r="G17" s="4">
        <f>M6</f>
        <v>0.95238095238095233</v>
      </c>
      <c r="H17" s="4">
        <f>M7</f>
        <v>0.47619047619047616</v>
      </c>
    </row>
    <row r="18" spans="6:8" ht="28.8" x14ac:dyDescent="0.3">
      <c r="F18" s="14" t="s">
        <v>119</v>
      </c>
      <c r="G18" s="4">
        <f>N6</f>
        <v>0</v>
      </c>
      <c r="H18" s="4">
        <f>N7</f>
        <v>0</v>
      </c>
    </row>
    <row r="19" spans="6:8" x14ac:dyDescent="0.3">
      <c r="F19" s="4" t="s">
        <v>44</v>
      </c>
      <c r="G19" s="4">
        <f>O6</f>
        <v>0</v>
      </c>
      <c r="H19" s="4">
        <f>O7</f>
        <v>0</v>
      </c>
    </row>
    <row r="20" spans="6:8" x14ac:dyDescent="0.3">
      <c r="F20" s="4" t="s">
        <v>128</v>
      </c>
      <c r="G20" s="16">
        <f>G13+G14+G15+G16+G17+G18+G19</f>
        <v>39.848484848484844</v>
      </c>
      <c r="H20" s="16">
        <f>H13+H14+H15+H16+H17+H18+H19</f>
        <v>54.826839826839823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0"/>
  <sheetViews>
    <sheetView workbookViewId="0">
      <selection activeCell="C13" sqref="C13"/>
    </sheetView>
  </sheetViews>
  <sheetFormatPr defaultRowHeight="14.4" x14ac:dyDescent="0.3"/>
  <cols>
    <col min="2" max="2" width="11.6640625" customWidth="1"/>
  </cols>
  <sheetData>
    <row r="2" spans="1:15" x14ac:dyDescent="0.3">
      <c r="A2" t="s">
        <v>109</v>
      </c>
      <c r="B2" s="11" t="s">
        <v>129</v>
      </c>
      <c r="C2" s="11">
        <v>21</v>
      </c>
    </row>
    <row r="3" spans="1:15" x14ac:dyDescent="0.3">
      <c r="B3" t="s">
        <v>110</v>
      </c>
      <c r="C3" t="s">
        <v>111</v>
      </c>
    </row>
    <row r="4" spans="1:15" x14ac:dyDescent="0.3">
      <c r="A4" t="s">
        <v>112</v>
      </c>
      <c r="B4" s="4">
        <v>10</v>
      </c>
      <c r="C4" s="4">
        <v>10</v>
      </c>
      <c r="E4">
        <f>(100/B4)*C4</f>
        <v>100</v>
      </c>
    </row>
    <row r="5" spans="1:15" x14ac:dyDescent="0.3">
      <c r="A5" t="s">
        <v>113</v>
      </c>
      <c r="B5" t="s">
        <v>114</v>
      </c>
      <c r="C5" t="s">
        <v>115</v>
      </c>
      <c r="E5" s="15">
        <f>(100/B6)*C6</f>
        <v>100.00000000000001</v>
      </c>
      <c r="I5" s="4" t="s">
        <v>116</v>
      </c>
      <c r="J5" s="4" t="s">
        <v>117</v>
      </c>
      <c r="K5" s="4" t="s">
        <v>118</v>
      </c>
      <c r="L5" s="4" t="s">
        <v>37</v>
      </c>
      <c r="M5" s="4" t="s">
        <v>43</v>
      </c>
      <c r="N5" s="4" t="s">
        <v>119</v>
      </c>
      <c r="O5" s="4" t="s">
        <v>44</v>
      </c>
    </row>
    <row r="6" spans="1:15" x14ac:dyDescent="0.3">
      <c r="B6" s="4">
        <f>C2+1</f>
        <v>22</v>
      </c>
      <c r="C6" s="4">
        <v>22</v>
      </c>
      <c r="E6" s="15">
        <f>(100/B8)*C8</f>
        <v>100</v>
      </c>
      <c r="F6" s="12" t="s">
        <v>120</v>
      </c>
      <c r="I6" s="12">
        <f>C4</f>
        <v>10</v>
      </c>
      <c r="J6" s="12">
        <f>40/B6*C6</f>
        <v>40</v>
      </c>
      <c r="K6" s="12">
        <f>15/B8*C8</f>
        <v>15</v>
      </c>
      <c r="L6" s="12">
        <f>10/B10*C10</f>
        <v>10</v>
      </c>
      <c r="M6" s="12">
        <f>10/B12*C12</f>
        <v>1.9047619047619047</v>
      </c>
      <c r="N6" s="12">
        <f>5/B14*C14</f>
        <v>0</v>
      </c>
      <c r="O6" s="12">
        <f>5/B16*C16</f>
        <v>0</v>
      </c>
    </row>
    <row r="7" spans="1:15" x14ac:dyDescent="0.3">
      <c r="A7" t="s">
        <v>121</v>
      </c>
      <c r="B7" t="s">
        <v>122</v>
      </c>
      <c r="C7" t="s">
        <v>123</v>
      </c>
      <c r="E7" s="15">
        <f>(100/B10)*C10</f>
        <v>100</v>
      </c>
      <c r="F7" s="4" t="s">
        <v>124</v>
      </c>
      <c r="G7" s="4"/>
      <c r="H7" s="4"/>
      <c r="I7" s="4">
        <f>I6+20</f>
        <v>30</v>
      </c>
      <c r="J7" s="4">
        <f>30/B6*C6</f>
        <v>29.999999999999996</v>
      </c>
      <c r="K7" s="4">
        <f>15/B8*C8</f>
        <v>15</v>
      </c>
      <c r="L7" s="4">
        <f>10/B10*C10</f>
        <v>10</v>
      </c>
      <c r="M7" s="4">
        <f>5/B12*C12</f>
        <v>0.95238095238095233</v>
      </c>
      <c r="N7" s="4">
        <f>5/B14*C14</f>
        <v>0</v>
      </c>
      <c r="O7" s="4">
        <f>5/B16*C16</f>
        <v>0</v>
      </c>
    </row>
    <row r="8" spans="1:15" x14ac:dyDescent="0.3">
      <c r="B8" s="4">
        <f>C2</f>
        <v>21</v>
      </c>
      <c r="C8" s="4">
        <v>21</v>
      </c>
      <c r="E8">
        <f>(100/B12)*C12</f>
        <v>19.047619047619047</v>
      </c>
    </row>
    <row r="9" spans="1:15" x14ac:dyDescent="0.3">
      <c r="A9" t="s">
        <v>125</v>
      </c>
      <c r="B9" t="s">
        <v>122</v>
      </c>
      <c r="C9" t="s">
        <v>123</v>
      </c>
      <c r="E9">
        <f>(100/B14)*C14</f>
        <v>0</v>
      </c>
    </row>
    <row r="10" spans="1:15" x14ac:dyDescent="0.3">
      <c r="B10" s="4">
        <f>C2</f>
        <v>21</v>
      </c>
      <c r="C10" s="4">
        <v>21</v>
      </c>
      <c r="E10">
        <f>(100/B16)*C16</f>
        <v>0</v>
      </c>
    </row>
    <row r="11" spans="1:15" x14ac:dyDescent="0.3">
      <c r="A11" t="s">
        <v>43</v>
      </c>
      <c r="B11" t="s">
        <v>122</v>
      </c>
      <c r="C11" t="s">
        <v>123</v>
      </c>
    </row>
    <row r="12" spans="1:15" x14ac:dyDescent="0.3">
      <c r="B12" s="4">
        <f>C2</f>
        <v>21</v>
      </c>
      <c r="C12" s="4">
        <v>4</v>
      </c>
      <c r="F12" s="4"/>
      <c r="G12" s="4" t="s">
        <v>120</v>
      </c>
      <c r="H12" s="4" t="s">
        <v>126</v>
      </c>
      <c r="L12" t="s">
        <v>127</v>
      </c>
    </row>
    <row r="13" spans="1:15" ht="28.8" x14ac:dyDescent="0.3">
      <c r="A13" s="13" t="s">
        <v>119</v>
      </c>
      <c r="B13" t="s">
        <v>122</v>
      </c>
      <c r="C13" t="s">
        <v>123</v>
      </c>
      <c r="F13" s="4" t="s">
        <v>35</v>
      </c>
      <c r="G13" s="4">
        <f>I6</f>
        <v>10</v>
      </c>
      <c r="H13" s="4">
        <f>I7</f>
        <v>30</v>
      </c>
      <c r="L13" t="s">
        <v>127</v>
      </c>
    </row>
    <row r="14" spans="1:15" x14ac:dyDescent="0.3">
      <c r="B14" s="4">
        <f>C2</f>
        <v>21</v>
      </c>
      <c r="C14" s="4">
        <v>0</v>
      </c>
      <c r="F14" s="4" t="s">
        <v>36</v>
      </c>
      <c r="G14" s="4">
        <f>J6</f>
        <v>40</v>
      </c>
      <c r="H14" s="4">
        <f>J7</f>
        <v>29.999999999999996</v>
      </c>
    </row>
    <row r="15" spans="1:15" x14ac:dyDescent="0.3">
      <c r="A15" t="s">
        <v>44</v>
      </c>
      <c r="B15" t="s">
        <v>122</v>
      </c>
      <c r="C15" t="s">
        <v>123</v>
      </c>
      <c r="F15" s="4" t="s">
        <v>118</v>
      </c>
      <c r="G15" s="4">
        <f>K6</f>
        <v>15</v>
      </c>
      <c r="H15" s="4">
        <f>K7</f>
        <v>15</v>
      </c>
    </row>
    <row r="16" spans="1:15" x14ac:dyDescent="0.3">
      <c r="B16" s="4">
        <f>C2</f>
        <v>21</v>
      </c>
      <c r="C16" s="4">
        <v>0</v>
      </c>
      <c r="F16" s="4" t="s">
        <v>37</v>
      </c>
      <c r="G16" s="4">
        <f>L6</f>
        <v>10</v>
      </c>
      <c r="H16" s="4">
        <f>L7</f>
        <v>10</v>
      </c>
    </row>
    <row r="17" spans="6:8" x14ac:dyDescent="0.3">
      <c r="F17" s="4" t="s">
        <v>43</v>
      </c>
      <c r="G17" s="4">
        <f>M6</f>
        <v>1.9047619047619047</v>
      </c>
      <c r="H17" s="4">
        <f>M7</f>
        <v>0.95238095238095233</v>
      </c>
    </row>
    <row r="18" spans="6:8" ht="28.8" x14ac:dyDescent="0.3">
      <c r="F18" s="14" t="s">
        <v>119</v>
      </c>
      <c r="G18" s="4">
        <f>N6</f>
        <v>0</v>
      </c>
      <c r="H18" s="4">
        <f>N7</f>
        <v>0</v>
      </c>
    </row>
    <row r="19" spans="6:8" x14ac:dyDescent="0.3">
      <c r="F19" s="4" t="s">
        <v>44</v>
      </c>
      <c r="G19" s="4">
        <f>O6</f>
        <v>0</v>
      </c>
      <c r="H19" s="4">
        <f>O7</f>
        <v>0</v>
      </c>
    </row>
    <row r="20" spans="6:8" x14ac:dyDescent="0.3">
      <c r="F20" s="4" t="s">
        <v>128</v>
      </c>
      <c r="G20" s="16">
        <f>G13+G14+G15+G16+G17+G18+G19</f>
        <v>76.904761904761898</v>
      </c>
      <c r="H20" s="16">
        <f>H13+H14+H15+H16+H17+H18+H19</f>
        <v>85.952380952380949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34"/>
  <sheetViews>
    <sheetView workbookViewId="0">
      <selection activeCell="Q17" sqref="Q17"/>
    </sheetView>
  </sheetViews>
  <sheetFormatPr defaultRowHeight="14.4" x14ac:dyDescent="0.3"/>
  <sheetData>
    <row r="2" spans="2:13" x14ac:dyDescent="0.3">
      <c r="C2" s="7" t="s">
        <v>96</v>
      </c>
      <c r="D2" s="238"/>
      <c r="E2" s="238"/>
    </row>
    <row r="3" spans="2:13" x14ac:dyDescent="0.3">
      <c r="E3" s="6"/>
      <c r="F3" s="6"/>
      <c r="G3" s="6"/>
      <c r="H3" s="6"/>
      <c r="I3" s="6"/>
      <c r="J3" s="6"/>
    </row>
    <row r="4" spans="2:13" x14ac:dyDescent="0.3">
      <c r="B4" s="7" t="s">
        <v>97</v>
      </c>
      <c r="C4" s="5" t="s">
        <v>77</v>
      </c>
      <c r="D4" s="239" t="s">
        <v>78</v>
      </c>
      <c r="E4" s="239"/>
      <c r="F4" s="239"/>
      <c r="G4" s="8"/>
      <c r="H4" s="239" t="s">
        <v>79</v>
      </c>
      <c r="I4" s="239"/>
      <c r="J4" s="239"/>
      <c r="K4" s="239" t="s">
        <v>80</v>
      </c>
      <c r="L4" s="239"/>
      <c r="M4" s="239"/>
    </row>
    <row r="5" spans="2:13" x14ac:dyDescent="0.3">
      <c r="B5" s="7">
        <v>1</v>
      </c>
      <c r="C5" s="5"/>
      <c r="D5" s="5" t="s">
        <v>81</v>
      </c>
      <c r="E5" s="5" t="s">
        <v>82</v>
      </c>
      <c r="F5" s="5" t="s">
        <v>83</v>
      </c>
      <c r="G5" s="5"/>
      <c r="H5" s="5" t="s">
        <v>81</v>
      </c>
      <c r="I5" s="5" t="s">
        <v>82</v>
      </c>
      <c r="J5" s="5" t="s">
        <v>83</v>
      </c>
      <c r="K5" s="5" t="s">
        <v>81</v>
      </c>
      <c r="L5" s="5" t="s">
        <v>82</v>
      </c>
      <c r="M5" s="5" t="s">
        <v>83</v>
      </c>
    </row>
    <row r="6" spans="2:13" x14ac:dyDescent="0.3">
      <c r="C6" s="4" t="s">
        <v>84</v>
      </c>
      <c r="D6" s="4"/>
      <c r="E6" s="4"/>
      <c r="F6" s="4">
        <f>D6*E6</f>
        <v>0</v>
      </c>
      <c r="G6" s="4" t="s">
        <v>99</v>
      </c>
      <c r="H6" s="4"/>
      <c r="I6" s="4"/>
      <c r="J6" s="4">
        <f>H6*I6</f>
        <v>0</v>
      </c>
      <c r="K6" s="4"/>
      <c r="L6" s="4"/>
      <c r="M6" s="4">
        <f>K6*L6</f>
        <v>0</v>
      </c>
    </row>
    <row r="7" spans="2:13" x14ac:dyDescent="0.3">
      <c r="C7" s="4"/>
      <c r="D7" s="4"/>
      <c r="E7" s="4"/>
      <c r="F7" s="4">
        <f t="shared" ref="F7:F33" si="0">D7*E7</f>
        <v>0</v>
      </c>
      <c r="G7" s="4" t="s">
        <v>100</v>
      </c>
      <c r="H7" s="4"/>
      <c r="I7" s="4"/>
      <c r="J7" s="4">
        <f t="shared" ref="J7:J29" si="1">H7*I7</f>
        <v>0</v>
      </c>
      <c r="K7" s="4"/>
      <c r="L7" s="4"/>
      <c r="M7" s="4">
        <f t="shared" ref="M7:M29" si="2">K7*L7</f>
        <v>0</v>
      </c>
    </row>
    <row r="8" spans="2:13" x14ac:dyDescent="0.3">
      <c r="C8" s="4"/>
      <c r="D8" s="4"/>
      <c r="E8" s="4"/>
      <c r="F8" s="4">
        <f t="shared" si="0"/>
        <v>0</v>
      </c>
      <c r="G8" s="4"/>
      <c r="H8" s="4"/>
      <c r="I8" s="4"/>
      <c r="J8" s="4">
        <f t="shared" si="1"/>
        <v>0</v>
      </c>
      <c r="K8" s="4"/>
      <c r="L8" s="4"/>
      <c r="M8" s="4">
        <f t="shared" si="2"/>
        <v>0</v>
      </c>
    </row>
    <row r="9" spans="2:13" x14ac:dyDescent="0.3">
      <c r="C9" s="4" t="s">
        <v>87</v>
      </c>
      <c r="D9" s="4"/>
      <c r="E9" s="4"/>
      <c r="F9" s="4">
        <f t="shared" si="0"/>
        <v>0</v>
      </c>
      <c r="G9" s="4" t="s">
        <v>99</v>
      </c>
      <c r="H9" s="4"/>
      <c r="I9" s="4"/>
      <c r="J9" s="4">
        <f t="shared" si="1"/>
        <v>0</v>
      </c>
      <c r="K9" s="4"/>
      <c r="L9" s="4"/>
      <c r="M9" s="4">
        <f t="shared" si="2"/>
        <v>0</v>
      </c>
    </row>
    <row r="10" spans="2:13" x14ac:dyDescent="0.3">
      <c r="C10" s="4"/>
      <c r="D10" s="4"/>
      <c r="E10" s="4"/>
      <c r="F10" s="4">
        <f t="shared" si="0"/>
        <v>0</v>
      </c>
      <c r="G10" s="4" t="s">
        <v>100</v>
      </c>
      <c r="H10" s="4"/>
      <c r="I10" s="4"/>
      <c r="J10" s="4">
        <f t="shared" si="1"/>
        <v>0</v>
      </c>
      <c r="K10" s="4"/>
      <c r="L10" s="4"/>
      <c r="M10" s="4">
        <f t="shared" si="2"/>
        <v>0</v>
      </c>
    </row>
    <row r="11" spans="2:13" x14ac:dyDescent="0.3">
      <c r="C11" s="4"/>
      <c r="D11" s="4"/>
      <c r="E11" s="4"/>
      <c r="F11" s="4">
        <f t="shared" si="0"/>
        <v>0</v>
      </c>
      <c r="G11" s="4"/>
      <c r="H11" s="4"/>
      <c r="I11" s="4"/>
      <c r="J11" s="4">
        <f t="shared" si="1"/>
        <v>0</v>
      </c>
      <c r="K11" s="4"/>
      <c r="L11" s="4"/>
      <c r="M11" s="4">
        <f t="shared" si="2"/>
        <v>0</v>
      </c>
    </row>
    <row r="12" spans="2:13" x14ac:dyDescent="0.3">
      <c r="C12" s="4"/>
      <c r="D12" s="4"/>
      <c r="E12" s="4"/>
      <c r="F12" s="4">
        <f t="shared" si="0"/>
        <v>0</v>
      </c>
      <c r="G12" s="4"/>
      <c r="H12" s="4"/>
      <c r="I12" s="4"/>
      <c r="J12" s="4">
        <f t="shared" si="1"/>
        <v>0</v>
      </c>
      <c r="K12" s="4"/>
      <c r="L12" s="4"/>
      <c r="M12" s="4">
        <f t="shared" si="2"/>
        <v>0</v>
      </c>
    </row>
    <row r="13" spans="2:13" x14ac:dyDescent="0.3">
      <c r="C13" s="4" t="s">
        <v>85</v>
      </c>
      <c r="D13" s="4"/>
      <c r="E13" s="4"/>
      <c r="F13" s="4">
        <f t="shared" si="0"/>
        <v>0</v>
      </c>
      <c r="G13" s="4" t="s">
        <v>99</v>
      </c>
      <c r="H13" s="4"/>
      <c r="I13" s="4"/>
      <c r="J13" s="4">
        <f t="shared" si="1"/>
        <v>0</v>
      </c>
      <c r="K13" s="4"/>
      <c r="L13" s="4"/>
      <c r="M13" s="4">
        <f t="shared" si="2"/>
        <v>0</v>
      </c>
    </row>
    <row r="14" spans="2:13" x14ac:dyDescent="0.3">
      <c r="C14" s="4"/>
      <c r="D14" s="4"/>
      <c r="E14" s="4"/>
      <c r="F14" s="4">
        <f t="shared" si="0"/>
        <v>0</v>
      </c>
      <c r="G14" s="4" t="s">
        <v>100</v>
      </c>
      <c r="H14" s="4"/>
      <c r="I14" s="4"/>
      <c r="J14" s="4">
        <f t="shared" si="1"/>
        <v>0</v>
      </c>
      <c r="K14" s="4"/>
      <c r="L14" s="4"/>
      <c r="M14" s="4">
        <f t="shared" si="2"/>
        <v>0</v>
      </c>
    </row>
    <row r="15" spans="2:13" x14ac:dyDescent="0.3">
      <c r="C15" s="4"/>
      <c r="D15" s="4"/>
      <c r="E15" s="4"/>
      <c r="F15" s="4">
        <f t="shared" si="0"/>
        <v>0</v>
      </c>
      <c r="G15" s="4"/>
      <c r="H15" s="4"/>
      <c r="I15" s="4"/>
      <c r="J15" s="4">
        <f t="shared" si="1"/>
        <v>0</v>
      </c>
      <c r="K15" s="4"/>
      <c r="L15" s="4"/>
      <c r="M15" s="4">
        <f t="shared" si="2"/>
        <v>0</v>
      </c>
    </row>
    <row r="16" spans="2:13" x14ac:dyDescent="0.3">
      <c r="C16" s="4"/>
      <c r="D16" s="4"/>
      <c r="E16" s="4"/>
      <c r="F16" s="4">
        <f t="shared" si="0"/>
        <v>0</v>
      </c>
      <c r="G16" s="4"/>
      <c r="H16" s="4"/>
      <c r="I16" s="4"/>
      <c r="J16" s="4">
        <f t="shared" si="1"/>
        <v>0</v>
      </c>
      <c r="K16" s="4"/>
      <c r="L16" s="4"/>
      <c r="M16" s="4">
        <f t="shared" si="2"/>
        <v>0</v>
      </c>
    </row>
    <row r="17" spans="3:13" x14ac:dyDescent="0.3">
      <c r="C17" s="4" t="s">
        <v>86</v>
      </c>
      <c r="D17" s="4"/>
      <c r="E17" s="4"/>
      <c r="F17" s="4">
        <f t="shared" si="0"/>
        <v>0</v>
      </c>
      <c r="G17" s="4" t="s">
        <v>99</v>
      </c>
      <c r="H17" s="4"/>
      <c r="I17" s="4"/>
      <c r="J17" s="4">
        <f t="shared" si="1"/>
        <v>0</v>
      </c>
      <c r="K17" s="4"/>
      <c r="L17" s="4"/>
      <c r="M17" s="4">
        <f t="shared" si="2"/>
        <v>0</v>
      </c>
    </row>
    <row r="18" spans="3:13" x14ac:dyDescent="0.3">
      <c r="C18" s="4"/>
      <c r="D18" s="4"/>
      <c r="E18" s="4"/>
      <c r="F18" s="4">
        <f t="shared" si="0"/>
        <v>0</v>
      </c>
      <c r="G18" s="4" t="s">
        <v>100</v>
      </c>
      <c r="H18" s="4"/>
      <c r="I18" s="4"/>
      <c r="J18" s="4">
        <f t="shared" si="1"/>
        <v>0</v>
      </c>
      <c r="K18" s="4"/>
      <c r="L18" s="4"/>
      <c r="M18" s="4">
        <f t="shared" si="2"/>
        <v>0</v>
      </c>
    </row>
    <row r="19" spans="3:13" x14ac:dyDescent="0.3">
      <c r="C19" s="4"/>
      <c r="D19" s="4"/>
      <c r="E19" s="4"/>
      <c r="F19" s="4">
        <f t="shared" si="0"/>
        <v>0</v>
      </c>
      <c r="G19" s="4"/>
      <c r="H19" s="4"/>
      <c r="I19" s="4"/>
      <c r="J19" s="4">
        <f t="shared" si="1"/>
        <v>0</v>
      </c>
      <c r="K19" s="4"/>
      <c r="L19" s="4"/>
      <c r="M19" s="4">
        <f t="shared" si="2"/>
        <v>0</v>
      </c>
    </row>
    <row r="20" spans="3:13" x14ac:dyDescent="0.3">
      <c r="C20" s="4" t="s">
        <v>86</v>
      </c>
      <c r="D20" s="4"/>
      <c r="E20" s="4"/>
      <c r="F20" s="4">
        <f t="shared" si="0"/>
        <v>0</v>
      </c>
      <c r="G20" s="4" t="s">
        <v>99</v>
      </c>
      <c r="H20" s="4"/>
      <c r="I20" s="4"/>
      <c r="J20" s="4">
        <f t="shared" si="1"/>
        <v>0</v>
      </c>
      <c r="K20" s="4"/>
      <c r="L20" s="4"/>
      <c r="M20" s="4">
        <f t="shared" si="2"/>
        <v>0</v>
      </c>
    </row>
    <row r="21" spans="3:13" x14ac:dyDescent="0.3">
      <c r="C21" s="4"/>
      <c r="D21" s="4"/>
      <c r="E21" s="4"/>
      <c r="F21" s="4">
        <f t="shared" si="0"/>
        <v>0</v>
      </c>
      <c r="G21" s="4" t="s">
        <v>100</v>
      </c>
      <c r="H21" s="4"/>
      <c r="I21" s="4"/>
      <c r="J21" s="4">
        <f t="shared" si="1"/>
        <v>0</v>
      </c>
      <c r="K21" s="4"/>
      <c r="L21" s="4"/>
      <c r="M21" s="4">
        <f t="shared" si="2"/>
        <v>0</v>
      </c>
    </row>
    <row r="22" spans="3:13" x14ac:dyDescent="0.3">
      <c r="C22" s="4"/>
      <c r="D22" s="4"/>
      <c r="E22" s="4"/>
      <c r="F22" s="4">
        <f t="shared" si="0"/>
        <v>0</v>
      </c>
      <c r="G22" s="4"/>
      <c r="H22" s="4"/>
      <c r="I22" s="4"/>
      <c r="J22" s="4">
        <f t="shared" si="1"/>
        <v>0</v>
      </c>
      <c r="K22" s="4"/>
      <c r="L22" s="4"/>
      <c r="M22" s="4">
        <f t="shared" si="2"/>
        <v>0</v>
      </c>
    </row>
    <row r="23" spans="3:13" x14ac:dyDescent="0.3">
      <c r="C23" s="4" t="s">
        <v>92</v>
      </c>
      <c r="D23" s="4"/>
      <c r="E23" s="4"/>
      <c r="F23" s="4">
        <f t="shared" si="0"/>
        <v>0</v>
      </c>
      <c r="G23" s="4" t="s">
        <v>101</v>
      </c>
      <c r="H23" s="4"/>
      <c r="I23" s="4"/>
      <c r="J23" s="4">
        <f t="shared" si="1"/>
        <v>0</v>
      </c>
      <c r="K23" s="4"/>
      <c r="L23" s="4"/>
      <c r="M23" s="4">
        <f t="shared" si="2"/>
        <v>0</v>
      </c>
    </row>
    <row r="24" spans="3:13" x14ac:dyDescent="0.3">
      <c r="C24" s="4" t="s">
        <v>93</v>
      </c>
      <c r="D24" s="4"/>
      <c r="E24" s="4"/>
      <c r="F24" s="4">
        <f t="shared" si="0"/>
        <v>0</v>
      </c>
      <c r="G24" s="4" t="s">
        <v>101</v>
      </c>
      <c r="H24" s="4"/>
      <c r="I24" s="4"/>
      <c r="J24" s="4">
        <f t="shared" si="1"/>
        <v>0</v>
      </c>
      <c r="K24" s="4"/>
      <c r="L24" s="4"/>
      <c r="M24" s="4">
        <f t="shared" si="2"/>
        <v>0</v>
      </c>
    </row>
    <row r="25" spans="3:13" x14ac:dyDescent="0.3">
      <c r="C25" s="4" t="s">
        <v>94</v>
      </c>
      <c r="D25" s="4"/>
      <c r="E25" s="4"/>
      <c r="F25" s="4">
        <f t="shared" si="0"/>
        <v>0</v>
      </c>
      <c r="G25" s="4" t="s">
        <v>101</v>
      </c>
      <c r="H25" s="4"/>
      <c r="I25" s="4"/>
      <c r="J25" s="4">
        <f t="shared" si="1"/>
        <v>0</v>
      </c>
      <c r="K25" s="4"/>
      <c r="L25" s="4"/>
      <c r="M25" s="4">
        <f t="shared" si="2"/>
        <v>0</v>
      </c>
    </row>
    <row r="26" spans="3:13" x14ac:dyDescent="0.3">
      <c r="C26" s="4"/>
      <c r="D26" s="4"/>
      <c r="E26" s="4"/>
      <c r="F26" s="4">
        <f t="shared" si="0"/>
        <v>0</v>
      </c>
      <c r="G26" s="4"/>
      <c r="H26" s="4"/>
      <c r="I26" s="4"/>
      <c r="J26" s="4">
        <f t="shared" si="1"/>
        <v>0</v>
      </c>
      <c r="K26" s="4"/>
      <c r="L26" s="4"/>
      <c r="M26" s="4">
        <f t="shared" si="2"/>
        <v>0</v>
      </c>
    </row>
    <row r="27" spans="3:13" x14ac:dyDescent="0.3">
      <c r="C27" s="4" t="s">
        <v>88</v>
      </c>
      <c r="D27" s="4"/>
      <c r="E27" s="4"/>
      <c r="F27" s="4">
        <f t="shared" si="0"/>
        <v>0</v>
      </c>
      <c r="G27" s="4"/>
      <c r="H27" s="4"/>
      <c r="I27" s="4"/>
      <c r="J27" s="4">
        <f t="shared" si="1"/>
        <v>0</v>
      </c>
      <c r="K27" s="4"/>
      <c r="L27" s="4"/>
      <c r="M27" s="4">
        <f t="shared" si="2"/>
        <v>0</v>
      </c>
    </row>
    <row r="28" spans="3:13" x14ac:dyDescent="0.3">
      <c r="C28" s="4" t="s">
        <v>89</v>
      </c>
      <c r="D28" s="4"/>
      <c r="E28" s="4"/>
      <c r="F28" s="4">
        <f t="shared" si="0"/>
        <v>0</v>
      </c>
      <c r="G28" s="4"/>
      <c r="H28" s="4"/>
      <c r="I28" s="4"/>
      <c r="J28" s="4">
        <f t="shared" si="1"/>
        <v>0</v>
      </c>
      <c r="K28" s="4"/>
      <c r="L28" s="4"/>
      <c r="M28" s="4">
        <f t="shared" si="2"/>
        <v>0</v>
      </c>
    </row>
    <row r="29" spans="3:13" x14ac:dyDescent="0.3">
      <c r="C29" s="4" t="s">
        <v>90</v>
      </c>
      <c r="D29" s="4"/>
      <c r="E29" s="4"/>
      <c r="F29" s="4">
        <f t="shared" si="0"/>
        <v>0</v>
      </c>
      <c r="G29" s="4"/>
      <c r="H29" s="4"/>
      <c r="I29" s="4"/>
      <c r="J29" s="4">
        <f t="shared" si="1"/>
        <v>0</v>
      </c>
      <c r="K29" s="4"/>
      <c r="L29" s="4"/>
      <c r="M29" s="4">
        <f t="shared" si="2"/>
        <v>0</v>
      </c>
    </row>
    <row r="30" spans="3:13" x14ac:dyDescent="0.3">
      <c r="C30" s="4" t="s">
        <v>91</v>
      </c>
      <c r="D30" s="4"/>
      <c r="E30" s="4"/>
      <c r="F30" s="4">
        <f t="shared" si="0"/>
        <v>0</v>
      </c>
      <c r="G30" s="4"/>
      <c r="H30" s="4"/>
      <c r="I30" s="4"/>
      <c r="J30" s="4">
        <f>H30*I30</f>
        <v>0</v>
      </c>
      <c r="K30" s="4"/>
      <c r="L30" s="4"/>
      <c r="M30" s="4">
        <f>K30*L30</f>
        <v>0</v>
      </c>
    </row>
    <row r="31" spans="3:13" x14ac:dyDescent="0.3">
      <c r="C31" s="4"/>
      <c r="D31" s="4"/>
      <c r="E31" s="4"/>
      <c r="F31" s="4">
        <f t="shared" si="0"/>
        <v>0</v>
      </c>
      <c r="G31" s="4"/>
      <c r="H31" s="4"/>
      <c r="I31" s="4"/>
      <c r="J31" s="4">
        <f>H31*I31</f>
        <v>0</v>
      </c>
      <c r="K31" s="4"/>
      <c r="L31" s="4"/>
      <c r="M31" s="4">
        <f>K31*L31</f>
        <v>0</v>
      </c>
    </row>
    <row r="32" spans="3:13" x14ac:dyDescent="0.3">
      <c r="C32" s="4"/>
      <c r="D32" s="4"/>
      <c r="E32" s="4"/>
      <c r="F32" s="4">
        <f t="shared" si="0"/>
        <v>0</v>
      </c>
      <c r="G32" s="4"/>
      <c r="H32" s="4"/>
      <c r="I32" s="4"/>
      <c r="J32" s="4">
        <f>H32*I32</f>
        <v>0</v>
      </c>
      <c r="K32" s="4"/>
      <c r="L32" s="4"/>
      <c r="M32" s="4">
        <f>K32*L32</f>
        <v>0</v>
      </c>
    </row>
    <row r="33" spans="3:13" x14ac:dyDescent="0.3">
      <c r="C33" s="4"/>
      <c r="D33" s="4"/>
      <c r="E33" s="4"/>
      <c r="F33" s="4">
        <f t="shared" si="0"/>
        <v>0</v>
      </c>
      <c r="G33" s="4"/>
      <c r="H33" s="4"/>
      <c r="I33" s="4"/>
      <c r="J33" s="4">
        <f>H33*I33</f>
        <v>0</v>
      </c>
      <c r="K33" s="4"/>
      <c r="L33" s="4"/>
      <c r="M33" s="4">
        <f>K33*L33</f>
        <v>0</v>
      </c>
    </row>
    <row r="34" spans="3:13" x14ac:dyDescent="0.3">
      <c r="C34" s="4" t="s">
        <v>95</v>
      </c>
      <c r="D34" s="4"/>
      <c r="E34" s="4">
        <f>F34*10.764</f>
        <v>0</v>
      </c>
      <c r="F34" s="4">
        <f>SUM(F6:F33)</f>
        <v>0</v>
      </c>
      <c r="G34" s="4"/>
      <c r="H34" s="4"/>
      <c r="I34" s="4">
        <f>J34*10.764</f>
        <v>0</v>
      </c>
      <c r="J34" s="4">
        <f>SUM(J6:J33)</f>
        <v>0</v>
      </c>
      <c r="K34" s="4"/>
      <c r="L34" s="4">
        <f>M34*10.764</f>
        <v>0</v>
      </c>
      <c r="M34" s="4">
        <f>SUM(M6:M33)</f>
        <v>0</v>
      </c>
    </row>
  </sheetData>
  <mergeCells count="4">
    <mergeCell ref="D2:E2"/>
    <mergeCell ref="D4:F4"/>
    <mergeCell ref="H4:J4"/>
    <mergeCell ref="K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M35"/>
  <sheetViews>
    <sheetView workbookViewId="0">
      <selection activeCell="I17" sqref="I17"/>
    </sheetView>
  </sheetViews>
  <sheetFormatPr defaultRowHeight="14.4" x14ac:dyDescent="0.3"/>
  <sheetData>
    <row r="3" spans="2:13" x14ac:dyDescent="0.3">
      <c r="C3" s="7" t="s">
        <v>96</v>
      </c>
      <c r="D3" s="238"/>
      <c r="E3" s="238"/>
    </row>
    <row r="4" spans="2:13" x14ac:dyDescent="0.3">
      <c r="E4" s="6"/>
      <c r="F4" s="6"/>
      <c r="G4" s="6"/>
      <c r="H4" s="6"/>
      <c r="I4" s="6"/>
      <c r="J4" s="6"/>
    </row>
    <row r="5" spans="2:13" x14ac:dyDescent="0.3">
      <c r="B5" s="7" t="s">
        <v>97</v>
      </c>
      <c r="C5" s="5" t="s">
        <v>77</v>
      </c>
      <c r="D5" s="239" t="s">
        <v>78</v>
      </c>
      <c r="E5" s="239"/>
      <c r="F5" s="239"/>
      <c r="G5" s="8"/>
      <c r="H5" s="239" t="s">
        <v>79</v>
      </c>
      <c r="I5" s="239"/>
      <c r="J5" s="239"/>
      <c r="K5" s="239" t="s">
        <v>80</v>
      </c>
      <c r="L5" s="239"/>
      <c r="M5" s="239"/>
    </row>
    <row r="6" spans="2:13" x14ac:dyDescent="0.3">
      <c r="B6" s="7">
        <v>1</v>
      </c>
      <c r="C6" s="5"/>
      <c r="D6" s="5" t="s">
        <v>81</v>
      </c>
      <c r="E6" s="5" t="s">
        <v>82</v>
      </c>
      <c r="F6" s="5" t="s">
        <v>83</v>
      </c>
      <c r="G6" s="5"/>
      <c r="H6" s="5" t="s">
        <v>81</v>
      </c>
      <c r="I6" s="5" t="s">
        <v>82</v>
      </c>
      <c r="J6" s="5" t="s">
        <v>83</v>
      </c>
      <c r="K6" s="5" t="s">
        <v>81</v>
      </c>
      <c r="L6" s="5" t="s">
        <v>82</v>
      </c>
      <c r="M6" s="5" t="s">
        <v>83</v>
      </c>
    </row>
    <row r="7" spans="2:13" x14ac:dyDescent="0.3">
      <c r="C7" s="4" t="s">
        <v>84</v>
      </c>
      <c r="D7" s="4"/>
      <c r="E7" s="4"/>
      <c r="F7" s="4">
        <f>D7*E7</f>
        <v>0</v>
      </c>
      <c r="G7" s="4" t="s">
        <v>99</v>
      </c>
      <c r="H7" s="4"/>
      <c r="I7" s="4"/>
      <c r="J7" s="4">
        <f>H7*I7</f>
        <v>0</v>
      </c>
      <c r="K7" s="4"/>
      <c r="L7" s="4"/>
      <c r="M7" s="4">
        <f>K7*L7</f>
        <v>0</v>
      </c>
    </row>
    <row r="8" spans="2:13" x14ac:dyDescent="0.3">
      <c r="C8" s="4"/>
      <c r="D8" s="4"/>
      <c r="E8" s="4"/>
      <c r="F8" s="4">
        <f t="shared" ref="F8:F34" si="0">D8*E8</f>
        <v>0</v>
      </c>
      <c r="G8" s="4" t="s">
        <v>100</v>
      </c>
      <c r="H8" s="4"/>
      <c r="I8" s="4"/>
      <c r="J8" s="4">
        <f t="shared" ref="J8:J34" si="1">H8*I8</f>
        <v>0</v>
      </c>
      <c r="K8" s="4"/>
      <c r="L8" s="4"/>
      <c r="M8" s="4">
        <f t="shared" ref="M8:M34" si="2">K8*L8</f>
        <v>0</v>
      </c>
    </row>
    <row r="9" spans="2:13" x14ac:dyDescent="0.3">
      <c r="C9" s="4"/>
      <c r="D9" s="4"/>
      <c r="E9" s="4"/>
      <c r="F9" s="4">
        <f t="shared" si="0"/>
        <v>0</v>
      </c>
      <c r="G9" s="4"/>
      <c r="H9" s="4"/>
      <c r="I9" s="4"/>
      <c r="J9" s="4">
        <f t="shared" si="1"/>
        <v>0</v>
      </c>
      <c r="K9" s="4"/>
      <c r="L9" s="4"/>
      <c r="M9" s="4">
        <f t="shared" si="2"/>
        <v>0</v>
      </c>
    </row>
    <row r="10" spans="2:13" x14ac:dyDescent="0.3">
      <c r="C10" s="4" t="s">
        <v>87</v>
      </c>
      <c r="D10" s="4"/>
      <c r="E10" s="4"/>
      <c r="F10" s="4">
        <f t="shared" si="0"/>
        <v>0</v>
      </c>
      <c r="G10" s="4" t="s">
        <v>99</v>
      </c>
      <c r="H10" s="4"/>
      <c r="I10" s="4"/>
      <c r="J10" s="4">
        <f t="shared" si="1"/>
        <v>0</v>
      </c>
      <c r="K10" s="4"/>
      <c r="L10" s="4"/>
      <c r="M10" s="4">
        <f t="shared" si="2"/>
        <v>0</v>
      </c>
    </row>
    <row r="11" spans="2:13" x14ac:dyDescent="0.3">
      <c r="C11" s="4"/>
      <c r="D11" s="4"/>
      <c r="E11" s="4"/>
      <c r="F11" s="4">
        <f t="shared" si="0"/>
        <v>0</v>
      </c>
      <c r="G11" s="4" t="s">
        <v>100</v>
      </c>
      <c r="H11" s="4"/>
      <c r="I11" s="4"/>
      <c r="J11" s="4">
        <f t="shared" si="1"/>
        <v>0</v>
      </c>
      <c r="K11" s="4"/>
      <c r="L11" s="4"/>
      <c r="M11" s="4">
        <f t="shared" si="2"/>
        <v>0</v>
      </c>
    </row>
    <row r="12" spans="2:13" x14ac:dyDescent="0.3">
      <c r="C12" s="4"/>
      <c r="D12" s="4"/>
      <c r="E12" s="4"/>
      <c r="F12" s="4">
        <f t="shared" si="0"/>
        <v>0</v>
      </c>
      <c r="G12" s="4"/>
      <c r="H12" s="4"/>
      <c r="I12" s="4"/>
      <c r="J12" s="4">
        <f t="shared" si="1"/>
        <v>0</v>
      </c>
      <c r="K12" s="4"/>
      <c r="L12" s="4"/>
      <c r="M12" s="4">
        <f t="shared" si="2"/>
        <v>0</v>
      </c>
    </row>
    <row r="13" spans="2:13" x14ac:dyDescent="0.3">
      <c r="C13" s="4"/>
      <c r="D13" s="4"/>
      <c r="E13" s="4"/>
      <c r="F13" s="4">
        <f t="shared" si="0"/>
        <v>0</v>
      </c>
      <c r="G13" s="4"/>
      <c r="H13" s="4"/>
      <c r="I13" s="4"/>
      <c r="J13" s="4">
        <f t="shared" si="1"/>
        <v>0</v>
      </c>
      <c r="K13" s="4"/>
      <c r="L13" s="4"/>
      <c r="M13" s="4">
        <f t="shared" si="2"/>
        <v>0</v>
      </c>
    </row>
    <row r="14" spans="2:13" x14ac:dyDescent="0.3">
      <c r="C14" s="4" t="s">
        <v>85</v>
      </c>
      <c r="D14" s="4"/>
      <c r="E14" s="4"/>
      <c r="F14" s="4">
        <f t="shared" si="0"/>
        <v>0</v>
      </c>
      <c r="G14" s="4" t="s">
        <v>99</v>
      </c>
      <c r="H14" s="4"/>
      <c r="I14" s="4"/>
      <c r="J14" s="4">
        <f t="shared" si="1"/>
        <v>0</v>
      </c>
      <c r="K14" s="4"/>
      <c r="L14" s="4"/>
      <c r="M14" s="4">
        <f t="shared" si="2"/>
        <v>0</v>
      </c>
    </row>
    <row r="15" spans="2:13" x14ac:dyDescent="0.3">
      <c r="C15" s="4"/>
      <c r="D15" s="4"/>
      <c r="E15" s="4"/>
      <c r="F15" s="4">
        <f t="shared" si="0"/>
        <v>0</v>
      </c>
      <c r="G15" s="4" t="s">
        <v>100</v>
      </c>
      <c r="H15" s="4"/>
      <c r="I15" s="4"/>
      <c r="J15" s="4">
        <f t="shared" si="1"/>
        <v>0</v>
      </c>
      <c r="K15" s="4"/>
      <c r="L15" s="4"/>
      <c r="M15" s="4">
        <f t="shared" si="2"/>
        <v>0</v>
      </c>
    </row>
    <row r="16" spans="2:13" x14ac:dyDescent="0.3">
      <c r="C16" s="4"/>
      <c r="D16" s="4"/>
      <c r="E16" s="4"/>
      <c r="F16" s="4">
        <f t="shared" si="0"/>
        <v>0</v>
      </c>
      <c r="G16" s="4"/>
      <c r="H16" s="4"/>
      <c r="I16" s="4"/>
      <c r="J16" s="4">
        <f t="shared" si="1"/>
        <v>0</v>
      </c>
      <c r="K16" s="4"/>
      <c r="L16" s="4"/>
      <c r="M16" s="4">
        <f t="shared" si="2"/>
        <v>0</v>
      </c>
    </row>
    <row r="17" spans="3:13" x14ac:dyDescent="0.3">
      <c r="C17" s="4"/>
      <c r="D17" s="4"/>
      <c r="E17" s="4"/>
      <c r="F17" s="4">
        <f t="shared" si="0"/>
        <v>0</v>
      </c>
      <c r="G17" s="4"/>
      <c r="H17" s="4"/>
      <c r="I17" s="4"/>
      <c r="J17" s="4">
        <f t="shared" si="1"/>
        <v>0</v>
      </c>
      <c r="K17" s="4"/>
      <c r="L17" s="4"/>
      <c r="M17" s="4">
        <f t="shared" si="2"/>
        <v>0</v>
      </c>
    </row>
    <row r="18" spans="3:13" x14ac:dyDescent="0.3">
      <c r="C18" s="4" t="s">
        <v>86</v>
      </c>
      <c r="D18" s="4"/>
      <c r="E18" s="4"/>
      <c r="F18" s="4">
        <f t="shared" si="0"/>
        <v>0</v>
      </c>
      <c r="G18" s="4" t="s">
        <v>99</v>
      </c>
      <c r="H18" s="4"/>
      <c r="I18" s="4"/>
      <c r="J18" s="4">
        <f t="shared" si="1"/>
        <v>0</v>
      </c>
      <c r="K18" s="4"/>
      <c r="L18" s="4"/>
      <c r="M18" s="4">
        <f t="shared" si="2"/>
        <v>0</v>
      </c>
    </row>
    <row r="19" spans="3:13" x14ac:dyDescent="0.3">
      <c r="C19" s="4"/>
      <c r="D19" s="4"/>
      <c r="E19" s="4"/>
      <c r="F19" s="4">
        <f t="shared" si="0"/>
        <v>0</v>
      </c>
      <c r="G19" s="4" t="s">
        <v>100</v>
      </c>
      <c r="H19" s="4"/>
      <c r="I19" s="4"/>
      <c r="J19" s="4">
        <f t="shared" si="1"/>
        <v>0</v>
      </c>
      <c r="K19" s="4"/>
      <c r="L19" s="4"/>
      <c r="M19" s="4">
        <f t="shared" si="2"/>
        <v>0</v>
      </c>
    </row>
    <row r="20" spans="3:13" x14ac:dyDescent="0.3">
      <c r="C20" s="4"/>
      <c r="D20" s="4"/>
      <c r="E20" s="4"/>
      <c r="F20" s="4">
        <f t="shared" si="0"/>
        <v>0</v>
      </c>
      <c r="G20" s="4"/>
      <c r="H20" s="4"/>
      <c r="I20" s="4"/>
      <c r="J20" s="4">
        <f t="shared" si="1"/>
        <v>0</v>
      </c>
      <c r="K20" s="4"/>
      <c r="L20" s="4"/>
      <c r="M20" s="4">
        <f t="shared" si="2"/>
        <v>0</v>
      </c>
    </row>
    <row r="21" spans="3:13" x14ac:dyDescent="0.3">
      <c r="C21" s="4" t="s">
        <v>86</v>
      </c>
      <c r="D21" s="4"/>
      <c r="E21" s="4"/>
      <c r="F21" s="4">
        <f t="shared" si="0"/>
        <v>0</v>
      </c>
      <c r="G21" s="4" t="s">
        <v>99</v>
      </c>
      <c r="H21" s="4"/>
      <c r="I21" s="4"/>
      <c r="J21" s="4">
        <f t="shared" si="1"/>
        <v>0</v>
      </c>
      <c r="K21" s="4"/>
      <c r="L21" s="4"/>
      <c r="M21" s="4">
        <f t="shared" si="2"/>
        <v>0</v>
      </c>
    </row>
    <row r="22" spans="3:13" x14ac:dyDescent="0.3">
      <c r="C22" s="4"/>
      <c r="D22" s="4"/>
      <c r="E22" s="4"/>
      <c r="F22" s="4">
        <f t="shared" si="0"/>
        <v>0</v>
      </c>
      <c r="G22" s="4" t="s">
        <v>100</v>
      </c>
      <c r="H22" s="4"/>
      <c r="I22" s="4"/>
      <c r="J22" s="4">
        <f t="shared" si="1"/>
        <v>0</v>
      </c>
      <c r="K22" s="4"/>
      <c r="L22" s="4"/>
      <c r="M22" s="4">
        <f t="shared" si="2"/>
        <v>0</v>
      </c>
    </row>
    <row r="23" spans="3:13" x14ac:dyDescent="0.3">
      <c r="C23" s="4"/>
      <c r="D23" s="4"/>
      <c r="E23" s="4"/>
      <c r="F23" s="4">
        <f t="shared" si="0"/>
        <v>0</v>
      </c>
      <c r="G23" s="4"/>
      <c r="H23" s="4"/>
      <c r="I23" s="4"/>
      <c r="J23" s="4">
        <f t="shared" si="1"/>
        <v>0</v>
      </c>
      <c r="K23" s="4"/>
      <c r="L23" s="4"/>
      <c r="M23" s="4">
        <f t="shared" si="2"/>
        <v>0</v>
      </c>
    </row>
    <row r="24" spans="3:13" x14ac:dyDescent="0.3">
      <c r="C24" s="4" t="s">
        <v>92</v>
      </c>
      <c r="D24" s="4"/>
      <c r="E24" s="4"/>
      <c r="F24" s="4">
        <f t="shared" si="0"/>
        <v>0</v>
      </c>
      <c r="G24" s="4" t="s">
        <v>101</v>
      </c>
      <c r="H24" s="4"/>
      <c r="I24" s="4"/>
      <c r="J24" s="4">
        <f t="shared" si="1"/>
        <v>0</v>
      </c>
      <c r="K24" s="4"/>
      <c r="L24" s="4"/>
      <c r="M24" s="4">
        <f t="shared" si="2"/>
        <v>0</v>
      </c>
    </row>
    <row r="25" spans="3:13" x14ac:dyDescent="0.3">
      <c r="C25" s="4" t="s">
        <v>93</v>
      </c>
      <c r="D25" s="4"/>
      <c r="E25" s="4"/>
      <c r="F25" s="4">
        <f t="shared" si="0"/>
        <v>0</v>
      </c>
      <c r="G25" s="4" t="s">
        <v>101</v>
      </c>
      <c r="H25" s="4"/>
      <c r="I25" s="4"/>
      <c r="J25" s="4">
        <f t="shared" si="1"/>
        <v>0</v>
      </c>
      <c r="K25" s="4"/>
      <c r="L25" s="4"/>
      <c r="M25" s="4">
        <f t="shared" si="2"/>
        <v>0</v>
      </c>
    </row>
    <row r="26" spans="3:13" x14ac:dyDescent="0.3">
      <c r="C26" s="4" t="s">
        <v>94</v>
      </c>
      <c r="D26" s="4"/>
      <c r="E26" s="4"/>
      <c r="F26" s="4">
        <f t="shared" si="0"/>
        <v>0</v>
      </c>
      <c r="G26" s="4" t="s">
        <v>101</v>
      </c>
      <c r="H26" s="4"/>
      <c r="I26" s="4"/>
      <c r="J26" s="4">
        <f t="shared" si="1"/>
        <v>0</v>
      </c>
      <c r="K26" s="4"/>
      <c r="L26" s="4"/>
      <c r="M26" s="4">
        <f t="shared" si="2"/>
        <v>0</v>
      </c>
    </row>
    <row r="27" spans="3:13" x14ac:dyDescent="0.3">
      <c r="C27" s="4"/>
      <c r="D27" s="4"/>
      <c r="E27" s="4"/>
      <c r="F27" s="4">
        <f t="shared" si="0"/>
        <v>0</v>
      </c>
      <c r="G27" s="4"/>
      <c r="H27" s="4"/>
      <c r="I27" s="4"/>
      <c r="J27" s="4">
        <f t="shared" si="1"/>
        <v>0</v>
      </c>
      <c r="K27" s="4"/>
      <c r="L27" s="4"/>
      <c r="M27" s="4">
        <f t="shared" si="2"/>
        <v>0</v>
      </c>
    </row>
    <row r="28" spans="3:13" x14ac:dyDescent="0.3">
      <c r="C28" s="4" t="s">
        <v>88</v>
      </c>
      <c r="D28" s="4"/>
      <c r="E28" s="4"/>
      <c r="F28" s="4">
        <f t="shared" si="0"/>
        <v>0</v>
      </c>
      <c r="G28" s="4"/>
      <c r="H28" s="4"/>
      <c r="I28" s="4"/>
      <c r="J28" s="4">
        <f t="shared" si="1"/>
        <v>0</v>
      </c>
      <c r="K28" s="4"/>
      <c r="L28" s="4"/>
      <c r="M28" s="4">
        <f t="shared" si="2"/>
        <v>0</v>
      </c>
    </row>
    <row r="29" spans="3:13" x14ac:dyDescent="0.3">
      <c r="C29" s="4" t="s">
        <v>89</v>
      </c>
      <c r="D29" s="4"/>
      <c r="E29" s="4"/>
      <c r="F29" s="4">
        <f t="shared" si="0"/>
        <v>0</v>
      </c>
      <c r="G29" s="4"/>
      <c r="H29" s="4"/>
      <c r="I29" s="4"/>
      <c r="J29" s="4">
        <f t="shared" si="1"/>
        <v>0</v>
      </c>
      <c r="K29" s="4"/>
      <c r="L29" s="4"/>
      <c r="M29" s="4">
        <f t="shared" si="2"/>
        <v>0</v>
      </c>
    </row>
    <row r="30" spans="3:13" x14ac:dyDescent="0.3">
      <c r="C30" s="4" t="s">
        <v>90</v>
      </c>
      <c r="D30" s="4"/>
      <c r="E30" s="4"/>
      <c r="F30" s="4">
        <f t="shared" si="0"/>
        <v>0</v>
      </c>
      <c r="G30" s="4"/>
      <c r="H30" s="4"/>
      <c r="I30" s="4"/>
      <c r="J30" s="4">
        <f t="shared" si="1"/>
        <v>0</v>
      </c>
      <c r="K30" s="4"/>
      <c r="L30" s="4"/>
      <c r="M30" s="4">
        <f t="shared" si="2"/>
        <v>0</v>
      </c>
    </row>
    <row r="31" spans="3:13" x14ac:dyDescent="0.3">
      <c r="C31" s="4" t="s">
        <v>91</v>
      </c>
      <c r="D31" s="4"/>
      <c r="E31" s="4"/>
      <c r="F31" s="4">
        <f t="shared" si="0"/>
        <v>0</v>
      </c>
      <c r="G31" s="4"/>
      <c r="H31" s="4"/>
      <c r="I31" s="4"/>
      <c r="J31" s="4">
        <f t="shared" si="1"/>
        <v>0</v>
      </c>
      <c r="K31" s="4"/>
      <c r="L31" s="4"/>
      <c r="M31" s="4">
        <f t="shared" si="2"/>
        <v>0</v>
      </c>
    </row>
    <row r="32" spans="3:13" x14ac:dyDescent="0.3">
      <c r="C32" s="4"/>
      <c r="D32" s="4"/>
      <c r="E32" s="4"/>
      <c r="F32" s="4">
        <f t="shared" si="0"/>
        <v>0</v>
      </c>
      <c r="G32" s="4"/>
      <c r="H32" s="4"/>
      <c r="I32" s="4"/>
      <c r="J32" s="4">
        <f t="shared" si="1"/>
        <v>0</v>
      </c>
      <c r="K32" s="4"/>
      <c r="L32" s="4"/>
      <c r="M32" s="4">
        <f t="shared" si="2"/>
        <v>0</v>
      </c>
    </row>
    <row r="33" spans="3:13" x14ac:dyDescent="0.3">
      <c r="C33" s="4"/>
      <c r="D33" s="4"/>
      <c r="E33" s="4"/>
      <c r="F33" s="4">
        <f t="shared" si="0"/>
        <v>0</v>
      </c>
      <c r="G33" s="4"/>
      <c r="H33" s="4"/>
      <c r="I33" s="4"/>
      <c r="J33" s="4">
        <f t="shared" si="1"/>
        <v>0</v>
      </c>
      <c r="K33" s="4"/>
      <c r="L33" s="4"/>
      <c r="M33" s="4">
        <f t="shared" si="2"/>
        <v>0</v>
      </c>
    </row>
    <row r="34" spans="3:13" x14ac:dyDescent="0.3">
      <c r="C34" s="4"/>
      <c r="D34" s="4"/>
      <c r="E34" s="4"/>
      <c r="F34" s="4">
        <f t="shared" si="0"/>
        <v>0</v>
      </c>
      <c r="G34" s="4"/>
      <c r="H34" s="4"/>
      <c r="I34" s="4"/>
      <c r="J34" s="4">
        <f t="shared" si="1"/>
        <v>0</v>
      </c>
      <c r="K34" s="4"/>
      <c r="L34" s="4"/>
      <c r="M34" s="4">
        <f t="shared" si="2"/>
        <v>0</v>
      </c>
    </row>
    <row r="35" spans="3:13" x14ac:dyDescent="0.3">
      <c r="C35" s="4" t="s">
        <v>95</v>
      </c>
      <c r="D35" s="4"/>
      <c r="E35" s="4">
        <f>F35*10.764</f>
        <v>0</v>
      </c>
      <c r="F35" s="4">
        <f>SUM(F7:F34)</f>
        <v>0</v>
      </c>
      <c r="G35" s="4"/>
      <c r="H35" s="4"/>
      <c r="I35" s="4">
        <f>J35*10.764</f>
        <v>0</v>
      </c>
      <c r="J35" s="4">
        <f>SUM(J7:J34)</f>
        <v>0</v>
      </c>
      <c r="K35" s="4"/>
      <c r="L35" s="4">
        <f>M35*10.764</f>
        <v>0</v>
      </c>
      <c r="M35" s="4">
        <f>SUM(M7:M34)</f>
        <v>0</v>
      </c>
    </row>
  </sheetData>
  <mergeCells count="4">
    <mergeCell ref="D3:E3"/>
    <mergeCell ref="D5:F5"/>
    <mergeCell ref="H5:J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N35"/>
  <sheetViews>
    <sheetView workbookViewId="0">
      <selection activeCell="H7" sqref="H7:H8"/>
    </sheetView>
  </sheetViews>
  <sheetFormatPr defaultRowHeight="14.4" x14ac:dyDescent="0.3"/>
  <sheetData>
    <row r="3" spans="3:14" x14ac:dyDescent="0.3">
      <c r="D3" s="7" t="s">
        <v>96</v>
      </c>
      <c r="E3" s="238"/>
      <c r="F3" s="238"/>
    </row>
    <row r="4" spans="3:14" x14ac:dyDescent="0.3">
      <c r="F4" s="6"/>
      <c r="G4" s="6"/>
      <c r="H4" s="6"/>
      <c r="I4" s="6"/>
      <c r="J4" s="6"/>
      <c r="K4" s="6"/>
    </row>
    <row r="5" spans="3:14" x14ac:dyDescent="0.3">
      <c r="C5" s="7" t="s">
        <v>97</v>
      </c>
      <c r="D5" s="5" t="s">
        <v>77</v>
      </c>
      <c r="E5" s="239" t="s">
        <v>78</v>
      </c>
      <c r="F5" s="239"/>
      <c r="G5" s="239"/>
      <c r="H5" s="8"/>
      <c r="I5" s="239" t="s">
        <v>79</v>
      </c>
      <c r="J5" s="239"/>
      <c r="K5" s="239"/>
      <c r="L5" s="239" t="s">
        <v>80</v>
      </c>
      <c r="M5" s="239"/>
      <c r="N5" s="239"/>
    </row>
    <row r="6" spans="3:14" x14ac:dyDescent="0.3">
      <c r="C6" s="7">
        <v>1</v>
      </c>
      <c r="D6" s="5"/>
      <c r="E6" s="5" t="s">
        <v>81</v>
      </c>
      <c r="F6" s="5" t="s">
        <v>82</v>
      </c>
      <c r="G6" s="5" t="s">
        <v>83</v>
      </c>
      <c r="H6" s="5"/>
      <c r="I6" s="5" t="s">
        <v>81</v>
      </c>
      <c r="J6" s="5" t="s">
        <v>82</v>
      </c>
      <c r="K6" s="5" t="s">
        <v>83</v>
      </c>
      <c r="L6" s="5" t="s">
        <v>81</v>
      </c>
      <c r="M6" s="5" t="s">
        <v>82</v>
      </c>
      <c r="N6" s="5" t="s">
        <v>83</v>
      </c>
    </row>
    <row r="7" spans="3:14" x14ac:dyDescent="0.3">
      <c r="D7" s="4" t="s">
        <v>84</v>
      </c>
      <c r="E7" s="4"/>
      <c r="F7" s="4"/>
      <c r="G7" s="4">
        <f>E7*F7</f>
        <v>0</v>
      </c>
      <c r="H7" s="4" t="s">
        <v>99</v>
      </c>
      <c r="I7" s="4"/>
      <c r="J7" s="4"/>
      <c r="K7" s="4">
        <f>I7*J7</f>
        <v>0</v>
      </c>
      <c r="L7" s="4"/>
      <c r="M7" s="4"/>
      <c r="N7" s="4">
        <f>L7*M7</f>
        <v>0</v>
      </c>
    </row>
    <row r="8" spans="3:14" x14ac:dyDescent="0.3">
      <c r="D8" s="4"/>
      <c r="E8" s="4"/>
      <c r="F8" s="4"/>
      <c r="G8" s="4">
        <f t="shared" ref="G8:G34" si="0">E8*F8</f>
        <v>0</v>
      </c>
      <c r="H8" s="4" t="s">
        <v>100</v>
      </c>
      <c r="I8" s="4"/>
      <c r="J8" s="4"/>
      <c r="K8" s="4">
        <f t="shared" ref="K8:K34" si="1">I8*J8</f>
        <v>0</v>
      </c>
      <c r="L8" s="4"/>
      <c r="M8" s="4"/>
      <c r="N8" s="4">
        <f t="shared" ref="N8:N34" si="2">L8*M8</f>
        <v>0</v>
      </c>
    </row>
    <row r="9" spans="3:14" x14ac:dyDescent="0.3">
      <c r="D9" s="4"/>
      <c r="E9" s="4"/>
      <c r="F9" s="4"/>
      <c r="G9" s="4">
        <f t="shared" si="0"/>
        <v>0</v>
      </c>
      <c r="H9" s="4"/>
      <c r="I9" s="4"/>
      <c r="J9" s="4"/>
      <c r="K9" s="4">
        <f t="shared" si="1"/>
        <v>0</v>
      </c>
      <c r="L9" s="4"/>
      <c r="M9" s="4"/>
      <c r="N9" s="4">
        <f t="shared" si="2"/>
        <v>0</v>
      </c>
    </row>
    <row r="10" spans="3:14" x14ac:dyDescent="0.3">
      <c r="D10" s="4" t="s">
        <v>87</v>
      </c>
      <c r="E10" s="4"/>
      <c r="F10" s="4"/>
      <c r="G10" s="4">
        <f t="shared" si="0"/>
        <v>0</v>
      </c>
      <c r="H10" s="4" t="s">
        <v>99</v>
      </c>
      <c r="I10" s="4"/>
      <c r="J10" s="4"/>
      <c r="K10" s="4">
        <f t="shared" si="1"/>
        <v>0</v>
      </c>
      <c r="L10" s="4"/>
      <c r="M10" s="4"/>
      <c r="N10" s="4">
        <f t="shared" si="2"/>
        <v>0</v>
      </c>
    </row>
    <row r="11" spans="3:14" x14ac:dyDescent="0.3">
      <c r="D11" s="4"/>
      <c r="E11" s="4"/>
      <c r="F11" s="4"/>
      <c r="G11" s="4">
        <f t="shared" si="0"/>
        <v>0</v>
      </c>
      <c r="H11" s="4" t="s">
        <v>100</v>
      </c>
      <c r="I11" s="4"/>
      <c r="J11" s="4"/>
      <c r="K11" s="4">
        <f t="shared" si="1"/>
        <v>0</v>
      </c>
      <c r="L11" s="4"/>
      <c r="M11" s="4"/>
      <c r="N11" s="4">
        <f t="shared" si="2"/>
        <v>0</v>
      </c>
    </row>
    <row r="12" spans="3:14" x14ac:dyDescent="0.3">
      <c r="D12" s="4"/>
      <c r="E12" s="4"/>
      <c r="F12" s="4"/>
      <c r="G12" s="4">
        <f t="shared" si="0"/>
        <v>0</v>
      </c>
      <c r="H12" s="4"/>
      <c r="I12" s="4"/>
      <c r="J12" s="4"/>
      <c r="K12" s="4">
        <f t="shared" si="1"/>
        <v>0</v>
      </c>
      <c r="L12" s="4"/>
      <c r="M12" s="4"/>
      <c r="N12" s="4">
        <f t="shared" si="2"/>
        <v>0</v>
      </c>
    </row>
    <row r="13" spans="3:14" x14ac:dyDescent="0.3">
      <c r="D13" s="4"/>
      <c r="E13" s="4"/>
      <c r="F13" s="4"/>
      <c r="G13" s="4">
        <f t="shared" si="0"/>
        <v>0</v>
      </c>
      <c r="H13" s="4"/>
      <c r="I13" s="4"/>
      <c r="J13" s="4"/>
      <c r="K13" s="4">
        <f t="shared" si="1"/>
        <v>0</v>
      </c>
      <c r="L13" s="4"/>
      <c r="M13" s="4"/>
      <c r="N13" s="4">
        <f t="shared" si="2"/>
        <v>0</v>
      </c>
    </row>
    <row r="14" spans="3:14" x14ac:dyDescent="0.3">
      <c r="D14" s="4" t="s">
        <v>85</v>
      </c>
      <c r="E14" s="4"/>
      <c r="F14" s="4"/>
      <c r="G14" s="4">
        <f t="shared" si="0"/>
        <v>0</v>
      </c>
      <c r="H14" s="4" t="s">
        <v>99</v>
      </c>
      <c r="I14" s="4"/>
      <c r="J14" s="4"/>
      <c r="K14" s="4">
        <f t="shared" si="1"/>
        <v>0</v>
      </c>
      <c r="L14" s="4"/>
      <c r="M14" s="4"/>
      <c r="N14" s="4">
        <f t="shared" si="2"/>
        <v>0</v>
      </c>
    </row>
    <row r="15" spans="3:14" x14ac:dyDescent="0.3">
      <c r="D15" s="4"/>
      <c r="E15" s="4"/>
      <c r="F15" s="4"/>
      <c r="G15" s="4">
        <f t="shared" si="0"/>
        <v>0</v>
      </c>
      <c r="H15" s="4" t="s">
        <v>100</v>
      </c>
      <c r="I15" s="4"/>
      <c r="J15" s="4"/>
      <c r="K15" s="4">
        <f t="shared" si="1"/>
        <v>0</v>
      </c>
      <c r="L15" s="4"/>
      <c r="M15" s="4"/>
      <c r="N15" s="4">
        <f t="shared" si="2"/>
        <v>0</v>
      </c>
    </row>
    <row r="16" spans="3:14" x14ac:dyDescent="0.3">
      <c r="D16" s="4"/>
      <c r="E16" s="4"/>
      <c r="F16" s="4"/>
      <c r="G16" s="4">
        <f t="shared" si="0"/>
        <v>0</v>
      </c>
      <c r="H16" s="4"/>
      <c r="I16" s="4"/>
      <c r="J16" s="4"/>
      <c r="K16" s="4">
        <f t="shared" si="1"/>
        <v>0</v>
      </c>
      <c r="L16" s="4"/>
      <c r="M16" s="4"/>
      <c r="N16" s="4">
        <f t="shared" si="2"/>
        <v>0</v>
      </c>
    </row>
    <row r="17" spans="4:14" x14ac:dyDescent="0.3">
      <c r="D17" s="4"/>
      <c r="E17" s="4"/>
      <c r="F17" s="4"/>
      <c r="G17" s="4">
        <f t="shared" si="0"/>
        <v>0</v>
      </c>
      <c r="H17" s="4"/>
      <c r="I17" s="4"/>
      <c r="J17" s="4"/>
      <c r="K17" s="4">
        <f t="shared" si="1"/>
        <v>0</v>
      </c>
      <c r="L17" s="4"/>
      <c r="M17" s="4"/>
      <c r="N17" s="4">
        <f t="shared" si="2"/>
        <v>0</v>
      </c>
    </row>
    <row r="18" spans="4:14" x14ac:dyDescent="0.3">
      <c r="D18" s="4" t="s">
        <v>86</v>
      </c>
      <c r="E18" s="4"/>
      <c r="F18" s="4"/>
      <c r="G18" s="4">
        <f t="shared" si="0"/>
        <v>0</v>
      </c>
      <c r="H18" s="4" t="s">
        <v>99</v>
      </c>
      <c r="I18" s="4"/>
      <c r="J18" s="4"/>
      <c r="K18" s="4">
        <f t="shared" si="1"/>
        <v>0</v>
      </c>
      <c r="L18" s="4"/>
      <c r="M18" s="4"/>
      <c r="N18" s="4">
        <f t="shared" si="2"/>
        <v>0</v>
      </c>
    </row>
    <row r="19" spans="4:14" x14ac:dyDescent="0.3">
      <c r="D19" s="4"/>
      <c r="E19" s="4"/>
      <c r="F19" s="4"/>
      <c r="G19" s="4">
        <f t="shared" si="0"/>
        <v>0</v>
      </c>
      <c r="H19" s="4" t="s">
        <v>100</v>
      </c>
      <c r="I19" s="4"/>
      <c r="J19" s="4"/>
      <c r="K19" s="4">
        <f t="shared" si="1"/>
        <v>0</v>
      </c>
      <c r="L19" s="4"/>
      <c r="M19" s="4"/>
      <c r="N19" s="4">
        <f t="shared" si="2"/>
        <v>0</v>
      </c>
    </row>
    <row r="20" spans="4:14" x14ac:dyDescent="0.3">
      <c r="D20" s="4"/>
      <c r="E20" s="4"/>
      <c r="F20" s="4"/>
      <c r="G20" s="4">
        <f t="shared" si="0"/>
        <v>0</v>
      </c>
      <c r="H20" s="4"/>
      <c r="I20" s="4"/>
      <c r="J20" s="4"/>
      <c r="K20" s="4">
        <f t="shared" si="1"/>
        <v>0</v>
      </c>
      <c r="L20" s="4"/>
      <c r="M20" s="4"/>
      <c r="N20" s="4">
        <f t="shared" si="2"/>
        <v>0</v>
      </c>
    </row>
    <row r="21" spans="4:14" x14ac:dyDescent="0.3">
      <c r="D21" s="4" t="s">
        <v>86</v>
      </c>
      <c r="E21" s="4"/>
      <c r="F21" s="4"/>
      <c r="G21" s="4">
        <f t="shared" si="0"/>
        <v>0</v>
      </c>
      <c r="H21" s="4" t="s">
        <v>99</v>
      </c>
      <c r="I21" s="4"/>
      <c r="J21" s="4"/>
      <c r="K21" s="4">
        <f t="shared" si="1"/>
        <v>0</v>
      </c>
      <c r="L21" s="4"/>
      <c r="M21" s="4"/>
      <c r="N21" s="4">
        <f t="shared" si="2"/>
        <v>0</v>
      </c>
    </row>
    <row r="22" spans="4:14" x14ac:dyDescent="0.3">
      <c r="D22" s="4"/>
      <c r="E22" s="4"/>
      <c r="F22" s="4"/>
      <c r="G22" s="4">
        <f t="shared" si="0"/>
        <v>0</v>
      </c>
      <c r="H22" s="4" t="s">
        <v>100</v>
      </c>
      <c r="I22" s="4"/>
      <c r="J22" s="4"/>
      <c r="K22" s="4">
        <f t="shared" si="1"/>
        <v>0</v>
      </c>
      <c r="L22" s="4"/>
      <c r="M22" s="4"/>
      <c r="N22" s="4">
        <f t="shared" si="2"/>
        <v>0</v>
      </c>
    </row>
    <row r="23" spans="4:14" x14ac:dyDescent="0.3">
      <c r="D23" s="4"/>
      <c r="E23" s="4"/>
      <c r="F23" s="4"/>
      <c r="G23" s="4">
        <f t="shared" si="0"/>
        <v>0</v>
      </c>
      <c r="H23" s="4"/>
      <c r="I23" s="4"/>
      <c r="J23" s="4"/>
      <c r="K23" s="4">
        <f t="shared" si="1"/>
        <v>0</v>
      </c>
      <c r="L23" s="4"/>
      <c r="M23" s="4"/>
      <c r="N23" s="4">
        <f t="shared" si="2"/>
        <v>0</v>
      </c>
    </row>
    <row r="24" spans="4:14" x14ac:dyDescent="0.3">
      <c r="D24" s="4" t="s">
        <v>92</v>
      </c>
      <c r="E24" s="4"/>
      <c r="F24" s="4"/>
      <c r="G24" s="4">
        <f t="shared" si="0"/>
        <v>0</v>
      </c>
      <c r="H24" s="4" t="s">
        <v>101</v>
      </c>
      <c r="I24" s="4"/>
      <c r="J24" s="4"/>
      <c r="K24" s="4">
        <f t="shared" si="1"/>
        <v>0</v>
      </c>
      <c r="L24" s="4"/>
      <c r="M24" s="4"/>
      <c r="N24" s="4">
        <f t="shared" si="2"/>
        <v>0</v>
      </c>
    </row>
    <row r="25" spans="4:14" x14ac:dyDescent="0.3">
      <c r="D25" s="4" t="s">
        <v>93</v>
      </c>
      <c r="E25" s="4"/>
      <c r="F25" s="4"/>
      <c r="G25" s="4">
        <f t="shared" si="0"/>
        <v>0</v>
      </c>
      <c r="H25" s="4" t="s">
        <v>101</v>
      </c>
      <c r="I25" s="4"/>
      <c r="J25" s="4"/>
      <c r="K25" s="4">
        <f t="shared" si="1"/>
        <v>0</v>
      </c>
      <c r="L25" s="4"/>
      <c r="M25" s="4"/>
      <c r="N25" s="4">
        <f t="shared" si="2"/>
        <v>0</v>
      </c>
    </row>
    <row r="26" spans="4:14" x14ac:dyDescent="0.3">
      <c r="D26" s="4" t="s">
        <v>94</v>
      </c>
      <c r="E26" s="4"/>
      <c r="F26" s="4"/>
      <c r="G26" s="4">
        <f t="shared" si="0"/>
        <v>0</v>
      </c>
      <c r="H26" s="4" t="s">
        <v>101</v>
      </c>
      <c r="I26" s="4"/>
      <c r="J26" s="4"/>
      <c r="K26" s="4">
        <f t="shared" si="1"/>
        <v>0</v>
      </c>
      <c r="L26" s="4"/>
      <c r="M26" s="4"/>
      <c r="N26" s="4">
        <f t="shared" si="2"/>
        <v>0</v>
      </c>
    </row>
    <row r="27" spans="4:14" x14ac:dyDescent="0.3">
      <c r="D27" s="4"/>
      <c r="E27" s="4"/>
      <c r="F27" s="4"/>
      <c r="G27" s="4">
        <f t="shared" si="0"/>
        <v>0</v>
      </c>
      <c r="H27" s="4"/>
      <c r="I27" s="4"/>
      <c r="J27" s="4"/>
      <c r="K27" s="4">
        <f t="shared" si="1"/>
        <v>0</v>
      </c>
      <c r="L27" s="4"/>
      <c r="M27" s="4"/>
      <c r="N27" s="4">
        <f t="shared" si="2"/>
        <v>0</v>
      </c>
    </row>
    <row r="28" spans="4:14" x14ac:dyDescent="0.3">
      <c r="D28" s="4" t="s">
        <v>88</v>
      </c>
      <c r="E28" s="4"/>
      <c r="F28" s="4"/>
      <c r="G28" s="4">
        <f t="shared" si="0"/>
        <v>0</v>
      </c>
      <c r="H28" s="4"/>
      <c r="I28" s="4"/>
      <c r="J28" s="4"/>
      <c r="K28" s="4">
        <f t="shared" si="1"/>
        <v>0</v>
      </c>
      <c r="L28" s="4"/>
      <c r="M28" s="4"/>
      <c r="N28" s="4">
        <f t="shared" si="2"/>
        <v>0</v>
      </c>
    </row>
    <row r="29" spans="4:14" x14ac:dyDescent="0.3">
      <c r="D29" s="4" t="s">
        <v>89</v>
      </c>
      <c r="E29" s="4"/>
      <c r="F29" s="4"/>
      <c r="G29" s="4">
        <f t="shared" si="0"/>
        <v>0</v>
      </c>
      <c r="H29" s="4"/>
      <c r="I29" s="4"/>
      <c r="J29" s="4"/>
      <c r="K29" s="4">
        <f t="shared" si="1"/>
        <v>0</v>
      </c>
      <c r="L29" s="4"/>
      <c r="M29" s="4"/>
      <c r="N29" s="4">
        <f t="shared" si="2"/>
        <v>0</v>
      </c>
    </row>
    <row r="30" spans="4:14" x14ac:dyDescent="0.3">
      <c r="D30" s="4" t="s">
        <v>90</v>
      </c>
      <c r="E30" s="4"/>
      <c r="F30" s="4"/>
      <c r="G30" s="4">
        <f t="shared" si="0"/>
        <v>0</v>
      </c>
      <c r="H30" s="4"/>
      <c r="I30" s="4"/>
      <c r="J30" s="4"/>
      <c r="K30" s="4">
        <f t="shared" si="1"/>
        <v>0</v>
      </c>
      <c r="L30" s="4"/>
      <c r="M30" s="4"/>
      <c r="N30" s="4">
        <f t="shared" si="2"/>
        <v>0</v>
      </c>
    </row>
    <row r="31" spans="4:14" x14ac:dyDescent="0.3">
      <c r="D31" s="4" t="s">
        <v>91</v>
      </c>
      <c r="E31" s="4"/>
      <c r="F31" s="4"/>
      <c r="G31" s="4">
        <f t="shared" si="0"/>
        <v>0</v>
      </c>
      <c r="H31" s="4"/>
      <c r="I31" s="4"/>
      <c r="J31" s="4"/>
      <c r="K31" s="4">
        <f t="shared" si="1"/>
        <v>0</v>
      </c>
      <c r="L31" s="4"/>
      <c r="M31" s="4"/>
      <c r="N31" s="4">
        <f t="shared" si="2"/>
        <v>0</v>
      </c>
    </row>
    <row r="32" spans="4:14" x14ac:dyDescent="0.3">
      <c r="D32" s="4"/>
      <c r="E32" s="4"/>
      <c r="F32" s="4"/>
      <c r="G32" s="4">
        <f t="shared" si="0"/>
        <v>0</v>
      </c>
      <c r="H32" s="4"/>
      <c r="I32" s="4"/>
      <c r="J32" s="4"/>
      <c r="K32" s="4">
        <f t="shared" si="1"/>
        <v>0</v>
      </c>
      <c r="L32" s="4"/>
      <c r="M32" s="4"/>
      <c r="N32" s="4">
        <f t="shared" si="2"/>
        <v>0</v>
      </c>
    </row>
    <row r="33" spans="4:14" x14ac:dyDescent="0.3">
      <c r="D33" s="4"/>
      <c r="E33" s="4"/>
      <c r="F33" s="4"/>
      <c r="G33" s="4">
        <f t="shared" si="0"/>
        <v>0</v>
      </c>
      <c r="H33" s="4"/>
      <c r="I33" s="4"/>
      <c r="J33" s="4"/>
      <c r="K33" s="4">
        <f t="shared" si="1"/>
        <v>0</v>
      </c>
      <c r="L33" s="4"/>
      <c r="M33" s="4"/>
      <c r="N33" s="4">
        <f t="shared" si="2"/>
        <v>0</v>
      </c>
    </row>
    <row r="34" spans="4:14" x14ac:dyDescent="0.3">
      <c r="D34" s="4"/>
      <c r="E34" s="4"/>
      <c r="F34" s="4"/>
      <c r="G34" s="4">
        <f t="shared" si="0"/>
        <v>0</v>
      </c>
      <c r="H34" s="4"/>
      <c r="I34" s="4"/>
      <c r="J34" s="4"/>
      <c r="K34" s="4">
        <f t="shared" si="1"/>
        <v>0</v>
      </c>
      <c r="L34" s="4"/>
      <c r="M34" s="4"/>
      <c r="N34" s="4">
        <f t="shared" si="2"/>
        <v>0</v>
      </c>
    </row>
    <row r="35" spans="4:14" x14ac:dyDescent="0.3">
      <c r="D35" s="4" t="s">
        <v>95</v>
      </c>
      <c r="E35" s="4"/>
      <c r="F35" s="4">
        <f>G35*10.764</f>
        <v>0</v>
      </c>
      <c r="G35" s="4">
        <f>SUM(G7:G34)</f>
        <v>0</v>
      </c>
      <c r="H35" s="4"/>
      <c r="I35" s="4"/>
      <c r="J35" s="4">
        <f>K35*10.764</f>
        <v>0</v>
      </c>
      <c r="K35" s="4">
        <f>SUM(K7:K34)</f>
        <v>0</v>
      </c>
      <c r="L35" s="4"/>
      <c r="M35" s="4">
        <f>N35*10.764</f>
        <v>0</v>
      </c>
      <c r="N35" s="4">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VALUATION</vt:lpstr>
      <vt:lpstr>Note</vt:lpstr>
      <vt:lpstr>Construction % Blg No 1</vt:lpstr>
      <vt:lpstr>Construction % Blg No 2</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2025-07-14T06:46:40Z</cp:lastPrinted>
  <dcterms:created xsi:type="dcterms:W3CDTF">2013-11-23T05:32:33Z</dcterms:created>
  <dcterms:modified xsi:type="dcterms:W3CDTF">2025-07-14T06:46:42Z</dcterms:modified>
</cp:coreProperties>
</file>