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D:\Kunal\July 25\Axis\Dump\"/>
    </mc:Choice>
  </mc:AlternateContent>
  <xr:revisionPtr revIDLastSave="0" documentId="13_ncr:1_{68C62916-38B5-4D5B-B91A-7E57852536EA}" xr6:coauthVersionLast="47" xr6:coauthVersionMax="47" xr10:uidLastSave="{00000000-0000-0000-0000-000000000000}"/>
  <bookViews>
    <workbookView xWindow="-108" yWindow="-108" windowWidth="23256" windowHeight="12456" tabRatio="770" xr2:uid="{00000000-000D-0000-FFFF-FFFF00000000}"/>
  </bookViews>
  <sheets>
    <sheet name="Sheet1" sheetId="1" r:id="rId1"/>
    <sheet name="A2" sheetId="14" r:id="rId2"/>
    <sheet name="C8" sheetId="16" r:id="rId3"/>
    <sheet name="C9" sheetId="17" r:id="rId4"/>
    <sheet name="M2" sheetId="18" r:id="rId5"/>
    <sheet name="Wing A" sheetId="11" r:id="rId6"/>
    <sheet name="Wing B" sheetId="12" r:id="rId7"/>
    <sheet name="Wing C" sheetId="13" r:id="rId8"/>
    <sheet name="VALUATIOn" sheetId="19" r:id="rId9"/>
  </sheets>
  <definedNames>
    <definedName name="_xlnm.Print_Area" localSheetId="0">Sheet1!$A$1:$J$308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9" i="1" l="1"/>
  <c r="L148" i="1"/>
  <c r="L147" i="1"/>
  <c r="L146" i="1"/>
  <c r="F3" i="1"/>
  <c r="I139" i="1"/>
  <c r="D151" i="1" l="1"/>
  <c r="D149" i="1"/>
  <c r="D147" i="1"/>
  <c r="D145" i="1"/>
  <c r="D143" i="1"/>
  <c r="D142" i="1"/>
  <c r="D150" i="1"/>
  <c r="D148" i="1"/>
  <c r="D146" i="1"/>
  <c r="D144" i="1"/>
  <c r="H142" i="1"/>
  <c r="L143" i="1"/>
  <c r="F142" i="1"/>
  <c r="L144" i="1"/>
  <c r="L145" i="1" s="1"/>
  <c r="L150" i="1" s="1"/>
  <c r="L151" i="1" s="1"/>
  <c r="L142" i="1"/>
  <c r="L141" i="1"/>
  <c r="L135" i="1"/>
  <c r="L134" i="1"/>
  <c r="L133" i="1"/>
  <c r="L132" i="1"/>
  <c r="L121" i="1"/>
  <c r="L120" i="1"/>
  <c r="L119" i="1"/>
  <c r="L118" i="1"/>
  <c r="L107" i="1"/>
  <c r="L106" i="1"/>
  <c r="L105" i="1"/>
  <c r="L104" i="1"/>
  <c r="L93" i="1"/>
  <c r="L92" i="1"/>
  <c r="L91" i="1"/>
  <c r="L90" i="1"/>
  <c r="L79" i="1"/>
  <c r="L78" i="1"/>
  <c r="L77" i="1"/>
  <c r="L76" i="1"/>
  <c r="L65" i="1"/>
  <c r="L64" i="1"/>
  <c r="L63" i="1"/>
  <c r="L62" i="1"/>
  <c r="I55" i="1"/>
  <c r="I83" i="1"/>
  <c r="I125" i="1"/>
  <c r="I69" i="1"/>
  <c r="I111" i="1"/>
  <c r="I97" i="1"/>
  <c r="K138" i="1" l="1"/>
  <c r="C140" i="1" s="1"/>
  <c r="D137" i="1"/>
  <c r="D131" i="1"/>
  <c r="L130" i="1"/>
  <c r="L131" i="1" s="1"/>
  <c r="L136" i="1" s="1"/>
  <c r="L137" i="1" s="1"/>
  <c r="D136" i="1"/>
  <c r="D130" i="1"/>
  <c r="L129" i="1"/>
  <c r="D133" i="1"/>
  <c r="D135" i="1"/>
  <c r="D129" i="1"/>
  <c r="L128" i="1"/>
  <c r="D134" i="1"/>
  <c r="H128" i="1"/>
  <c r="L127" i="1"/>
  <c r="F128" i="1"/>
  <c r="D128" i="1"/>
  <c r="D132" i="1"/>
  <c r="D123" i="1"/>
  <c r="D117" i="1"/>
  <c r="F114" i="1"/>
  <c r="L116" i="1"/>
  <c r="L117" i="1" s="1"/>
  <c r="L122" i="1" s="1"/>
  <c r="L123" i="1" s="1"/>
  <c r="H114" i="1"/>
  <c r="D114" i="1"/>
  <c r="D118" i="1"/>
  <c r="D122" i="1"/>
  <c r="D116" i="1"/>
  <c r="L115" i="1"/>
  <c r="L113" i="1"/>
  <c r="D121" i="1"/>
  <c r="D115" i="1"/>
  <c r="D120" i="1"/>
  <c r="L114" i="1"/>
  <c r="D119" i="1"/>
  <c r="D109" i="1"/>
  <c r="D103" i="1"/>
  <c r="L102" i="1"/>
  <c r="L103" i="1" s="1"/>
  <c r="L108" i="1" s="1"/>
  <c r="L109" i="1" s="1"/>
  <c r="D108" i="1"/>
  <c r="D102" i="1"/>
  <c r="L101" i="1"/>
  <c r="D105" i="1"/>
  <c r="D107" i="1"/>
  <c r="D101" i="1"/>
  <c r="D100" i="1"/>
  <c r="L100" i="1"/>
  <c r="F100" i="1"/>
  <c r="L99" i="1"/>
  <c r="D106" i="1"/>
  <c r="H100" i="1"/>
  <c r="D104" i="1"/>
  <c r="D95" i="1"/>
  <c r="D89" i="1"/>
  <c r="L88" i="1"/>
  <c r="L89" i="1" s="1"/>
  <c r="L94" i="1" s="1"/>
  <c r="L95" i="1" s="1"/>
  <c r="D93" i="1"/>
  <c r="D94" i="1"/>
  <c r="D88" i="1"/>
  <c r="L87" i="1"/>
  <c r="D87" i="1"/>
  <c r="L86" i="1"/>
  <c r="D92" i="1"/>
  <c r="H86" i="1"/>
  <c r="D86" i="1"/>
  <c r="D90" i="1"/>
  <c r="F86" i="1"/>
  <c r="L85" i="1"/>
  <c r="D91" i="1"/>
  <c r="L71" i="1"/>
  <c r="D81" i="1"/>
  <c r="D75" i="1"/>
  <c r="D80" i="1"/>
  <c r="D74" i="1"/>
  <c r="D79" i="1"/>
  <c r="L74" i="1"/>
  <c r="L75" i="1" s="1"/>
  <c r="L80" i="1" s="1"/>
  <c r="L81" i="1" s="1"/>
  <c r="L73" i="1"/>
  <c r="D78" i="1"/>
  <c r="L72" i="1"/>
  <c r="D77" i="1"/>
  <c r="D76" i="1"/>
  <c r="D67" i="1"/>
  <c r="L57" i="1"/>
  <c r="L60" i="1"/>
  <c r="L61" i="1" s="1"/>
  <c r="L66" i="1" s="1"/>
  <c r="L67" i="1" s="1"/>
  <c r="C59" i="1" s="1"/>
  <c r="D66" i="1"/>
  <c r="D60" i="1"/>
  <c r="D65" i="1"/>
  <c r="L59" i="1"/>
  <c r="C58" i="1" s="1"/>
  <c r="D63" i="1"/>
  <c r="D64" i="1"/>
  <c r="L58" i="1"/>
  <c r="D62" i="1"/>
  <c r="D61" i="1"/>
  <c r="H16" i="18"/>
  <c r="C16" i="18" s="1"/>
  <c r="H15" i="18"/>
  <c r="B16" i="18" s="1"/>
  <c r="G15" i="18"/>
  <c r="G16" i="18" s="1"/>
  <c r="C15" i="18" s="1"/>
  <c r="D7" i="18"/>
  <c r="D6" i="18"/>
  <c r="C5" i="18"/>
  <c r="B10" i="18" s="1"/>
  <c r="H16" i="17"/>
  <c r="C16" i="17" s="1"/>
  <c r="H15" i="17"/>
  <c r="B16" i="17" s="1"/>
  <c r="G15" i="17"/>
  <c r="G16" i="17" s="1"/>
  <c r="C15" i="17" s="1"/>
  <c r="D7" i="17"/>
  <c r="D6" i="17"/>
  <c r="C5" i="17"/>
  <c r="B12" i="17" s="1"/>
  <c r="H16" i="16"/>
  <c r="C16" i="16" s="1"/>
  <c r="H15" i="16"/>
  <c r="B16" i="16" s="1"/>
  <c r="G15" i="16"/>
  <c r="G16" i="16" s="1"/>
  <c r="C15" i="16" s="1"/>
  <c r="D7" i="16"/>
  <c r="D6" i="16"/>
  <c r="C5" i="16"/>
  <c r="B11" i="16" s="1"/>
  <c r="C44" i="1"/>
  <c r="H44" i="1"/>
  <c r="F7" i="1"/>
  <c r="D175" i="1"/>
  <c r="G15" i="14"/>
  <c r="G16" i="14" s="1"/>
  <c r="C15" i="14" s="1"/>
  <c r="H15" i="14"/>
  <c r="B16" i="14" s="1"/>
  <c r="H16" i="14"/>
  <c r="C16" i="14" s="1"/>
  <c r="D6" i="14"/>
  <c r="C5" i="14"/>
  <c r="B9" i="14" s="1"/>
  <c r="G7" i="13"/>
  <c r="K7" i="13"/>
  <c r="N7" i="13"/>
  <c r="G8" i="13"/>
  <c r="K8" i="13"/>
  <c r="N8" i="13"/>
  <c r="G9" i="13"/>
  <c r="K9" i="13"/>
  <c r="N9" i="13"/>
  <c r="G10" i="13"/>
  <c r="K10" i="13"/>
  <c r="N10" i="13"/>
  <c r="G11" i="13"/>
  <c r="K11" i="13"/>
  <c r="N11" i="13"/>
  <c r="G12" i="13"/>
  <c r="K12" i="13"/>
  <c r="N12" i="13"/>
  <c r="G13" i="13"/>
  <c r="K13" i="13"/>
  <c r="N13" i="13"/>
  <c r="G14" i="13"/>
  <c r="K14" i="13"/>
  <c r="N14" i="13"/>
  <c r="G15" i="13"/>
  <c r="K15" i="13"/>
  <c r="N15" i="13"/>
  <c r="G16" i="13"/>
  <c r="K16" i="13"/>
  <c r="N16" i="13"/>
  <c r="G17" i="13"/>
  <c r="K17" i="13"/>
  <c r="N17" i="13"/>
  <c r="G18" i="13"/>
  <c r="K18" i="13"/>
  <c r="N18" i="13"/>
  <c r="G19" i="13"/>
  <c r="K19" i="13"/>
  <c r="N19" i="13"/>
  <c r="G20" i="13"/>
  <c r="K20" i="13"/>
  <c r="N20" i="13"/>
  <c r="G21" i="13"/>
  <c r="K21" i="13"/>
  <c r="N21" i="13"/>
  <c r="G22" i="13"/>
  <c r="K22" i="13"/>
  <c r="N22" i="13"/>
  <c r="G23" i="13"/>
  <c r="K23" i="13"/>
  <c r="N23" i="13"/>
  <c r="G24" i="13"/>
  <c r="K24" i="13"/>
  <c r="N24" i="13"/>
  <c r="G25" i="13"/>
  <c r="K25" i="13"/>
  <c r="N25" i="13"/>
  <c r="G26" i="13"/>
  <c r="K26" i="13"/>
  <c r="N26" i="13"/>
  <c r="G27" i="13"/>
  <c r="K27" i="13"/>
  <c r="N27" i="13"/>
  <c r="G28" i="13"/>
  <c r="K28" i="13"/>
  <c r="N28" i="13"/>
  <c r="G29" i="13"/>
  <c r="K29" i="13"/>
  <c r="N29" i="13"/>
  <c r="G30" i="13"/>
  <c r="K30" i="13"/>
  <c r="N30" i="13"/>
  <c r="G31" i="13"/>
  <c r="K31" i="13"/>
  <c r="N31" i="13"/>
  <c r="G32" i="13"/>
  <c r="K32" i="13"/>
  <c r="N32" i="13"/>
  <c r="G33" i="13"/>
  <c r="K33" i="13"/>
  <c r="N33" i="13"/>
  <c r="G34" i="13"/>
  <c r="K34" i="13"/>
  <c r="N34" i="13"/>
  <c r="F7" i="12"/>
  <c r="J7" i="12"/>
  <c r="M7" i="12"/>
  <c r="F8" i="12"/>
  <c r="J8" i="12"/>
  <c r="M8" i="12"/>
  <c r="F9" i="12"/>
  <c r="J9" i="12"/>
  <c r="M9" i="12"/>
  <c r="F10" i="12"/>
  <c r="J10" i="12"/>
  <c r="M10" i="12"/>
  <c r="F11" i="12"/>
  <c r="J11" i="12"/>
  <c r="M11" i="12"/>
  <c r="F12" i="12"/>
  <c r="J12" i="12"/>
  <c r="M12" i="12"/>
  <c r="F13" i="12"/>
  <c r="J13" i="12"/>
  <c r="M13" i="12"/>
  <c r="F14" i="12"/>
  <c r="J14" i="12"/>
  <c r="M14" i="12"/>
  <c r="F15" i="12"/>
  <c r="J15" i="12"/>
  <c r="M15" i="12"/>
  <c r="F16" i="12"/>
  <c r="J16" i="12"/>
  <c r="M16" i="12"/>
  <c r="F17" i="12"/>
  <c r="J17" i="12"/>
  <c r="M17" i="12"/>
  <c r="F18" i="12"/>
  <c r="J18" i="12"/>
  <c r="M18" i="12"/>
  <c r="F19" i="12"/>
  <c r="J19" i="12"/>
  <c r="M19" i="12"/>
  <c r="F20" i="12"/>
  <c r="J20" i="12"/>
  <c r="M20" i="12"/>
  <c r="F21" i="12"/>
  <c r="J21" i="12"/>
  <c r="M21" i="12"/>
  <c r="F22" i="12"/>
  <c r="J22" i="12"/>
  <c r="M22" i="12"/>
  <c r="F23" i="12"/>
  <c r="J23" i="12"/>
  <c r="M23" i="12"/>
  <c r="F24" i="12"/>
  <c r="J24" i="12"/>
  <c r="M24" i="12"/>
  <c r="F25" i="12"/>
  <c r="J25" i="12"/>
  <c r="M25" i="12"/>
  <c r="F26" i="12"/>
  <c r="J26" i="12"/>
  <c r="M26" i="12"/>
  <c r="F27" i="12"/>
  <c r="J27" i="12"/>
  <c r="M27" i="12"/>
  <c r="F28" i="12"/>
  <c r="J28" i="12"/>
  <c r="M28" i="12"/>
  <c r="F29" i="12"/>
  <c r="J29" i="12"/>
  <c r="M29" i="12"/>
  <c r="F30" i="12"/>
  <c r="J30" i="12"/>
  <c r="M30" i="12"/>
  <c r="F31" i="12"/>
  <c r="J31" i="12"/>
  <c r="M31" i="12"/>
  <c r="F32" i="12"/>
  <c r="J32" i="12"/>
  <c r="M32" i="12"/>
  <c r="F33" i="12"/>
  <c r="J33" i="12"/>
  <c r="M33" i="12"/>
  <c r="F34" i="12"/>
  <c r="J34" i="12"/>
  <c r="M34" i="12"/>
  <c r="F6" i="11"/>
  <c r="J6" i="11"/>
  <c r="M6" i="11"/>
  <c r="F7" i="11"/>
  <c r="J7" i="11"/>
  <c r="M7" i="11"/>
  <c r="F8" i="11"/>
  <c r="J8" i="11"/>
  <c r="M8" i="11"/>
  <c r="F9" i="11"/>
  <c r="J9" i="11"/>
  <c r="M9" i="11"/>
  <c r="F10" i="11"/>
  <c r="J10" i="11"/>
  <c r="M10" i="11"/>
  <c r="F11" i="11"/>
  <c r="J11" i="11"/>
  <c r="M11" i="11"/>
  <c r="F12" i="11"/>
  <c r="J12" i="11"/>
  <c r="M12" i="11"/>
  <c r="F13" i="11"/>
  <c r="J13" i="11"/>
  <c r="M13" i="11"/>
  <c r="F14" i="11"/>
  <c r="J14" i="11"/>
  <c r="M14" i="11"/>
  <c r="F15" i="11"/>
  <c r="J15" i="11"/>
  <c r="M15" i="11"/>
  <c r="F16" i="11"/>
  <c r="J16" i="11"/>
  <c r="M16" i="11"/>
  <c r="F17" i="11"/>
  <c r="J17" i="11"/>
  <c r="M17" i="11"/>
  <c r="F18" i="11"/>
  <c r="J18" i="11"/>
  <c r="M18" i="11"/>
  <c r="F19" i="11"/>
  <c r="J19" i="11"/>
  <c r="M19" i="11"/>
  <c r="F20" i="11"/>
  <c r="J20" i="11"/>
  <c r="M20" i="11"/>
  <c r="F21" i="11"/>
  <c r="J21" i="11"/>
  <c r="M21" i="11"/>
  <c r="F22" i="11"/>
  <c r="J22" i="11"/>
  <c r="M22" i="11"/>
  <c r="F23" i="11"/>
  <c r="J23" i="11"/>
  <c r="M23" i="11"/>
  <c r="F24" i="11"/>
  <c r="J24" i="11"/>
  <c r="M24" i="11"/>
  <c r="F25" i="11"/>
  <c r="J25" i="11"/>
  <c r="M25" i="11"/>
  <c r="F26" i="11"/>
  <c r="J26" i="11"/>
  <c r="M26" i="11"/>
  <c r="F27" i="11"/>
  <c r="J27" i="11"/>
  <c r="M27" i="11"/>
  <c r="F28" i="11"/>
  <c r="J28" i="11"/>
  <c r="M28" i="11"/>
  <c r="F29" i="11"/>
  <c r="J29" i="11"/>
  <c r="M29" i="11"/>
  <c r="F30" i="11"/>
  <c r="J30" i="11"/>
  <c r="M30" i="11"/>
  <c r="F31" i="11"/>
  <c r="J31" i="11"/>
  <c r="M31" i="11"/>
  <c r="F32" i="11"/>
  <c r="J32" i="11"/>
  <c r="M32" i="11"/>
  <c r="F33" i="11"/>
  <c r="J33" i="11"/>
  <c r="M33" i="11"/>
  <c r="D49" i="1"/>
  <c r="D7" i="14"/>
  <c r="B9" i="17"/>
  <c r="J16" i="17" s="1"/>
  <c r="C18" i="17" s="1"/>
  <c r="D9" i="17"/>
  <c r="B15" i="14" l="1"/>
  <c r="B8" i="14"/>
  <c r="I15" i="14" s="1"/>
  <c r="B17" i="14" s="1"/>
  <c r="B11" i="14"/>
  <c r="J15" i="17"/>
  <c r="B18" i="17" s="1"/>
  <c r="H45" i="1"/>
  <c r="D47" i="1" s="1"/>
  <c r="B10" i="17"/>
  <c r="J15" i="14"/>
  <c r="B18" i="14" s="1"/>
  <c r="D9" i="14"/>
  <c r="J16" i="14"/>
  <c r="C18" i="14" s="1"/>
  <c r="M35" i="12"/>
  <c r="L35" i="12" s="1"/>
  <c r="I16" i="14"/>
  <c r="C17" i="14" s="1"/>
  <c r="B15" i="17"/>
  <c r="J34" i="11"/>
  <c r="I34" i="11" s="1"/>
  <c r="K35" i="13"/>
  <c r="J35" i="13" s="1"/>
  <c r="L15" i="14"/>
  <c r="B20" i="14" s="1"/>
  <c r="M34" i="11"/>
  <c r="L34" i="11" s="1"/>
  <c r="F34" i="11"/>
  <c r="E34" i="11" s="1"/>
  <c r="F35" i="12"/>
  <c r="E35" i="12" s="1"/>
  <c r="N35" i="13"/>
  <c r="M35" i="13" s="1"/>
  <c r="G35" i="13"/>
  <c r="F35" i="13" s="1"/>
  <c r="B11" i="17"/>
  <c r="L15" i="17" s="1"/>
  <c r="B20" i="17" s="1"/>
  <c r="B15" i="18"/>
  <c r="B12" i="18"/>
  <c r="M15" i="18" s="1"/>
  <c r="B21" i="18" s="1"/>
  <c r="D8" i="14"/>
  <c r="B10" i="14"/>
  <c r="B11" i="18"/>
  <c r="B12" i="14"/>
  <c r="J35" i="12"/>
  <c r="I35" i="12" s="1"/>
  <c r="K124" i="1"/>
  <c r="C126" i="1" s="1"/>
  <c r="K110" i="1"/>
  <c r="C112" i="1" s="1"/>
  <c r="K96" i="1"/>
  <c r="C98" i="1" s="1"/>
  <c r="K82" i="1"/>
  <c r="C84" i="1" s="1"/>
  <c r="F72" i="1"/>
  <c r="K68" i="1" s="1"/>
  <c r="C70" i="1" s="1"/>
  <c r="D73" i="1"/>
  <c r="H72" i="1"/>
  <c r="D72" i="1"/>
  <c r="F58" i="1"/>
  <c r="D59" i="1"/>
  <c r="H58" i="1"/>
  <c r="D58" i="1"/>
  <c r="M15" i="17"/>
  <c r="B21" i="17" s="1"/>
  <c r="D12" i="17"/>
  <c r="M16" i="17"/>
  <c r="C21" i="17" s="1"/>
  <c r="D11" i="16"/>
  <c r="L15" i="16"/>
  <c r="B20" i="16" s="1"/>
  <c r="L16" i="16"/>
  <c r="C20" i="16" s="1"/>
  <c r="D10" i="18"/>
  <c r="K16" i="18"/>
  <c r="C19" i="18" s="1"/>
  <c r="K15" i="18"/>
  <c r="B19" i="18" s="1"/>
  <c r="B8" i="16"/>
  <c r="B15" i="16"/>
  <c r="B9" i="16"/>
  <c r="B8" i="17"/>
  <c r="B9" i="18"/>
  <c r="B10" i="16"/>
  <c r="B12" i="16"/>
  <c r="B8" i="18"/>
  <c r="D11" i="14" l="1"/>
  <c r="L16" i="14"/>
  <c r="C20" i="14" s="1"/>
  <c r="K15" i="17"/>
  <c r="B19" i="17" s="1"/>
  <c r="D10" i="17"/>
  <c r="K16" i="17"/>
  <c r="C19" i="17" s="1"/>
  <c r="L15" i="18"/>
  <c r="B20" i="18" s="1"/>
  <c r="D11" i="18"/>
  <c r="L16" i="18"/>
  <c r="C20" i="18" s="1"/>
  <c r="K16" i="14"/>
  <c r="C19" i="14" s="1"/>
  <c r="D10" i="14"/>
  <c r="K15" i="14"/>
  <c r="B19" i="14" s="1"/>
  <c r="L16" i="17"/>
  <c r="C20" i="17" s="1"/>
  <c r="D11" i="17"/>
  <c r="D12" i="14"/>
  <c r="M15" i="14"/>
  <c r="B21" i="14" s="1"/>
  <c r="M16" i="14"/>
  <c r="C21" i="14" s="1"/>
  <c r="M16" i="18"/>
  <c r="C21" i="18" s="1"/>
  <c r="D12" i="18"/>
  <c r="K54" i="1"/>
  <c r="C56" i="1" s="1"/>
  <c r="M15" i="16"/>
  <c r="B21" i="16" s="1"/>
  <c r="D12" i="16"/>
  <c r="M16" i="16"/>
  <c r="C21" i="16" s="1"/>
  <c r="I16" i="17"/>
  <c r="C17" i="17" s="1"/>
  <c r="C22" i="17" s="1"/>
  <c r="D8" i="17"/>
  <c r="I15" i="17"/>
  <c r="B17" i="17" s="1"/>
  <c r="B22" i="17" s="1"/>
  <c r="I15" i="18"/>
  <c r="B17" i="18" s="1"/>
  <c r="D8" i="18"/>
  <c r="I16" i="18"/>
  <c r="C17" i="18" s="1"/>
  <c r="J15" i="16"/>
  <c r="B18" i="16" s="1"/>
  <c r="D9" i="16"/>
  <c r="J16" i="16"/>
  <c r="C18" i="16" s="1"/>
  <c r="J15" i="18"/>
  <c r="B18" i="18" s="1"/>
  <c r="D9" i="18"/>
  <c r="J16" i="18"/>
  <c r="C18" i="18" s="1"/>
  <c r="D10" i="16"/>
  <c r="K15" i="16"/>
  <c r="B19" i="16" s="1"/>
  <c r="K16" i="16"/>
  <c r="C19" i="16" s="1"/>
  <c r="I15" i="16"/>
  <c r="B17" i="16" s="1"/>
  <c r="D8" i="16"/>
  <c r="I16" i="16"/>
  <c r="C17" i="16" s="1"/>
  <c r="B22" i="16" l="1"/>
  <c r="C22" i="14"/>
  <c r="B22" i="14"/>
  <c r="B22" i="18"/>
  <c r="C22" i="16"/>
  <c r="C22" i="18"/>
</calcChain>
</file>

<file path=xl/sharedStrings.xml><?xml version="1.0" encoding="utf-8"?>
<sst xmlns="http://schemas.openxmlformats.org/spreadsheetml/2006/main" count="811" uniqueCount="251">
  <si>
    <t>Date:</t>
  </si>
  <si>
    <t>CPC Name:</t>
  </si>
  <si>
    <t>Date Of Property Visit</t>
  </si>
  <si>
    <t>Name of the builder group</t>
  </si>
  <si>
    <t>Name of the builder company</t>
  </si>
  <si>
    <t>Name of the Project</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</si>
  <si>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</si>
  <si>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</si>
  <si>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</si>
  <si>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</si>
  <si>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</si>
  <si>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</si>
  <si>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</si>
  <si>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</si>
  <si>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</si>
  <si>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</si>
  <si>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</si>
  <si>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</si>
  <si>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</si>
  <si>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</si>
  <si>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</si>
  <si>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</si>
  <si>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</si>
  <si>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</si>
  <si>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</si>
  <si>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</si>
  <si>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</si>
  <si>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2) I/We have no direct or Indirect Interest in the property being valued</t>
  </si>
  <si>
    <t>Quality of infrastructure in vicinity</t>
  </si>
  <si>
    <t>1) We have personally visited the property &amp; identified the same based on the documents provided</t>
  </si>
  <si>
    <t>Type of Work</t>
  </si>
  <si>
    <t>Plinth</t>
  </si>
  <si>
    <t>RCC</t>
  </si>
  <si>
    <t>Plaster</t>
  </si>
  <si>
    <t>3) The information furnished above is true and correct to my/our knowledge.</t>
  </si>
  <si>
    <t xml:space="preserve">Latitude &amp; Longitude </t>
  </si>
  <si>
    <t>Flooring</t>
  </si>
  <si>
    <t>Finishing</t>
  </si>
  <si>
    <t xml:space="preserve">Valuation Report </t>
  </si>
  <si>
    <t>Yes</t>
  </si>
  <si>
    <t>Type of Structure : RCC Framed Structure</t>
  </si>
  <si>
    <t>Approved usage of the Property: Residential                                                                                                                                                      (Restrictive convenants in regards to land use , if any)</t>
  </si>
  <si>
    <t>Expiry date: One year from date of issue</t>
  </si>
  <si>
    <t>Quality of construction: Good</t>
  </si>
  <si>
    <t>Violations Observed if any : NA</t>
  </si>
  <si>
    <t>NA</t>
  </si>
  <si>
    <t>South</t>
  </si>
  <si>
    <t xml:space="preserve">Distance from city centre: </t>
  </si>
  <si>
    <t>Plane</t>
  </si>
  <si>
    <t>Accessibility of the project from the city:(Proximities to civic amenities like school, hospital &amp; market,etc.)</t>
  </si>
  <si>
    <t>Expiry date: NA</t>
  </si>
  <si>
    <t>Projected life of the structure: 60 Years After Completion</t>
  </si>
  <si>
    <t>Material laying at Site: :Bricks, Cement &amp; Steel etc.</t>
  </si>
  <si>
    <t>No of floors at site : See Construction details</t>
  </si>
  <si>
    <t>Wheather the construction is as per approved Building plan : Under Construction</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</si>
  <si>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</si>
  <si>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</si>
  <si>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</si>
  <si>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</si>
  <si>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</si>
  <si>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</si>
  <si>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</si>
  <si>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</si>
  <si>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</si>
  <si>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</si>
  <si>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</si>
  <si>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</si>
  <si>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</si>
  <si>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</si>
  <si>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 xml:space="preserve">C.certificate No  </t>
  </si>
  <si>
    <t>Expected Completion</t>
  </si>
  <si>
    <t>Approved no of units residential</t>
  </si>
  <si>
    <t>Approved no of Floors</t>
  </si>
  <si>
    <t>Distress valuation of the property Per Sq. Ft.</t>
  </si>
  <si>
    <t xml:space="preserve">Commencement date of construction </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</si>
  <si>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</si>
  <si>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</si>
  <si>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</si>
  <si>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</si>
  <si>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</si>
  <si>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</si>
  <si>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</si>
  <si>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</si>
  <si>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</si>
  <si>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</si>
  <si>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</si>
  <si>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</si>
  <si>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</si>
  <si>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</si>
  <si>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</si>
  <si>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</si>
  <si>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</si>
  <si>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</si>
  <si>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</si>
  <si>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</si>
  <si>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</si>
  <si>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CB</t>
  </si>
  <si>
    <t>FB</t>
  </si>
  <si>
    <t>DB</t>
  </si>
  <si>
    <t>Approved area of the building in Sq.Mt</t>
  </si>
  <si>
    <t xml:space="preserve">O. Certificate No.: </t>
  </si>
  <si>
    <t xml:space="preserve">Date of approval: </t>
  </si>
  <si>
    <t>Contect Details ( Name &amp; Contect No.)</t>
  </si>
  <si>
    <t>Axis Sanpada</t>
  </si>
  <si>
    <t>4) Legal title of the property is not verified by us.</t>
  </si>
  <si>
    <t>5) Gross carpet area =  Net Carpet area + Fungible area.</t>
  </si>
  <si>
    <t>6) Fungible Area= Enclosed Balcony + Flower Bed + Covered Balcony + Service Slab + Duct + Chajja + Wheather Shed area.</t>
  </si>
  <si>
    <t>Particulars</t>
  </si>
  <si>
    <t>plinth</t>
  </si>
  <si>
    <t>slab</t>
  </si>
  <si>
    <t>rcc</t>
  </si>
  <si>
    <t>Bricks</t>
  </si>
  <si>
    <t>Wood &amp; painting</t>
  </si>
  <si>
    <t>Progress</t>
  </si>
  <si>
    <t xml:space="preserve">Bricks </t>
  </si>
  <si>
    <t xml:space="preserve">Recommended </t>
  </si>
  <si>
    <t>plaster</t>
  </si>
  <si>
    <t>Recommended</t>
  </si>
  <si>
    <t>total</t>
  </si>
  <si>
    <t>Google Map :</t>
  </si>
  <si>
    <t>Basement</t>
  </si>
  <si>
    <t>Podium</t>
  </si>
  <si>
    <t>Ground</t>
  </si>
  <si>
    <t>Upper Floor</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</si>
  <si>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</si>
  <si>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</si>
  <si>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</si>
  <si>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</si>
  <si>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</si>
  <si>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</si>
  <si>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</si>
  <si>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</si>
  <si>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</si>
  <si>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</si>
  <si>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</si>
  <si>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</si>
  <si>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</si>
  <si>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</si>
  <si>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</si>
  <si>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</si>
  <si>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</si>
  <si>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</si>
  <si>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Excavation in process</t>
  </si>
  <si>
    <t>Thane - G + 25</t>
  </si>
  <si>
    <t>600000/-</t>
  </si>
  <si>
    <t>Excavation Completed</t>
  </si>
  <si>
    <t>Footing in Process</t>
  </si>
  <si>
    <t>Footing Completed</t>
  </si>
  <si>
    <t>Plinth in process</t>
  </si>
  <si>
    <t>Plinth completed</t>
  </si>
  <si>
    <t>RERA No.</t>
  </si>
  <si>
    <t>PHOTOGRAPHS OF PROPERTY :</t>
  </si>
  <si>
    <t>Proposed no of Floors</t>
  </si>
  <si>
    <t>Middle class</t>
  </si>
  <si>
    <t>Developing</t>
  </si>
  <si>
    <t>M/s. Xrbia Developers Ltd</t>
  </si>
  <si>
    <t>8291825134,  8291983882</t>
  </si>
  <si>
    <t>Refer Other Data</t>
  </si>
  <si>
    <t>Xrbia Vangani, Proposed Revised Building Permission For Residential Purpose On Land Bearing S.No. 10/1, 18/2, 18/4, 19/3, 19/1B, 23/1, 23/2, 23/4,24/14 (Old S.No. 116/5 + 9/2), 24/17 (Old S.No. 116/5 + 9/5), 19/4 Of Village - Khadyachapada (Pasane), Vangani (East), 
Tal - Karjat, Dist - Raigad - 410101</t>
  </si>
  <si>
    <t>S No</t>
  </si>
  <si>
    <t xml:space="preserve"> 10/1, 18/2, 18/4, 19/3, 19/1B, 23/1, 23/2, 23/4, 24/14 (Old S.No. 116/5 + 9/2), 24/17 (Old S.No. 116/5 + 9/5), 19/4</t>
  </si>
  <si>
    <t>Khadyachapada (Pasane), Vangani (East)</t>
  </si>
  <si>
    <t>Raigad</t>
  </si>
  <si>
    <t>About 4.7Km Distance From    Vangani Railway Station</t>
  </si>
  <si>
    <t>Aarde Village Road</t>
  </si>
  <si>
    <t xml:space="preserve">Vangani </t>
  </si>
  <si>
    <t>Aamantran Farms</t>
  </si>
  <si>
    <t>Open Plot</t>
  </si>
  <si>
    <t>1.20 with Premium</t>
  </si>
  <si>
    <t>-</t>
  </si>
  <si>
    <t>08/03/2019.</t>
  </si>
  <si>
    <t xml:space="preserve"> SSNR/RA/BP/Village - Khadyachapada (Pasane)/Tal - Karjat/S. No.10/1 &amp; Other/471 </t>
  </si>
  <si>
    <t>25/- per sq.ft.  from 4th floor/-</t>
  </si>
  <si>
    <t>Floor rise rate Per Sq. Ft. on RERA Carpet Area</t>
  </si>
  <si>
    <t>Name of the Buildings</t>
  </si>
  <si>
    <t>P52000009366</t>
  </si>
  <si>
    <t>Xrbia Vangani Phase II</t>
  </si>
  <si>
    <t>Recommended rate of the flat Per Sq. Ft. (as per Builder Carpet Area)</t>
  </si>
  <si>
    <t>1RK</t>
  </si>
  <si>
    <t>1 BHK Comfort</t>
  </si>
  <si>
    <t>2 BHK Smart</t>
  </si>
  <si>
    <t>2 BHK Comfort</t>
  </si>
  <si>
    <t>CLP
Scheme</t>
  </si>
  <si>
    <t>ADF
Scheme</t>
  </si>
  <si>
    <t xml:space="preserve">       ADF
      Scheme</t>
  </si>
  <si>
    <t>4157/-</t>
  </si>
  <si>
    <t>4888/-</t>
  </si>
  <si>
    <t>4590/-</t>
  </si>
  <si>
    <t>5378/-</t>
  </si>
  <si>
    <t>4748/-</t>
  </si>
  <si>
    <t>5524/-</t>
  </si>
  <si>
    <t>4650/-</t>
  </si>
  <si>
    <t>Market Research Data</t>
  </si>
  <si>
    <t>Source</t>
  </si>
  <si>
    <t>Distance from proposed property</t>
  </si>
  <si>
    <t>Net Carpet</t>
  </si>
  <si>
    <t>Saleable Area</t>
  </si>
  <si>
    <t>Rate on Saleable</t>
  </si>
  <si>
    <t>Market Value</t>
  </si>
  <si>
    <t>proptiger.</t>
  </si>
  <si>
    <t xml:space="preserve">xrbia vangani </t>
  </si>
  <si>
    <t>1BHK</t>
  </si>
  <si>
    <t>commonfloor.</t>
  </si>
  <si>
    <t>2BHK</t>
  </si>
  <si>
    <t>Average</t>
  </si>
  <si>
    <t xml:space="preserve">Valuation Adopted </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</si>
  <si>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</si>
  <si>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</si>
  <si>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</si>
  <si>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</si>
  <si>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</si>
  <si>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</si>
  <si>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</si>
  <si>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</si>
  <si>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</si>
  <si>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</si>
  <si>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</si>
  <si>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</si>
  <si>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</si>
  <si>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</si>
  <si>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</si>
  <si>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</si>
  <si>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</si>
  <si>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</si>
  <si>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</si>
  <si>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</si>
  <si>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</si>
  <si>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</si>
  <si>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</si>
  <si>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</si>
  <si>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Building Type C8 = G + 1st to 8th Floor.</t>
  </si>
  <si>
    <t>Building Type A2 = G + 1st to 7th Floor</t>
  </si>
  <si>
    <t>Building Type -  A2, C8, C9, L1, M2, C10 &amp; H1</t>
  </si>
  <si>
    <t>07 Buildings</t>
  </si>
  <si>
    <t xml:space="preserve">Building Type - A2 = G + 1st to 7th Floor.
Building Type - C8 = G + 1st to 8th Floor.
Building Type - C9, L1 &amp; M2 = G + 1st to 4th Floor.
Building Type - C10 = G + 1st to 6th Floor.
Building Type - H1 = G + 1st to 4th Floor.
</t>
  </si>
  <si>
    <t>Location Link</t>
  </si>
  <si>
    <t>https://goo.gl/maps/EU3A6xoXvJ5JMurt5</t>
  </si>
  <si>
    <t>Office No. 1031, Wing J, Akshar Business Park, Plot No. 03 Sector 25, Near APMC Market, Vashi, Navi Mumbai, Maharashtra 400703 TEL: 022-46090378/79/80  
E mail : vsjcapf@gmail.com. Web site : www.vsjadon.com</t>
  </si>
  <si>
    <t>19.100592,73.3348381</t>
  </si>
  <si>
    <t xml:space="preserve"> SSNR/RA/BP/Village - Khadyachapada (Pasane)/Tal - Karjat/S. No.10/1 &amp; Other/471  Valid Up to: 
Building Type - A2 = G + 1st to 7th Floor.
Building Type - C8 = G + 1st to 8th Floor.
Building Type - C9, L1 &amp; M2 = G + 1st to 4th Floor.
Building Type - C10 = G + 1st to 6th Floor.
Building Type - H1 = G + 1st to 4th Floor.</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</si>
  <si>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</si>
  <si>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Authorized Signatory
                                                                                                                                                                                                     Name &amp; Seal of the agency</t>
  </si>
  <si>
    <t>R176:W176</t>
  </si>
  <si>
    <t>Notice :</t>
  </si>
  <si>
    <t>Building Type H1 = G + 1st to 4th Floor.</t>
  </si>
  <si>
    <t>Building Type C10 = G + 1st to 6th Floor.</t>
  </si>
  <si>
    <t>Building Type M2 = G + 1st to 4th Floor.</t>
  </si>
  <si>
    <t>Building Type L1 = G + 1st to 4th Floor.</t>
  </si>
  <si>
    <t>Building Type C9 = G + 1st to 4th Floor.</t>
  </si>
  <si>
    <t>A2, C8, C9, L1, M2, C10 &amp; H1</t>
  </si>
  <si>
    <r>
      <t xml:space="preserve">Remarks:  
1. Type A2 = Construction Work Stopped at the time of visit. Work same from visit (11/01/2024).
    Type C9 = Construction Work Stopped at the time of visit. Work same from visit (26/06/2021).
    Type C8, C10, L1 &amp; M2 = Work Stopped at the time of visit. Work same as visit (15/01/2021).  (Internal visit not allowed)
    Type H1 = Work not yet Started.
2. We have given rate verify by market inquire.
3. We have considered Other charges from cost sheet.
4. </t>
    </r>
    <r>
      <rPr>
        <b/>
        <sz val="11"/>
        <rFont val="Times New Roman"/>
        <family val="1"/>
      </rPr>
      <t xml:space="preserve">According to our observations, the construction of Xrbia projects (Xrbia Warai, Xrbia Vangani, etc.) appears to have slowed or stopped over the past two years.
5. Construction work stopped. Internal Visit was not allowed.
6. The project has received first CC on 08/03/2019, But construction work is not yet completed.
</t>
    </r>
    <r>
      <rPr>
        <b/>
        <sz val="11"/>
        <color rgb="FFFF0000"/>
        <rFont val="Times New Roman"/>
        <family val="1"/>
      </rPr>
      <t>7. As per site visit dated 07/10/2024, We have observed Notice Banner attached to the project compound wall. We have attached photo of the Notice banner below. Please check subject of the notice from your end.</t>
    </r>
    <r>
      <rPr>
        <b/>
        <sz val="11"/>
        <color indexed="8"/>
        <rFont val="Times New Roman"/>
        <family val="1"/>
      </rPr>
      <t xml:space="preserve">
</t>
    </r>
    <r>
      <rPr>
        <b/>
        <sz val="11"/>
        <color rgb="FFFF0000"/>
        <rFont val="Times New Roman"/>
        <family val="1"/>
      </rPr>
      <t>8. As per RERA, completion period of project Xrbia Vangani Phase II is expired on 30/03/2025 but still project is not completed yet.</t>
    </r>
    <r>
      <rPr>
        <b/>
        <sz val="11"/>
        <color indexed="8"/>
        <rFont val="Times New Roman"/>
        <family val="1"/>
      </rPr>
      <t xml:space="preserve">
9. As checked on RERA portal on date 15/07/2025, we have observed that above project "Xrbia Vangani Phase II" is  kept under abeyance. 
Please check from your end.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</si>
</sst>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3"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Calibri"/>
      <family val="2"/>
    </font>
    <font>
      <b/>
      <sz val="11"/>
      <name val="Times New Roman"/>
      <family val="1"/>
    </font>
    <font>
      <sz val="11"/>
      <name val="Times New Roman"/>
      <family val="1"/>
    </font>
    <font>
      <sz val="10"/>
      <name val="Arial"/>
      <family val="2"/>
    </font>
    <font>
      <sz val="11"/>
      <color theme="1"/>
      <name val="Calibri"/>
      <family val="2"/>
      <scheme val="minor"/>
    </font>
    <font>
      <sz val="11"/>
      <color rgb="FF000000"/>
      <name val="Calibri"/>
      <family val="2"/>
    </font>
    <font>
      <b/>
      <sz val="11"/>
      <color theme="1"/>
      <name val="Calibri"/>
      <family val="2"/>
      <scheme val="minor"/>
    </font>
    <font>
      <sz val="11"/>
      <color rgb="FFFF0000"/>
      <name val="Calibri"/>
      <family val="2"/>
      <scheme val="minor"/>
    </font>
    <font>
      <b/>
      <sz val="11"/>
      <color theme="1"/>
      <name val="Times New Roman"/>
      <family val="1"/>
    </font>
    <font>
      <sz val="11"/>
      <color rgb="FF000000"/>
      <name val="Times New Roman"/>
      <family val="1"/>
    </font>
    <font>
      <b/>
      <sz val="11"/>
      <color rgb="FF000000"/>
      <name val="Times New Roman"/>
      <family val="1"/>
    </font>
    <font>
      <sz val="11"/>
      <color theme="1"/>
      <name val="Times New Roman"/>
      <family val="1"/>
    </font>
    <font>
      <sz val="11"/>
      <color rgb="FFFF0000"/>
      <name val="Calibri"/>
      <family val="2"/>
    </font>
    <font>
      <sz val="12"/>
      <name val="Times New Roman"/>
      <family val="1"/>
    </font>
    <font>
      <b/>
      <sz val="12"/>
      <name val="Times New Roman"/>
      <family val="1"/>
    </font>
    <font>
      <sz val="11"/>
      <name val="Calibri"/>
      <family val="2"/>
      <scheme val="minor"/>
    </font>
    <font>
      <u/>
      <sz val="11"/>
      <color theme="10"/>
      <name val="Calibri"/>
      <family val="2"/>
      <scheme val="minor"/>
    </font>
    <font>
      <b/>
      <sz val="11"/>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2">
    <xf numFmtId="0" fontId="0" fillId="0" borderId="0"/>
    <xf numFmtId="164" fontId="1" fillId="0" borderId="0" applyFont="0" applyFill="0" applyBorder="0" applyAlignment="0" applyProtection="0"/>
    <xf numFmtId="0" fontId="2" fillId="0" borderId="0"/>
    <xf numFmtId="0" fontId="1" fillId="0" borderId="0"/>
    <xf numFmtId="0" fontId="1" fillId="0" borderId="0"/>
    <xf numFmtId="0" fontId="9" fillId="0" borderId="0"/>
    <xf numFmtId="0" fontId="9" fillId="0" borderId="0"/>
    <xf numFmtId="0" fontId="8" fillId="0" borderId="0"/>
    <xf numFmtId="0" fontId="9" fillId="0" borderId="0"/>
    <xf numFmtId="0" fontId="10" fillId="0" borderId="0"/>
    <xf numFmtId="9" fontId="5" fillId="0" borderId="0" applyFont="0" applyFill="0" applyBorder="0" applyAlignment="0" applyProtection="0"/>
    <xf numFmtId="0" fontId="21" fillId="0" borderId="0" applyNumberFormat="0" applyFill="0" applyBorder="0" applyAlignment="0" applyProtection="0"/>
  </cellStyleXfs>
  <cellXfs count="173">
    <xf numFmtId="0" fontId="0" fillId="0" borderId="0" xfId="0"/>
    <xf numFmtId="0" fontId="4" fillId="0" borderId="1" xfId="0" applyFont="1" applyBorder="1" applyAlignment="1">
      <alignment vertical="top"/>
    </xf>
    <xf numFmtId="0" fontId="4" fillId="0" borderId="2" xfId="0" applyFont="1" applyBorder="1" applyAlignment="1">
      <alignment vertical="top"/>
    </xf>
    <xf numFmtId="0" fontId="4" fillId="0" borderId="2" xfId="0" applyFont="1" applyBorder="1" applyAlignment="1">
      <alignment vertical="top" wrapText="1"/>
    </xf>
    <xf numFmtId="0" fontId="4" fillId="2" borderId="2" xfId="0" applyFont="1" applyFill="1" applyBorder="1" applyAlignment="1">
      <alignment vertical="top"/>
    </xf>
    <xf numFmtId="0" fontId="0" fillId="0" borderId="2" xfId="0" applyBorder="1"/>
    <xf numFmtId="0" fontId="11" fillId="0" borderId="2" xfId="0" applyFont="1" applyBorder="1"/>
    <xf numFmtId="0" fontId="0" fillId="0" borderId="3" xfId="0" applyBorder="1"/>
    <xf numFmtId="0" fontId="0" fillId="3" borderId="2" xfId="0" applyFill="1" applyBorder="1"/>
    <xf numFmtId="0" fontId="11" fillId="0" borderId="2" xfId="0" applyFont="1" applyBorder="1" applyAlignment="1">
      <alignment horizontal="center"/>
    </xf>
    <xf numFmtId="0" fontId="13" fillId="0" borderId="0" xfId="0" applyFont="1"/>
    <xf numFmtId="0" fontId="4" fillId="0" borderId="4" xfId="0" applyFont="1" applyBorder="1" applyAlignment="1">
      <alignment vertical="top"/>
    </xf>
    <xf numFmtId="0" fontId="14" fillId="0" borderId="2" xfId="0" applyFont="1" applyBorder="1"/>
    <xf numFmtId="0" fontId="14" fillId="0" borderId="0" xfId="0" applyFont="1"/>
    <xf numFmtId="0" fontId="14" fillId="3" borderId="2" xfId="0" applyFont="1" applyFill="1" applyBorder="1"/>
    <xf numFmtId="0" fontId="13" fillId="0" borderId="2" xfId="0" applyFont="1" applyBorder="1" applyAlignment="1">
      <alignment horizontal="center"/>
    </xf>
    <xf numFmtId="0" fontId="13" fillId="0" borderId="0" xfId="0" applyFont="1" applyAlignment="1">
      <alignment horizontal="center"/>
    </xf>
    <xf numFmtId="0" fontId="14" fillId="0" borderId="2" xfId="0" applyFont="1" applyBorder="1" applyAlignment="1">
      <alignment horizontal="center"/>
    </xf>
    <xf numFmtId="0" fontId="14" fillId="3" borderId="2" xfId="0" applyFont="1" applyFill="1" applyBorder="1" applyAlignment="1">
      <alignment horizontal="center"/>
    </xf>
    <xf numFmtId="9" fontId="14" fillId="0" borderId="0" xfId="10" applyFont="1" applyBorder="1"/>
    <xf numFmtId="0" fontId="15" fillId="0" borderId="2" xfId="0" applyFont="1" applyBorder="1" applyAlignment="1">
      <alignment horizontal="center"/>
    </xf>
    <xf numFmtId="0" fontId="14" fillId="0" borderId="0" xfId="0" applyFont="1" applyAlignment="1">
      <alignment horizontal="right"/>
    </xf>
    <xf numFmtId="0" fontId="14" fillId="0" borderId="0" xfId="0" applyFont="1" applyAlignment="1">
      <alignment wrapText="1"/>
    </xf>
    <xf numFmtId="0" fontId="14" fillId="0" borderId="5" xfId="0" applyFont="1" applyBorder="1"/>
    <xf numFmtId="0" fontId="14" fillId="0" borderId="2" xfId="0" applyFont="1" applyBorder="1" applyAlignment="1">
      <alignment wrapText="1"/>
    </xf>
    <xf numFmtId="9" fontId="14" fillId="0" borderId="2" xfId="10" applyFont="1" applyBorder="1"/>
    <xf numFmtId="9" fontId="14" fillId="0" borderId="0" xfId="0" applyNumberFormat="1" applyFont="1"/>
    <xf numFmtId="0" fontId="3" fillId="0" borderId="1" xfId="0" applyFont="1" applyBorder="1" applyAlignment="1">
      <alignment vertical="top"/>
    </xf>
    <xf numFmtId="0" fontId="3" fillId="0" borderId="4" xfId="0" applyFont="1" applyBorder="1" applyAlignment="1">
      <alignment vertical="top"/>
    </xf>
    <xf numFmtId="0" fontId="16" fillId="0" borderId="0" xfId="0" applyFont="1"/>
    <xf numFmtId="0" fontId="4" fillId="0" borderId="0" xfId="2" applyFont="1"/>
    <xf numFmtId="0" fontId="10" fillId="0" borderId="0" xfId="9"/>
    <xf numFmtId="0" fontId="1" fillId="0" borderId="0" xfId="3"/>
    <xf numFmtId="0" fontId="9" fillId="0" borderId="0" xfId="8"/>
    <xf numFmtId="0" fontId="11" fillId="0" borderId="2" xfId="8" applyFont="1" applyBorder="1" applyAlignment="1">
      <alignment horizontal="center" vertical="top" wrapText="1"/>
    </xf>
    <xf numFmtId="0" fontId="17" fillId="0" borderId="0" xfId="3" applyFont="1"/>
    <xf numFmtId="0" fontId="9" fillId="0" borderId="2" xfId="8" applyBorder="1" applyAlignment="1">
      <alignment horizontal="center" vertical="center"/>
    </xf>
    <xf numFmtId="1" fontId="9" fillId="0" borderId="2" xfId="8" applyNumberFormat="1" applyBorder="1" applyAlignment="1">
      <alignment horizontal="center" vertical="center"/>
    </xf>
    <xf numFmtId="165" fontId="9" fillId="0" borderId="2" xfId="1" applyNumberFormat="1" applyFont="1" applyBorder="1" applyAlignment="1">
      <alignment horizontal="right" vertical="center"/>
    </xf>
    <xf numFmtId="0" fontId="11" fillId="0" borderId="2" xfId="8" applyFont="1" applyBorder="1" applyAlignment="1">
      <alignment horizontal="center" vertical="center"/>
    </xf>
    <xf numFmtId="1" fontId="12" fillId="0" borderId="2" xfId="8" applyNumberFormat="1" applyFont="1" applyBorder="1" applyAlignment="1">
      <alignment horizontal="center" vertical="center"/>
    </xf>
    <xf numFmtId="0" fontId="1" fillId="0" borderId="2" xfId="3" applyBorder="1" applyAlignment="1">
      <alignment horizontal="center" vertical="center"/>
    </xf>
    <xf numFmtId="0" fontId="9" fillId="0" borderId="2" xfId="8" applyBorder="1" applyAlignment="1">
      <alignment horizontal="left" vertical="center"/>
    </xf>
    <xf numFmtId="0" fontId="18" fillId="0" borderId="18" xfId="6" applyFont="1" applyBorder="1" applyAlignment="1" applyProtection="1">
      <alignment horizontal="center" vertical="top"/>
      <protection locked="0"/>
    </xf>
    <xf numFmtId="0" fontId="18" fillId="0" borderId="2" xfId="6" applyFont="1" applyBorder="1" applyAlignment="1" applyProtection="1">
      <alignment horizontal="center" vertical="top"/>
      <protection locked="0"/>
    </xf>
    <xf numFmtId="0" fontId="18" fillId="0" borderId="0" xfId="6" applyFont="1" applyProtection="1">
      <protection hidden="1"/>
    </xf>
    <xf numFmtId="0" fontId="7" fillId="0" borderId="0" xfId="0" applyFont="1"/>
    <xf numFmtId="0" fontId="18" fillId="0" borderId="1" xfId="6" applyFont="1" applyBorder="1" applyAlignment="1" applyProtection="1">
      <alignment horizontal="center" vertical="top"/>
      <protection locked="0"/>
    </xf>
    <xf numFmtId="0" fontId="18" fillId="0" borderId="2" xfId="6" applyFont="1" applyBorder="1" applyAlignment="1" applyProtection="1">
      <alignment horizontal="center" vertical="top" wrapText="1"/>
      <protection locked="0"/>
    </xf>
    <xf numFmtId="0" fontId="7" fillId="0" borderId="0" xfId="0" applyFont="1" applyProtection="1">
      <protection hidden="1"/>
    </xf>
    <xf numFmtId="0" fontId="18" fillId="0" borderId="0" xfId="6" applyFont="1"/>
    <xf numFmtId="0" fontId="18" fillId="0" borderId="2" xfId="6" applyFont="1" applyBorder="1" applyAlignment="1" applyProtection="1">
      <alignment horizontal="center" wrapText="1"/>
      <protection locked="0"/>
    </xf>
    <xf numFmtId="1" fontId="18" fillId="0" borderId="2" xfId="6" applyNumberFormat="1" applyFont="1" applyBorder="1" applyAlignment="1" applyProtection="1">
      <alignment horizontal="center" wrapText="1"/>
      <protection locked="0"/>
    </xf>
    <xf numFmtId="1" fontId="20" fillId="0" borderId="0" xfId="0" applyNumberFormat="1" applyFont="1"/>
    <xf numFmtId="1" fontId="20" fillId="0" borderId="0" xfId="0" applyNumberFormat="1" applyFont="1" applyAlignment="1">
      <alignment horizontal="right"/>
    </xf>
    <xf numFmtId="0" fontId="18" fillId="0" borderId="23" xfId="6" applyFont="1" applyBorder="1" applyAlignment="1" applyProtection="1">
      <alignment horizontal="center" wrapText="1"/>
      <protection locked="0"/>
    </xf>
    <xf numFmtId="0" fontId="4" fillId="0" borderId="2" xfId="0" applyFont="1" applyBorder="1" applyAlignment="1">
      <alignment horizontal="center" vertical="top" wrapText="1"/>
    </xf>
    <xf numFmtId="0" fontId="18" fillId="0" borderId="18" xfId="6" applyFont="1" applyBorder="1" applyAlignment="1" applyProtection="1">
      <alignment horizontal="center" vertical="top" wrapText="1"/>
      <protection locked="0"/>
    </xf>
    <xf numFmtId="0" fontId="18" fillId="0" borderId="1" xfId="6" applyFont="1" applyBorder="1" applyAlignment="1" applyProtection="1">
      <alignment horizontal="center" vertical="top" wrapText="1"/>
      <protection locked="0"/>
    </xf>
    <xf numFmtId="9" fontId="18" fillId="2" borderId="2" xfId="6" applyNumberFormat="1" applyFont="1" applyFill="1" applyBorder="1" applyAlignment="1" applyProtection="1">
      <alignment horizontal="center" vertical="center" wrapText="1"/>
      <protection hidden="1"/>
    </xf>
    <xf numFmtId="9" fontId="18" fillId="2" borderId="23" xfId="6" applyNumberFormat="1" applyFont="1" applyFill="1" applyBorder="1" applyAlignment="1" applyProtection="1">
      <alignment horizontal="center" vertical="center" wrapText="1"/>
      <protection hidden="1"/>
    </xf>
    <xf numFmtId="9" fontId="18" fillId="2" borderId="19" xfId="6" applyNumberFormat="1" applyFont="1" applyFill="1" applyBorder="1" applyAlignment="1" applyProtection="1">
      <alignment horizontal="center" vertical="center" wrapText="1"/>
      <protection hidden="1"/>
    </xf>
    <xf numFmtId="9" fontId="18" fillId="2" borderId="24" xfId="6" applyNumberFormat="1" applyFont="1" applyFill="1" applyBorder="1" applyAlignment="1" applyProtection="1">
      <alignment horizontal="center" vertical="center" wrapText="1"/>
      <protection hidden="1"/>
    </xf>
    <xf numFmtId="0" fontId="18" fillId="0" borderId="18" xfId="6" applyFont="1" applyBorder="1" applyAlignment="1" applyProtection="1">
      <alignment horizontal="center" vertical="top"/>
      <protection locked="0"/>
    </xf>
    <xf numFmtId="0" fontId="18" fillId="0" borderId="1" xfId="6" applyFont="1" applyBorder="1" applyAlignment="1" applyProtection="1">
      <alignment horizontal="center" vertical="top"/>
      <protection locked="0"/>
    </xf>
    <xf numFmtId="0" fontId="18" fillId="0" borderId="21" xfId="6" applyFont="1" applyBorder="1" applyAlignment="1" applyProtection="1">
      <alignment horizontal="center" vertical="top" wrapText="1"/>
      <protection locked="0"/>
    </xf>
    <xf numFmtId="0" fontId="18" fillId="0" borderId="22" xfId="6" applyFont="1" applyBorder="1" applyAlignment="1" applyProtection="1">
      <alignment horizontal="center" vertical="top" wrapText="1"/>
      <protection locked="0"/>
    </xf>
    <xf numFmtId="0" fontId="19" fillId="0" borderId="14" xfId="6" applyFont="1" applyBorder="1" applyAlignment="1" applyProtection="1">
      <alignment horizontal="center" vertical="top" wrapText="1"/>
      <protection locked="0"/>
    </xf>
    <xf numFmtId="0" fontId="19" fillId="0" borderId="15" xfId="6" applyFont="1" applyBorder="1" applyAlignment="1" applyProtection="1">
      <alignment horizontal="center" vertical="top" wrapText="1"/>
      <protection locked="0"/>
    </xf>
    <xf numFmtId="0" fontId="19" fillId="0" borderId="16" xfId="6" applyFont="1" applyBorder="1" applyAlignment="1" applyProtection="1">
      <alignment horizontal="left" vertical="top" wrapText="1"/>
      <protection locked="0"/>
    </xf>
    <xf numFmtId="0" fontId="19" fillId="0" borderId="17" xfId="6" applyFont="1" applyBorder="1" applyAlignment="1" applyProtection="1">
      <alignment horizontal="left" vertical="top" wrapText="1"/>
      <protection locked="0"/>
    </xf>
    <xf numFmtId="0" fontId="18" fillId="0" borderId="2" xfId="6" applyFont="1" applyBorder="1" applyAlignment="1" applyProtection="1">
      <alignment horizontal="center" vertical="top"/>
      <protection locked="0"/>
    </xf>
    <xf numFmtId="0" fontId="18" fillId="0" borderId="19" xfId="6" applyFont="1" applyBorder="1" applyAlignment="1" applyProtection="1">
      <alignment horizontal="center" vertical="top"/>
      <protection locked="0"/>
    </xf>
    <xf numFmtId="0" fontId="19" fillId="0" borderId="18" xfId="6" applyFont="1" applyBorder="1" applyAlignment="1" applyProtection="1">
      <alignment horizontal="left" vertical="top"/>
      <protection locked="0"/>
    </xf>
    <xf numFmtId="0" fontId="19" fillId="0" borderId="1" xfId="6" applyFont="1" applyBorder="1" applyAlignment="1" applyProtection="1">
      <alignment horizontal="left" vertical="top"/>
      <protection locked="0"/>
    </xf>
    <xf numFmtId="0" fontId="19" fillId="0" borderId="2" xfId="6" applyFont="1" applyBorder="1" applyAlignment="1" applyProtection="1">
      <alignment horizontal="left" vertical="top" wrapText="1"/>
      <protection locked="0"/>
    </xf>
    <xf numFmtId="0" fontId="19" fillId="0" borderId="19" xfId="6" applyFont="1" applyBorder="1" applyAlignment="1" applyProtection="1">
      <alignment horizontal="left" vertical="top" wrapText="1"/>
      <protection locked="0"/>
    </xf>
    <xf numFmtId="0" fontId="18" fillId="0" borderId="20" xfId="6" applyFont="1" applyBorder="1" applyAlignment="1" applyProtection="1">
      <alignment horizontal="center" vertical="top" wrapText="1"/>
      <protection locked="0"/>
    </xf>
    <xf numFmtId="0" fontId="18" fillId="0" borderId="4" xfId="6" applyFont="1" applyBorder="1" applyAlignment="1" applyProtection="1">
      <alignment horizontal="center" vertical="top" wrapText="1"/>
      <protection locked="0"/>
    </xf>
    <xf numFmtId="0" fontId="18" fillId="0" borderId="2" xfId="6" applyFont="1" applyBorder="1" applyAlignment="1" applyProtection="1">
      <alignment horizontal="center" vertical="top" wrapText="1"/>
      <protection locked="0"/>
    </xf>
    <xf numFmtId="0" fontId="18" fillId="0" borderId="19" xfId="6" applyFont="1" applyBorder="1" applyAlignment="1" applyProtection="1">
      <alignment horizontal="center" vertical="top" wrapText="1"/>
      <protection locked="0"/>
    </xf>
    <xf numFmtId="0" fontId="4" fillId="0" borderId="2" xfId="0" applyFont="1" applyBorder="1" applyAlignment="1">
      <alignment horizontal="center" vertical="top" wrapText="1"/>
    </xf>
    <xf numFmtId="0" fontId="3" fillId="0" borderId="1" xfId="0" applyFont="1" applyBorder="1" applyAlignment="1">
      <alignment horizontal="center" vertical="top"/>
    </xf>
    <xf numFmtId="0" fontId="3" fillId="0" borderId="6" xfId="0" applyFont="1" applyBorder="1" applyAlignment="1">
      <alignment horizontal="center" vertical="top"/>
    </xf>
    <xf numFmtId="0" fontId="3" fillId="0" borderId="4" xfId="0" applyFont="1" applyBorder="1" applyAlignment="1">
      <alignment horizontal="center" vertical="top"/>
    </xf>
    <xf numFmtId="0" fontId="4" fillId="0" borderId="1" xfId="0" applyFont="1" applyBorder="1" applyAlignment="1">
      <alignment horizontal="left" vertical="top"/>
    </xf>
    <xf numFmtId="0" fontId="4" fillId="0" borderId="4" xfId="0" applyFont="1" applyBorder="1" applyAlignment="1">
      <alignment horizontal="left" vertical="top"/>
    </xf>
    <xf numFmtId="0" fontId="4" fillId="0" borderId="6" xfId="0" applyFont="1" applyBorder="1" applyAlignment="1">
      <alignment horizontal="left" vertical="top"/>
    </xf>
    <xf numFmtId="0" fontId="4" fillId="0" borderId="2" xfId="0" applyFont="1" applyBorder="1" applyAlignment="1">
      <alignment horizontal="left" vertical="top" wrapText="1"/>
    </xf>
    <xf numFmtId="0" fontId="6" fillId="0" borderId="7" xfId="0" applyFont="1" applyBorder="1" applyAlignment="1">
      <alignment vertical="top" wrapText="1"/>
    </xf>
    <xf numFmtId="0" fontId="6" fillId="0" borderId="8" xfId="0" applyFont="1" applyBorder="1" applyAlignment="1">
      <alignment vertical="top" wrapText="1"/>
    </xf>
    <xf numFmtId="0" fontId="6" fillId="0" borderId="9" xfId="0" applyFont="1" applyBorder="1" applyAlignment="1">
      <alignment vertical="top" wrapText="1"/>
    </xf>
    <xf numFmtId="0" fontId="6" fillId="0" borderId="10" xfId="0" applyFont="1" applyBorder="1" applyAlignment="1">
      <alignment vertical="top" wrapText="1"/>
    </xf>
    <xf numFmtId="0" fontId="6" fillId="0" borderId="0" xfId="0" applyFont="1" applyAlignment="1">
      <alignment vertical="top" wrapText="1"/>
    </xf>
    <xf numFmtId="0" fontId="6" fillId="0" borderId="11" xfId="0" applyFont="1" applyBorder="1" applyAlignment="1">
      <alignment vertical="top" wrapText="1"/>
    </xf>
    <xf numFmtId="0" fontId="3" fillId="0" borderId="7" xfId="0" applyFont="1" applyBorder="1" applyAlignment="1">
      <alignment horizontal="center" vertical="top"/>
    </xf>
    <xf numFmtId="0" fontId="3" fillId="0" borderId="9" xfId="0" applyFont="1" applyBorder="1" applyAlignment="1">
      <alignment horizontal="center" vertical="top"/>
    </xf>
    <xf numFmtId="0" fontId="4" fillId="0" borderId="1" xfId="0" applyFont="1" applyBorder="1" applyAlignment="1">
      <alignment horizontal="center" vertical="top"/>
    </xf>
    <xf numFmtId="0" fontId="4" fillId="0" borderId="6" xfId="0" applyFont="1" applyBorder="1" applyAlignment="1">
      <alignment horizontal="center" vertical="top"/>
    </xf>
    <xf numFmtId="0" fontId="7" fillId="0" borderId="1" xfId="0" applyFont="1" applyBorder="1" applyAlignment="1">
      <alignment horizontal="center" vertical="top"/>
    </xf>
    <xf numFmtId="0" fontId="7" fillId="0" borderId="6" xfId="0" applyFont="1" applyBorder="1" applyAlignment="1">
      <alignment horizontal="center" vertical="top"/>
    </xf>
    <xf numFmtId="4" fontId="4" fillId="0" borderId="1" xfId="0" applyNumberFormat="1" applyFont="1" applyBorder="1" applyAlignment="1">
      <alignment horizontal="left" vertical="top" wrapText="1"/>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4" fillId="0" borderId="1" xfId="0" applyFont="1" applyBorder="1" applyAlignment="1">
      <alignment vertical="top"/>
    </xf>
    <xf numFmtId="0" fontId="4" fillId="0" borderId="4" xfId="0" applyFont="1" applyBorder="1" applyAlignment="1">
      <alignment vertical="top"/>
    </xf>
    <xf numFmtId="0" fontId="4" fillId="0" borderId="6" xfId="0" applyFont="1" applyBorder="1" applyAlignment="1">
      <alignment vertical="top"/>
    </xf>
    <xf numFmtId="14" fontId="4" fillId="0" borderId="1" xfId="0" applyNumberFormat="1" applyFont="1" applyBorder="1" applyAlignment="1">
      <alignment horizontal="left" vertical="top"/>
    </xf>
    <xf numFmtId="14" fontId="4" fillId="0" borderId="4" xfId="0" applyNumberFormat="1" applyFont="1" applyBorder="1" applyAlignment="1">
      <alignment horizontal="left" vertical="top"/>
    </xf>
    <xf numFmtId="14" fontId="4" fillId="0" borderId="6" xfId="0" applyNumberFormat="1" applyFont="1" applyBorder="1" applyAlignment="1">
      <alignment horizontal="left" vertical="top"/>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2" xfId="0" applyFont="1" applyBorder="1" applyAlignment="1">
      <alignment horizontal="left" vertical="top" wrapText="1"/>
    </xf>
    <xf numFmtId="0" fontId="4" fillId="0" borderId="3" xfId="0" applyFont="1" applyBorder="1" applyAlignment="1">
      <alignment horizontal="left" vertical="top" wrapText="1"/>
    </xf>
    <xf numFmtId="0" fontId="4" fillId="0" borderId="13" xfId="0" applyFont="1" applyBorder="1" applyAlignment="1">
      <alignment horizontal="left" vertical="top" wrapText="1"/>
    </xf>
    <xf numFmtId="0" fontId="4" fillId="0" borderId="1" xfId="0" applyFont="1" applyBorder="1" applyAlignment="1">
      <alignment horizontal="left" vertical="top" wrapText="1"/>
    </xf>
    <xf numFmtId="0" fontId="7" fillId="0" borderId="2" xfId="0" applyFont="1" applyBorder="1" applyAlignment="1">
      <alignment horizontal="left" vertical="top"/>
    </xf>
    <xf numFmtId="0" fontId="3" fillId="0" borderId="1" xfId="0" applyFont="1" applyBorder="1" applyAlignment="1">
      <alignment horizontal="left" vertical="top"/>
    </xf>
    <xf numFmtId="0" fontId="3" fillId="0" borderId="4" xfId="0" applyFont="1" applyBorder="1" applyAlignment="1">
      <alignment horizontal="left" vertical="top"/>
    </xf>
    <xf numFmtId="0" fontId="3" fillId="0" borderId="6" xfId="0" applyFont="1" applyBorder="1" applyAlignment="1">
      <alignment horizontal="left" vertical="top"/>
    </xf>
    <xf numFmtId="0" fontId="4" fillId="0" borderId="2"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2" xfId="0" applyFont="1" applyBorder="1" applyAlignment="1">
      <alignment horizontal="left" vertical="top"/>
    </xf>
    <xf numFmtId="0" fontId="4" fillId="0" borderId="3" xfId="0" applyFont="1" applyBorder="1" applyAlignment="1">
      <alignment horizontal="left" vertical="top"/>
    </xf>
    <xf numFmtId="0" fontId="4" fillId="0" borderId="13" xfId="0" applyFont="1" applyBorder="1" applyAlignment="1">
      <alignment horizontal="left" vertical="top"/>
    </xf>
    <xf numFmtId="0" fontId="4" fillId="2" borderId="2" xfId="0" applyFont="1" applyFill="1" applyBorder="1" applyAlignment="1">
      <alignment horizontal="left" vertical="top"/>
    </xf>
    <xf numFmtId="0" fontId="4" fillId="2" borderId="1" xfId="0" applyFont="1" applyFill="1" applyBorder="1" applyAlignment="1">
      <alignment horizontal="left" vertical="top"/>
    </xf>
    <xf numFmtId="0" fontId="4" fillId="2" borderId="4" xfId="0" applyFont="1" applyFill="1" applyBorder="1" applyAlignment="1">
      <alignment horizontal="left" vertical="top"/>
    </xf>
    <xf numFmtId="0" fontId="4" fillId="2" borderId="6" xfId="0" applyFont="1" applyFill="1" applyBorder="1" applyAlignment="1">
      <alignment horizontal="left" vertical="top"/>
    </xf>
    <xf numFmtId="0" fontId="4" fillId="0" borderId="1" xfId="0" applyFont="1" applyBorder="1" applyAlignment="1">
      <alignment horizontal="center" vertical="top" wrapText="1"/>
    </xf>
    <xf numFmtId="0" fontId="4" fillId="0" borderId="4" xfId="0" applyFont="1" applyBorder="1" applyAlignment="1">
      <alignment horizontal="center" vertical="top" wrapText="1"/>
    </xf>
    <xf numFmtId="0" fontId="4" fillId="0" borderId="6" xfId="0" applyFont="1" applyBorder="1" applyAlignment="1">
      <alignment horizontal="center" vertical="top" wrapText="1"/>
    </xf>
    <xf numFmtId="0" fontId="3" fillId="0" borderId="2" xfId="2" applyFont="1" applyBorder="1" applyAlignment="1">
      <alignment horizontal="left"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0" xfId="0" applyFont="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3" fillId="0" borderId="3" xfId="0" applyFont="1" applyBorder="1" applyAlignment="1">
      <alignment horizontal="center" vertical="top" wrapText="1"/>
    </xf>
    <xf numFmtId="0" fontId="3" fillId="0" borderId="13" xfId="0" applyFont="1" applyBorder="1" applyAlignment="1">
      <alignment horizontal="center" vertical="top" wrapText="1"/>
    </xf>
    <xf numFmtId="0" fontId="3" fillId="0" borderId="1" xfId="0" applyFont="1" applyBorder="1" applyAlignment="1">
      <alignment horizontal="center" vertical="top" wrapText="1"/>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4" fontId="4" fillId="0" borderId="1" xfId="0" applyNumberFormat="1" applyFont="1" applyBorder="1" applyAlignment="1">
      <alignment horizontal="left" vertical="top"/>
    </xf>
    <xf numFmtId="0" fontId="7" fillId="0" borderId="1" xfId="0" applyFont="1" applyBorder="1" applyAlignment="1">
      <alignment horizontal="left" vertical="top"/>
    </xf>
    <xf numFmtId="0" fontId="7" fillId="0" borderId="6" xfId="0" applyFont="1" applyBorder="1" applyAlignment="1">
      <alignment horizontal="left"/>
    </xf>
    <xf numFmtId="0" fontId="4" fillId="2" borderId="1" xfId="0" applyFont="1" applyFill="1" applyBorder="1" applyAlignment="1">
      <alignment horizontal="left" vertical="top" wrapText="1"/>
    </xf>
    <xf numFmtId="0" fontId="7" fillId="0" borderId="2" xfId="0" applyFont="1" applyBorder="1" applyAlignment="1">
      <alignment horizontal="left" vertical="top" wrapText="1"/>
    </xf>
    <xf numFmtId="0" fontId="3" fillId="0" borderId="1" xfId="0" applyFont="1" applyBorder="1" applyAlignment="1">
      <alignment vertical="top"/>
    </xf>
    <xf numFmtId="0" fontId="3" fillId="0" borderId="4" xfId="0" applyFont="1" applyBorder="1" applyAlignment="1">
      <alignment vertical="top"/>
    </xf>
    <xf numFmtId="0" fontId="3" fillId="0" borderId="6" xfId="0" applyFont="1" applyBorder="1" applyAlignment="1">
      <alignment vertical="top"/>
    </xf>
    <xf numFmtId="0" fontId="21" fillId="0" borderId="1" xfId="11" applyBorder="1" applyAlignment="1">
      <alignment horizontal="left" vertical="top"/>
    </xf>
    <xf numFmtId="0" fontId="16" fillId="0" borderId="0" xfId="0" applyFont="1" applyAlignment="1">
      <alignment horizontal="center" vertical="top" wrapText="1"/>
    </xf>
    <xf numFmtId="0" fontId="4"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0" borderId="4" xfId="0" applyFont="1" applyBorder="1" applyAlignment="1">
      <alignment horizontal="center" vertical="top"/>
    </xf>
    <xf numFmtId="0" fontId="3" fillId="0" borderId="1" xfId="0" applyFont="1" applyBorder="1" applyAlignment="1">
      <alignment horizontal="left" vertical="top" wrapText="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7" fillId="0" borderId="2" xfId="0" applyFont="1" applyBorder="1" applyAlignment="1">
      <alignment horizontal="center" vertical="top" wrapText="1"/>
    </xf>
    <xf numFmtId="0" fontId="4" fillId="0" borderId="2" xfId="0" applyFont="1" applyBorder="1" applyAlignment="1">
      <alignment horizontal="center" vertical="top"/>
    </xf>
    <xf numFmtId="0" fontId="14" fillId="0" borderId="2" xfId="0" applyFont="1" applyBorder="1" applyAlignment="1">
      <alignment horizontal="left"/>
    </xf>
    <xf numFmtId="0" fontId="14" fillId="0" borderId="2" xfId="0" applyFont="1" applyBorder="1" applyAlignment="1">
      <alignment horizontal="center"/>
    </xf>
    <xf numFmtId="0" fontId="14" fillId="3" borderId="2" xfId="0" applyFont="1" applyFill="1" applyBorder="1" applyAlignment="1">
      <alignment horizontal="center"/>
    </xf>
    <xf numFmtId="0" fontId="15" fillId="0" borderId="2" xfId="0" applyFont="1" applyBorder="1" applyAlignment="1">
      <alignment horizontal="center"/>
    </xf>
    <xf numFmtId="0" fontId="0" fillId="3" borderId="2" xfId="0" applyFill="1" applyBorder="1" applyAlignment="1">
      <alignment horizontal="center" wrapText="1"/>
    </xf>
    <xf numFmtId="0" fontId="11" fillId="0" borderId="2" xfId="0" applyFont="1" applyBorder="1" applyAlignment="1">
      <alignment horizontal="center"/>
    </xf>
    <xf numFmtId="0" fontId="11" fillId="0" borderId="2" xfId="8" applyFont="1" applyBorder="1" applyAlignment="1">
      <alignment horizontal="left"/>
    </xf>
  </cellXfs>
  <cellStyles count="12">
    <cellStyle name="Comma 2" xfId="1" xr:uid="{00000000-0005-0000-0000-000000000000}"/>
    <cellStyle name="Excel Built-in Normal" xfId="2" xr:uid="{00000000-0005-0000-0000-000001000000}"/>
    <cellStyle name="Excel Built-in Normal 2" xfId="3" xr:uid="{00000000-0005-0000-0000-000002000000}"/>
    <cellStyle name="Excel Built-in Normal 3" xfId="4" xr:uid="{00000000-0005-0000-0000-000003000000}"/>
    <cellStyle name="Hyperlink" xfId="11" builtinId="8"/>
    <cellStyle name="Normal" xfId="0" builtinId="0"/>
    <cellStyle name="Normal 2" xfId="5" xr:uid="{00000000-0005-0000-0000-000006000000}"/>
    <cellStyle name="Normal 3" xfId="6" xr:uid="{00000000-0005-0000-0000-000007000000}"/>
    <cellStyle name="Normal 3 3" xfId="7" xr:uid="{00000000-0005-0000-0000-000008000000}"/>
    <cellStyle name="Normal 4" xfId="8" xr:uid="{00000000-0005-0000-0000-000009000000}"/>
    <cellStyle name="Normal 5" xfId="9" xr:uid="{00000000-0005-0000-0000-00000A000000}"/>
    <cellStyle name="Percent" xfId="10"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6.png"/></Relationships>
</file>

<file path=xl/drawings/_rels/drawing3.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1</xdr:col>
      <xdr:colOff>129442</xdr:colOff>
      <xdr:row>282</xdr:row>
      <xdr:rowOff>107106</xdr:rowOff>
    </xdr:from>
    <xdr:to>
      <xdr:col>8</xdr:col>
      <xdr:colOff>147139</xdr:colOff>
      <xdr:row>299</xdr:row>
      <xdr:rowOff>108606</xdr:rowOff>
    </xdr:to>
    <xdr:pic>
      <xdr:nvPicPr>
        <xdr:cNvPr id="7337" name="Picture 1">
          <a:extLst>
            <a:ext uri="{FF2B5EF4-FFF2-40B4-BE49-F238E27FC236}">
              <a16:creationId xmlns:a16="http://schemas.microsoft.com/office/drawing/2014/main" id="{00000000-0008-0000-0000-0000A91C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708269" y="50399106"/>
          <a:ext cx="5020393" cy="324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120783</xdr:colOff>
      <xdr:row>264</xdr:row>
      <xdr:rowOff>171183</xdr:rowOff>
    </xdr:from>
    <xdr:to>
      <xdr:col>8</xdr:col>
      <xdr:colOff>138482</xdr:colOff>
      <xdr:row>281</xdr:row>
      <xdr:rowOff>172683</xdr:rowOff>
    </xdr:to>
    <xdr:pic>
      <xdr:nvPicPr>
        <xdr:cNvPr id="7338" name="Picture 2">
          <a:extLst>
            <a:ext uri="{FF2B5EF4-FFF2-40B4-BE49-F238E27FC236}">
              <a16:creationId xmlns:a16="http://schemas.microsoft.com/office/drawing/2014/main" id="{00000000-0008-0000-0000-0000AA1C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699610" y="47034183"/>
          <a:ext cx="5020395" cy="324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563217</xdr:colOff>
      <xdr:row>177</xdr:row>
      <xdr:rowOff>91109</xdr:rowOff>
    </xdr:from>
    <xdr:to>
      <xdr:col>23</xdr:col>
      <xdr:colOff>381000</xdr:colOff>
      <xdr:row>218</xdr:row>
      <xdr:rowOff>41413</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a:off x="8808057" y="41505809"/>
          <a:ext cx="6066183" cy="5909144"/>
          <a:chOff x="185503" y="115545"/>
          <a:chExt cx="6133109" cy="7208414"/>
        </a:xfrm>
      </xdr:grpSpPr>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438612" y="5523959"/>
            <a:ext cx="1348594" cy="1800000"/>
          </a:xfrm>
          <a:prstGeom prst="rect">
            <a:avLst/>
          </a:prstGeom>
          <a:ln>
            <a:solidFill>
              <a:schemeClr val="tx1"/>
            </a:solidFill>
          </a:ln>
        </xdr:spPr>
      </xdr:pic>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4160862" y="115545"/>
            <a:ext cx="2157750" cy="2880000"/>
          </a:xfrm>
          <a:prstGeom prst="rect">
            <a:avLst/>
          </a:prstGeom>
          <a:ln>
            <a:solidFill>
              <a:schemeClr val="tx1"/>
            </a:solidFill>
          </a:ln>
        </xdr:spPr>
      </xdr:pic>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3438612" y="3178751"/>
            <a:ext cx="2880000" cy="2162002"/>
          </a:xfrm>
          <a:prstGeom prst="rect">
            <a:avLst/>
          </a:prstGeom>
          <a:ln>
            <a:solidFill>
              <a:schemeClr val="tx1"/>
            </a:solidFill>
          </a:ln>
        </xdr:spPr>
      </xdr:pic>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85503" y="115545"/>
            <a:ext cx="3836445" cy="2880000"/>
          </a:xfrm>
          <a:prstGeom prst="rect">
            <a:avLst/>
          </a:prstGeom>
          <a:ln>
            <a:solidFill>
              <a:schemeClr val="tx1"/>
            </a:solidFill>
          </a:ln>
        </xdr:spPr>
      </xdr:pic>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430555" y="3178751"/>
            <a:ext cx="2880000" cy="2162002"/>
          </a:xfrm>
          <a:prstGeom prst="rect">
            <a:avLst/>
          </a:prstGeom>
          <a:ln>
            <a:solidFill>
              <a:schemeClr val="tx1"/>
            </a:solidFill>
          </a:ln>
        </xdr:spPr>
      </xdr:pic>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961961" y="5523959"/>
            <a:ext cx="1348594" cy="1800000"/>
          </a:xfrm>
          <a:prstGeom prst="rect">
            <a:avLst/>
          </a:prstGeom>
          <a:ln>
            <a:solidFill>
              <a:schemeClr val="tx1"/>
            </a:solidFill>
          </a:ln>
        </xdr:spPr>
      </xdr:pic>
    </xdr:grpSp>
    <xdr:clientData/>
  </xdr:twoCellAnchor>
  <xdr:twoCellAnchor editAs="oneCell">
    <xdr:from>
      <xdr:col>1</xdr:col>
      <xdr:colOff>74544</xdr:colOff>
      <xdr:row>222</xdr:row>
      <xdr:rowOff>16566</xdr:rowOff>
    </xdr:from>
    <xdr:to>
      <xdr:col>8</xdr:col>
      <xdr:colOff>463566</xdr:colOff>
      <xdr:row>260</xdr:row>
      <xdr:rowOff>314</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654327" y="48519523"/>
          <a:ext cx="5400000" cy="7207508"/>
        </a:xfrm>
        <a:prstGeom prst="rect">
          <a:avLst/>
        </a:prstGeom>
        <a:ln>
          <a:solidFill>
            <a:schemeClr val="tx1"/>
          </a:solidFill>
        </a:ln>
      </xdr:spPr>
    </xdr:pic>
    <xdr:clientData/>
  </xdr:twoCellAnchor>
  <xdr:twoCellAnchor>
    <xdr:from>
      <xdr:col>15</xdr:col>
      <xdr:colOff>435169</xdr:colOff>
      <xdr:row>166</xdr:row>
      <xdr:rowOff>171036</xdr:rowOff>
    </xdr:from>
    <xdr:to>
      <xdr:col>23</xdr:col>
      <xdr:colOff>592362</xdr:colOff>
      <xdr:row>202</xdr:row>
      <xdr:rowOff>94813</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9929689" y="39429276"/>
          <a:ext cx="5155913" cy="6461737"/>
          <a:chOff x="715204" y="41490486"/>
          <a:chExt cx="5033993" cy="7025617"/>
        </a:xfrm>
      </xdr:grpSpPr>
      <xdr:pic>
        <xdr:nvPicPr>
          <xdr:cNvPr id="13" name="Picture 12" descr="https://vsjcllp.vsjadon.com/upload/insp-214196-1525.jpg">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3322568" y="46356103"/>
            <a:ext cx="1615414"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4" name="Picture 13" descr="https://vsjcllp.vsjadon.com/upload/insp-214196-849.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2580032" y="43945865"/>
            <a:ext cx="3149062" cy="233569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descr="https://vsjcllp.vsjadon.com/upload/insp-214196-1512.jpg">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1614696" y="46352791"/>
            <a:ext cx="1616656"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nvGrpSpPr>
          <xdr:cNvPr id="5" name="Group 4">
            <a:extLst>
              <a:ext uri="{FF2B5EF4-FFF2-40B4-BE49-F238E27FC236}">
                <a16:creationId xmlns:a16="http://schemas.microsoft.com/office/drawing/2014/main" id="{00000000-0008-0000-0000-000005000000}"/>
              </a:ext>
            </a:extLst>
          </xdr:cNvPr>
          <xdr:cNvGrpSpPr/>
        </xdr:nvGrpSpPr>
        <xdr:grpSpPr>
          <a:xfrm>
            <a:off x="716860" y="41490486"/>
            <a:ext cx="1784338" cy="2378143"/>
            <a:chOff x="715618" y="40935965"/>
            <a:chExt cx="1782681" cy="2379386"/>
          </a:xfrm>
        </xdr:grpSpPr>
        <xdr:pic>
          <xdr:nvPicPr>
            <xdr:cNvPr id="22" name="Picture 21" descr="https://vsjcllp.vsjadon.com/upload/insp-214196-862.jpg">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715618" y="40935965"/>
              <a:ext cx="1782681" cy="237938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27" name="TextBox 26">
              <a:extLst>
                <a:ext uri="{FF2B5EF4-FFF2-40B4-BE49-F238E27FC236}">
                  <a16:creationId xmlns:a16="http://schemas.microsoft.com/office/drawing/2014/main" id="{00000000-0008-0000-0000-00001B000000}"/>
                </a:ext>
              </a:extLst>
            </xdr:cNvPr>
            <xdr:cNvSpPr txBox="1"/>
          </xdr:nvSpPr>
          <xdr:spPr>
            <a:xfrm>
              <a:off x="715618" y="40935965"/>
              <a:ext cx="46801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t>M2</a:t>
              </a:r>
            </a:p>
          </xdr:txBody>
        </xdr:sp>
      </xdr:grpSp>
      <xdr:grpSp>
        <xdr:nvGrpSpPr>
          <xdr:cNvPr id="4" name="Group 3">
            <a:extLst>
              <a:ext uri="{FF2B5EF4-FFF2-40B4-BE49-F238E27FC236}">
                <a16:creationId xmlns:a16="http://schemas.microsoft.com/office/drawing/2014/main" id="{00000000-0008-0000-0000-000004000000}"/>
              </a:ext>
            </a:extLst>
          </xdr:cNvPr>
          <xdr:cNvGrpSpPr/>
        </xdr:nvGrpSpPr>
        <xdr:grpSpPr>
          <a:xfrm>
            <a:off x="2583347" y="41493178"/>
            <a:ext cx="3165850" cy="2378143"/>
            <a:chOff x="2579206" y="40938657"/>
            <a:chExt cx="3169577" cy="2379386"/>
          </a:xfrm>
        </xdr:grpSpPr>
        <xdr:pic>
          <xdr:nvPicPr>
            <xdr:cNvPr id="15" name="Picture 14" descr="https://vsjcllp.vsjadon.com/upload/insp-214196-861.jpg">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2579206" y="40938657"/>
              <a:ext cx="3169577" cy="237938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2579206" y="40938657"/>
              <a:ext cx="397288"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t>C9</a:t>
              </a:r>
            </a:p>
          </xdr:txBody>
        </xdr:sp>
      </xdr:grpSp>
      <xdr:grpSp>
        <xdr:nvGrpSpPr>
          <xdr:cNvPr id="3" name="Group 2">
            <a:extLst>
              <a:ext uri="{FF2B5EF4-FFF2-40B4-BE49-F238E27FC236}">
                <a16:creationId xmlns:a16="http://schemas.microsoft.com/office/drawing/2014/main" id="{00000000-0008-0000-0000-000003000000}"/>
              </a:ext>
            </a:extLst>
          </xdr:cNvPr>
          <xdr:cNvGrpSpPr/>
        </xdr:nvGrpSpPr>
        <xdr:grpSpPr>
          <a:xfrm>
            <a:off x="715204" y="43936273"/>
            <a:ext cx="1789043" cy="2329598"/>
            <a:chOff x="713962" y="43382995"/>
            <a:chExt cx="1787386" cy="2329598"/>
          </a:xfrm>
        </xdr:grpSpPr>
        <xdr:pic>
          <xdr:nvPicPr>
            <xdr:cNvPr id="24" name="Picture 23" descr="https://vsjcllp.vsjadon.com/upload/insp-214196-871.jpg">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713962" y="43382995"/>
              <a:ext cx="1787386" cy="232959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713962" y="43382995"/>
              <a:ext cx="37542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t>L1</a:t>
              </a:r>
            </a:p>
          </xdr:txBody>
        </xdr:sp>
      </xdr:grpSp>
    </xdr:grpSp>
    <xdr:clientData/>
  </xdr:twoCellAnchor>
  <xdr:twoCellAnchor>
    <xdr:from>
      <xdr:col>13</xdr:col>
      <xdr:colOff>407670</xdr:colOff>
      <xdr:row>208</xdr:row>
      <xdr:rowOff>108585</xdr:rowOff>
    </xdr:from>
    <xdr:to>
      <xdr:col>23</xdr:col>
      <xdr:colOff>75862</xdr:colOff>
      <xdr:row>248</xdr:row>
      <xdr:rowOff>157552</xdr:rowOff>
    </xdr:to>
    <xdr:grpSp>
      <xdr:nvGrpSpPr>
        <xdr:cNvPr id="30" name="Group 29">
          <a:extLst>
            <a:ext uri="{FF2B5EF4-FFF2-40B4-BE49-F238E27FC236}">
              <a16:creationId xmlns:a16="http://schemas.microsoft.com/office/drawing/2014/main" id="{00000000-0008-0000-0000-00001E000000}"/>
            </a:ext>
          </a:extLst>
        </xdr:cNvPr>
        <xdr:cNvGrpSpPr/>
      </xdr:nvGrpSpPr>
      <xdr:grpSpPr>
        <a:xfrm>
          <a:off x="8652510" y="46956345"/>
          <a:ext cx="5916592" cy="5832547"/>
          <a:chOff x="653144" y="299695"/>
          <a:chExt cx="5754667" cy="6333562"/>
        </a:xfrm>
      </xdr:grpSpPr>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653144" y="299695"/>
            <a:ext cx="5754667" cy="4320000"/>
          </a:xfrm>
          <a:prstGeom prst="rect">
            <a:avLst/>
          </a:prstGeom>
          <a:ln>
            <a:solidFill>
              <a:schemeClr val="tx1"/>
            </a:solidFill>
          </a:ln>
        </xdr:spPr>
      </xdr:pic>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3343931" y="4833257"/>
            <a:ext cx="1348594" cy="1800000"/>
          </a:xfrm>
          <a:prstGeom prst="rect">
            <a:avLst/>
          </a:prstGeom>
          <a:ln>
            <a:solidFill>
              <a:schemeClr val="tx1"/>
            </a:solidFill>
          </a:ln>
        </xdr:spPr>
      </xdr:pic>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4801999" y="4833257"/>
            <a:ext cx="1348594" cy="1800000"/>
          </a:xfrm>
          <a:prstGeom prst="rect">
            <a:avLst/>
          </a:prstGeom>
          <a:ln>
            <a:solidFill>
              <a:schemeClr val="tx1"/>
            </a:solidFill>
          </a:ln>
        </xdr:spPr>
      </xdr:pic>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836679" y="4833257"/>
            <a:ext cx="2397778" cy="1800000"/>
          </a:xfrm>
          <a:prstGeom prst="rect">
            <a:avLst/>
          </a:prstGeom>
          <a:ln>
            <a:solidFill>
              <a:schemeClr val="tx1"/>
            </a:solidFill>
          </a:ln>
        </xdr:spPr>
      </xdr:pic>
    </xdr:grpSp>
    <xdr:clientData/>
  </xdr:twoCellAnchor>
  <xdr:twoCellAnchor>
    <xdr:from>
      <xdr:col>0</xdr:col>
      <xdr:colOff>289560</xdr:colOff>
      <xdr:row>176</xdr:row>
      <xdr:rowOff>22860</xdr:rowOff>
    </xdr:from>
    <xdr:to>
      <xdr:col>9</xdr:col>
      <xdr:colOff>72673</xdr:colOff>
      <xdr:row>206</xdr:row>
      <xdr:rowOff>54180</xdr:rowOff>
    </xdr:to>
    <xdr:grpSp>
      <xdr:nvGrpSpPr>
        <xdr:cNvPr id="6" name="Group 5">
          <a:extLst>
            <a:ext uri="{FF2B5EF4-FFF2-40B4-BE49-F238E27FC236}">
              <a16:creationId xmlns:a16="http://schemas.microsoft.com/office/drawing/2014/main" id="{DD303B53-F947-CC11-B193-606A806E9A88}"/>
            </a:ext>
          </a:extLst>
        </xdr:cNvPr>
        <xdr:cNvGrpSpPr/>
      </xdr:nvGrpSpPr>
      <xdr:grpSpPr>
        <a:xfrm>
          <a:off x="289560" y="41262300"/>
          <a:ext cx="6199153" cy="5289120"/>
          <a:chOff x="384175" y="182880"/>
          <a:chExt cx="6199153" cy="5289120"/>
        </a:xfrm>
      </xdr:grpSpPr>
      <xdr:grpSp>
        <xdr:nvGrpSpPr>
          <xdr:cNvPr id="7" name="Group 6">
            <a:extLst>
              <a:ext uri="{FF2B5EF4-FFF2-40B4-BE49-F238E27FC236}">
                <a16:creationId xmlns:a16="http://schemas.microsoft.com/office/drawing/2014/main" id="{704126E8-5B08-8C5D-34AB-04B52DC5199E}"/>
              </a:ext>
            </a:extLst>
          </xdr:cNvPr>
          <xdr:cNvGrpSpPr/>
        </xdr:nvGrpSpPr>
        <xdr:grpSpPr>
          <a:xfrm>
            <a:off x="384175" y="182880"/>
            <a:ext cx="6199153" cy="2880000"/>
            <a:chOff x="384175" y="182880"/>
            <a:chExt cx="6199153" cy="2880000"/>
          </a:xfrm>
        </xdr:grpSpPr>
        <xdr:pic>
          <xdr:nvPicPr>
            <xdr:cNvPr id="11" name="Picture 10">
              <a:extLst>
                <a:ext uri="{FF2B5EF4-FFF2-40B4-BE49-F238E27FC236}">
                  <a16:creationId xmlns:a16="http://schemas.microsoft.com/office/drawing/2014/main" id="{3EE46A11-D312-8ACA-48E3-BCE574C76B5B}"/>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746881" y="182880"/>
              <a:ext cx="3836447"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a:extLst>
                <a:ext uri="{FF2B5EF4-FFF2-40B4-BE49-F238E27FC236}">
                  <a16:creationId xmlns:a16="http://schemas.microsoft.com/office/drawing/2014/main" id="{39A71C38-3E49-512C-C9CE-928B9D3B98EE}"/>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384175" y="182880"/>
              <a:ext cx="2158000" cy="288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grpSp>
        <xdr:nvGrpSpPr>
          <xdr:cNvPr id="8" name="Group 7">
            <a:extLst>
              <a:ext uri="{FF2B5EF4-FFF2-40B4-BE49-F238E27FC236}">
                <a16:creationId xmlns:a16="http://schemas.microsoft.com/office/drawing/2014/main" id="{77A556FA-B15C-AFA1-8D87-D59BB9C5635C}"/>
              </a:ext>
            </a:extLst>
          </xdr:cNvPr>
          <xdr:cNvGrpSpPr/>
        </xdr:nvGrpSpPr>
        <xdr:grpSpPr>
          <a:xfrm>
            <a:off x="1762898" y="3312000"/>
            <a:ext cx="3441706" cy="2160000"/>
            <a:chOff x="923675" y="3312000"/>
            <a:chExt cx="3441706" cy="2160000"/>
          </a:xfrm>
        </xdr:grpSpPr>
        <xdr:pic>
          <xdr:nvPicPr>
            <xdr:cNvPr id="9" name="Picture 8">
              <a:extLst>
                <a:ext uri="{FF2B5EF4-FFF2-40B4-BE49-F238E27FC236}">
                  <a16:creationId xmlns:a16="http://schemas.microsoft.com/office/drawing/2014/main" id="{200C9DDB-1E3B-12DD-1ABA-8E460DBA67C3}"/>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923675" y="3312000"/>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 name="Picture 9">
              <a:extLst>
                <a:ext uri="{FF2B5EF4-FFF2-40B4-BE49-F238E27FC236}">
                  <a16:creationId xmlns:a16="http://schemas.microsoft.com/office/drawing/2014/main" id="{F4CAA310-FC17-8570-8F92-A88EF8AA4FDD}"/>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2746881" y="3312000"/>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0</xdr:colOff>
      <xdr:row>4</xdr:row>
      <xdr:rowOff>0</xdr:rowOff>
    </xdr:from>
    <xdr:to>
      <xdr:col>35</xdr:col>
      <xdr:colOff>209550</xdr:colOff>
      <xdr:row>42</xdr:row>
      <xdr:rowOff>76200</xdr:rowOff>
    </xdr:to>
    <xdr:pic>
      <xdr:nvPicPr>
        <xdr:cNvPr id="2165" name="Picture 1">
          <a:extLst>
            <a:ext uri="{FF2B5EF4-FFF2-40B4-BE49-F238E27FC236}">
              <a16:creationId xmlns:a16="http://schemas.microsoft.com/office/drawing/2014/main" id="{00000000-0008-0000-0500-00007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736600"/>
          <a:ext cx="13011150" cy="707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6</xdr:col>
      <xdr:colOff>355600</xdr:colOff>
      <xdr:row>34</xdr:row>
      <xdr:rowOff>165100</xdr:rowOff>
    </xdr:to>
    <xdr:pic>
      <xdr:nvPicPr>
        <xdr:cNvPr id="6223" name="Picture 1">
          <a:extLst>
            <a:ext uri="{FF2B5EF4-FFF2-40B4-BE49-F238E27FC236}">
              <a16:creationId xmlns:a16="http://schemas.microsoft.com/office/drawing/2014/main" id="{00000000-0008-0000-0800-00004F1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3130550"/>
          <a:ext cx="7359650" cy="3479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35</xdr:row>
      <xdr:rowOff>177800</xdr:rowOff>
    </xdr:from>
    <xdr:to>
      <xdr:col>6</xdr:col>
      <xdr:colOff>355600</xdr:colOff>
      <xdr:row>54</xdr:row>
      <xdr:rowOff>158750</xdr:rowOff>
    </xdr:to>
    <xdr:pic>
      <xdr:nvPicPr>
        <xdr:cNvPr id="6224" name="Picture 2">
          <a:extLst>
            <a:ext uri="{FF2B5EF4-FFF2-40B4-BE49-F238E27FC236}">
              <a16:creationId xmlns:a16="http://schemas.microsoft.com/office/drawing/2014/main" id="{00000000-0008-0000-0800-0000501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 y="6807200"/>
          <a:ext cx="7359650" cy="3479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EU3A6xoXvJ5JMurt5" TargetMode="Externa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65"/>
  <sheetViews>
    <sheetView tabSelected="1" showWhiteSpace="0" view="pageBreakPreview" zoomScaleNormal="100" zoomScaleSheetLayoutView="100" workbookViewId="0">
      <selection activeCell="O7" sqref="O7"/>
    </sheetView>
  </sheetViews>
  <sheetFormatPr defaultColWidth="9.109375" defaultRowHeight="13.8" x14ac:dyDescent="0.25"/>
  <cols>
    <col min="1" max="1" width="8.6640625" style="29" customWidth="1"/>
    <col min="2" max="2" width="15.44140625" style="29" customWidth="1"/>
    <col min="3" max="3" width="14.44140625" style="29" customWidth="1"/>
    <col min="4" max="4" width="7.33203125" style="29" customWidth="1"/>
    <col min="5" max="5" width="8.109375" style="29" customWidth="1"/>
    <col min="6" max="6" width="10.5546875" style="29" customWidth="1"/>
    <col min="7" max="7" width="9.88671875" style="29" customWidth="1"/>
    <col min="8" max="8" width="9.44140625" style="29" customWidth="1"/>
    <col min="9" max="9" width="9.6640625" style="29" customWidth="1"/>
    <col min="10" max="10" width="4.88671875" style="29" customWidth="1"/>
    <col min="11" max="11" width="3.5546875" style="29" customWidth="1"/>
    <col min="12" max="16384" width="9.109375" style="29"/>
  </cols>
  <sheetData>
    <row r="1" spans="1:10" ht="43.95" customHeight="1" x14ac:dyDescent="0.25">
      <c r="A1" s="145" t="s">
        <v>237</v>
      </c>
      <c r="B1" s="146"/>
      <c r="C1" s="146"/>
      <c r="D1" s="146"/>
      <c r="E1" s="146"/>
      <c r="F1" s="146"/>
      <c r="G1" s="146"/>
      <c r="H1" s="146"/>
      <c r="I1" s="146"/>
      <c r="J1" s="147"/>
    </row>
    <row r="2" spans="1:10" x14ac:dyDescent="0.25">
      <c r="A2" s="82" t="s">
        <v>38</v>
      </c>
      <c r="B2" s="84"/>
      <c r="C2" s="84"/>
      <c r="D2" s="84"/>
      <c r="E2" s="84"/>
      <c r="F2" s="84"/>
      <c r="G2" s="84"/>
      <c r="H2" s="84"/>
      <c r="I2" s="84"/>
      <c r="J2" s="83"/>
    </row>
    <row r="3" spans="1:10" x14ac:dyDescent="0.25">
      <c r="A3" s="85" t="s">
        <v>0</v>
      </c>
      <c r="B3" s="86"/>
      <c r="C3" s="86"/>
      <c r="D3" s="86"/>
      <c r="E3" s="87"/>
      <c r="F3" s="107" t="str">
        <f ca="1">TEXT(TODAY(),"DD/MM/YYYY")</f>
        <v>15/07/2025</v>
      </c>
      <c r="G3" s="108"/>
      <c r="H3" s="108"/>
      <c r="I3" s="108"/>
      <c r="J3" s="109"/>
    </row>
    <row r="4" spans="1:10" x14ac:dyDescent="0.25">
      <c r="A4" s="85" t="s">
        <v>1</v>
      </c>
      <c r="B4" s="86"/>
      <c r="C4" s="86"/>
      <c r="D4" s="86"/>
      <c r="E4" s="87"/>
      <c r="F4" s="85" t="s">
        <v>103</v>
      </c>
      <c r="G4" s="86"/>
      <c r="H4" s="86"/>
      <c r="I4" s="86"/>
      <c r="J4" s="87"/>
    </row>
    <row r="5" spans="1:10" x14ac:dyDescent="0.25">
      <c r="A5" s="85" t="s">
        <v>2</v>
      </c>
      <c r="B5" s="86"/>
      <c r="C5" s="86"/>
      <c r="D5" s="86"/>
      <c r="E5" s="87"/>
      <c r="F5" s="107">
        <v>45848</v>
      </c>
      <c r="G5" s="108"/>
      <c r="H5" s="108"/>
      <c r="I5" s="108"/>
      <c r="J5" s="109"/>
    </row>
    <row r="6" spans="1:10" ht="16.5" customHeight="1" x14ac:dyDescent="0.25">
      <c r="A6" s="85" t="s">
        <v>3</v>
      </c>
      <c r="B6" s="86"/>
      <c r="C6" s="86"/>
      <c r="D6" s="86"/>
      <c r="E6" s="87"/>
      <c r="F6" s="116" t="s">
        <v>155</v>
      </c>
      <c r="G6" s="102"/>
      <c r="H6" s="102"/>
      <c r="I6" s="102"/>
      <c r="J6" s="103"/>
    </row>
    <row r="7" spans="1:10" ht="15" customHeight="1" x14ac:dyDescent="0.25">
      <c r="A7" s="85" t="s">
        <v>4</v>
      </c>
      <c r="B7" s="86"/>
      <c r="C7" s="86"/>
      <c r="D7" s="86"/>
      <c r="E7" s="87"/>
      <c r="F7" s="116" t="str">
        <f>F6</f>
        <v>M/s. Xrbia Developers Ltd</v>
      </c>
      <c r="G7" s="102"/>
      <c r="H7" s="102"/>
      <c r="I7" s="102"/>
      <c r="J7" s="103"/>
    </row>
    <row r="8" spans="1:10" x14ac:dyDescent="0.25">
      <c r="A8" s="85" t="s">
        <v>5</v>
      </c>
      <c r="B8" s="86"/>
      <c r="C8" s="86"/>
      <c r="D8" s="86"/>
      <c r="E8" s="87"/>
      <c r="F8" s="118" t="s">
        <v>176</v>
      </c>
      <c r="G8" s="119"/>
      <c r="H8" s="119"/>
      <c r="I8" s="119"/>
      <c r="J8" s="120"/>
    </row>
    <row r="9" spans="1:10" x14ac:dyDescent="0.25">
      <c r="A9" s="85" t="s">
        <v>174</v>
      </c>
      <c r="B9" s="86"/>
      <c r="C9" s="86"/>
      <c r="D9" s="86"/>
      <c r="E9" s="87"/>
      <c r="F9" s="116" t="s">
        <v>232</v>
      </c>
      <c r="G9" s="102"/>
      <c r="H9" s="102"/>
      <c r="I9" s="102"/>
      <c r="J9" s="103"/>
    </row>
    <row r="10" spans="1:10" x14ac:dyDescent="0.25">
      <c r="A10" s="85" t="s">
        <v>102</v>
      </c>
      <c r="B10" s="86"/>
      <c r="C10" s="86"/>
      <c r="D10" s="86"/>
      <c r="E10" s="87"/>
      <c r="F10" s="116" t="s">
        <v>156</v>
      </c>
      <c r="G10" s="102"/>
      <c r="H10" s="102"/>
      <c r="I10" s="102"/>
      <c r="J10" s="103"/>
    </row>
    <row r="11" spans="1:10" x14ac:dyDescent="0.25">
      <c r="A11" s="85" t="s">
        <v>150</v>
      </c>
      <c r="B11" s="86"/>
      <c r="C11" s="86"/>
      <c r="D11" s="86"/>
      <c r="E11" s="87"/>
      <c r="F11" s="116" t="s">
        <v>175</v>
      </c>
      <c r="G11" s="102"/>
      <c r="H11" s="102"/>
      <c r="I11" s="102"/>
      <c r="J11" s="103"/>
    </row>
    <row r="12" spans="1:10" x14ac:dyDescent="0.25">
      <c r="A12" s="85" t="s">
        <v>6</v>
      </c>
      <c r="B12" s="86"/>
      <c r="C12" s="86"/>
      <c r="D12" s="86"/>
      <c r="E12" s="87"/>
      <c r="F12" s="85" t="s">
        <v>157</v>
      </c>
      <c r="G12" s="86"/>
      <c r="H12" s="86"/>
      <c r="I12" s="86"/>
      <c r="J12" s="87"/>
    </row>
    <row r="13" spans="1:10" ht="59.4" customHeight="1" x14ac:dyDescent="0.25">
      <c r="A13" s="121" t="s">
        <v>58</v>
      </c>
      <c r="B13" s="121"/>
      <c r="C13" s="116" t="s">
        <v>158</v>
      </c>
      <c r="D13" s="102"/>
      <c r="E13" s="102"/>
      <c r="F13" s="102"/>
      <c r="G13" s="102"/>
      <c r="H13" s="102"/>
      <c r="I13" s="102"/>
      <c r="J13" s="103"/>
    </row>
    <row r="14" spans="1:10" ht="33.6" customHeight="1" x14ac:dyDescent="0.25">
      <c r="A14" s="1" t="s">
        <v>159</v>
      </c>
      <c r="B14" s="116" t="s">
        <v>160</v>
      </c>
      <c r="C14" s="102"/>
      <c r="D14" s="102"/>
      <c r="E14" s="102"/>
      <c r="F14" s="103"/>
      <c r="G14" s="3" t="s">
        <v>59</v>
      </c>
      <c r="H14" s="116" t="s">
        <v>161</v>
      </c>
      <c r="I14" s="102"/>
      <c r="J14" s="103"/>
    </row>
    <row r="15" spans="1:10" x14ac:dyDescent="0.25">
      <c r="A15" s="1" t="s">
        <v>7</v>
      </c>
      <c r="B15" s="85" t="s">
        <v>164</v>
      </c>
      <c r="C15" s="86"/>
      <c r="D15" s="86"/>
      <c r="E15" s="87"/>
      <c r="F15" s="2" t="s">
        <v>60</v>
      </c>
      <c r="G15" s="85" t="s">
        <v>162</v>
      </c>
      <c r="H15" s="86"/>
      <c r="I15" s="86"/>
      <c r="J15" s="87"/>
    </row>
    <row r="16" spans="1:10" x14ac:dyDescent="0.25">
      <c r="A16" s="1" t="s">
        <v>8</v>
      </c>
      <c r="B16" s="85" t="s">
        <v>165</v>
      </c>
      <c r="C16" s="86"/>
      <c r="D16" s="86"/>
      <c r="E16" s="87"/>
      <c r="F16" s="2" t="s">
        <v>61</v>
      </c>
      <c r="G16" s="85">
        <v>410101</v>
      </c>
      <c r="H16" s="86"/>
      <c r="I16" s="86"/>
      <c r="J16" s="87"/>
    </row>
    <row r="17" spans="1:10" ht="32.25" customHeight="1" x14ac:dyDescent="0.25">
      <c r="A17" s="117" t="s">
        <v>62</v>
      </c>
      <c r="B17" s="117"/>
      <c r="C17" s="128" t="s">
        <v>166</v>
      </c>
      <c r="D17" s="128"/>
      <c r="E17" s="128"/>
      <c r="F17" s="88" t="s">
        <v>47</v>
      </c>
      <c r="G17" s="88"/>
      <c r="H17" s="102" t="s">
        <v>163</v>
      </c>
      <c r="I17" s="102"/>
      <c r="J17" s="103"/>
    </row>
    <row r="18" spans="1:10" ht="15" customHeight="1" x14ac:dyDescent="0.25">
      <c r="A18" s="110" t="s">
        <v>49</v>
      </c>
      <c r="B18" s="111"/>
      <c r="C18" s="111"/>
      <c r="D18" s="111"/>
      <c r="E18" s="112"/>
      <c r="F18" s="122" t="s">
        <v>56</v>
      </c>
      <c r="G18" s="123"/>
      <c r="H18" s="123"/>
      <c r="I18" s="123"/>
      <c r="J18" s="124"/>
    </row>
    <row r="19" spans="1:10" x14ac:dyDescent="0.25">
      <c r="A19" s="113"/>
      <c r="B19" s="114"/>
      <c r="C19" s="114"/>
      <c r="D19" s="114"/>
      <c r="E19" s="115"/>
      <c r="F19" s="125"/>
      <c r="G19" s="126"/>
      <c r="H19" s="126"/>
      <c r="I19" s="126"/>
      <c r="J19" s="127"/>
    </row>
    <row r="20" spans="1:10" ht="15" customHeight="1" x14ac:dyDescent="0.25">
      <c r="A20" s="110" t="s">
        <v>9</v>
      </c>
      <c r="B20" s="111"/>
      <c r="C20" s="111"/>
      <c r="D20" s="111"/>
      <c r="E20" s="112"/>
      <c r="F20" s="110" t="s">
        <v>39</v>
      </c>
      <c r="G20" s="111"/>
      <c r="H20" s="111"/>
      <c r="I20" s="111"/>
      <c r="J20" s="112"/>
    </row>
    <row r="21" spans="1:10" x14ac:dyDescent="0.25">
      <c r="A21" s="113"/>
      <c r="B21" s="114"/>
      <c r="C21" s="114"/>
      <c r="D21" s="114"/>
      <c r="E21" s="115"/>
      <c r="F21" s="113"/>
      <c r="G21" s="114"/>
      <c r="H21" s="114"/>
      <c r="I21" s="114"/>
      <c r="J21" s="115"/>
    </row>
    <row r="22" spans="1:10" x14ac:dyDescent="0.25">
      <c r="A22" s="85" t="s">
        <v>10</v>
      </c>
      <c r="B22" s="86"/>
      <c r="C22" s="86"/>
      <c r="D22" s="86"/>
      <c r="E22" s="87"/>
      <c r="F22" s="104" t="s">
        <v>153</v>
      </c>
      <c r="G22" s="105"/>
      <c r="H22" s="105"/>
      <c r="I22" s="105"/>
      <c r="J22" s="106"/>
    </row>
    <row r="23" spans="1:10" x14ac:dyDescent="0.25">
      <c r="A23" s="85" t="s">
        <v>11</v>
      </c>
      <c r="B23" s="86"/>
      <c r="C23" s="86"/>
      <c r="D23" s="86"/>
      <c r="E23" s="87"/>
      <c r="F23" s="104" t="s">
        <v>48</v>
      </c>
      <c r="G23" s="105"/>
      <c r="H23" s="105"/>
      <c r="I23" s="105"/>
      <c r="J23" s="106"/>
    </row>
    <row r="24" spans="1:10" x14ac:dyDescent="0.25">
      <c r="A24" s="85" t="s">
        <v>12</v>
      </c>
      <c r="B24" s="86"/>
      <c r="C24" s="86"/>
      <c r="D24" s="86"/>
      <c r="E24" s="87"/>
      <c r="F24" s="104" t="s">
        <v>154</v>
      </c>
      <c r="G24" s="105"/>
      <c r="H24" s="105"/>
      <c r="I24" s="105"/>
      <c r="J24" s="106"/>
    </row>
    <row r="25" spans="1:10" x14ac:dyDescent="0.25">
      <c r="A25" s="85" t="s">
        <v>28</v>
      </c>
      <c r="B25" s="86"/>
      <c r="C25" s="86"/>
      <c r="D25" s="86"/>
      <c r="E25" s="87"/>
      <c r="F25" s="104" t="s">
        <v>63</v>
      </c>
      <c r="G25" s="105"/>
      <c r="H25" s="105"/>
      <c r="I25" s="105"/>
      <c r="J25" s="106"/>
    </row>
    <row r="26" spans="1:10" x14ac:dyDescent="0.25">
      <c r="A26" s="97" t="s">
        <v>13</v>
      </c>
      <c r="B26" s="98"/>
      <c r="C26" s="97" t="s">
        <v>14</v>
      </c>
      <c r="D26" s="98"/>
      <c r="E26" s="97" t="s">
        <v>15</v>
      </c>
      <c r="F26" s="98"/>
      <c r="G26" s="97" t="s">
        <v>46</v>
      </c>
      <c r="H26" s="98"/>
      <c r="I26" s="97" t="s">
        <v>16</v>
      </c>
      <c r="J26" s="98"/>
    </row>
    <row r="27" spans="1:10" x14ac:dyDescent="0.25">
      <c r="A27" s="97" t="s">
        <v>17</v>
      </c>
      <c r="B27" s="98"/>
      <c r="C27" s="97" t="s">
        <v>45</v>
      </c>
      <c r="D27" s="98"/>
      <c r="E27" s="97" t="s">
        <v>45</v>
      </c>
      <c r="F27" s="98"/>
      <c r="G27" s="97" t="s">
        <v>45</v>
      </c>
      <c r="H27" s="98"/>
      <c r="I27" s="97" t="s">
        <v>45</v>
      </c>
      <c r="J27" s="98"/>
    </row>
    <row r="28" spans="1:10" x14ac:dyDescent="0.25">
      <c r="A28" s="99" t="s">
        <v>18</v>
      </c>
      <c r="B28" s="100"/>
      <c r="C28" s="97" t="s">
        <v>167</v>
      </c>
      <c r="D28" s="98"/>
      <c r="E28" s="97" t="s">
        <v>7</v>
      </c>
      <c r="F28" s="98"/>
      <c r="G28" s="97" t="s">
        <v>167</v>
      </c>
      <c r="H28" s="98"/>
      <c r="I28" s="97" t="s">
        <v>167</v>
      </c>
      <c r="J28" s="98"/>
    </row>
    <row r="29" spans="1:10" x14ac:dyDescent="0.25">
      <c r="A29" s="85" t="s">
        <v>55</v>
      </c>
      <c r="B29" s="86"/>
      <c r="C29" s="86"/>
      <c r="D29" s="86"/>
      <c r="E29" s="86"/>
      <c r="F29" s="86"/>
      <c r="G29" s="86"/>
      <c r="H29" s="86"/>
      <c r="I29" s="86"/>
      <c r="J29" s="87"/>
    </row>
    <row r="30" spans="1:10" x14ac:dyDescent="0.25">
      <c r="A30" s="85" t="s">
        <v>40</v>
      </c>
      <c r="B30" s="86"/>
      <c r="C30" s="86"/>
      <c r="D30" s="86"/>
      <c r="E30" s="86"/>
      <c r="F30" s="86"/>
      <c r="G30" s="86"/>
      <c r="H30" s="86"/>
      <c r="I30" s="86"/>
      <c r="J30" s="87"/>
    </row>
    <row r="31" spans="1:10" x14ac:dyDescent="0.25">
      <c r="A31" s="85" t="s">
        <v>35</v>
      </c>
      <c r="B31" s="87"/>
      <c r="C31" s="118" t="s">
        <v>238</v>
      </c>
      <c r="D31" s="119"/>
      <c r="E31" s="119"/>
      <c r="F31" s="119"/>
      <c r="G31" s="119"/>
      <c r="H31" s="119"/>
      <c r="I31" s="119"/>
      <c r="J31" s="120"/>
    </row>
    <row r="32" spans="1:10" ht="14.4" x14ac:dyDescent="0.25">
      <c r="A32" s="85" t="s">
        <v>235</v>
      </c>
      <c r="B32" s="87"/>
      <c r="C32" s="156" t="s">
        <v>236</v>
      </c>
      <c r="D32" s="86"/>
      <c r="E32" s="86"/>
      <c r="F32" s="86"/>
      <c r="G32" s="86"/>
      <c r="H32" s="86"/>
      <c r="I32" s="86"/>
      <c r="J32" s="87"/>
    </row>
    <row r="33" spans="1:10" x14ac:dyDescent="0.25">
      <c r="A33" s="118" t="s">
        <v>19</v>
      </c>
      <c r="B33" s="119"/>
      <c r="C33" s="119"/>
      <c r="D33" s="119"/>
      <c r="E33" s="119"/>
      <c r="F33" s="119"/>
      <c r="G33" s="119"/>
      <c r="H33" s="119"/>
      <c r="I33" s="119"/>
      <c r="J33" s="120"/>
    </row>
    <row r="34" spans="1:10" ht="15" customHeight="1" x14ac:dyDescent="0.25">
      <c r="A34" s="110" t="s">
        <v>41</v>
      </c>
      <c r="B34" s="111"/>
      <c r="C34" s="111"/>
      <c r="D34" s="111"/>
      <c r="E34" s="111"/>
      <c r="F34" s="111"/>
      <c r="G34" s="111"/>
      <c r="H34" s="111"/>
      <c r="I34" s="111"/>
      <c r="J34" s="112"/>
    </row>
    <row r="35" spans="1:10" x14ac:dyDescent="0.25">
      <c r="A35" s="113"/>
      <c r="B35" s="114"/>
      <c r="C35" s="114"/>
      <c r="D35" s="114"/>
      <c r="E35" s="114"/>
      <c r="F35" s="114"/>
      <c r="G35" s="114"/>
      <c r="H35" s="114"/>
      <c r="I35" s="114"/>
      <c r="J35" s="115"/>
    </row>
    <row r="36" spans="1:10" ht="16.5" customHeight="1" x14ac:dyDescent="0.25">
      <c r="A36" s="85" t="s">
        <v>64</v>
      </c>
      <c r="B36" s="86"/>
      <c r="C36" s="86"/>
      <c r="D36" s="86"/>
      <c r="E36" s="87"/>
      <c r="F36" s="101">
        <v>71952.960000000006</v>
      </c>
      <c r="G36" s="102"/>
      <c r="H36" s="102"/>
      <c r="I36" s="102"/>
      <c r="J36" s="103"/>
    </row>
    <row r="37" spans="1:10" x14ac:dyDescent="0.25">
      <c r="A37" s="85" t="s">
        <v>20</v>
      </c>
      <c r="B37" s="86"/>
      <c r="C37" s="86"/>
      <c r="D37" s="86"/>
      <c r="E37" s="87"/>
      <c r="F37" s="85" t="s">
        <v>168</v>
      </c>
      <c r="G37" s="86"/>
      <c r="H37" s="86"/>
      <c r="I37" s="86"/>
      <c r="J37" s="87"/>
    </row>
    <row r="38" spans="1:10" x14ac:dyDescent="0.25">
      <c r="A38" s="85" t="s">
        <v>21</v>
      </c>
      <c r="B38" s="86"/>
      <c r="C38" s="86"/>
      <c r="D38" s="86"/>
      <c r="E38" s="87"/>
      <c r="F38" s="148">
        <v>12951.53</v>
      </c>
      <c r="G38" s="86"/>
      <c r="H38" s="86"/>
      <c r="I38" s="86"/>
      <c r="J38" s="87"/>
    </row>
    <row r="39" spans="1:10" x14ac:dyDescent="0.25">
      <c r="A39" s="85" t="s">
        <v>22</v>
      </c>
      <c r="B39" s="86"/>
      <c r="C39" s="86"/>
      <c r="D39" s="86"/>
      <c r="E39" s="87"/>
      <c r="F39" s="85" t="s">
        <v>169</v>
      </c>
      <c r="G39" s="86"/>
      <c r="H39" s="86"/>
      <c r="I39" s="86"/>
      <c r="J39" s="87"/>
    </row>
    <row r="40" spans="1:10" x14ac:dyDescent="0.25">
      <c r="A40" s="85" t="s">
        <v>65</v>
      </c>
      <c r="B40" s="86"/>
      <c r="C40" s="86"/>
      <c r="D40" s="86"/>
      <c r="E40" s="87"/>
      <c r="F40" s="148">
        <v>79058.23</v>
      </c>
      <c r="G40" s="86"/>
      <c r="H40" s="86"/>
      <c r="I40" s="86"/>
      <c r="J40" s="87"/>
    </row>
    <row r="41" spans="1:10" x14ac:dyDescent="0.25">
      <c r="A41" s="85" t="s">
        <v>23</v>
      </c>
      <c r="B41" s="86"/>
      <c r="C41" s="86"/>
      <c r="D41" s="86"/>
      <c r="E41" s="87"/>
      <c r="F41" s="85" t="s">
        <v>233</v>
      </c>
      <c r="G41" s="86"/>
      <c r="H41" s="86"/>
      <c r="I41" s="86"/>
      <c r="J41" s="87"/>
    </row>
    <row r="42" spans="1:10" x14ac:dyDescent="0.25">
      <c r="A42" s="118" t="s">
        <v>67</v>
      </c>
      <c r="B42" s="119"/>
      <c r="C42" s="119"/>
      <c r="D42" s="119"/>
      <c r="E42" s="119"/>
      <c r="F42" s="119"/>
      <c r="G42" s="119"/>
      <c r="H42" s="119"/>
      <c r="I42" s="119"/>
      <c r="J42" s="120"/>
    </row>
    <row r="43" spans="1:10" ht="29.4" customHeight="1" x14ac:dyDescent="0.25">
      <c r="A43" s="81" t="s">
        <v>66</v>
      </c>
      <c r="B43" s="81"/>
      <c r="C43" s="151" t="s">
        <v>171</v>
      </c>
      <c r="D43" s="130"/>
      <c r="E43" s="130"/>
      <c r="F43" s="131"/>
      <c r="G43" s="4" t="s">
        <v>57</v>
      </c>
      <c r="H43" s="129" t="s">
        <v>170</v>
      </c>
      <c r="I43" s="130"/>
      <c r="J43" s="131"/>
    </row>
    <row r="44" spans="1:10" ht="31.5" customHeight="1" x14ac:dyDescent="0.25">
      <c r="A44" s="116" t="s">
        <v>68</v>
      </c>
      <c r="B44" s="103"/>
      <c r="C44" s="151" t="str">
        <f>C43</f>
        <v xml:space="preserve"> SSNR/RA/BP/Village - Khadyachapada (Pasane)/Tal - Karjat/S. No.10/1 &amp; Other/471 </v>
      </c>
      <c r="D44" s="130"/>
      <c r="E44" s="130"/>
      <c r="F44" s="131"/>
      <c r="G44" s="4" t="s">
        <v>57</v>
      </c>
      <c r="H44" s="129" t="str">
        <f>H43</f>
        <v>08/03/2019.</v>
      </c>
      <c r="I44" s="130"/>
      <c r="J44" s="131"/>
    </row>
    <row r="45" spans="1:10" ht="136.5" customHeight="1" x14ac:dyDescent="0.25">
      <c r="A45" s="116" t="s">
        <v>69</v>
      </c>
      <c r="B45" s="103"/>
      <c r="C45" s="151" t="s">
        <v>239</v>
      </c>
      <c r="D45" s="158"/>
      <c r="E45" s="158"/>
      <c r="F45" s="159"/>
      <c r="G45" s="4" t="s">
        <v>57</v>
      </c>
      <c r="H45" s="4" t="str">
        <f>H44</f>
        <v>08/03/2019.</v>
      </c>
      <c r="I45" s="81" t="s">
        <v>42</v>
      </c>
      <c r="J45" s="81"/>
    </row>
    <row r="46" spans="1:10" x14ac:dyDescent="0.25">
      <c r="A46" s="85" t="s">
        <v>100</v>
      </c>
      <c r="B46" s="86"/>
      <c r="C46" s="86"/>
      <c r="D46" s="86"/>
      <c r="E46" s="87"/>
      <c r="F46" s="85" t="s">
        <v>101</v>
      </c>
      <c r="G46" s="86"/>
      <c r="H46" s="87"/>
      <c r="I46" s="85" t="s">
        <v>50</v>
      </c>
      <c r="J46" s="87"/>
    </row>
    <row r="47" spans="1:10" x14ac:dyDescent="0.25">
      <c r="A47" s="121" t="s">
        <v>74</v>
      </c>
      <c r="B47" s="121"/>
      <c r="C47" s="121"/>
      <c r="D47" s="165" t="str">
        <f>H45</f>
        <v>08/03/2019.</v>
      </c>
      <c r="E47" s="165"/>
      <c r="F47" s="149" t="s">
        <v>70</v>
      </c>
      <c r="G47" s="150"/>
      <c r="H47" s="107">
        <v>45746</v>
      </c>
      <c r="I47" s="86"/>
      <c r="J47" s="87"/>
    </row>
    <row r="48" spans="1:10" x14ac:dyDescent="0.25">
      <c r="A48" s="153" t="s">
        <v>24</v>
      </c>
      <c r="B48" s="154"/>
      <c r="C48" s="154"/>
      <c r="D48" s="154"/>
      <c r="E48" s="154"/>
      <c r="F48" s="154"/>
      <c r="G48" s="154"/>
      <c r="H48" s="154"/>
      <c r="I48" s="154"/>
      <c r="J48" s="155"/>
    </row>
    <row r="49" spans="1:12" ht="17.25" customHeight="1" x14ac:dyDescent="0.25">
      <c r="A49" s="85" t="s">
        <v>99</v>
      </c>
      <c r="B49" s="86"/>
      <c r="C49" s="87"/>
      <c r="D49" s="97">
        <f>F40</f>
        <v>79058.23</v>
      </c>
      <c r="E49" s="98"/>
      <c r="F49" s="152" t="s">
        <v>71</v>
      </c>
      <c r="G49" s="152"/>
      <c r="H49" s="152"/>
      <c r="I49" s="164" t="s">
        <v>45</v>
      </c>
      <c r="J49" s="164"/>
    </row>
    <row r="50" spans="1:12" ht="77.25" customHeight="1" x14ac:dyDescent="0.25">
      <c r="A50" s="1" t="s">
        <v>72</v>
      </c>
      <c r="B50" s="11"/>
      <c r="C50" s="116" t="s">
        <v>234</v>
      </c>
      <c r="D50" s="102"/>
      <c r="E50" s="102"/>
      <c r="F50" s="102"/>
      <c r="G50" s="103"/>
      <c r="H50" s="132" t="s">
        <v>53</v>
      </c>
      <c r="I50" s="133"/>
      <c r="J50" s="134"/>
    </row>
    <row r="51" spans="1:12" hidden="1" x14ac:dyDescent="0.25">
      <c r="A51" s="27" t="s">
        <v>152</v>
      </c>
      <c r="B51" s="28"/>
      <c r="C51" s="161"/>
      <c r="D51" s="162"/>
      <c r="E51" s="162"/>
      <c r="F51" s="162"/>
      <c r="G51" s="162"/>
      <c r="H51" s="162"/>
      <c r="I51" s="162"/>
      <c r="J51" s="163"/>
    </row>
    <row r="52" spans="1:12" x14ac:dyDescent="0.25">
      <c r="A52" s="85" t="s">
        <v>43</v>
      </c>
      <c r="B52" s="86"/>
      <c r="C52" s="86"/>
      <c r="D52" s="86"/>
      <c r="E52" s="87"/>
      <c r="F52" s="116" t="s">
        <v>51</v>
      </c>
      <c r="G52" s="102"/>
      <c r="H52" s="102"/>
      <c r="I52" s="102"/>
      <c r="J52" s="103"/>
    </row>
    <row r="53" spans="1:12" ht="14.4" thickBot="1" x14ac:dyDescent="0.3">
      <c r="A53" s="85" t="s">
        <v>52</v>
      </c>
      <c r="B53" s="86"/>
      <c r="C53" s="86"/>
      <c r="D53" s="86"/>
      <c r="E53" s="86"/>
      <c r="F53" s="86"/>
      <c r="G53" s="86"/>
      <c r="H53" s="86"/>
      <c r="I53" s="86"/>
      <c r="J53" s="87"/>
    </row>
    <row r="54" spans="1:12" s="46" customFormat="1" ht="15" customHeight="1" x14ac:dyDescent="0.3">
      <c r="A54" s="67" t="s">
        <v>206</v>
      </c>
      <c r="B54" s="68"/>
      <c r="C54" s="69" t="s">
        <v>231</v>
      </c>
      <c r="D54" s="69"/>
      <c r="E54" s="69"/>
      <c r="F54" s="69"/>
      <c r="G54" s="69"/>
      <c r="H54" s="69"/>
      <c r="I54" s="69"/>
      <c r="J54" s="70"/>
      <c r="K54" s="45" t="str">
        <f ca="1">(IF(F58&gt;99%,"All work completed. Please provide OC.",IF(F58&gt;89.8%,"Plinth, RCC, Brick, Plaster, Flooring, Painting work Completed. Finishing work is in process.",IF(F58&lt;94%,(IF(C58=0,"Work not yet Started.",IF(D58=25%,"Piling work in process",IF(D58=50%,"Excavation work in process",IF(D58=100%,"Excavation work Completed. ","0")))&amp;(IF(C59=0%,"",IF(C59=L60,"Footing work is process",IF(C59=L61,"Footing work Completed",IF(C59=L62,"1st Basement Completed",IF(C59=L63,"1st &amp; 2nd Basement Completed",IF(C59=L64,"1st to 3rd Basement Completed",IF(C59=L65,"1st to 4th Basement Completed",IF(C59=L66,"Plinth work is process",IF(C59=L67,"Plinth work completed","0")))))))))))&amp;(IF(C60=(D55+G55+I55),", RCC Slab",IF(C60&gt;0,", RCC upto "&amp;C60&amp;" Slab",""))&amp;(IF(C61=I55,", Brickwork",IF(C61&gt;0,", Brickwork upto "&amp;C61&amp;" Floor",""))&amp;(IF(C62=I55,", Internal Plaster",IF(C62&gt;0,", Internal Plaster upto "&amp;C62&amp;" Floor",""))&amp;(IF(C63=I55,", External Plaster",IF(C63&gt;0,", External Plaster upto "&amp;C63&amp;" Floor",""))&amp;(IF(C64=I55,", Flooring",IF(C64&gt;0,", Flooring upto "&amp;C64&amp;" Floor",""))&amp;(IF(C65=I55,", Painting",IF(C65&gt;0,", Painting upto "&amp;C65&amp;" Floor",""))&amp;(IF(C66&gt;0,", Finishing upto "&amp;C66&amp;" Floor","")&amp;(IF(C60&gt;0.5," Completed",""))))))))))))))</f>
        <v>Excavation work Completed. Plinth work completed, RCC upto 6 Slab Completed</v>
      </c>
      <c r="L54" s="45"/>
    </row>
    <row r="55" spans="1:12" s="46" customFormat="1" ht="15" customHeight="1" x14ac:dyDescent="0.3">
      <c r="A55" s="43" t="s">
        <v>120</v>
      </c>
      <c r="B55" s="47">
        <v>0</v>
      </c>
      <c r="C55" s="44" t="s">
        <v>122</v>
      </c>
      <c r="D55" s="44">
        <v>1</v>
      </c>
      <c r="E55" s="71" t="s">
        <v>121</v>
      </c>
      <c r="F55" s="71"/>
      <c r="G55" s="44">
        <v>0</v>
      </c>
      <c r="H55" s="44" t="s">
        <v>207</v>
      </c>
      <c r="I55" s="71">
        <f ca="1">--TRIM(RIGHT(SUBSTITUTE(LEFT(C54,_xlfn.AGGREGATE(16,6,FIND({0,1,2,3,4,5,6,7,8,9},C54,ROW(INDIRECT("1:"&amp;LEN(C54)))),1))," ",REPT(" ",LEN(C54))),LEN(C54)))</f>
        <v>7</v>
      </c>
      <c r="J55" s="72"/>
      <c r="K55" s="45"/>
      <c r="L55" s="45"/>
    </row>
    <row r="56" spans="1:12" s="46" customFormat="1" ht="31.5" customHeight="1" x14ac:dyDescent="0.3">
      <c r="A56" s="73" t="s">
        <v>208</v>
      </c>
      <c r="B56" s="74"/>
      <c r="C56" s="75" t="str">
        <f ca="1">K54</f>
        <v>Excavation work Completed. Plinth work completed, RCC upto 6 Slab Completed</v>
      </c>
      <c r="D56" s="75"/>
      <c r="E56" s="75"/>
      <c r="F56" s="75"/>
      <c r="G56" s="75"/>
      <c r="H56" s="75"/>
      <c r="I56" s="75"/>
      <c r="J56" s="76"/>
      <c r="K56" s="45" t="s">
        <v>209</v>
      </c>
      <c r="L56" s="45"/>
    </row>
    <row r="57" spans="1:12" s="46" customFormat="1" ht="15" customHeight="1" x14ac:dyDescent="0.3">
      <c r="A57" s="77" t="s">
        <v>30</v>
      </c>
      <c r="B57" s="78"/>
      <c r="C57" s="48" t="s">
        <v>210</v>
      </c>
      <c r="D57" s="79" t="s">
        <v>211</v>
      </c>
      <c r="E57" s="79"/>
      <c r="F57" s="79" t="s">
        <v>212</v>
      </c>
      <c r="G57" s="79"/>
      <c r="H57" s="79" t="s">
        <v>213</v>
      </c>
      <c r="I57" s="79"/>
      <c r="J57" s="80"/>
      <c r="K57" s="49" t="s">
        <v>214</v>
      </c>
      <c r="L57" s="50">
        <f ca="1">I55*25%</f>
        <v>1.75</v>
      </c>
    </row>
    <row r="58" spans="1:12" s="46" customFormat="1" ht="15" customHeight="1" x14ac:dyDescent="0.3">
      <c r="A58" s="57" t="s">
        <v>215</v>
      </c>
      <c r="B58" s="58"/>
      <c r="C58" s="51">
        <f ca="1">L59</f>
        <v>7</v>
      </c>
      <c r="D58" s="59">
        <f ca="1">((100/I55)*C58)/100</f>
        <v>1</v>
      </c>
      <c r="E58" s="59"/>
      <c r="F58" s="59">
        <f ca="1">(((C59/I55*10)+(40/(D55+G55+I55)*C60)+(7.5/(I55)*C61)+(7.5/(I55)*C62)+(10/I55*C63)+(10/I55*C64)+(5/I55*C65)+(5/I55*C66)+(5/I55*C67))/100)</f>
        <v>0.4</v>
      </c>
      <c r="G58" s="59"/>
      <c r="H58" s="59">
        <f ca="1">((((C58/I55)*20)+((C59/I55)*25)+(30/(I55+G55+D55)*C60)+(5/I55*C61)+(5/I55*C62)+(5/I55*C63)+(5/I55*C64)+(0/I55*C65)+(0/I55*C66)+(5/I55*C67))/100)</f>
        <v>0.67500000000000004</v>
      </c>
      <c r="I58" s="59"/>
      <c r="J58" s="61"/>
      <c r="K58" s="49" t="s">
        <v>142</v>
      </c>
      <c r="L58" s="49">
        <f ca="1">I55*50%</f>
        <v>3.5</v>
      </c>
    </row>
    <row r="59" spans="1:12" s="46" customFormat="1" ht="15" customHeight="1" x14ac:dyDescent="0.3">
      <c r="A59" s="57" t="s">
        <v>31</v>
      </c>
      <c r="B59" s="58"/>
      <c r="C59" s="52">
        <f ca="1">L67</f>
        <v>7</v>
      </c>
      <c r="D59" s="59">
        <f ca="1">((100/I55)*C59)/100</f>
        <v>1</v>
      </c>
      <c r="E59" s="59"/>
      <c r="F59" s="59"/>
      <c r="G59" s="59"/>
      <c r="H59" s="59"/>
      <c r="I59" s="59"/>
      <c r="J59" s="61"/>
      <c r="K59" s="49" t="s">
        <v>145</v>
      </c>
      <c r="L59" s="49">
        <f ca="1">I55</f>
        <v>7</v>
      </c>
    </row>
    <row r="60" spans="1:12" s="46" customFormat="1" ht="15" customHeight="1" x14ac:dyDescent="0.3">
      <c r="A60" s="63" t="s">
        <v>216</v>
      </c>
      <c r="B60" s="64"/>
      <c r="C60" s="52">
        <v>6</v>
      </c>
      <c r="D60" s="59">
        <f ca="1">((100/(D55+G55+I55))*C60)/100</f>
        <v>0.75</v>
      </c>
      <c r="E60" s="59"/>
      <c r="F60" s="59"/>
      <c r="G60" s="59"/>
      <c r="H60" s="59"/>
      <c r="I60" s="59"/>
      <c r="J60" s="61"/>
      <c r="K60" s="49" t="s">
        <v>146</v>
      </c>
      <c r="L60" s="53">
        <f ca="1">(IF(B55&gt;1,(I55/(B55+2)),I55/4))</f>
        <v>1.75</v>
      </c>
    </row>
    <row r="61" spans="1:12" s="46" customFormat="1" ht="15" customHeight="1" x14ac:dyDescent="0.3">
      <c r="A61" s="57" t="s">
        <v>217</v>
      </c>
      <c r="B61" s="58" t="s">
        <v>218</v>
      </c>
      <c r="C61" s="51">
        <v>0</v>
      </c>
      <c r="D61" s="59">
        <f ca="1">((100/I55)*C61)/100</f>
        <v>0</v>
      </c>
      <c r="E61" s="59"/>
      <c r="F61" s="59"/>
      <c r="G61" s="59"/>
      <c r="H61" s="59"/>
      <c r="I61" s="59"/>
      <c r="J61" s="61"/>
      <c r="K61" s="49" t="s">
        <v>147</v>
      </c>
      <c r="L61" s="53">
        <f ca="1">(IF(B55&gt;1,(I55/(B55+2)+L60),I55/4+L60))</f>
        <v>3.5</v>
      </c>
    </row>
    <row r="62" spans="1:12" s="46" customFormat="1" ht="15" customHeight="1" x14ac:dyDescent="0.3">
      <c r="A62" s="57" t="s">
        <v>219</v>
      </c>
      <c r="B62" s="58" t="s">
        <v>218</v>
      </c>
      <c r="C62" s="51">
        <v>0</v>
      </c>
      <c r="D62" s="59">
        <f ca="1">((100/I55)*C62)/100</f>
        <v>0</v>
      </c>
      <c r="E62" s="59"/>
      <c r="F62" s="59"/>
      <c r="G62" s="59"/>
      <c r="H62" s="59"/>
      <c r="I62" s="59"/>
      <c r="J62" s="61"/>
      <c r="K62" s="49" t="s">
        <v>220</v>
      </c>
      <c r="L62" s="53">
        <f>(IF(B55&gt;1,(I55/(B55+2)+L61),0))</f>
        <v>0</v>
      </c>
    </row>
    <row r="63" spans="1:12" s="46" customFormat="1" ht="15" customHeight="1" x14ac:dyDescent="0.3">
      <c r="A63" s="57" t="s">
        <v>221</v>
      </c>
      <c r="B63" s="58" t="s">
        <v>222</v>
      </c>
      <c r="C63" s="51">
        <v>0</v>
      </c>
      <c r="D63" s="59">
        <f ca="1">((100/(I55))*C63)/100</f>
        <v>0</v>
      </c>
      <c r="E63" s="59"/>
      <c r="F63" s="59"/>
      <c r="G63" s="59"/>
      <c r="H63" s="59"/>
      <c r="I63" s="59"/>
      <c r="J63" s="61"/>
      <c r="K63" s="49" t="s">
        <v>223</v>
      </c>
      <c r="L63" s="53">
        <f>(IF(B55&gt;2,(I55/(B55+2)+L62),0))</f>
        <v>0</v>
      </c>
    </row>
    <row r="64" spans="1:12" s="46" customFormat="1" ht="15" customHeight="1" x14ac:dyDescent="0.3">
      <c r="A64" s="57" t="s">
        <v>224</v>
      </c>
      <c r="B64" s="58" t="s">
        <v>224</v>
      </c>
      <c r="C64" s="51">
        <v>0</v>
      </c>
      <c r="D64" s="59">
        <f ca="1">((100/I55)*C64)/100</f>
        <v>0</v>
      </c>
      <c r="E64" s="59"/>
      <c r="F64" s="59"/>
      <c r="G64" s="59"/>
      <c r="H64" s="59"/>
      <c r="I64" s="59"/>
      <c r="J64" s="61"/>
      <c r="K64" s="49" t="s">
        <v>225</v>
      </c>
      <c r="L64" s="54">
        <f>(IF(B55&gt;3,(I55/(B55+2)+L63),0))</f>
        <v>0</v>
      </c>
    </row>
    <row r="65" spans="1:12" s="46" customFormat="1" ht="15" customHeight="1" x14ac:dyDescent="0.3">
      <c r="A65" s="57" t="s">
        <v>226</v>
      </c>
      <c r="B65" s="58"/>
      <c r="C65" s="51">
        <v>0</v>
      </c>
      <c r="D65" s="59">
        <f ca="1">((100/I55)*C65)/100</f>
        <v>0</v>
      </c>
      <c r="E65" s="59"/>
      <c r="F65" s="59"/>
      <c r="G65" s="59"/>
      <c r="H65" s="59"/>
      <c r="I65" s="59"/>
      <c r="J65" s="61"/>
      <c r="K65" s="49" t="s">
        <v>227</v>
      </c>
      <c r="L65" s="53">
        <f>(IF(B55&gt;4,(I55/(B55+2)+L64),0))</f>
        <v>0</v>
      </c>
    </row>
    <row r="66" spans="1:12" s="46" customFormat="1" ht="15" customHeight="1" x14ac:dyDescent="0.3">
      <c r="A66" s="57" t="s">
        <v>228</v>
      </c>
      <c r="B66" s="58" t="s">
        <v>228</v>
      </c>
      <c r="C66" s="51">
        <v>0</v>
      </c>
      <c r="D66" s="59">
        <f ca="1">((100/(I55))*C66)/100</f>
        <v>0</v>
      </c>
      <c r="E66" s="59"/>
      <c r="F66" s="59"/>
      <c r="G66" s="59"/>
      <c r="H66" s="59"/>
      <c r="I66" s="59"/>
      <c r="J66" s="61"/>
      <c r="K66" s="49" t="s">
        <v>148</v>
      </c>
      <c r="L66" s="53">
        <f ca="1">(IF(B55=1,(I55/(B55+3)+L61),IF(B55=0,(I55/4+L61),IF(B55&gt;1,0))))</f>
        <v>5.25</v>
      </c>
    </row>
    <row r="67" spans="1:12" s="46" customFormat="1" ht="15" customHeight="1" thickBot="1" x14ac:dyDescent="0.35">
      <c r="A67" s="65" t="s">
        <v>229</v>
      </c>
      <c r="B67" s="66"/>
      <c r="C67" s="55">
        <v>0</v>
      </c>
      <c r="D67" s="60">
        <f ca="1">((100/(I55))*C67)/100</f>
        <v>0</v>
      </c>
      <c r="E67" s="60"/>
      <c r="F67" s="60"/>
      <c r="G67" s="60"/>
      <c r="H67" s="60"/>
      <c r="I67" s="60"/>
      <c r="J67" s="62"/>
      <c r="K67" s="49" t="s">
        <v>149</v>
      </c>
      <c r="L67" s="53">
        <f ca="1">(IF(B55&gt;1.5,(I55/(B55+2)+L61+MAX(0,L62-L61)+MAX(0,L63-L62)+MAX(0,L64-L63)+MAX(0,L65-L64)+MAX(0,L66-L65)),IF(B55=1,(I55/(B55+3)+L66),IF(B55=0,I55/4+L66))))</f>
        <v>7</v>
      </c>
    </row>
    <row r="68" spans="1:12" s="46" customFormat="1" ht="15" customHeight="1" x14ac:dyDescent="0.3">
      <c r="A68" s="67" t="s">
        <v>206</v>
      </c>
      <c r="B68" s="68"/>
      <c r="C68" s="69" t="s">
        <v>230</v>
      </c>
      <c r="D68" s="69"/>
      <c r="E68" s="69"/>
      <c r="F68" s="69"/>
      <c r="G68" s="69"/>
      <c r="H68" s="69"/>
      <c r="I68" s="69"/>
      <c r="J68" s="70"/>
      <c r="K68" s="45" t="str">
        <f ca="1">(IF(F72&gt;99%,"All work completed. Please provide OC.",IF(F72&gt;89.8%,"Plinth, RCC, Brick, Plaster, Flooring, Painting work Completed. Finishing work is in process.",IF(F72&lt;94%,(IF(C72=0,"Work not yet Started.",IF(D72=25%,"Piling work in process",IF(D72=50%,"Excavation work in process",IF(D72=100%,"Excavation work Completed. ","0")))&amp;(IF(C73=0%,"",IF(C73=L74,"Footing work is process",IF(C73=L75,"Footing work Completed",IF(C73=L76,"1st Basement Completed",IF(C73=L77,"1st &amp; 2nd Basement Completed",IF(C73=L78,"1st to 3rd Basement Completed",IF(C73=L79,"1st to 4th Basement Completed",IF(C73=L80,"Plinth work is process",IF(C73=L81,"Plinth work completed","0")))))))))))&amp;(IF(C74=(D69+G69+I69),", RCC Slab",IF(C74&gt;0,", RCC upto "&amp;C74&amp;" Slab",""))&amp;(IF(C75=I69,", Brickwork",IF(C75&gt;0,", Brickwork upto "&amp;C75&amp;" Floor",""))&amp;(IF(C76=I69,", Internal Plaster",IF(C76&gt;0,", Internal Plaster upto "&amp;C76&amp;" Floor",""))&amp;(IF(C77=I69,", External Plaster",IF(C77&gt;0,", External Plaster upto "&amp;C77&amp;" Floor",""))&amp;(IF(C78=I69,", Flooring",IF(C78&gt;0,", Flooring upto "&amp;C78&amp;" Floor",""))&amp;(IF(C79=I69,", Painting",IF(C79&gt;0,", Painting upto "&amp;C79&amp;" Floor",""))&amp;(IF(C80&gt;0,", Finishing upto "&amp;C80&amp;" Floor","")&amp;(IF(C74&gt;0.5," Completed",""))))))))))))))</f>
        <v>Work not yet Started.</v>
      </c>
      <c r="L68" s="45"/>
    </row>
    <row r="69" spans="1:12" s="46" customFormat="1" ht="15" customHeight="1" x14ac:dyDescent="0.3">
      <c r="A69" s="43" t="s">
        <v>120</v>
      </c>
      <c r="B69" s="47">
        <v>0</v>
      </c>
      <c r="C69" s="44" t="s">
        <v>122</v>
      </c>
      <c r="D69" s="44">
        <v>1</v>
      </c>
      <c r="E69" s="71" t="s">
        <v>121</v>
      </c>
      <c r="F69" s="71"/>
      <c r="G69" s="44">
        <v>0</v>
      </c>
      <c r="H69" s="44" t="s">
        <v>207</v>
      </c>
      <c r="I69" s="71">
        <f ca="1">--TRIM(RIGHT(SUBSTITUTE(LEFT(C68,_xlfn.AGGREGATE(16,6,FIND({0,1,2,3,4,5,6,7,8,9},C68,ROW(INDIRECT("1:"&amp;LEN(C68)))),1))," ",REPT(" ",LEN(C68))),LEN(C68)))</f>
        <v>8</v>
      </c>
      <c r="J69" s="72"/>
      <c r="K69" s="45"/>
      <c r="L69" s="45"/>
    </row>
    <row r="70" spans="1:12" s="46" customFormat="1" ht="15.6" x14ac:dyDescent="0.3">
      <c r="A70" s="73" t="s">
        <v>208</v>
      </c>
      <c r="B70" s="74"/>
      <c r="C70" s="75" t="str">
        <f ca="1">K68</f>
        <v>Work not yet Started.</v>
      </c>
      <c r="D70" s="75"/>
      <c r="E70" s="75"/>
      <c r="F70" s="75"/>
      <c r="G70" s="75"/>
      <c r="H70" s="75"/>
      <c r="I70" s="75"/>
      <c r="J70" s="76"/>
      <c r="K70" s="45" t="s">
        <v>209</v>
      </c>
      <c r="L70" s="45"/>
    </row>
    <row r="71" spans="1:12" s="46" customFormat="1" ht="15" customHeight="1" x14ac:dyDescent="0.3">
      <c r="A71" s="77" t="s">
        <v>30</v>
      </c>
      <c r="B71" s="78"/>
      <c r="C71" s="48" t="s">
        <v>210</v>
      </c>
      <c r="D71" s="79" t="s">
        <v>211</v>
      </c>
      <c r="E71" s="79"/>
      <c r="F71" s="79" t="s">
        <v>212</v>
      </c>
      <c r="G71" s="79"/>
      <c r="H71" s="79" t="s">
        <v>213</v>
      </c>
      <c r="I71" s="79"/>
      <c r="J71" s="80"/>
      <c r="K71" s="49" t="s">
        <v>214</v>
      </c>
      <c r="L71" s="50">
        <f ca="1">I69*25%</f>
        <v>2</v>
      </c>
    </row>
    <row r="72" spans="1:12" s="46" customFormat="1" ht="15" customHeight="1" x14ac:dyDescent="0.3">
      <c r="A72" s="57" t="s">
        <v>215</v>
      </c>
      <c r="B72" s="58"/>
      <c r="C72" s="51">
        <v>0</v>
      </c>
      <c r="D72" s="59">
        <f ca="1">((100/I69)*C72)/100</f>
        <v>0</v>
      </c>
      <c r="E72" s="59"/>
      <c r="F72" s="59">
        <f ca="1">(((C73/I69*10)+(40/(D69+G69+I69)*C74)+(7.5/(I69)*C75)+(7.5/(I69)*C76)+(10/I69*C77)+(10/I69*C78)+(5/I69*C79)+(5/I69*C80)+(5/I69*C81))/100)</f>
        <v>0</v>
      </c>
      <c r="G72" s="59"/>
      <c r="H72" s="59">
        <f ca="1">((((C72/I69)*20)+((C73/I69)*25)+(30/(I69+G69+D69)*C74)+(5/I69*C75)+(5/I69*C76)+(5/I69*C77)+(5/I69*C78)+(0/I69*C79)+(0/I69*C80)+(5/I69*C81))/100)</f>
        <v>0</v>
      </c>
      <c r="I72" s="59"/>
      <c r="J72" s="61"/>
      <c r="K72" s="49" t="s">
        <v>142</v>
      </c>
      <c r="L72" s="49">
        <f ca="1">I69*50%</f>
        <v>4</v>
      </c>
    </row>
    <row r="73" spans="1:12" s="46" customFormat="1" ht="15" customHeight="1" x14ac:dyDescent="0.3">
      <c r="A73" s="57" t="s">
        <v>31</v>
      </c>
      <c r="B73" s="58"/>
      <c r="C73" s="52">
        <v>0</v>
      </c>
      <c r="D73" s="59">
        <f ca="1">((100/I69)*C73)/100</f>
        <v>0</v>
      </c>
      <c r="E73" s="59"/>
      <c r="F73" s="59"/>
      <c r="G73" s="59"/>
      <c r="H73" s="59"/>
      <c r="I73" s="59"/>
      <c r="J73" s="61"/>
      <c r="K73" s="49" t="s">
        <v>145</v>
      </c>
      <c r="L73" s="49">
        <f ca="1">I69</f>
        <v>8</v>
      </c>
    </row>
    <row r="74" spans="1:12" s="46" customFormat="1" ht="15" customHeight="1" x14ac:dyDescent="0.3">
      <c r="A74" s="57" t="s">
        <v>216</v>
      </c>
      <c r="B74" s="58"/>
      <c r="C74" s="52">
        <v>0</v>
      </c>
      <c r="D74" s="59">
        <f ca="1">((100/(D69+G69+I69))*C74)/100</f>
        <v>0</v>
      </c>
      <c r="E74" s="59"/>
      <c r="F74" s="59"/>
      <c r="G74" s="59"/>
      <c r="H74" s="59"/>
      <c r="I74" s="59"/>
      <c r="J74" s="61"/>
      <c r="K74" s="49" t="s">
        <v>146</v>
      </c>
      <c r="L74" s="53">
        <f ca="1">(IF(B69&gt;1,(I69/(B69+2)),I69/4))</f>
        <v>2</v>
      </c>
    </row>
    <row r="75" spans="1:12" s="46" customFormat="1" ht="15" customHeight="1" x14ac:dyDescent="0.3">
      <c r="A75" s="57" t="s">
        <v>217</v>
      </c>
      <c r="B75" s="58" t="s">
        <v>218</v>
      </c>
      <c r="C75" s="51">
        <v>0</v>
      </c>
      <c r="D75" s="59">
        <f ca="1">((100/I69)*C75)/100</f>
        <v>0</v>
      </c>
      <c r="E75" s="59"/>
      <c r="F75" s="59"/>
      <c r="G75" s="59"/>
      <c r="H75" s="59"/>
      <c r="I75" s="59"/>
      <c r="J75" s="61"/>
      <c r="K75" s="49" t="s">
        <v>147</v>
      </c>
      <c r="L75" s="53">
        <f ca="1">(IF(B69&gt;1,(I69/(B69+2)+L74),I69/4+L74))</f>
        <v>4</v>
      </c>
    </row>
    <row r="76" spans="1:12" s="46" customFormat="1" ht="15" customHeight="1" x14ac:dyDescent="0.3">
      <c r="A76" s="57" t="s">
        <v>219</v>
      </c>
      <c r="B76" s="58" t="s">
        <v>218</v>
      </c>
      <c r="C76" s="51">
        <v>0</v>
      </c>
      <c r="D76" s="59">
        <f ca="1">((100/I69)*C76)/100</f>
        <v>0</v>
      </c>
      <c r="E76" s="59"/>
      <c r="F76" s="59"/>
      <c r="G76" s="59"/>
      <c r="H76" s="59"/>
      <c r="I76" s="59"/>
      <c r="J76" s="61"/>
      <c r="K76" s="49" t="s">
        <v>220</v>
      </c>
      <c r="L76" s="53">
        <f>(IF(B69&gt;1,(I69/(B69+2)+L75),0))</f>
        <v>0</v>
      </c>
    </row>
    <row r="77" spans="1:12" s="46" customFormat="1" ht="15" customHeight="1" x14ac:dyDescent="0.3">
      <c r="A77" s="57" t="s">
        <v>221</v>
      </c>
      <c r="B77" s="58" t="s">
        <v>222</v>
      </c>
      <c r="C77" s="51">
        <v>0</v>
      </c>
      <c r="D77" s="59">
        <f ca="1">((100/(I69))*C77)/100</f>
        <v>0</v>
      </c>
      <c r="E77" s="59"/>
      <c r="F77" s="59"/>
      <c r="G77" s="59"/>
      <c r="H77" s="59"/>
      <c r="I77" s="59"/>
      <c r="J77" s="61"/>
      <c r="K77" s="49" t="s">
        <v>223</v>
      </c>
      <c r="L77" s="53">
        <f>(IF(B69&gt;2,(I69/(B69+2)+L76),0))</f>
        <v>0</v>
      </c>
    </row>
    <row r="78" spans="1:12" s="46" customFormat="1" ht="15" customHeight="1" x14ac:dyDescent="0.3">
      <c r="A78" s="57" t="s">
        <v>224</v>
      </c>
      <c r="B78" s="58" t="s">
        <v>224</v>
      </c>
      <c r="C78" s="51">
        <v>0</v>
      </c>
      <c r="D78" s="59">
        <f ca="1">((100/I69)*C78)/100</f>
        <v>0</v>
      </c>
      <c r="E78" s="59"/>
      <c r="F78" s="59"/>
      <c r="G78" s="59"/>
      <c r="H78" s="59"/>
      <c r="I78" s="59"/>
      <c r="J78" s="61"/>
      <c r="K78" s="49" t="s">
        <v>225</v>
      </c>
      <c r="L78" s="54">
        <f>(IF(B69&gt;3,(I69/(B69+2)+L77),0))</f>
        <v>0</v>
      </c>
    </row>
    <row r="79" spans="1:12" s="46" customFormat="1" ht="15" customHeight="1" x14ac:dyDescent="0.3">
      <c r="A79" s="57" t="s">
        <v>226</v>
      </c>
      <c r="B79" s="58"/>
      <c r="C79" s="51">
        <v>0</v>
      </c>
      <c r="D79" s="59">
        <f ca="1">((100/I69)*C79)/100</f>
        <v>0</v>
      </c>
      <c r="E79" s="59"/>
      <c r="F79" s="59"/>
      <c r="G79" s="59"/>
      <c r="H79" s="59"/>
      <c r="I79" s="59"/>
      <c r="J79" s="61"/>
      <c r="K79" s="49" t="s">
        <v>227</v>
      </c>
      <c r="L79" s="53">
        <f>(IF(B69&gt;4,(I69/(B69+2)+L78),0))</f>
        <v>0</v>
      </c>
    </row>
    <row r="80" spans="1:12" s="46" customFormat="1" ht="15" customHeight="1" x14ac:dyDescent="0.3">
      <c r="A80" s="57" t="s">
        <v>228</v>
      </c>
      <c r="B80" s="58" t="s">
        <v>228</v>
      </c>
      <c r="C80" s="51">
        <v>0</v>
      </c>
      <c r="D80" s="59">
        <f ca="1">((100/(I69))*C80)/100</f>
        <v>0</v>
      </c>
      <c r="E80" s="59"/>
      <c r="F80" s="59"/>
      <c r="G80" s="59"/>
      <c r="H80" s="59"/>
      <c r="I80" s="59"/>
      <c r="J80" s="61"/>
      <c r="K80" s="49" t="s">
        <v>148</v>
      </c>
      <c r="L80" s="53">
        <f ca="1">(IF(B69=1,(I69/(B69+3)+L75),IF(B69=0,(I69/4+L75),IF(B69&gt;1,0))))</f>
        <v>6</v>
      </c>
    </row>
    <row r="81" spans="1:12" s="46" customFormat="1" ht="15" customHeight="1" thickBot="1" x14ac:dyDescent="0.35">
      <c r="A81" s="65" t="s">
        <v>229</v>
      </c>
      <c r="B81" s="66"/>
      <c r="C81" s="55">
        <v>0</v>
      </c>
      <c r="D81" s="60">
        <f ca="1">((100/(I69))*C81)/100</f>
        <v>0</v>
      </c>
      <c r="E81" s="60"/>
      <c r="F81" s="60"/>
      <c r="G81" s="60"/>
      <c r="H81" s="60"/>
      <c r="I81" s="60"/>
      <c r="J81" s="62"/>
      <c r="K81" s="49" t="s">
        <v>149</v>
      </c>
      <c r="L81" s="53">
        <f ca="1">(IF(B69&gt;1.5,(I69/(B69+2)+L75+MAX(0,L76-L75)+MAX(0,L77-L76)+MAX(0,L78-L77)+MAX(0,L79-L78)+MAX(0,L80-L79)),IF(B69=1,(I69/(B69+3)+L80),IF(B69=0,I69/4+L80))))</f>
        <v>8</v>
      </c>
    </row>
    <row r="82" spans="1:12" s="46" customFormat="1" ht="15" customHeight="1" x14ac:dyDescent="0.3">
      <c r="A82" s="67" t="s">
        <v>206</v>
      </c>
      <c r="B82" s="68"/>
      <c r="C82" s="69" t="s">
        <v>248</v>
      </c>
      <c r="D82" s="69"/>
      <c r="E82" s="69"/>
      <c r="F82" s="69"/>
      <c r="G82" s="69"/>
      <c r="H82" s="69"/>
      <c r="I82" s="69"/>
      <c r="J82" s="70"/>
      <c r="K82" s="45" t="str">
        <f ca="1">(IF(F86&gt;99%,"All work completed. Please provide OC.",IF(F86&gt;89.8%,"Plinth, RCC, Brick, Plaster, Flooring, Painting work Completed. Finishing work is in process.",IF(F86&lt;94%,(IF(C86=0,"Work not yet Started.",IF(D86=25%,"Piling work in process",IF(D86=50%,"Excavation work in process",IF(D86=100%,"Excavation work Completed. ","0")))&amp;(IF(C87=0%,"",IF(C87=L88,"Footing work is process",IF(C87=L89,"Footing work Completed",IF(C87=L90,"1st Basement Completed",IF(C87=L91,"1st &amp; 2nd Basement Completed",IF(C87=L92,"1st to 3rd Basement Completed",IF(C87=L93,"1st to 4th Basement Completed",IF(C87=L94,"Plinth work is process",IF(C87=L95,"Plinth work completed","0")))))))))))&amp;(IF(C88=(D83+G83+I83),", RCC Slab",IF(C88&gt;0,", RCC upto "&amp;C88&amp;" Slab",""))&amp;(IF(C89=I83,", Brickwork",IF(C89&gt;0,", Brickwork upto "&amp;C89&amp;" Floor",""))&amp;(IF(C90=I83,", Internal Plaster",IF(C90&gt;0,", Internal Plaster upto "&amp;C90&amp;" Floor",""))&amp;(IF(C91=I83,", External Plaster",IF(C91&gt;0,", External Plaster upto "&amp;C91&amp;" Floor",""))&amp;(IF(C92=I83,", Flooring",IF(C92&gt;0,", Flooring upto "&amp;C92&amp;" Floor",""))&amp;(IF(C93=I83,", Painting",IF(C93&gt;0,", Painting upto "&amp;C93&amp;" Floor",""))&amp;(IF(C94&gt;0,", Finishing upto "&amp;C94&amp;" Floor","")&amp;(IF(C88&gt;0.5," Completed",""))))))))))))))</f>
        <v>Excavation work Completed. Plinth work completed, RCC Slab, Brickwork Completed</v>
      </c>
      <c r="L82" s="45"/>
    </row>
    <row r="83" spans="1:12" s="46" customFormat="1" ht="15" customHeight="1" x14ac:dyDescent="0.3">
      <c r="A83" s="43" t="s">
        <v>120</v>
      </c>
      <c r="B83" s="47">
        <v>0</v>
      </c>
      <c r="C83" s="44" t="s">
        <v>122</v>
      </c>
      <c r="D83" s="44">
        <v>1</v>
      </c>
      <c r="E83" s="71" t="s">
        <v>121</v>
      </c>
      <c r="F83" s="71"/>
      <c r="G83" s="44">
        <v>0</v>
      </c>
      <c r="H83" s="44" t="s">
        <v>207</v>
      </c>
      <c r="I83" s="71">
        <f ca="1">--TRIM(RIGHT(SUBSTITUTE(LEFT(C82,_xlfn.AGGREGATE(16,6,FIND({0,1,2,3,4,5,6,7,8,9},C82,ROW(INDIRECT("1:"&amp;LEN(C82)))),1))," ",REPT(" ",LEN(C82))),LEN(C82)))</f>
        <v>4</v>
      </c>
      <c r="J83" s="72"/>
      <c r="K83" s="45"/>
      <c r="L83" s="45"/>
    </row>
    <row r="84" spans="1:12" s="46" customFormat="1" ht="34.5" customHeight="1" x14ac:dyDescent="0.3">
      <c r="A84" s="73" t="s">
        <v>208</v>
      </c>
      <c r="B84" s="74"/>
      <c r="C84" s="75" t="str">
        <f ca="1">K82</f>
        <v>Excavation work Completed. Plinth work completed, RCC Slab, Brickwork Completed</v>
      </c>
      <c r="D84" s="75"/>
      <c r="E84" s="75"/>
      <c r="F84" s="75"/>
      <c r="G84" s="75"/>
      <c r="H84" s="75"/>
      <c r="I84" s="75"/>
      <c r="J84" s="76"/>
      <c r="K84" s="45" t="s">
        <v>209</v>
      </c>
      <c r="L84" s="45"/>
    </row>
    <row r="85" spans="1:12" s="46" customFormat="1" ht="15" customHeight="1" x14ac:dyDescent="0.3">
      <c r="A85" s="77" t="s">
        <v>30</v>
      </c>
      <c r="B85" s="78"/>
      <c r="C85" s="48" t="s">
        <v>210</v>
      </c>
      <c r="D85" s="79" t="s">
        <v>211</v>
      </c>
      <c r="E85" s="79"/>
      <c r="F85" s="79" t="s">
        <v>212</v>
      </c>
      <c r="G85" s="79"/>
      <c r="H85" s="79" t="s">
        <v>213</v>
      </c>
      <c r="I85" s="79"/>
      <c r="J85" s="80"/>
      <c r="K85" s="49" t="s">
        <v>214</v>
      </c>
      <c r="L85" s="50">
        <f ca="1">I83*25%</f>
        <v>1</v>
      </c>
    </row>
    <row r="86" spans="1:12" s="46" customFormat="1" ht="15" customHeight="1" x14ac:dyDescent="0.3">
      <c r="A86" s="57" t="s">
        <v>215</v>
      </c>
      <c r="B86" s="58"/>
      <c r="C86" s="51">
        <v>4</v>
      </c>
      <c r="D86" s="59">
        <f ca="1">((100/I83)*C86)/100</f>
        <v>1</v>
      </c>
      <c r="E86" s="59"/>
      <c r="F86" s="59">
        <f ca="1">(((C87/I83*10)+(40/(D83+G83+I83)*C88)+(7.5/(I83)*C89)+(7.5/(I83)*C90)+(10/I83*C91)+(10/I83*C92)+(5/I83*C93)+(5/I83*C94)+(5/I83*C95))/100)</f>
        <v>0.57499999999999996</v>
      </c>
      <c r="G86" s="59"/>
      <c r="H86" s="59">
        <f ca="1">((((C86/I83)*20)+((C87/I83)*25)+(30/(I83+G83+D83)*C88)+(5/I83*C89)+(5/I83*C90)+(5/I83*C91)+(5/I83*C92)+(0/I83*C93)+(0/I83*C94)+(5/I83*C95))/100)</f>
        <v>0.8</v>
      </c>
      <c r="I86" s="59"/>
      <c r="J86" s="61"/>
      <c r="K86" s="49" t="s">
        <v>142</v>
      </c>
      <c r="L86" s="49">
        <f ca="1">I83*50%</f>
        <v>2</v>
      </c>
    </row>
    <row r="87" spans="1:12" s="46" customFormat="1" ht="15" customHeight="1" x14ac:dyDescent="0.3">
      <c r="A87" s="57" t="s">
        <v>31</v>
      </c>
      <c r="B87" s="58"/>
      <c r="C87" s="52">
        <v>4</v>
      </c>
      <c r="D87" s="59">
        <f ca="1">((100/I83)*C87)/100</f>
        <v>1</v>
      </c>
      <c r="E87" s="59"/>
      <c r="F87" s="59"/>
      <c r="G87" s="59"/>
      <c r="H87" s="59"/>
      <c r="I87" s="59"/>
      <c r="J87" s="61"/>
      <c r="K87" s="49" t="s">
        <v>145</v>
      </c>
      <c r="L87" s="49">
        <f ca="1">I83</f>
        <v>4</v>
      </c>
    </row>
    <row r="88" spans="1:12" s="46" customFormat="1" ht="15" customHeight="1" x14ac:dyDescent="0.3">
      <c r="A88" s="63" t="s">
        <v>216</v>
      </c>
      <c r="B88" s="64"/>
      <c r="C88" s="52">
        <v>5</v>
      </c>
      <c r="D88" s="59">
        <f ca="1">((100/(D83+G83+I83))*C88)/100</f>
        <v>1</v>
      </c>
      <c r="E88" s="59"/>
      <c r="F88" s="59"/>
      <c r="G88" s="59"/>
      <c r="H88" s="59"/>
      <c r="I88" s="59"/>
      <c r="J88" s="61"/>
      <c r="K88" s="49" t="s">
        <v>146</v>
      </c>
      <c r="L88" s="53">
        <f ca="1">(IF(B83&gt;1,(I83/(B83+2)),I83/4))</f>
        <v>1</v>
      </c>
    </row>
    <row r="89" spans="1:12" s="46" customFormat="1" ht="15" customHeight="1" x14ac:dyDescent="0.3">
      <c r="A89" s="57" t="s">
        <v>217</v>
      </c>
      <c r="B89" s="58" t="s">
        <v>218</v>
      </c>
      <c r="C89" s="51">
        <v>4</v>
      </c>
      <c r="D89" s="59">
        <f ca="1">((100/I83)*C89)/100</f>
        <v>1</v>
      </c>
      <c r="E89" s="59"/>
      <c r="F89" s="59"/>
      <c r="G89" s="59"/>
      <c r="H89" s="59"/>
      <c r="I89" s="59"/>
      <c r="J89" s="61"/>
      <c r="K89" s="49" t="s">
        <v>147</v>
      </c>
      <c r="L89" s="53">
        <f ca="1">(IF(B83&gt;1,(I83/(B83+2)+L88),I83/4+L88))</f>
        <v>2</v>
      </c>
    </row>
    <row r="90" spans="1:12" s="46" customFormat="1" ht="15" customHeight="1" x14ac:dyDescent="0.3">
      <c r="A90" s="57" t="s">
        <v>219</v>
      </c>
      <c r="B90" s="58" t="s">
        <v>218</v>
      </c>
      <c r="C90" s="51">
        <v>0</v>
      </c>
      <c r="D90" s="59">
        <f ca="1">((100/I83)*C90)/100</f>
        <v>0</v>
      </c>
      <c r="E90" s="59"/>
      <c r="F90" s="59"/>
      <c r="G90" s="59"/>
      <c r="H90" s="59"/>
      <c r="I90" s="59"/>
      <c r="J90" s="61"/>
      <c r="K90" s="49" t="s">
        <v>220</v>
      </c>
      <c r="L90" s="53">
        <f>(IF(B83&gt;1,(I83/(B83+2)+L89),0))</f>
        <v>0</v>
      </c>
    </row>
    <row r="91" spans="1:12" s="46" customFormat="1" ht="15" customHeight="1" x14ac:dyDescent="0.3">
      <c r="A91" s="57" t="s">
        <v>221</v>
      </c>
      <c r="B91" s="58" t="s">
        <v>222</v>
      </c>
      <c r="C91" s="51">
        <v>0</v>
      </c>
      <c r="D91" s="59">
        <f ca="1">((100/(I83))*C91)/100</f>
        <v>0</v>
      </c>
      <c r="E91" s="59"/>
      <c r="F91" s="59"/>
      <c r="G91" s="59"/>
      <c r="H91" s="59"/>
      <c r="I91" s="59"/>
      <c r="J91" s="61"/>
      <c r="K91" s="49" t="s">
        <v>223</v>
      </c>
      <c r="L91" s="53">
        <f>(IF(B83&gt;2,(I83/(B83+2)+L90),0))</f>
        <v>0</v>
      </c>
    </row>
    <row r="92" spans="1:12" s="46" customFormat="1" ht="15" customHeight="1" x14ac:dyDescent="0.3">
      <c r="A92" s="57" t="s">
        <v>224</v>
      </c>
      <c r="B92" s="58" t="s">
        <v>224</v>
      </c>
      <c r="C92" s="51">
        <v>0</v>
      </c>
      <c r="D92" s="59">
        <f ca="1">((100/I83)*C92)/100</f>
        <v>0</v>
      </c>
      <c r="E92" s="59"/>
      <c r="F92" s="59"/>
      <c r="G92" s="59"/>
      <c r="H92" s="59"/>
      <c r="I92" s="59"/>
      <c r="J92" s="61"/>
      <c r="K92" s="49" t="s">
        <v>225</v>
      </c>
      <c r="L92" s="54">
        <f>(IF(B83&gt;3,(I83/(B83+2)+L91),0))</f>
        <v>0</v>
      </c>
    </row>
    <row r="93" spans="1:12" s="46" customFormat="1" ht="15" customHeight="1" x14ac:dyDescent="0.3">
      <c r="A93" s="57" t="s">
        <v>226</v>
      </c>
      <c r="B93" s="58"/>
      <c r="C93" s="51">
        <v>0</v>
      </c>
      <c r="D93" s="59">
        <f ca="1">((100/I83)*C93)/100</f>
        <v>0</v>
      </c>
      <c r="E93" s="59"/>
      <c r="F93" s="59"/>
      <c r="G93" s="59"/>
      <c r="H93" s="59"/>
      <c r="I93" s="59"/>
      <c r="J93" s="61"/>
      <c r="K93" s="49" t="s">
        <v>227</v>
      </c>
      <c r="L93" s="53">
        <f>(IF(B83&gt;4,(I83/(B83+2)+L92),0))</f>
        <v>0</v>
      </c>
    </row>
    <row r="94" spans="1:12" s="46" customFormat="1" ht="15" customHeight="1" x14ac:dyDescent="0.3">
      <c r="A94" s="57" t="s">
        <v>228</v>
      </c>
      <c r="B94" s="58" t="s">
        <v>228</v>
      </c>
      <c r="C94" s="51">
        <v>0</v>
      </c>
      <c r="D94" s="59">
        <f ca="1">((100/(I83))*C94)/100</f>
        <v>0</v>
      </c>
      <c r="E94" s="59"/>
      <c r="F94" s="59"/>
      <c r="G94" s="59"/>
      <c r="H94" s="59"/>
      <c r="I94" s="59"/>
      <c r="J94" s="61"/>
      <c r="K94" s="49" t="s">
        <v>148</v>
      </c>
      <c r="L94" s="53">
        <f ca="1">(IF(B83=1,(I83/(B83+3)+L89),IF(B83=0,(I83/4+L89),IF(B83&gt;1,0))))</f>
        <v>3</v>
      </c>
    </row>
    <row r="95" spans="1:12" s="46" customFormat="1" ht="15" customHeight="1" thickBot="1" x14ac:dyDescent="0.35">
      <c r="A95" s="65" t="s">
        <v>229</v>
      </c>
      <c r="B95" s="66"/>
      <c r="C95" s="55">
        <v>0</v>
      </c>
      <c r="D95" s="60">
        <f ca="1">((100/(I83))*C95)/100</f>
        <v>0</v>
      </c>
      <c r="E95" s="60"/>
      <c r="F95" s="60"/>
      <c r="G95" s="60"/>
      <c r="H95" s="60"/>
      <c r="I95" s="60"/>
      <c r="J95" s="62"/>
      <c r="K95" s="49" t="s">
        <v>149</v>
      </c>
      <c r="L95" s="53">
        <f ca="1">(IF(B83&gt;1.5,(I83/(B83+2)+L89+MAX(0,L90-L89)+MAX(0,L91-L90)+MAX(0,L92-L91)+MAX(0,L93-L92)+MAX(0,L94-L93)),IF(B83=1,(I83/(B83+3)+L94),IF(B83=0,I83/4+L94))))</f>
        <v>4</v>
      </c>
    </row>
    <row r="96" spans="1:12" s="46" customFormat="1" ht="15" customHeight="1" x14ac:dyDescent="0.3">
      <c r="A96" s="67" t="s">
        <v>206</v>
      </c>
      <c r="B96" s="68"/>
      <c r="C96" s="69" t="s">
        <v>247</v>
      </c>
      <c r="D96" s="69"/>
      <c r="E96" s="69"/>
      <c r="F96" s="69"/>
      <c r="G96" s="69"/>
      <c r="H96" s="69"/>
      <c r="I96" s="69"/>
      <c r="J96" s="70"/>
      <c r="K96" s="45" t="str">
        <f ca="1">(IF(F100&gt;99%,"All work completed. Please provide OC.",IF(F100&gt;89.8%,"Plinth, RCC, Brick, Plaster, Flooring, Painting work Completed. Finishing work is in process.",IF(F100&lt;94%,(IF(C100=0,"Work not yet Started.",IF(D100=25%,"Piling work in process",IF(D100=50%,"Excavation work in process",IF(D100=100%,"Excavation work Completed. ","0")))&amp;(IF(C101=0%,"",IF(C101=L102,"Footing work is process",IF(C101=L103,"Footing work Completed",IF(C101=L104,"1st Basement Completed",IF(C101=L105,"1st &amp; 2nd Basement Completed",IF(C101=L106,"1st to 3rd Basement Completed",IF(C101=L107,"1st to 4th Basement Completed",IF(C101=L108,"Plinth work is process",IF(C101=L109,"Plinth work completed","0")))))))))))&amp;(IF(C102=(D97+G97+I97),", RCC Slab",IF(C102&gt;0,", RCC upto "&amp;C102&amp;" Slab",""))&amp;(IF(C103=I97,", Brickwork",IF(C103&gt;0,", Brickwork upto "&amp;C103&amp;" Floor",""))&amp;(IF(C104=I97,", Internal Plaster",IF(C104&gt;0,", Internal Plaster upto "&amp;C104&amp;" Floor",""))&amp;(IF(C105=I97,", External Plaster",IF(C105&gt;0,", External Plaster upto "&amp;C105&amp;" Floor",""))&amp;(IF(C106=I97,", Flooring",IF(C106&gt;0,", Flooring upto "&amp;C106&amp;" Floor",""))&amp;(IF(C107=I97,", Painting",IF(C107&gt;0,", Painting upto "&amp;C107&amp;" Floor",""))&amp;(IF(C108&gt;0,", Finishing upto "&amp;C108&amp;" Floor","")&amp;(IF(C102&gt;0.5," Completed",""))))))))))))))</f>
        <v>Work not yet Started.</v>
      </c>
      <c r="L96" s="45"/>
    </row>
    <row r="97" spans="1:12" s="46" customFormat="1" ht="15" customHeight="1" x14ac:dyDescent="0.3">
      <c r="A97" s="43" t="s">
        <v>120</v>
      </c>
      <c r="B97" s="47">
        <v>0</v>
      </c>
      <c r="C97" s="44" t="s">
        <v>122</v>
      </c>
      <c r="D97" s="44">
        <v>1</v>
      </c>
      <c r="E97" s="71" t="s">
        <v>121</v>
      </c>
      <c r="F97" s="71"/>
      <c r="G97" s="44">
        <v>0</v>
      </c>
      <c r="H97" s="44" t="s">
        <v>207</v>
      </c>
      <c r="I97" s="71">
        <f ca="1">--TRIM(RIGHT(SUBSTITUTE(LEFT(C96,_xlfn.AGGREGATE(16,6,FIND({0,1,2,3,4,5,6,7,8,9},C96,ROW(INDIRECT("1:"&amp;LEN(C96)))),1))," ",REPT(" ",LEN(C96))),LEN(C96)))</f>
        <v>4</v>
      </c>
      <c r="J97" s="72"/>
      <c r="K97" s="45"/>
      <c r="L97" s="45"/>
    </row>
    <row r="98" spans="1:12" s="46" customFormat="1" ht="15.6" x14ac:dyDescent="0.3">
      <c r="A98" s="73" t="s">
        <v>208</v>
      </c>
      <c r="B98" s="74"/>
      <c r="C98" s="75" t="str">
        <f ca="1">K96</f>
        <v>Work not yet Started.</v>
      </c>
      <c r="D98" s="75"/>
      <c r="E98" s="75"/>
      <c r="F98" s="75"/>
      <c r="G98" s="75"/>
      <c r="H98" s="75"/>
      <c r="I98" s="75"/>
      <c r="J98" s="76"/>
      <c r="K98" s="45" t="s">
        <v>209</v>
      </c>
      <c r="L98" s="45"/>
    </row>
    <row r="99" spans="1:12" s="46" customFormat="1" ht="15" customHeight="1" x14ac:dyDescent="0.3">
      <c r="A99" s="77" t="s">
        <v>30</v>
      </c>
      <c r="B99" s="78"/>
      <c r="C99" s="48" t="s">
        <v>210</v>
      </c>
      <c r="D99" s="79" t="s">
        <v>211</v>
      </c>
      <c r="E99" s="79"/>
      <c r="F99" s="79" t="s">
        <v>212</v>
      </c>
      <c r="G99" s="79"/>
      <c r="H99" s="79" t="s">
        <v>213</v>
      </c>
      <c r="I99" s="79"/>
      <c r="J99" s="80"/>
      <c r="K99" s="49" t="s">
        <v>214</v>
      </c>
      <c r="L99" s="50">
        <f ca="1">I97*25%</f>
        <v>1</v>
      </c>
    </row>
    <row r="100" spans="1:12" s="46" customFormat="1" ht="15" customHeight="1" x14ac:dyDescent="0.3">
      <c r="A100" s="57" t="s">
        <v>215</v>
      </c>
      <c r="B100" s="58"/>
      <c r="C100" s="51">
        <v>0</v>
      </c>
      <c r="D100" s="59">
        <f ca="1">((100/I97)*C100)/100</f>
        <v>0</v>
      </c>
      <c r="E100" s="59"/>
      <c r="F100" s="59">
        <f ca="1">(((C101/I97*10)+(40/(D97+G97+I97)*C102)+(7.5/(I97)*C103)+(7.5/(I97)*C104)+(10/I97*C105)+(10/I97*C106)+(5/I97*C107)+(5/I97*C108)+(5/I97*C109))/100)</f>
        <v>0</v>
      </c>
      <c r="G100" s="59"/>
      <c r="H100" s="59">
        <f ca="1">((((C100/I97)*20)+((C101/I97)*25)+(30/(I97+G97+D97)*C102)+(5/I97*C103)+(5/I97*C104)+(5/I97*C105)+(5/I97*C106)+(0/I97*C107)+(0/I97*C108)+(5/I97*C109))/100)</f>
        <v>0</v>
      </c>
      <c r="I100" s="59"/>
      <c r="J100" s="61"/>
      <c r="K100" s="49" t="s">
        <v>142</v>
      </c>
      <c r="L100" s="49">
        <f ca="1">I97*50%</f>
        <v>2</v>
      </c>
    </row>
    <row r="101" spans="1:12" s="46" customFormat="1" ht="15" customHeight="1" x14ac:dyDescent="0.3">
      <c r="A101" s="57" t="s">
        <v>31</v>
      </c>
      <c r="B101" s="58"/>
      <c r="C101" s="52">
        <v>0</v>
      </c>
      <c r="D101" s="59">
        <f ca="1">((100/I97)*C101)/100</f>
        <v>0</v>
      </c>
      <c r="E101" s="59"/>
      <c r="F101" s="59"/>
      <c r="G101" s="59"/>
      <c r="H101" s="59"/>
      <c r="I101" s="59"/>
      <c r="J101" s="61"/>
      <c r="K101" s="49" t="s">
        <v>145</v>
      </c>
      <c r="L101" s="49">
        <f ca="1">I97</f>
        <v>4</v>
      </c>
    </row>
    <row r="102" spans="1:12" s="46" customFormat="1" ht="15" customHeight="1" x14ac:dyDescent="0.3">
      <c r="A102" s="57" t="s">
        <v>216</v>
      </c>
      <c r="B102" s="58"/>
      <c r="C102" s="52">
        <v>0</v>
      </c>
      <c r="D102" s="59">
        <f ca="1">((100/(D97+G97+I97))*C102)/100</f>
        <v>0</v>
      </c>
      <c r="E102" s="59"/>
      <c r="F102" s="59"/>
      <c r="G102" s="59"/>
      <c r="H102" s="59"/>
      <c r="I102" s="59"/>
      <c r="J102" s="61"/>
      <c r="K102" s="49" t="s">
        <v>146</v>
      </c>
      <c r="L102" s="53">
        <f ca="1">(IF(B97&gt;1,(I97/(B97+2)),I97/4))</f>
        <v>1</v>
      </c>
    </row>
    <row r="103" spans="1:12" s="46" customFormat="1" ht="15" customHeight="1" x14ac:dyDescent="0.3">
      <c r="A103" s="57" t="s">
        <v>217</v>
      </c>
      <c r="B103" s="58" t="s">
        <v>218</v>
      </c>
      <c r="C103" s="51">
        <v>0</v>
      </c>
      <c r="D103" s="59">
        <f ca="1">((100/I97)*C103)/100</f>
        <v>0</v>
      </c>
      <c r="E103" s="59"/>
      <c r="F103" s="59"/>
      <c r="G103" s="59"/>
      <c r="H103" s="59"/>
      <c r="I103" s="59"/>
      <c r="J103" s="61"/>
      <c r="K103" s="49" t="s">
        <v>147</v>
      </c>
      <c r="L103" s="53">
        <f ca="1">(IF(B97&gt;1,(I97/(B97+2)+L102),I97/4+L102))</f>
        <v>2</v>
      </c>
    </row>
    <row r="104" spans="1:12" s="46" customFormat="1" ht="15" customHeight="1" x14ac:dyDescent="0.3">
      <c r="A104" s="57" t="s">
        <v>219</v>
      </c>
      <c r="B104" s="58" t="s">
        <v>218</v>
      </c>
      <c r="C104" s="51">
        <v>0</v>
      </c>
      <c r="D104" s="59">
        <f ca="1">((100/I97)*C104)/100</f>
        <v>0</v>
      </c>
      <c r="E104" s="59"/>
      <c r="F104" s="59"/>
      <c r="G104" s="59"/>
      <c r="H104" s="59"/>
      <c r="I104" s="59"/>
      <c r="J104" s="61"/>
      <c r="K104" s="49" t="s">
        <v>220</v>
      </c>
      <c r="L104" s="53">
        <f>(IF(B97&gt;1,(I97/(B97+2)+L103),0))</f>
        <v>0</v>
      </c>
    </row>
    <row r="105" spans="1:12" s="46" customFormat="1" ht="15" customHeight="1" x14ac:dyDescent="0.3">
      <c r="A105" s="57" t="s">
        <v>221</v>
      </c>
      <c r="B105" s="58" t="s">
        <v>222</v>
      </c>
      <c r="C105" s="51">
        <v>0</v>
      </c>
      <c r="D105" s="59">
        <f ca="1">((100/(I97))*C105)/100</f>
        <v>0</v>
      </c>
      <c r="E105" s="59"/>
      <c r="F105" s="59"/>
      <c r="G105" s="59"/>
      <c r="H105" s="59"/>
      <c r="I105" s="59"/>
      <c r="J105" s="61"/>
      <c r="K105" s="49" t="s">
        <v>223</v>
      </c>
      <c r="L105" s="53">
        <f>(IF(B97&gt;2,(I97/(B97+2)+L104),0))</f>
        <v>0</v>
      </c>
    </row>
    <row r="106" spans="1:12" s="46" customFormat="1" ht="15" customHeight="1" x14ac:dyDescent="0.3">
      <c r="A106" s="57" t="s">
        <v>224</v>
      </c>
      <c r="B106" s="58" t="s">
        <v>224</v>
      </c>
      <c r="C106" s="51">
        <v>0</v>
      </c>
      <c r="D106" s="59">
        <f ca="1">((100/I97)*C106)/100</f>
        <v>0</v>
      </c>
      <c r="E106" s="59"/>
      <c r="F106" s="59"/>
      <c r="G106" s="59"/>
      <c r="H106" s="59"/>
      <c r="I106" s="59"/>
      <c r="J106" s="61"/>
      <c r="K106" s="49" t="s">
        <v>225</v>
      </c>
      <c r="L106" s="54">
        <f>(IF(B97&gt;3,(I97/(B97+2)+L105),0))</f>
        <v>0</v>
      </c>
    </row>
    <row r="107" spans="1:12" s="46" customFormat="1" ht="15" customHeight="1" x14ac:dyDescent="0.3">
      <c r="A107" s="57" t="s">
        <v>226</v>
      </c>
      <c r="B107" s="58"/>
      <c r="C107" s="51">
        <v>0</v>
      </c>
      <c r="D107" s="59">
        <f ca="1">((100/I97)*C107)/100</f>
        <v>0</v>
      </c>
      <c r="E107" s="59"/>
      <c r="F107" s="59"/>
      <c r="G107" s="59"/>
      <c r="H107" s="59"/>
      <c r="I107" s="59"/>
      <c r="J107" s="61"/>
      <c r="K107" s="49" t="s">
        <v>227</v>
      </c>
      <c r="L107" s="53">
        <f>(IF(B97&gt;4,(I97/(B97+2)+L106),0))</f>
        <v>0</v>
      </c>
    </row>
    <row r="108" spans="1:12" s="46" customFormat="1" ht="15" customHeight="1" x14ac:dyDescent="0.3">
      <c r="A108" s="57" t="s">
        <v>228</v>
      </c>
      <c r="B108" s="58" t="s">
        <v>228</v>
      </c>
      <c r="C108" s="51">
        <v>0</v>
      </c>
      <c r="D108" s="59">
        <f ca="1">((100/(I97))*C108)/100</f>
        <v>0</v>
      </c>
      <c r="E108" s="59"/>
      <c r="F108" s="59"/>
      <c r="G108" s="59"/>
      <c r="H108" s="59"/>
      <c r="I108" s="59"/>
      <c r="J108" s="61"/>
      <c r="K108" s="49" t="s">
        <v>148</v>
      </c>
      <c r="L108" s="53">
        <f ca="1">(IF(B97=1,(I97/(B97+3)+L103),IF(B97=0,(I97/4+L103),IF(B97&gt;1,0))))</f>
        <v>3</v>
      </c>
    </row>
    <row r="109" spans="1:12" s="46" customFormat="1" ht="15" customHeight="1" thickBot="1" x14ac:dyDescent="0.35">
      <c r="A109" s="65" t="s">
        <v>229</v>
      </c>
      <c r="B109" s="66"/>
      <c r="C109" s="55">
        <v>0</v>
      </c>
      <c r="D109" s="60">
        <f ca="1">((100/(I97))*C109)/100</f>
        <v>0</v>
      </c>
      <c r="E109" s="60"/>
      <c r="F109" s="60"/>
      <c r="G109" s="60"/>
      <c r="H109" s="60"/>
      <c r="I109" s="60"/>
      <c r="J109" s="62"/>
      <c r="K109" s="49" t="s">
        <v>149</v>
      </c>
      <c r="L109" s="53">
        <f ca="1">(IF(B97&gt;1.5,(I97/(B97+2)+L103+MAX(0,L104-L103)+MAX(0,L105-L104)+MAX(0,L106-L105)+MAX(0,L107-L106)+MAX(0,L108-L107)),IF(B97=1,(I97/(B97+3)+L108),IF(B97=0,I97/4+L108))))</f>
        <v>4</v>
      </c>
    </row>
    <row r="110" spans="1:12" s="46" customFormat="1" ht="15" customHeight="1" x14ac:dyDescent="0.3">
      <c r="A110" s="67" t="s">
        <v>206</v>
      </c>
      <c r="B110" s="68"/>
      <c r="C110" s="69" t="s">
        <v>246</v>
      </c>
      <c r="D110" s="69"/>
      <c r="E110" s="69"/>
      <c r="F110" s="69"/>
      <c r="G110" s="69"/>
      <c r="H110" s="69"/>
      <c r="I110" s="69"/>
      <c r="J110" s="70"/>
      <c r="K110" s="45" t="str">
        <f ca="1">(IF(F114&gt;99%,"All work completed. Please provide OC.",IF(F114&gt;89.8%,"Plinth, RCC, Brick, Plaster, Flooring, Painting work Completed. Finishing work is in process.",IF(F114&lt;94%,(IF(C114=0,"Work not yet Started.",IF(D114=25%,"Piling work in process",IF(D114=50%,"Excavation work in process",IF(D114=100%,"Excavation work Completed. ","0")))&amp;(IF(C115=0%,"",IF(C115=L116,"Footing work is process",IF(C115=L117,"Footing work Completed",IF(C115=L118,"1st Basement Completed",IF(C115=L119,"1st &amp; 2nd Basement Completed",IF(C115=L120,"1st to 3rd Basement Completed",IF(C115=L121,"1st to 4th Basement Completed",IF(C115=L122,"Plinth work is process",IF(C115=L123,"Plinth work completed","0")))))))))))&amp;(IF(C116=(D111+G111+I111),", RCC Slab",IF(C116&gt;0,", RCC upto "&amp;C116&amp;" Slab",""))&amp;(IF(C117=I111,", Brickwork",IF(C117&gt;0,", Brickwork upto "&amp;C117&amp;" Floor",""))&amp;(IF(C118=I111,", Internal Plaster",IF(C118&gt;0,", Internal Plaster upto "&amp;C118&amp;" Floor",""))&amp;(IF(C119=I111,", External Plaster",IF(C119&gt;0,", External Plaster upto "&amp;C119&amp;" Floor",""))&amp;(IF(C120=I111,", Flooring",IF(C120&gt;0,", Flooring upto "&amp;C120&amp;" Floor",""))&amp;(IF(C121=I111,", Painting",IF(C121&gt;0,", Painting upto "&amp;C121&amp;" Floor",""))&amp;(IF(C122&gt;0,", Finishing upto "&amp;C122&amp;" Floor","")&amp;(IF(C116&gt;0.5," Completed",""))))))))))))))</f>
        <v>Excavation work Completed. Plinth work completed, RCC upto 3 Slab Completed</v>
      </c>
      <c r="L110" s="45"/>
    </row>
    <row r="111" spans="1:12" s="46" customFormat="1" ht="15" customHeight="1" x14ac:dyDescent="0.3">
      <c r="A111" s="43" t="s">
        <v>120</v>
      </c>
      <c r="B111" s="47">
        <v>0</v>
      </c>
      <c r="C111" s="44" t="s">
        <v>122</v>
      </c>
      <c r="D111" s="44">
        <v>1</v>
      </c>
      <c r="E111" s="71" t="s">
        <v>121</v>
      </c>
      <c r="F111" s="71"/>
      <c r="G111" s="44">
        <v>0</v>
      </c>
      <c r="H111" s="44" t="s">
        <v>207</v>
      </c>
      <c r="I111" s="71">
        <f ca="1">--TRIM(RIGHT(SUBSTITUTE(LEFT(C110,_xlfn.AGGREGATE(16,6,FIND({0,1,2,3,4,5,6,7,8,9},C110,ROW(INDIRECT("1:"&amp;LEN(C110)))),1))," ",REPT(" ",LEN(C110))),LEN(C110)))</f>
        <v>4</v>
      </c>
      <c r="J111" s="72"/>
      <c r="K111" s="45"/>
      <c r="L111" s="45"/>
    </row>
    <row r="112" spans="1:12" s="46" customFormat="1" ht="35.25" customHeight="1" x14ac:dyDescent="0.3">
      <c r="A112" s="73" t="s">
        <v>208</v>
      </c>
      <c r="B112" s="74"/>
      <c r="C112" s="75" t="str">
        <f ca="1">K110</f>
        <v>Excavation work Completed. Plinth work completed, RCC upto 3 Slab Completed</v>
      </c>
      <c r="D112" s="75"/>
      <c r="E112" s="75"/>
      <c r="F112" s="75"/>
      <c r="G112" s="75"/>
      <c r="H112" s="75"/>
      <c r="I112" s="75"/>
      <c r="J112" s="76"/>
      <c r="K112" s="45" t="s">
        <v>209</v>
      </c>
      <c r="L112" s="45"/>
    </row>
    <row r="113" spans="1:12" s="46" customFormat="1" ht="15" customHeight="1" x14ac:dyDescent="0.3">
      <c r="A113" s="77" t="s">
        <v>30</v>
      </c>
      <c r="B113" s="78"/>
      <c r="C113" s="48" t="s">
        <v>210</v>
      </c>
      <c r="D113" s="79" t="s">
        <v>211</v>
      </c>
      <c r="E113" s="79"/>
      <c r="F113" s="79" t="s">
        <v>212</v>
      </c>
      <c r="G113" s="79"/>
      <c r="H113" s="79" t="s">
        <v>213</v>
      </c>
      <c r="I113" s="79"/>
      <c r="J113" s="80"/>
      <c r="K113" s="49" t="s">
        <v>214</v>
      </c>
      <c r="L113" s="50">
        <f ca="1">I111*25%</f>
        <v>1</v>
      </c>
    </row>
    <row r="114" spans="1:12" s="46" customFormat="1" ht="15" customHeight="1" x14ac:dyDescent="0.3">
      <c r="A114" s="57" t="s">
        <v>215</v>
      </c>
      <c r="B114" s="58"/>
      <c r="C114" s="51">
        <v>4</v>
      </c>
      <c r="D114" s="59">
        <f ca="1">((100/I111)*C114)/100</f>
        <v>1</v>
      </c>
      <c r="E114" s="59"/>
      <c r="F114" s="59">
        <f ca="1">(((C115/I111*10)+(40/(D111+G111+I111)*C116)+(7.5/(I111)*C117)+(7.5/(I111)*C118)+(10/I111*C119)+(10/I111*C120)+(5/I111*C121)+(5/I111*C122)+(5/I111*C123))/100)</f>
        <v>0.34</v>
      </c>
      <c r="G114" s="59"/>
      <c r="H114" s="59">
        <f ca="1">((((C114/I111)*20)+((C115/I111)*25)+(30/(I111+G111+D111)*C116)+(5/I111*C117)+(5/I111*C118)+(5/I111*C119)+(5/I111*C120)+(0/I111*C121)+(0/I111*C122)+(5/I111*C123))/100)</f>
        <v>0.63</v>
      </c>
      <c r="I114" s="59"/>
      <c r="J114" s="61"/>
      <c r="K114" s="49" t="s">
        <v>142</v>
      </c>
      <c r="L114" s="49">
        <f ca="1">I111*50%</f>
        <v>2</v>
      </c>
    </row>
    <row r="115" spans="1:12" s="46" customFormat="1" ht="15" customHeight="1" x14ac:dyDescent="0.3">
      <c r="A115" s="57" t="s">
        <v>31</v>
      </c>
      <c r="B115" s="58"/>
      <c r="C115" s="52">
        <v>4</v>
      </c>
      <c r="D115" s="59">
        <f ca="1">((100/I111)*C115)/100</f>
        <v>1</v>
      </c>
      <c r="E115" s="59"/>
      <c r="F115" s="59"/>
      <c r="G115" s="59"/>
      <c r="H115" s="59"/>
      <c r="I115" s="59"/>
      <c r="J115" s="61"/>
      <c r="K115" s="49" t="s">
        <v>145</v>
      </c>
      <c r="L115" s="49">
        <f ca="1">I111</f>
        <v>4</v>
      </c>
    </row>
    <row r="116" spans="1:12" s="46" customFormat="1" ht="15" customHeight="1" x14ac:dyDescent="0.3">
      <c r="A116" s="63" t="s">
        <v>216</v>
      </c>
      <c r="B116" s="64"/>
      <c r="C116" s="52">
        <v>3</v>
      </c>
      <c r="D116" s="59">
        <f ca="1">((100/(D111+G111+I111))*C116)/100</f>
        <v>0.6</v>
      </c>
      <c r="E116" s="59"/>
      <c r="F116" s="59"/>
      <c r="G116" s="59"/>
      <c r="H116" s="59"/>
      <c r="I116" s="59"/>
      <c r="J116" s="61"/>
      <c r="K116" s="49" t="s">
        <v>146</v>
      </c>
      <c r="L116" s="53">
        <f ca="1">(IF(B111&gt;1,(I111/(B111+2)),I111/4))</f>
        <v>1</v>
      </c>
    </row>
    <row r="117" spans="1:12" s="46" customFormat="1" ht="15" customHeight="1" x14ac:dyDescent="0.3">
      <c r="A117" s="57" t="s">
        <v>217</v>
      </c>
      <c r="B117" s="58" t="s">
        <v>218</v>
      </c>
      <c r="C117" s="51">
        <v>0</v>
      </c>
      <c r="D117" s="59">
        <f ca="1">((100/I111)*C117)/100</f>
        <v>0</v>
      </c>
      <c r="E117" s="59"/>
      <c r="F117" s="59"/>
      <c r="G117" s="59"/>
      <c r="H117" s="59"/>
      <c r="I117" s="59"/>
      <c r="J117" s="61"/>
      <c r="K117" s="49" t="s">
        <v>147</v>
      </c>
      <c r="L117" s="53">
        <f ca="1">(IF(B111&gt;1,(I111/(B111+2)+L116),I111/4+L116))</f>
        <v>2</v>
      </c>
    </row>
    <row r="118" spans="1:12" s="46" customFormat="1" ht="15" customHeight="1" x14ac:dyDescent="0.3">
      <c r="A118" s="57" t="s">
        <v>219</v>
      </c>
      <c r="B118" s="58" t="s">
        <v>218</v>
      </c>
      <c r="C118" s="51">
        <v>0</v>
      </c>
      <c r="D118" s="59">
        <f ca="1">((100/I111)*C118)/100</f>
        <v>0</v>
      </c>
      <c r="E118" s="59"/>
      <c r="F118" s="59"/>
      <c r="G118" s="59"/>
      <c r="H118" s="59"/>
      <c r="I118" s="59"/>
      <c r="J118" s="61"/>
      <c r="K118" s="49" t="s">
        <v>220</v>
      </c>
      <c r="L118" s="53">
        <f>(IF(B111&gt;1,(I111/(B111+2)+L117),0))</f>
        <v>0</v>
      </c>
    </row>
    <row r="119" spans="1:12" s="46" customFormat="1" ht="15" customHeight="1" x14ac:dyDescent="0.3">
      <c r="A119" s="57" t="s">
        <v>221</v>
      </c>
      <c r="B119" s="58" t="s">
        <v>222</v>
      </c>
      <c r="C119" s="51">
        <v>0</v>
      </c>
      <c r="D119" s="59">
        <f ca="1">((100/(I111))*C119)/100</f>
        <v>0</v>
      </c>
      <c r="E119" s="59"/>
      <c r="F119" s="59"/>
      <c r="G119" s="59"/>
      <c r="H119" s="59"/>
      <c r="I119" s="59"/>
      <c r="J119" s="61"/>
      <c r="K119" s="49" t="s">
        <v>223</v>
      </c>
      <c r="L119" s="53">
        <f>(IF(B111&gt;2,(I111/(B111+2)+L118),0))</f>
        <v>0</v>
      </c>
    </row>
    <row r="120" spans="1:12" s="46" customFormat="1" ht="15" customHeight="1" x14ac:dyDescent="0.3">
      <c r="A120" s="57" t="s">
        <v>224</v>
      </c>
      <c r="B120" s="58" t="s">
        <v>224</v>
      </c>
      <c r="C120" s="51">
        <v>0</v>
      </c>
      <c r="D120" s="59">
        <f ca="1">((100/I111)*C120)/100</f>
        <v>0</v>
      </c>
      <c r="E120" s="59"/>
      <c r="F120" s="59"/>
      <c r="G120" s="59"/>
      <c r="H120" s="59"/>
      <c r="I120" s="59"/>
      <c r="J120" s="61"/>
      <c r="K120" s="49" t="s">
        <v>225</v>
      </c>
      <c r="L120" s="54">
        <f>(IF(B111&gt;3,(I111/(B111+2)+L119),0))</f>
        <v>0</v>
      </c>
    </row>
    <row r="121" spans="1:12" s="46" customFormat="1" ht="15" customHeight="1" x14ac:dyDescent="0.3">
      <c r="A121" s="57" t="s">
        <v>226</v>
      </c>
      <c r="B121" s="58"/>
      <c r="C121" s="51">
        <v>0</v>
      </c>
      <c r="D121" s="59">
        <f ca="1">((100/I111)*C121)/100</f>
        <v>0</v>
      </c>
      <c r="E121" s="59"/>
      <c r="F121" s="59"/>
      <c r="G121" s="59"/>
      <c r="H121" s="59"/>
      <c r="I121" s="59"/>
      <c r="J121" s="61"/>
      <c r="K121" s="49" t="s">
        <v>227</v>
      </c>
      <c r="L121" s="53">
        <f>(IF(B111&gt;4,(I111/(B111+2)+L120),0))</f>
        <v>0</v>
      </c>
    </row>
    <row r="122" spans="1:12" s="46" customFormat="1" ht="15" customHeight="1" x14ac:dyDescent="0.3">
      <c r="A122" s="57" t="s">
        <v>228</v>
      </c>
      <c r="B122" s="58" t="s">
        <v>228</v>
      </c>
      <c r="C122" s="51">
        <v>0</v>
      </c>
      <c r="D122" s="59">
        <f ca="1">((100/(I111))*C122)/100</f>
        <v>0</v>
      </c>
      <c r="E122" s="59"/>
      <c r="F122" s="59"/>
      <c r="G122" s="59"/>
      <c r="H122" s="59"/>
      <c r="I122" s="59"/>
      <c r="J122" s="61"/>
      <c r="K122" s="49" t="s">
        <v>148</v>
      </c>
      <c r="L122" s="53">
        <f ca="1">(IF(B111=1,(I111/(B111+3)+L117),IF(B111=0,(I111/4+L117),IF(B111&gt;1,0))))</f>
        <v>3</v>
      </c>
    </row>
    <row r="123" spans="1:12" s="46" customFormat="1" ht="15" customHeight="1" thickBot="1" x14ac:dyDescent="0.35">
      <c r="A123" s="65" t="s">
        <v>229</v>
      </c>
      <c r="B123" s="66"/>
      <c r="C123" s="55">
        <v>0</v>
      </c>
      <c r="D123" s="60">
        <f ca="1">((100/(I111))*C123)/100</f>
        <v>0</v>
      </c>
      <c r="E123" s="60"/>
      <c r="F123" s="60"/>
      <c r="G123" s="60"/>
      <c r="H123" s="60"/>
      <c r="I123" s="60"/>
      <c r="J123" s="62"/>
      <c r="K123" s="49" t="s">
        <v>149</v>
      </c>
      <c r="L123" s="53">
        <f ca="1">(IF(B111&gt;1.5,(I111/(B111+2)+L117+MAX(0,L118-L117)+MAX(0,L119-L118)+MAX(0,L120-L119)+MAX(0,L121-L120)+MAX(0,L122-L121)),IF(B111=1,(I111/(B111+3)+L122),IF(B111=0,I111/4+L122))))</f>
        <v>4</v>
      </c>
    </row>
    <row r="124" spans="1:12" s="46" customFormat="1" ht="15" customHeight="1" x14ac:dyDescent="0.3">
      <c r="A124" s="67" t="s">
        <v>206</v>
      </c>
      <c r="B124" s="68"/>
      <c r="C124" s="69" t="s">
        <v>245</v>
      </c>
      <c r="D124" s="69"/>
      <c r="E124" s="69"/>
      <c r="F124" s="69"/>
      <c r="G124" s="69"/>
      <c r="H124" s="69"/>
      <c r="I124" s="69"/>
      <c r="J124" s="70"/>
      <c r="K124" s="45" t="str">
        <f ca="1">(IF(F128&gt;99%,"All work completed. Please provide OC.",IF(F128&gt;89.8%,"Plinth, RCC, Brick, Plaster, Flooring, Painting work Completed. Finishing work is in process.",IF(F128&lt;94%,(IF(C128=0,"Work not yet Started.",IF(D128=25%,"Piling work in process",IF(D128=50%,"Excavation work in process",IF(D128=100%,"Excavation work Completed. ","0")))&amp;(IF(C129=0%,"",IF(C129=L130,"Footing work is process",IF(C129=L131,"Footing work Completed",IF(C129=L132,"1st Basement Completed",IF(C129=L133,"1st &amp; 2nd Basement Completed",IF(C129=L134,"1st to 3rd Basement Completed",IF(C129=L135,"1st to 4th Basement Completed",IF(C129=L136,"Plinth work is process",IF(C129=L137,"Plinth work completed","0")))))))))))&amp;(IF(C130=(D125+G125+I125),", RCC Slab",IF(C130&gt;0,", RCC upto "&amp;C130&amp;" Slab",""))&amp;(IF(C131=I125,", Brickwork",IF(C131&gt;0,", Brickwork upto "&amp;C131&amp;" Floor",""))&amp;(IF(C132=I125,", Internal Plaster",IF(C132&gt;0,", Internal Plaster upto "&amp;C132&amp;" Floor",""))&amp;(IF(C133=I125,", External Plaster",IF(C133&gt;0,", External Plaster upto "&amp;C133&amp;" Floor",""))&amp;(IF(C134=I125,", Flooring",IF(C134&gt;0,", Flooring upto "&amp;C134&amp;" Floor",""))&amp;(IF(C135=I125,", Painting",IF(C135&gt;0,", Painting upto "&amp;C135&amp;" Floor",""))&amp;(IF(C136&gt;0,", Finishing upto "&amp;C136&amp;" Floor","")&amp;(IF(C130&gt;0.5," Completed",""))))))))))))))</f>
        <v>Work not yet Started.</v>
      </c>
      <c r="L124" s="45"/>
    </row>
    <row r="125" spans="1:12" s="46" customFormat="1" ht="15" customHeight="1" x14ac:dyDescent="0.3">
      <c r="A125" s="43" t="s">
        <v>120</v>
      </c>
      <c r="B125" s="47">
        <v>0</v>
      </c>
      <c r="C125" s="44" t="s">
        <v>122</v>
      </c>
      <c r="D125" s="44">
        <v>1</v>
      </c>
      <c r="E125" s="71" t="s">
        <v>121</v>
      </c>
      <c r="F125" s="71"/>
      <c r="G125" s="44">
        <v>0</v>
      </c>
      <c r="H125" s="44" t="s">
        <v>207</v>
      </c>
      <c r="I125" s="71">
        <f ca="1">--TRIM(RIGHT(SUBSTITUTE(LEFT(C124,_xlfn.AGGREGATE(16,6,FIND({0,1,2,3,4,5,6,7,8,9},C124,ROW(INDIRECT("1:"&amp;LEN(C124)))),1))," ",REPT(" ",LEN(C124))),LEN(C124)))</f>
        <v>6</v>
      </c>
      <c r="J125" s="72"/>
      <c r="K125" s="45"/>
      <c r="L125" s="45"/>
    </row>
    <row r="126" spans="1:12" s="46" customFormat="1" ht="15.6" x14ac:dyDescent="0.3">
      <c r="A126" s="73" t="s">
        <v>208</v>
      </c>
      <c r="B126" s="74"/>
      <c r="C126" s="75" t="str">
        <f ca="1">K124</f>
        <v>Work not yet Started.</v>
      </c>
      <c r="D126" s="75"/>
      <c r="E126" s="75"/>
      <c r="F126" s="75"/>
      <c r="G126" s="75"/>
      <c r="H126" s="75"/>
      <c r="I126" s="75"/>
      <c r="J126" s="76"/>
      <c r="K126" s="45" t="s">
        <v>209</v>
      </c>
      <c r="L126" s="45"/>
    </row>
    <row r="127" spans="1:12" s="46" customFormat="1" ht="15" customHeight="1" x14ac:dyDescent="0.3">
      <c r="A127" s="77" t="s">
        <v>30</v>
      </c>
      <c r="B127" s="78"/>
      <c r="C127" s="48" t="s">
        <v>210</v>
      </c>
      <c r="D127" s="79" t="s">
        <v>211</v>
      </c>
      <c r="E127" s="79"/>
      <c r="F127" s="79" t="s">
        <v>212</v>
      </c>
      <c r="G127" s="79"/>
      <c r="H127" s="79" t="s">
        <v>213</v>
      </c>
      <c r="I127" s="79"/>
      <c r="J127" s="80"/>
      <c r="K127" s="49" t="s">
        <v>214</v>
      </c>
      <c r="L127" s="50">
        <f ca="1">I125*25%</f>
        <v>1.5</v>
      </c>
    </row>
    <row r="128" spans="1:12" s="46" customFormat="1" ht="15" customHeight="1" x14ac:dyDescent="0.3">
      <c r="A128" s="57" t="s">
        <v>215</v>
      </c>
      <c r="B128" s="58"/>
      <c r="C128" s="51">
        <v>0</v>
      </c>
      <c r="D128" s="59">
        <f ca="1">((100/I125)*C128)/100</f>
        <v>0</v>
      </c>
      <c r="E128" s="59"/>
      <c r="F128" s="59">
        <f ca="1">(((C129/I125*10)+(40/(D125+G125+I125)*C130)+(7.5/(I125)*C131)+(7.5/(I125)*C132)+(10/I125*C133)+(10/I125*C134)+(5/I125*C135)+(5/I125*C136)+(5/I125*C137))/100)</f>
        <v>0</v>
      </c>
      <c r="G128" s="59"/>
      <c r="H128" s="59">
        <f ca="1">((((C128/I125)*20)+((C129/I125)*25)+(30/(I125+G125+D125)*C130)+(5/I125*C131)+(5/I125*C132)+(5/I125*C133)+(5/I125*C134)+(0/I125*C135)+(0/I125*C136)+(5/I125*C137))/100)</f>
        <v>0</v>
      </c>
      <c r="I128" s="59"/>
      <c r="J128" s="61"/>
      <c r="K128" s="49" t="s">
        <v>142</v>
      </c>
      <c r="L128" s="49">
        <f ca="1">I125*50%</f>
        <v>3</v>
      </c>
    </row>
    <row r="129" spans="1:12" s="46" customFormat="1" ht="15" customHeight="1" x14ac:dyDescent="0.3">
      <c r="A129" s="57" t="s">
        <v>31</v>
      </c>
      <c r="B129" s="58"/>
      <c r="C129" s="52">
        <v>0</v>
      </c>
      <c r="D129" s="59">
        <f ca="1">((100/I125)*C129)/100</f>
        <v>0</v>
      </c>
      <c r="E129" s="59"/>
      <c r="F129" s="59"/>
      <c r="G129" s="59"/>
      <c r="H129" s="59"/>
      <c r="I129" s="59"/>
      <c r="J129" s="61"/>
      <c r="K129" s="49" t="s">
        <v>145</v>
      </c>
      <c r="L129" s="49">
        <f ca="1">I125</f>
        <v>6</v>
      </c>
    </row>
    <row r="130" spans="1:12" s="46" customFormat="1" ht="15" customHeight="1" x14ac:dyDescent="0.3">
      <c r="A130" s="63" t="s">
        <v>216</v>
      </c>
      <c r="B130" s="64"/>
      <c r="C130" s="52">
        <v>0</v>
      </c>
      <c r="D130" s="59">
        <f ca="1">((100/(D125+G125+I125))*C130)/100</f>
        <v>0</v>
      </c>
      <c r="E130" s="59"/>
      <c r="F130" s="59"/>
      <c r="G130" s="59"/>
      <c r="H130" s="59"/>
      <c r="I130" s="59"/>
      <c r="J130" s="61"/>
      <c r="K130" s="49" t="s">
        <v>146</v>
      </c>
      <c r="L130" s="53">
        <f ca="1">(IF(B125&gt;1,(I125/(B125+2)),I125/4))</f>
        <v>1.5</v>
      </c>
    </row>
    <row r="131" spans="1:12" s="46" customFormat="1" ht="15" customHeight="1" x14ac:dyDescent="0.3">
      <c r="A131" s="57" t="s">
        <v>217</v>
      </c>
      <c r="B131" s="58" t="s">
        <v>218</v>
      </c>
      <c r="C131" s="51">
        <v>0</v>
      </c>
      <c r="D131" s="59">
        <f ca="1">((100/I125)*C131)/100</f>
        <v>0</v>
      </c>
      <c r="E131" s="59"/>
      <c r="F131" s="59"/>
      <c r="G131" s="59"/>
      <c r="H131" s="59"/>
      <c r="I131" s="59"/>
      <c r="J131" s="61"/>
      <c r="K131" s="49" t="s">
        <v>147</v>
      </c>
      <c r="L131" s="53">
        <f ca="1">(IF(B125&gt;1,(I125/(B125+2)+L130),I125/4+L130))</f>
        <v>3</v>
      </c>
    </row>
    <row r="132" spans="1:12" s="46" customFormat="1" ht="15" customHeight="1" x14ac:dyDescent="0.3">
      <c r="A132" s="57" t="s">
        <v>219</v>
      </c>
      <c r="B132" s="58" t="s">
        <v>218</v>
      </c>
      <c r="C132" s="51">
        <v>0</v>
      </c>
      <c r="D132" s="59">
        <f ca="1">((100/I125)*C132)/100</f>
        <v>0</v>
      </c>
      <c r="E132" s="59"/>
      <c r="F132" s="59"/>
      <c r="G132" s="59"/>
      <c r="H132" s="59"/>
      <c r="I132" s="59"/>
      <c r="J132" s="61"/>
      <c r="K132" s="49" t="s">
        <v>220</v>
      </c>
      <c r="L132" s="53">
        <f>(IF(B125&gt;1,(I125/(B125+2)+L131),0))</f>
        <v>0</v>
      </c>
    </row>
    <row r="133" spans="1:12" s="46" customFormat="1" ht="15" customHeight="1" x14ac:dyDescent="0.3">
      <c r="A133" s="57" t="s">
        <v>221</v>
      </c>
      <c r="B133" s="58" t="s">
        <v>222</v>
      </c>
      <c r="C133" s="51">
        <v>0</v>
      </c>
      <c r="D133" s="59">
        <f ca="1">((100/(I125))*C133)/100</f>
        <v>0</v>
      </c>
      <c r="E133" s="59"/>
      <c r="F133" s="59"/>
      <c r="G133" s="59"/>
      <c r="H133" s="59"/>
      <c r="I133" s="59"/>
      <c r="J133" s="61"/>
      <c r="K133" s="49" t="s">
        <v>223</v>
      </c>
      <c r="L133" s="53">
        <f>(IF(B125&gt;2,(I125/(B125+2)+L132),0))</f>
        <v>0</v>
      </c>
    </row>
    <row r="134" spans="1:12" s="46" customFormat="1" ht="15" customHeight="1" x14ac:dyDescent="0.3">
      <c r="A134" s="57" t="s">
        <v>224</v>
      </c>
      <c r="B134" s="58" t="s">
        <v>224</v>
      </c>
      <c r="C134" s="51">
        <v>0</v>
      </c>
      <c r="D134" s="59">
        <f ca="1">((100/I125)*C134)/100</f>
        <v>0</v>
      </c>
      <c r="E134" s="59"/>
      <c r="F134" s="59"/>
      <c r="G134" s="59"/>
      <c r="H134" s="59"/>
      <c r="I134" s="59"/>
      <c r="J134" s="61"/>
      <c r="K134" s="49" t="s">
        <v>225</v>
      </c>
      <c r="L134" s="54">
        <f>(IF(B125&gt;3,(I125/(B125+2)+L133),0))</f>
        <v>0</v>
      </c>
    </row>
    <row r="135" spans="1:12" s="46" customFormat="1" ht="15" customHeight="1" x14ac:dyDescent="0.3">
      <c r="A135" s="57" t="s">
        <v>226</v>
      </c>
      <c r="B135" s="58"/>
      <c r="C135" s="51">
        <v>0</v>
      </c>
      <c r="D135" s="59">
        <f ca="1">((100/I125)*C135)/100</f>
        <v>0</v>
      </c>
      <c r="E135" s="59"/>
      <c r="F135" s="59"/>
      <c r="G135" s="59"/>
      <c r="H135" s="59"/>
      <c r="I135" s="59"/>
      <c r="J135" s="61"/>
      <c r="K135" s="49" t="s">
        <v>227</v>
      </c>
      <c r="L135" s="53">
        <f>(IF(B125&gt;4,(I125/(B125+2)+L134),0))</f>
        <v>0</v>
      </c>
    </row>
    <row r="136" spans="1:12" s="46" customFormat="1" ht="15" customHeight="1" x14ac:dyDescent="0.3">
      <c r="A136" s="57" t="s">
        <v>228</v>
      </c>
      <c r="B136" s="58" t="s">
        <v>228</v>
      </c>
      <c r="C136" s="51">
        <v>0</v>
      </c>
      <c r="D136" s="59">
        <f ca="1">((100/(I125))*C136)/100</f>
        <v>0</v>
      </c>
      <c r="E136" s="59"/>
      <c r="F136" s="59"/>
      <c r="G136" s="59"/>
      <c r="H136" s="59"/>
      <c r="I136" s="59"/>
      <c r="J136" s="61"/>
      <c r="K136" s="49" t="s">
        <v>148</v>
      </c>
      <c r="L136" s="53">
        <f ca="1">(IF(B125=1,(I125/(B125+3)+L131),IF(B125=0,(I125/4+L131),IF(B125&gt;1,0))))</f>
        <v>4.5</v>
      </c>
    </row>
    <row r="137" spans="1:12" s="46" customFormat="1" ht="15" customHeight="1" thickBot="1" x14ac:dyDescent="0.35">
      <c r="A137" s="65" t="s">
        <v>229</v>
      </c>
      <c r="B137" s="66"/>
      <c r="C137" s="55">
        <v>0</v>
      </c>
      <c r="D137" s="60">
        <f ca="1">((100/(I125))*C137)/100</f>
        <v>0</v>
      </c>
      <c r="E137" s="60"/>
      <c r="F137" s="60"/>
      <c r="G137" s="60"/>
      <c r="H137" s="60"/>
      <c r="I137" s="60"/>
      <c r="J137" s="62"/>
      <c r="K137" s="49" t="s">
        <v>149</v>
      </c>
      <c r="L137" s="53">
        <f ca="1">(IF(B125&gt;1.5,(I125/(B125+2)+L131+MAX(0,L132-L131)+MAX(0,L133-L132)+MAX(0,L134-L133)+MAX(0,L135-L134)+MAX(0,L136-L135)),IF(B125=1,(I125/(B125+3)+L136),IF(B125=0,I125/4+L136))))</f>
        <v>6</v>
      </c>
    </row>
    <row r="138" spans="1:12" s="46" customFormat="1" ht="15" customHeight="1" x14ac:dyDescent="0.3">
      <c r="A138" s="67" t="s">
        <v>206</v>
      </c>
      <c r="B138" s="68"/>
      <c r="C138" s="69" t="s">
        <v>244</v>
      </c>
      <c r="D138" s="69"/>
      <c r="E138" s="69"/>
      <c r="F138" s="69"/>
      <c r="G138" s="69"/>
      <c r="H138" s="69"/>
      <c r="I138" s="69"/>
      <c r="J138" s="70"/>
      <c r="K138" s="45" t="str">
        <f ca="1">(IF(F142&gt;99%,"All work completed. Please provide OC.",IF(F142&gt;89.8%,"Plinth, RCC, Brick, Plaster, Flooring, Painting work Completed. Finishing work is in process.",IF(F142&lt;94%,(IF(C142=0,"Work not yet Started.",IF(D142=25%,"Piling work in process",IF(D142=50%,"Excavation work in process",IF(D142=100%,"Excavation work Completed. ","0")))&amp;(IF(C143=0%,"",IF(C143=L144,"Footing work is process",IF(C143=L145,"Footing work Completed",IF(C143=L146,"1st Basement Completed",IF(C143=L147,"1st &amp; 2nd Basement Completed",IF(C143=L148,"1st to 3rd Basement Completed",IF(C143=L149,"1st to 4th Basement Completed",IF(C143=L150,"Plinth work is process",IF(C143=L151,"Plinth work completed","0")))))))))))&amp;(IF(C144=(D139+G139+I139),", RCC Slab",IF(C144&gt;0,", RCC upto "&amp;C144&amp;" Slab",""))&amp;(IF(C145=I139,", Brickwork",IF(C145&gt;0,", Brickwork upto "&amp;C145&amp;" Floor",""))&amp;(IF(C146=I139,", Internal Plaster",IF(C146&gt;0,", Internal Plaster upto "&amp;C146&amp;" Floor",""))&amp;(IF(C147=I139,", External Plaster",IF(C147&gt;0,", External Plaster upto "&amp;C147&amp;" Floor",""))&amp;(IF(C148=I139,", Flooring",IF(C148&gt;0,", Flooring upto "&amp;C148&amp;" Floor",""))&amp;(IF(C149=I139,", Painting",IF(C149&gt;0,", Painting upto "&amp;C149&amp;" Floor",""))&amp;(IF(C150&gt;0,", Finishing upto "&amp;C150&amp;" Floor","")&amp;(IF(C144&gt;0.5," Completed",""))))))))))))))</f>
        <v>Work not yet Started.</v>
      </c>
      <c r="L138" s="45"/>
    </row>
    <row r="139" spans="1:12" s="46" customFormat="1" ht="15" customHeight="1" x14ac:dyDescent="0.3">
      <c r="A139" s="43" t="s">
        <v>120</v>
      </c>
      <c r="B139" s="47">
        <v>0</v>
      </c>
      <c r="C139" s="44" t="s">
        <v>122</v>
      </c>
      <c r="D139" s="44">
        <v>1</v>
      </c>
      <c r="E139" s="71" t="s">
        <v>121</v>
      </c>
      <c r="F139" s="71"/>
      <c r="G139" s="44">
        <v>0</v>
      </c>
      <c r="H139" s="44" t="s">
        <v>207</v>
      </c>
      <c r="I139" s="71">
        <f ca="1">--TRIM(RIGHT(SUBSTITUTE(LEFT(C138,_xlfn.AGGREGATE(16,6,FIND({0,1,2,3,4,5,6,7,8,9},C138,ROW(INDIRECT("1:"&amp;LEN(C138)))),1))," ",REPT(" ",LEN(C138))),LEN(C138)))</f>
        <v>4</v>
      </c>
      <c r="J139" s="72"/>
      <c r="K139" s="45"/>
      <c r="L139" s="45"/>
    </row>
    <row r="140" spans="1:12" s="46" customFormat="1" ht="15.6" x14ac:dyDescent="0.3">
      <c r="A140" s="73" t="s">
        <v>208</v>
      </c>
      <c r="B140" s="74"/>
      <c r="C140" s="75" t="str">
        <f ca="1">K138</f>
        <v>Work not yet Started.</v>
      </c>
      <c r="D140" s="75"/>
      <c r="E140" s="75"/>
      <c r="F140" s="75"/>
      <c r="G140" s="75"/>
      <c r="H140" s="75"/>
      <c r="I140" s="75"/>
      <c r="J140" s="76"/>
      <c r="K140" s="45" t="s">
        <v>209</v>
      </c>
      <c r="L140" s="45"/>
    </row>
    <row r="141" spans="1:12" s="46" customFormat="1" ht="15" customHeight="1" x14ac:dyDescent="0.3">
      <c r="A141" s="77" t="s">
        <v>30</v>
      </c>
      <c r="B141" s="78"/>
      <c r="C141" s="48" t="s">
        <v>210</v>
      </c>
      <c r="D141" s="79" t="s">
        <v>211</v>
      </c>
      <c r="E141" s="79"/>
      <c r="F141" s="79" t="s">
        <v>212</v>
      </c>
      <c r="G141" s="79"/>
      <c r="H141" s="79" t="s">
        <v>213</v>
      </c>
      <c r="I141" s="79"/>
      <c r="J141" s="80"/>
      <c r="K141" s="49" t="s">
        <v>214</v>
      </c>
      <c r="L141" s="50">
        <f ca="1">I139*25%</f>
        <v>1</v>
      </c>
    </row>
    <row r="142" spans="1:12" s="46" customFormat="1" ht="15" customHeight="1" x14ac:dyDescent="0.3">
      <c r="A142" s="57" t="s">
        <v>215</v>
      </c>
      <c r="B142" s="58"/>
      <c r="C142" s="51">
        <v>0</v>
      </c>
      <c r="D142" s="59">
        <f ca="1">((100/I139)*C142)/100</f>
        <v>0</v>
      </c>
      <c r="E142" s="59"/>
      <c r="F142" s="59">
        <f ca="1">(((C143/I139*10)+(40/(D139+G139+I139)*C144)+(7.5/(I139)*C145)+(7.5/(I139)*C146)+(10/I139*C147)+(10/I139*C148)+(5/I139*C149)+(5/I139*C150)+(5/I139*C151))/100)</f>
        <v>0</v>
      </c>
      <c r="G142" s="59"/>
      <c r="H142" s="59">
        <f ca="1">((((C142/I139)*20)+((C143/I139)*25)+(30/(I139+G139+D139)*C144)+(5/I139*C145)+(5/I139*C146)+(5/I139*C147)+(5/I139*C148)+(0/I139*C149)+(0/I139*C150)+(5/I139*C151))/100)</f>
        <v>0</v>
      </c>
      <c r="I142" s="59"/>
      <c r="J142" s="61"/>
      <c r="K142" s="49" t="s">
        <v>142</v>
      </c>
      <c r="L142" s="49">
        <f ca="1">I139*50%</f>
        <v>2</v>
      </c>
    </row>
    <row r="143" spans="1:12" s="46" customFormat="1" ht="15" customHeight="1" x14ac:dyDescent="0.3">
      <c r="A143" s="57" t="s">
        <v>31</v>
      </c>
      <c r="B143" s="58"/>
      <c r="C143" s="52">
        <v>0</v>
      </c>
      <c r="D143" s="59">
        <f ca="1">((100/I139)*C143)/100</f>
        <v>0</v>
      </c>
      <c r="E143" s="59"/>
      <c r="F143" s="59"/>
      <c r="G143" s="59"/>
      <c r="H143" s="59"/>
      <c r="I143" s="59"/>
      <c r="J143" s="61"/>
      <c r="K143" s="49" t="s">
        <v>145</v>
      </c>
      <c r="L143" s="49">
        <f ca="1">I139</f>
        <v>4</v>
      </c>
    </row>
    <row r="144" spans="1:12" s="46" customFormat="1" ht="15" customHeight="1" x14ac:dyDescent="0.3">
      <c r="A144" s="63" t="s">
        <v>216</v>
      </c>
      <c r="B144" s="64"/>
      <c r="C144" s="52">
        <v>0</v>
      </c>
      <c r="D144" s="59">
        <f ca="1">((100/(D139+G139+I139))*C144)/100</f>
        <v>0</v>
      </c>
      <c r="E144" s="59"/>
      <c r="F144" s="59"/>
      <c r="G144" s="59"/>
      <c r="H144" s="59"/>
      <c r="I144" s="59"/>
      <c r="J144" s="61"/>
      <c r="K144" s="49" t="s">
        <v>146</v>
      </c>
      <c r="L144" s="53">
        <f ca="1">(IF(B139&gt;1,(I139/(B139+2)),I139/4))</f>
        <v>1</v>
      </c>
    </row>
    <row r="145" spans="1:12" s="46" customFormat="1" ht="15" customHeight="1" x14ac:dyDescent="0.3">
      <c r="A145" s="57" t="s">
        <v>217</v>
      </c>
      <c r="B145" s="58" t="s">
        <v>218</v>
      </c>
      <c r="C145" s="51">
        <v>0</v>
      </c>
      <c r="D145" s="59">
        <f ca="1">((100/I139)*C145)/100</f>
        <v>0</v>
      </c>
      <c r="E145" s="59"/>
      <c r="F145" s="59"/>
      <c r="G145" s="59"/>
      <c r="H145" s="59"/>
      <c r="I145" s="59"/>
      <c r="J145" s="61"/>
      <c r="K145" s="49" t="s">
        <v>147</v>
      </c>
      <c r="L145" s="53">
        <f ca="1">(IF(B139&gt;1,(I139/(B139+2)+L144),I139/4+L144))</f>
        <v>2</v>
      </c>
    </row>
    <row r="146" spans="1:12" s="46" customFormat="1" ht="15" customHeight="1" x14ac:dyDescent="0.3">
      <c r="A146" s="57" t="s">
        <v>219</v>
      </c>
      <c r="B146" s="58" t="s">
        <v>218</v>
      </c>
      <c r="C146" s="51">
        <v>0</v>
      </c>
      <c r="D146" s="59">
        <f ca="1">((100/I139)*C146)/100</f>
        <v>0</v>
      </c>
      <c r="E146" s="59"/>
      <c r="F146" s="59"/>
      <c r="G146" s="59"/>
      <c r="H146" s="59"/>
      <c r="I146" s="59"/>
      <c r="J146" s="61"/>
      <c r="K146" s="49" t="s">
        <v>220</v>
      </c>
      <c r="L146" s="53">
        <f>(IF(B139&gt;1,(I139/(B139+2)+L145),0))</f>
        <v>0</v>
      </c>
    </row>
    <row r="147" spans="1:12" s="46" customFormat="1" ht="15" customHeight="1" x14ac:dyDescent="0.3">
      <c r="A147" s="57" t="s">
        <v>221</v>
      </c>
      <c r="B147" s="58" t="s">
        <v>222</v>
      </c>
      <c r="C147" s="51">
        <v>0</v>
      </c>
      <c r="D147" s="59">
        <f ca="1">((100/(I139))*C147)/100</f>
        <v>0</v>
      </c>
      <c r="E147" s="59"/>
      <c r="F147" s="59"/>
      <c r="G147" s="59"/>
      <c r="H147" s="59"/>
      <c r="I147" s="59"/>
      <c r="J147" s="61"/>
      <c r="K147" s="49" t="s">
        <v>223</v>
      </c>
      <c r="L147" s="53">
        <f>(IF(B139&gt;2,(I139/(B139+2)+L146),0))</f>
        <v>0</v>
      </c>
    </row>
    <row r="148" spans="1:12" s="46" customFormat="1" ht="15" customHeight="1" x14ac:dyDescent="0.3">
      <c r="A148" s="57" t="s">
        <v>224</v>
      </c>
      <c r="B148" s="58" t="s">
        <v>224</v>
      </c>
      <c r="C148" s="51">
        <v>0</v>
      </c>
      <c r="D148" s="59">
        <f ca="1">((100/I139)*C148)/100</f>
        <v>0</v>
      </c>
      <c r="E148" s="59"/>
      <c r="F148" s="59"/>
      <c r="G148" s="59"/>
      <c r="H148" s="59"/>
      <c r="I148" s="59"/>
      <c r="J148" s="61"/>
      <c r="K148" s="49" t="s">
        <v>225</v>
      </c>
      <c r="L148" s="54">
        <f>(IF(B139&gt;3,(I139/(B139+2)+L147),0))</f>
        <v>0</v>
      </c>
    </row>
    <row r="149" spans="1:12" s="46" customFormat="1" ht="15" customHeight="1" x14ac:dyDescent="0.3">
      <c r="A149" s="57" t="s">
        <v>226</v>
      </c>
      <c r="B149" s="58"/>
      <c r="C149" s="51">
        <v>0</v>
      </c>
      <c r="D149" s="59">
        <f ca="1">((100/I139)*C149)/100</f>
        <v>0</v>
      </c>
      <c r="E149" s="59"/>
      <c r="F149" s="59"/>
      <c r="G149" s="59"/>
      <c r="H149" s="59"/>
      <c r="I149" s="59"/>
      <c r="J149" s="61"/>
      <c r="K149" s="49" t="s">
        <v>227</v>
      </c>
      <c r="L149" s="53">
        <f>(IF(B139&gt;4,(I139/(B139+2)+L148),0))</f>
        <v>0</v>
      </c>
    </row>
    <row r="150" spans="1:12" s="46" customFormat="1" ht="15" customHeight="1" x14ac:dyDescent="0.3">
      <c r="A150" s="57" t="s">
        <v>228</v>
      </c>
      <c r="B150" s="58" t="s">
        <v>228</v>
      </c>
      <c r="C150" s="51">
        <v>0</v>
      </c>
      <c r="D150" s="59">
        <f ca="1">((100/(I139))*C150)/100</f>
        <v>0</v>
      </c>
      <c r="E150" s="59"/>
      <c r="F150" s="59"/>
      <c r="G150" s="59"/>
      <c r="H150" s="59"/>
      <c r="I150" s="59"/>
      <c r="J150" s="61"/>
      <c r="K150" s="49" t="s">
        <v>148</v>
      </c>
      <c r="L150" s="53">
        <f ca="1">(IF(B139=1,(I139/(B139+3)+L145),IF(B139=0,(I139/4+L145),IF(B139&gt;1,0))))</f>
        <v>3</v>
      </c>
    </row>
    <row r="151" spans="1:12" s="46" customFormat="1" ht="15" customHeight="1" thickBot="1" x14ac:dyDescent="0.35">
      <c r="A151" s="65" t="s">
        <v>229</v>
      </c>
      <c r="B151" s="66"/>
      <c r="C151" s="55">
        <v>0</v>
      </c>
      <c r="D151" s="60">
        <f ca="1">((100/(I139))*C151)/100</f>
        <v>0</v>
      </c>
      <c r="E151" s="60"/>
      <c r="F151" s="60"/>
      <c r="G151" s="60"/>
      <c r="H151" s="60"/>
      <c r="I151" s="60"/>
      <c r="J151" s="62"/>
      <c r="K151" s="49" t="s">
        <v>149</v>
      </c>
      <c r="L151" s="53">
        <f ca="1">(IF(B139&gt;1.5,(I139/(B139+2)+L145+MAX(0,L146-L145)+MAX(0,L147-L146)+MAX(0,L148-L147)+MAX(0,L149-L148)+MAX(0,L150-L149)),IF(B139=1,(I139/(B139+3)+L150),IF(B139=0,I139/4+L150))))</f>
        <v>4</v>
      </c>
    </row>
    <row r="152" spans="1:12" x14ac:dyDescent="0.25">
      <c r="A152" s="85" t="s">
        <v>54</v>
      </c>
      <c r="B152" s="86"/>
      <c r="C152" s="86"/>
      <c r="D152" s="86"/>
      <c r="E152" s="86"/>
      <c r="F152" s="86"/>
      <c r="G152" s="86"/>
      <c r="H152" s="86"/>
      <c r="I152" s="86"/>
      <c r="J152" s="87"/>
    </row>
    <row r="153" spans="1:12" x14ac:dyDescent="0.25">
      <c r="A153" s="85" t="s">
        <v>44</v>
      </c>
      <c r="B153" s="86"/>
      <c r="C153" s="86"/>
      <c r="D153" s="86"/>
      <c r="E153" s="86"/>
      <c r="F153" s="86"/>
      <c r="G153" s="86"/>
      <c r="H153" s="86"/>
      <c r="I153" s="86"/>
      <c r="J153" s="87"/>
    </row>
    <row r="154" spans="1:12" ht="15" customHeight="1" x14ac:dyDescent="0.25">
      <c r="A154" s="89" t="s">
        <v>240</v>
      </c>
      <c r="B154" s="90"/>
      <c r="C154" s="90"/>
      <c r="D154" s="90"/>
      <c r="E154" s="90"/>
      <c r="F154" s="90"/>
      <c r="G154" s="90"/>
      <c r="H154" s="90"/>
      <c r="I154" s="90"/>
      <c r="J154" s="91"/>
    </row>
    <row r="155" spans="1:12" x14ac:dyDescent="0.25">
      <c r="A155" s="92"/>
      <c r="B155" s="93"/>
      <c r="C155" s="93"/>
      <c r="D155" s="93"/>
      <c r="E155" s="93"/>
      <c r="F155" s="93"/>
      <c r="G155" s="93"/>
      <c r="H155" s="93"/>
      <c r="I155" s="93"/>
      <c r="J155" s="94"/>
    </row>
    <row r="156" spans="1:12" x14ac:dyDescent="0.25">
      <c r="A156" s="118" t="s">
        <v>25</v>
      </c>
      <c r="B156" s="119"/>
      <c r="C156" s="119"/>
      <c r="D156" s="119"/>
      <c r="E156" s="119"/>
      <c r="F156" s="119"/>
      <c r="G156" s="119"/>
      <c r="H156" s="119"/>
      <c r="I156" s="119"/>
      <c r="J156" s="120"/>
    </row>
    <row r="157" spans="1:12" ht="15" customHeight="1" x14ac:dyDescent="0.25">
      <c r="A157" s="97" t="s">
        <v>177</v>
      </c>
      <c r="B157" s="160"/>
      <c r="C157" s="160"/>
      <c r="D157" s="160"/>
      <c r="E157" s="160"/>
      <c r="F157" s="160"/>
      <c r="G157" s="160"/>
      <c r="H157" s="160"/>
      <c r="I157" s="160"/>
      <c r="J157" s="98"/>
    </row>
    <row r="158" spans="1:12" ht="15" customHeight="1" x14ac:dyDescent="0.25">
      <c r="A158" s="95" t="s">
        <v>178</v>
      </c>
      <c r="B158" s="96"/>
      <c r="C158" s="82" t="s">
        <v>179</v>
      </c>
      <c r="D158" s="83"/>
      <c r="E158" s="82" t="s">
        <v>180</v>
      </c>
      <c r="F158" s="84"/>
      <c r="G158" s="83"/>
      <c r="H158" s="82" t="s">
        <v>181</v>
      </c>
      <c r="I158" s="84"/>
      <c r="J158" s="83"/>
    </row>
    <row r="159" spans="1:12" ht="43.95" customHeight="1" x14ac:dyDescent="0.25">
      <c r="A159" s="3" t="s">
        <v>182</v>
      </c>
      <c r="B159" s="56" t="s">
        <v>183</v>
      </c>
      <c r="C159" s="56" t="s">
        <v>182</v>
      </c>
      <c r="D159" s="56" t="s">
        <v>183</v>
      </c>
      <c r="E159" s="56" t="s">
        <v>182</v>
      </c>
      <c r="F159" s="88" t="s">
        <v>184</v>
      </c>
      <c r="G159" s="88"/>
      <c r="H159" s="3" t="s">
        <v>182</v>
      </c>
      <c r="I159" s="81" t="s">
        <v>183</v>
      </c>
      <c r="J159" s="81"/>
    </row>
    <row r="160" spans="1:12" ht="20.399999999999999" customHeight="1" x14ac:dyDescent="0.25">
      <c r="A160" s="3" t="s">
        <v>185</v>
      </c>
      <c r="B160" s="56" t="s">
        <v>186</v>
      </c>
      <c r="C160" s="56" t="s">
        <v>187</v>
      </c>
      <c r="D160" s="56" t="s">
        <v>188</v>
      </c>
      <c r="E160" s="3" t="s">
        <v>191</v>
      </c>
      <c r="F160" s="81" t="s">
        <v>188</v>
      </c>
      <c r="G160" s="81"/>
      <c r="H160" s="56" t="s">
        <v>189</v>
      </c>
      <c r="I160" s="81" t="s">
        <v>190</v>
      </c>
      <c r="J160" s="81"/>
    </row>
    <row r="161" spans="1:18" ht="17.25" customHeight="1" x14ac:dyDescent="0.25">
      <c r="A161" s="85" t="s">
        <v>173</v>
      </c>
      <c r="B161" s="86"/>
      <c r="C161" s="86"/>
      <c r="D161" s="86"/>
      <c r="E161" s="86"/>
      <c r="F161" s="87"/>
      <c r="G161" s="151" t="s">
        <v>172</v>
      </c>
      <c r="H161" s="158"/>
      <c r="I161" s="158"/>
      <c r="J161" s="159"/>
      <c r="L161" s="157"/>
      <c r="M161" s="157"/>
      <c r="N161" s="157"/>
      <c r="O161" s="157"/>
    </row>
    <row r="162" spans="1:18" s="30" customFormat="1" ht="14.4" customHeight="1" x14ac:dyDescent="0.25">
      <c r="A162" s="118" t="s">
        <v>73</v>
      </c>
      <c r="B162" s="119"/>
      <c r="C162" s="119"/>
      <c r="D162" s="119"/>
      <c r="E162" s="119"/>
      <c r="F162" s="120"/>
      <c r="G162" s="129">
        <v>3326</v>
      </c>
      <c r="H162" s="130"/>
      <c r="I162" s="130"/>
      <c r="J162" s="131"/>
    </row>
    <row r="163" spans="1:18" ht="263.39999999999998" customHeight="1" x14ac:dyDescent="0.25">
      <c r="A163" s="135" t="s">
        <v>250</v>
      </c>
      <c r="B163" s="135"/>
      <c r="C163" s="135"/>
      <c r="D163" s="135"/>
      <c r="E163" s="135"/>
      <c r="F163" s="135"/>
      <c r="G163" s="135"/>
      <c r="H163" s="135"/>
      <c r="I163" s="135"/>
      <c r="J163" s="135"/>
    </row>
    <row r="164" spans="1:18" x14ac:dyDescent="0.25">
      <c r="A164" s="104" t="s">
        <v>26</v>
      </c>
      <c r="B164" s="105"/>
      <c r="C164" s="105"/>
      <c r="D164" s="105"/>
      <c r="E164" s="105"/>
      <c r="F164" s="105"/>
      <c r="G164" s="105"/>
      <c r="H164" s="105"/>
      <c r="I164" s="105"/>
      <c r="J164" s="106"/>
    </row>
    <row r="165" spans="1:18" x14ac:dyDescent="0.25">
      <c r="A165" s="85" t="s">
        <v>29</v>
      </c>
      <c r="B165" s="86"/>
      <c r="C165" s="86"/>
      <c r="D165" s="86"/>
      <c r="E165" s="86"/>
      <c r="F165" s="86"/>
      <c r="G165" s="86"/>
      <c r="H165" s="86"/>
      <c r="I165" s="86"/>
      <c r="J165" s="87"/>
    </row>
    <row r="166" spans="1:18" x14ac:dyDescent="0.25">
      <c r="A166" s="104" t="s">
        <v>27</v>
      </c>
      <c r="B166" s="105"/>
      <c r="C166" s="105"/>
      <c r="D166" s="105"/>
      <c r="E166" s="105"/>
      <c r="F166" s="105"/>
      <c r="G166" s="105"/>
      <c r="H166" s="105"/>
      <c r="I166" s="105"/>
      <c r="J166" s="106"/>
    </row>
    <row r="167" spans="1:18" x14ac:dyDescent="0.25">
      <c r="A167" s="85" t="s">
        <v>34</v>
      </c>
      <c r="B167" s="86"/>
      <c r="C167" s="86"/>
      <c r="D167" s="86"/>
      <c r="E167" s="86"/>
      <c r="F167" s="86"/>
      <c r="G167" s="86"/>
      <c r="H167" s="86"/>
      <c r="I167" s="86"/>
      <c r="J167" s="87"/>
    </row>
    <row r="168" spans="1:18" x14ac:dyDescent="0.25">
      <c r="A168" s="85" t="s">
        <v>104</v>
      </c>
      <c r="B168" s="86"/>
      <c r="C168" s="86"/>
      <c r="D168" s="86"/>
      <c r="E168" s="86"/>
      <c r="F168" s="86"/>
      <c r="G168" s="86"/>
      <c r="H168" s="86"/>
      <c r="I168" s="86"/>
      <c r="J168" s="87"/>
    </row>
    <row r="169" spans="1:18" x14ac:dyDescent="0.25">
      <c r="A169" s="85" t="s">
        <v>105</v>
      </c>
      <c r="B169" s="86"/>
      <c r="C169" s="86"/>
      <c r="D169" s="86"/>
      <c r="E169" s="86"/>
      <c r="F169" s="86"/>
      <c r="G169" s="86"/>
      <c r="H169" s="86"/>
      <c r="I169" s="86"/>
      <c r="J169" s="87"/>
    </row>
    <row r="170" spans="1:18" ht="30.75" customHeight="1" x14ac:dyDescent="0.25">
      <c r="A170" s="116" t="s">
        <v>106</v>
      </c>
      <c r="B170" s="102"/>
      <c r="C170" s="102"/>
      <c r="D170" s="102"/>
      <c r="E170" s="102"/>
      <c r="F170" s="102"/>
      <c r="G170" s="102"/>
      <c r="H170" s="102"/>
      <c r="I170" s="102"/>
      <c r="J170" s="103"/>
    </row>
    <row r="171" spans="1:18" ht="15" customHeight="1" x14ac:dyDescent="0.25">
      <c r="A171" s="136" t="s">
        <v>241</v>
      </c>
      <c r="B171" s="137"/>
      <c r="C171" s="137"/>
      <c r="D171" s="137"/>
      <c r="E171" s="137"/>
      <c r="F171" s="137"/>
      <c r="G171" s="137"/>
      <c r="H171" s="137"/>
      <c r="I171" s="137"/>
      <c r="J171" s="138"/>
    </row>
    <row r="172" spans="1:18" x14ac:dyDescent="0.25">
      <c r="A172" s="139"/>
      <c r="B172" s="140"/>
      <c r="C172" s="140"/>
      <c r="D172" s="140"/>
      <c r="E172" s="140"/>
      <c r="F172" s="140"/>
      <c r="G172" s="140"/>
      <c r="H172" s="140"/>
      <c r="I172" s="140"/>
      <c r="J172" s="141"/>
    </row>
    <row r="173" spans="1:18" x14ac:dyDescent="0.25">
      <c r="A173" s="139"/>
      <c r="B173" s="140"/>
      <c r="C173" s="140"/>
      <c r="D173" s="140"/>
      <c r="E173" s="140"/>
      <c r="F173" s="140"/>
      <c r="G173" s="140"/>
      <c r="H173" s="140"/>
      <c r="I173" s="140"/>
      <c r="J173" s="141"/>
    </row>
    <row r="174" spans="1:18" x14ac:dyDescent="0.25">
      <c r="A174" s="142"/>
      <c r="B174" s="143"/>
      <c r="C174" s="143"/>
      <c r="D174" s="143"/>
      <c r="E174" s="143"/>
      <c r="F174" s="143"/>
      <c r="G174" s="143"/>
      <c r="H174" s="143"/>
      <c r="I174" s="143"/>
      <c r="J174" s="144"/>
      <c r="M174" s="29" t="s">
        <v>249</v>
      </c>
    </row>
    <row r="175" spans="1:18" s="10" customFormat="1" x14ac:dyDescent="0.25">
      <c r="A175" s="10" t="s">
        <v>151</v>
      </c>
      <c r="D175" s="10" t="str">
        <f>F8</f>
        <v>Xrbia Vangani Phase II</v>
      </c>
    </row>
    <row r="176" spans="1:18" s="10" customFormat="1" x14ac:dyDescent="0.25">
      <c r="R176" s="10" t="s">
        <v>242</v>
      </c>
    </row>
    <row r="210" spans="1:2" hidden="1" x14ac:dyDescent="0.25"/>
    <row r="211" spans="1:2" hidden="1" x14ac:dyDescent="0.25"/>
    <row r="212" spans="1:2" hidden="1" x14ac:dyDescent="0.25"/>
    <row r="213" spans="1:2" hidden="1" x14ac:dyDescent="0.25"/>
    <row r="214" spans="1:2" hidden="1" x14ac:dyDescent="0.25"/>
    <row r="215" spans="1:2" hidden="1" x14ac:dyDescent="0.25"/>
    <row r="216" spans="1:2" hidden="1" x14ac:dyDescent="0.25"/>
    <row r="219" spans="1:2" x14ac:dyDescent="0.25">
      <c r="A219" s="10"/>
      <c r="B219" s="10"/>
    </row>
    <row r="220" spans="1:2" x14ac:dyDescent="0.25">
      <c r="A220" s="10"/>
      <c r="B220" s="10"/>
    </row>
    <row r="221" spans="1:2" x14ac:dyDescent="0.25">
      <c r="A221" s="10" t="s">
        <v>243</v>
      </c>
    </row>
    <row r="264" spans="1:2" x14ac:dyDescent="0.25">
      <c r="A264" s="10" t="s">
        <v>119</v>
      </c>
      <c r="B264" s="10"/>
    </row>
    <row r="265" spans="1:2" x14ac:dyDescent="0.25">
      <c r="A265" s="10"/>
      <c r="B265" s="10"/>
    </row>
  </sheetData>
  <mergeCells count="360">
    <mergeCell ref="C31:J31"/>
    <mergeCell ref="C32:J32"/>
    <mergeCell ref="L161:O161"/>
    <mergeCell ref="A30:J30"/>
    <mergeCell ref="G161:J161"/>
    <mergeCell ref="A157:J157"/>
    <mergeCell ref="I46:J46"/>
    <mergeCell ref="F41:J41"/>
    <mergeCell ref="A43:B43"/>
    <mergeCell ref="I160:J160"/>
    <mergeCell ref="C51:J51"/>
    <mergeCell ref="F39:J39"/>
    <mergeCell ref="A31:B31"/>
    <mergeCell ref="A41:E41"/>
    <mergeCell ref="I49:J49"/>
    <mergeCell ref="A42:J42"/>
    <mergeCell ref="D47:E47"/>
    <mergeCell ref="C44:F44"/>
    <mergeCell ref="C45:F45"/>
    <mergeCell ref="A156:J156"/>
    <mergeCell ref="A152:J152"/>
    <mergeCell ref="A161:F161"/>
    <mergeCell ref="A53:J53"/>
    <mergeCell ref="A100:B100"/>
    <mergeCell ref="D100:E100"/>
    <mergeCell ref="A1:J1"/>
    <mergeCell ref="A52:E52"/>
    <mergeCell ref="F52:J52"/>
    <mergeCell ref="A46:E46"/>
    <mergeCell ref="F46:H46"/>
    <mergeCell ref="F40:J40"/>
    <mergeCell ref="I45:J45"/>
    <mergeCell ref="A37:E37"/>
    <mergeCell ref="I28:J28"/>
    <mergeCell ref="F37:J37"/>
    <mergeCell ref="F38:J38"/>
    <mergeCell ref="H47:J47"/>
    <mergeCell ref="A45:B45"/>
    <mergeCell ref="A49:C49"/>
    <mergeCell ref="A29:J29"/>
    <mergeCell ref="A40:E40"/>
    <mergeCell ref="F47:G47"/>
    <mergeCell ref="C43:F43"/>
    <mergeCell ref="F49:H49"/>
    <mergeCell ref="A48:J48"/>
    <mergeCell ref="A34:J35"/>
    <mergeCell ref="A36:E36"/>
    <mergeCell ref="A44:B44"/>
    <mergeCell ref="A166:J166"/>
    <mergeCell ref="A163:J163"/>
    <mergeCell ref="A164:J164"/>
    <mergeCell ref="A171:J174"/>
    <mergeCell ref="A162:F162"/>
    <mergeCell ref="G162:J162"/>
    <mergeCell ref="A168:J168"/>
    <mergeCell ref="A165:J165"/>
    <mergeCell ref="A169:J169"/>
    <mergeCell ref="A170:J170"/>
    <mergeCell ref="A167:J167"/>
    <mergeCell ref="H44:J44"/>
    <mergeCell ref="H50:J50"/>
    <mergeCell ref="C50:G50"/>
    <mergeCell ref="A47:C47"/>
    <mergeCell ref="D49:E49"/>
    <mergeCell ref="H43:J43"/>
    <mergeCell ref="A107:B107"/>
    <mergeCell ref="D107:E107"/>
    <mergeCell ref="A108:B108"/>
    <mergeCell ref="D108:E108"/>
    <mergeCell ref="C56:J56"/>
    <mergeCell ref="A57:B57"/>
    <mergeCell ref="D57:E57"/>
    <mergeCell ref="F57:G57"/>
    <mergeCell ref="H57:J57"/>
    <mergeCell ref="A58:B58"/>
    <mergeCell ref="D58:E58"/>
    <mergeCell ref="F58:G67"/>
    <mergeCell ref="H58:J67"/>
    <mergeCell ref="A59:B59"/>
    <mergeCell ref="D59:E59"/>
    <mergeCell ref="A60:B60"/>
    <mergeCell ref="D60:E60"/>
    <mergeCell ref="A61:B61"/>
    <mergeCell ref="A2:J2"/>
    <mergeCell ref="A3:E3"/>
    <mergeCell ref="F3:J3"/>
    <mergeCell ref="A4:E4"/>
    <mergeCell ref="F4:J4"/>
    <mergeCell ref="A6:E6"/>
    <mergeCell ref="F10:J10"/>
    <mergeCell ref="C17:E17"/>
    <mergeCell ref="F6:J6"/>
    <mergeCell ref="F12:J12"/>
    <mergeCell ref="B15:E15"/>
    <mergeCell ref="A7:E7"/>
    <mergeCell ref="F7:J7"/>
    <mergeCell ref="H14:J14"/>
    <mergeCell ref="G16:J16"/>
    <mergeCell ref="A12:E12"/>
    <mergeCell ref="A8:E8"/>
    <mergeCell ref="G15:J15"/>
    <mergeCell ref="F17:G17"/>
    <mergeCell ref="C13:J13"/>
    <mergeCell ref="A11:E11"/>
    <mergeCell ref="F11:J11"/>
    <mergeCell ref="A9:E9"/>
    <mergeCell ref="F9:J9"/>
    <mergeCell ref="A5:E5"/>
    <mergeCell ref="F5:J5"/>
    <mergeCell ref="A38:E38"/>
    <mergeCell ref="A18:E19"/>
    <mergeCell ref="F25:J25"/>
    <mergeCell ref="B14:F14"/>
    <mergeCell ref="A23:E23"/>
    <mergeCell ref="B16:E16"/>
    <mergeCell ref="A17:B17"/>
    <mergeCell ref="F8:J8"/>
    <mergeCell ref="A33:J33"/>
    <mergeCell ref="H17:J17"/>
    <mergeCell ref="A13:B13"/>
    <mergeCell ref="F22:J22"/>
    <mergeCell ref="A24:E24"/>
    <mergeCell ref="A25:E25"/>
    <mergeCell ref="F24:J24"/>
    <mergeCell ref="A10:E10"/>
    <mergeCell ref="F18:J19"/>
    <mergeCell ref="A22:E22"/>
    <mergeCell ref="A32:B32"/>
    <mergeCell ref="A20:E21"/>
    <mergeCell ref="F20:J21"/>
    <mergeCell ref="C27:D27"/>
    <mergeCell ref="E27:F27"/>
    <mergeCell ref="I27:J27"/>
    <mergeCell ref="A26:B26"/>
    <mergeCell ref="C26:D26"/>
    <mergeCell ref="E26:F26"/>
    <mergeCell ref="G26:H26"/>
    <mergeCell ref="A27:B27"/>
    <mergeCell ref="F23:J23"/>
    <mergeCell ref="I26:J26"/>
    <mergeCell ref="E28:F28"/>
    <mergeCell ref="G28:H28"/>
    <mergeCell ref="A28:B28"/>
    <mergeCell ref="C28:D28"/>
    <mergeCell ref="A39:E39"/>
    <mergeCell ref="G27:H27"/>
    <mergeCell ref="F36:J36"/>
    <mergeCell ref="A106:B106"/>
    <mergeCell ref="D106:E106"/>
    <mergeCell ref="A96:B96"/>
    <mergeCell ref="C96:J96"/>
    <mergeCell ref="E97:F97"/>
    <mergeCell ref="I97:J97"/>
    <mergeCell ref="A98:B98"/>
    <mergeCell ref="C98:J98"/>
    <mergeCell ref="A99:B99"/>
    <mergeCell ref="D99:E99"/>
    <mergeCell ref="F99:G99"/>
    <mergeCell ref="H99:J99"/>
    <mergeCell ref="A54:B54"/>
    <mergeCell ref="C54:J54"/>
    <mergeCell ref="E55:F55"/>
    <mergeCell ref="I55:J55"/>
    <mergeCell ref="A56:B56"/>
    <mergeCell ref="D109:E109"/>
    <mergeCell ref="A110:B110"/>
    <mergeCell ref="C110:J110"/>
    <mergeCell ref="A101:B101"/>
    <mergeCell ref="D101:E101"/>
    <mergeCell ref="A102:B102"/>
    <mergeCell ref="D102:E102"/>
    <mergeCell ref="A103:B103"/>
    <mergeCell ref="D103:E103"/>
    <mergeCell ref="A104:B104"/>
    <mergeCell ref="D104:E104"/>
    <mergeCell ref="A105:B105"/>
    <mergeCell ref="D105:E105"/>
    <mergeCell ref="A109:B109"/>
    <mergeCell ref="F160:G160"/>
    <mergeCell ref="C158:D158"/>
    <mergeCell ref="E158:G158"/>
    <mergeCell ref="A153:J153"/>
    <mergeCell ref="F159:G159"/>
    <mergeCell ref="A154:J155"/>
    <mergeCell ref="I159:J159"/>
    <mergeCell ref="H158:J158"/>
    <mergeCell ref="A158:B158"/>
    <mergeCell ref="D61:E61"/>
    <mergeCell ref="A62:B62"/>
    <mergeCell ref="D62:E62"/>
    <mergeCell ref="A63:B63"/>
    <mergeCell ref="D63:E63"/>
    <mergeCell ref="A64:B64"/>
    <mergeCell ref="D64:E64"/>
    <mergeCell ref="A65:B65"/>
    <mergeCell ref="D65:E65"/>
    <mergeCell ref="A66:B66"/>
    <mergeCell ref="D66:E66"/>
    <mergeCell ref="A67:B67"/>
    <mergeCell ref="D67:E67"/>
    <mergeCell ref="A68:B68"/>
    <mergeCell ref="C68:J68"/>
    <mergeCell ref="E69:F69"/>
    <mergeCell ref="I69:J69"/>
    <mergeCell ref="A70:B70"/>
    <mergeCell ref="C70:J70"/>
    <mergeCell ref="A71:B71"/>
    <mergeCell ref="D71:E71"/>
    <mergeCell ref="F71:G71"/>
    <mergeCell ref="H71:J71"/>
    <mergeCell ref="A72:B72"/>
    <mergeCell ref="D72:E72"/>
    <mergeCell ref="F72:G81"/>
    <mergeCell ref="H72:J81"/>
    <mergeCell ref="A73:B73"/>
    <mergeCell ref="D73:E73"/>
    <mergeCell ref="A74:B74"/>
    <mergeCell ref="D74:E74"/>
    <mergeCell ref="A75:B75"/>
    <mergeCell ref="D75:E75"/>
    <mergeCell ref="A76:B76"/>
    <mergeCell ref="D76:E76"/>
    <mergeCell ref="A77:B77"/>
    <mergeCell ref="D77:E77"/>
    <mergeCell ref="A78:B78"/>
    <mergeCell ref="D78:E78"/>
    <mergeCell ref="A79:B79"/>
    <mergeCell ref="D79:E79"/>
    <mergeCell ref="A80:B80"/>
    <mergeCell ref="D80:E80"/>
    <mergeCell ref="A81:B81"/>
    <mergeCell ref="D81:E81"/>
    <mergeCell ref="A82:B82"/>
    <mergeCell ref="C82:J82"/>
    <mergeCell ref="E83:F83"/>
    <mergeCell ref="I83:J83"/>
    <mergeCell ref="A84:B84"/>
    <mergeCell ref="C84:J84"/>
    <mergeCell ref="A85:B85"/>
    <mergeCell ref="D85:E85"/>
    <mergeCell ref="F85:G85"/>
    <mergeCell ref="H85:J85"/>
    <mergeCell ref="A86:B86"/>
    <mergeCell ref="D86:E86"/>
    <mergeCell ref="F86:G95"/>
    <mergeCell ref="H86:J95"/>
    <mergeCell ref="A87:B87"/>
    <mergeCell ref="D87:E87"/>
    <mergeCell ref="A88:B88"/>
    <mergeCell ref="D88:E88"/>
    <mergeCell ref="A89:B89"/>
    <mergeCell ref="D89:E89"/>
    <mergeCell ref="A90:B90"/>
    <mergeCell ref="D90:E90"/>
    <mergeCell ref="A91:B91"/>
    <mergeCell ref="D91:E91"/>
    <mergeCell ref="A92:B92"/>
    <mergeCell ref="D92:E92"/>
    <mergeCell ref="A93:B93"/>
    <mergeCell ref="D93:E93"/>
    <mergeCell ref="A94:B94"/>
    <mergeCell ref="D94:E94"/>
    <mergeCell ref="A95:B95"/>
    <mergeCell ref="D95:E95"/>
    <mergeCell ref="A118:B118"/>
    <mergeCell ref="D118:E118"/>
    <mergeCell ref="A119:B119"/>
    <mergeCell ref="D119:E119"/>
    <mergeCell ref="F100:G109"/>
    <mergeCell ref="D115:E115"/>
    <mergeCell ref="E111:F111"/>
    <mergeCell ref="A112:B112"/>
    <mergeCell ref="C112:J112"/>
    <mergeCell ref="A113:B113"/>
    <mergeCell ref="D113:E113"/>
    <mergeCell ref="H113:J113"/>
    <mergeCell ref="A114:B114"/>
    <mergeCell ref="D114:E114"/>
    <mergeCell ref="F114:G123"/>
    <mergeCell ref="H114:J123"/>
    <mergeCell ref="A115:B115"/>
    <mergeCell ref="A116:B116"/>
    <mergeCell ref="D116:E116"/>
    <mergeCell ref="A117:B117"/>
    <mergeCell ref="D117:E117"/>
    <mergeCell ref="F113:G113"/>
    <mergeCell ref="H100:J109"/>
    <mergeCell ref="I111:J111"/>
    <mergeCell ref="A132:B132"/>
    <mergeCell ref="D132:E132"/>
    <mergeCell ref="A133:B133"/>
    <mergeCell ref="D133:E133"/>
    <mergeCell ref="A134:B134"/>
    <mergeCell ref="D134:E134"/>
    <mergeCell ref="A120:B120"/>
    <mergeCell ref="D120:E120"/>
    <mergeCell ref="A121:B121"/>
    <mergeCell ref="D121:E121"/>
    <mergeCell ref="A122:B122"/>
    <mergeCell ref="D122:E122"/>
    <mergeCell ref="A123:B123"/>
    <mergeCell ref="D123:E123"/>
    <mergeCell ref="A124:B124"/>
    <mergeCell ref="C124:J124"/>
    <mergeCell ref="A135:B135"/>
    <mergeCell ref="D135:E135"/>
    <mergeCell ref="A136:B136"/>
    <mergeCell ref="D136:E136"/>
    <mergeCell ref="A137:B137"/>
    <mergeCell ref="D137:E137"/>
    <mergeCell ref="E125:F125"/>
    <mergeCell ref="I125:J125"/>
    <mergeCell ref="A126:B126"/>
    <mergeCell ref="C126:J126"/>
    <mergeCell ref="A127:B127"/>
    <mergeCell ref="D127:E127"/>
    <mergeCell ref="F127:G127"/>
    <mergeCell ref="H127:J127"/>
    <mergeCell ref="A128:B128"/>
    <mergeCell ref="D128:E128"/>
    <mergeCell ref="F128:G137"/>
    <mergeCell ref="H128:J137"/>
    <mergeCell ref="A129:B129"/>
    <mergeCell ref="D129:E129"/>
    <mergeCell ref="A130:B130"/>
    <mergeCell ref="D130:E130"/>
    <mergeCell ref="A131:B131"/>
    <mergeCell ref="D131:E131"/>
    <mergeCell ref="A138:B138"/>
    <mergeCell ref="C138:J138"/>
    <mergeCell ref="E139:F139"/>
    <mergeCell ref="I139:J139"/>
    <mergeCell ref="A140:B140"/>
    <mergeCell ref="C140:J140"/>
    <mergeCell ref="A141:B141"/>
    <mergeCell ref="D141:E141"/>
    <mergeCell ref="F141:G141"/>
    <mergeCell ref="H141:J141"/>
    <mergeCell ref="A142:B142"/>
    <mergeCell ref="D142:E142"/>
    <mergeCell ref="F142:G151"/>
    <mergeCell ref="H142:J151"/>
    <mergeCell ref="A143:B143"/>
    <mergeCell ref="D143:E143"/>
    <mergeCell ref="A144:B144"/>
    <mergeCell ref="D144:E144"/>
    <mergeCell ref="A145:B145"/>
    <mergeCell ref="D145:E145"/>
    <mergeCell ref="A146:B146"/>
    <mergeCell ref="D146:E146"/>
    <mergeCell ref="A147:B147"/>
    <mergeCell ref="D147:E147"/>
    <mergeCell ref="A148:B148"/>
    <mergeCell ref="D148:E148"/>
    <mergeCell ref="A149:B149"/>
    <mergeCell ref="D149:E149"/>
    <mergeCell ref="A150:B150"/>
    <mergeCell ref="D150:E150"/>
    <mergeCell ref="A151:B151"/>
    <mergeCell ref="D151:E151"/>
  </mergeCells>
  <phoneticPr fontId="0" type="noConversion"/>
  <hyperlinks>
    <hyperlink ref="C32" r:id="rId1" xr:uid="{00000000-0004-0000-0000-000000000000}"/>
  </hyperlinks>
  <printOptions horizontalCentered="1"/>
  <pageMargins left="0.39370078740157483" right="0.39370078740157483" top="0.78740157480314965" bottom="0.78740157480314965" header="0.19685039370078741" footer="0.19685039370078741"/>
  <pageSetup paperSize="9" scale="96" fitToHeight="0" orientation="portrait" r:id="rId2"/>
  <headerFooter>
    <oddHeader>&amp;C&amp;G</oddHeader>
    <oddFooter>&amp;L&amp;"Times New Roman,Bold"Ref No: &amp;F&amp;C&amp;G&amp;R&amp;P</oddFooter>
  </headerFooter>
  <rowBreaks count="5" manualBreakCount="5">
    <brk id="67" max="16383" man="1"/>
    <brk id="109" max="16383" man="1"/>
    <brk id="174" max="16383" man="1"/>
    <brk id="220" max="16383" man="1"/>
    <brk id="263"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29"/>
  <sheetViews>
    <sheetView workbookViewId="0">
      <selection activeCell="C8" sqref="C8"/>
    </sheetView>
  </sheetViews>
  <sheetFormatPr defaultColWidth="9.109375" defaultRowHeight="13.8" x14ac:dyDescent="0.25"/>
  <cols>
    <col min="1" max="1" width="20.5546875" style="13" customWidth="1"/>
    <col min="2" max="2" width="11.6640625" style="13" customWidth="1"/>
    <col min="3" max="4" width="9.109375" style="13"/>
    <col min="5" max="5" width="10.109375" style="13" customWidth="1"/>
    <col min="6" max="6" width="10.6640625" style="13" customWidth="1"/>
    <col min="7" max="7" width="9.109375" style="13"/>
    <col min="8" max="8" width="10.44140625" style="13" customWidth="1"/>
    <col min="9" max="9" width="15.44140625" style="13" customWidth="1"/>
    <col min="10" max="16384" width="9.109375" style="13"/>
  </cols>
  <sheetData>
    <row r="2" spans="1:13" x14ac:dyDescent="0.25">
      <c r="A2" s="12" t="s">
        <v>120</v>
      </c>
      <c r="B2" s="12" t="s">
        <v>121</v>
      </c>
      <c r="C2" s="12" t="s">
        <v>122</v>
      </c>
      <c r="D2" s="167" t="s">
        <v>123</v>
      </c>
      <c r="E2" s="167"/>
    </row>
    <row r="3" spans="1:13" x14ac:dyDescent="0.25">
      <c r="A3" s="14">
        <v>0</v>
      </c>
      <c r="B3" s="14">
        <v>0</v>
      </c>
      <c r="C3" s="14">
        <v>0</v>
      </c>
      <c r="D3" s="168">
        <v>7</v>
      </c>
      <c r="E3" s="168"/>
    </row>
    <row r="5" spans="1:13" x14ac:dyDescent="0.25">
      <c r="A5" s="13" t="s">
        <v>107</v>
      </c>
      <c r="B5" s="15" t="s">
        <v>124</v>
      </c>
      <c r="C5" s="15">
        <f>D3</f>
        <v>7</v>
      </c>
      <c r="D5" s="16"/>
    </row>
    <row r="6" spans="1:13" x14ac:dyDescent="0.25">
      <c r="A6" s="13" t="s">
        <v>108</v>
      </c>
      <c r="B6" s="17">
        <v>10</v>
      </c>
      <c r="C6" s="18">
        <v>10</v>
      </c>
      <c r="D6" s="19">
        <f>((100/B6)*C6)/100</f>
        <v>1</v>
      </c>
    </row>
    <row r="7" spans="1:13" x14ac:dyDescent="0.25">
      <c r="A7" s="13" t="s">
        <v>109</v>
      </c>
      <c r="B7" s="17">
        <v>8</v>
      </c>
      <c r="C7" s="18">
        <v>5</v>
      </c>
      <c r="D7" s="19">
        <f t="shared" ref="D7:D12" si="0">((100/B7)*C7)/100</f>
        <v>0.625</v>
      </c>
      <c r="F7" s="169" t="s">
        <v>125</v>
      </c>
      <c r="G7" s="169"/>
      <c r="H7" s="20" t="s">
        <v>126</v>
      </c>
      <c r="J7" s="21"/>
    </row>
    <row r="8" spans="1:13" x14ac:dyDescent="0.25">
      <c r="A8" s="13" t="s">
        <v>114</v>
      </c>
      <c r="B8" s="17">
        <f>C5</f>
        <v>7</v>
      </c>
      <c r="C8" s="18">
        <v>0</v>
      </c>
      <c r="D8" s="19">
        <f t="shared" si="0"/>
        <v>0</v>
      </c>
      <c r="F8" s="166" t="s">
        <v>127</v>
      </c>
      <c r="G8" s="166"/>
      <c r="H8" s="17" t="s">
        <v>128</v>
      </c>
    </row>
    <row r="9" spans="1:13" x14ac:dyDescent="0.25">
      <c r="A9" s="13" t="s">
        <v>116</v>
      </c>
      <c r="B9" s="17">
        <f>C5</f>
        <v>7</v>
      </c>
      <c r="C9" s="18">
        <v>0</v>
      </c>
      <c r="D9" s="19">
        <f t="shared" si="0"/>
        <v>0</v>
      </c>
      <c r="F9" s="166" t="s">
        <v>129</v>
      </c>
      <c r="G9" s="166"/>
      <c r="H9" s="17" t="s">
        <v>130</v>
      </c>
    </row>
    <row r="10" spans="1:13" x14ac:dyDescent="0.25">
      <c r="A10" s="13" t="s">
        <v>36</v>
      </c>
      <c r="B10" s="17">
        <f>C5</f>
        <v>7</v>
      </c>
      <c r="C10" s="18">
        <v>0</v>
      </c>
      <c r="D10" s="19">
        <f t="shared" si="0"/>
        <v>0</v>
      </c>
      <c r="F10" s="166" t="s">
        <v>131</v>
      </c>
      <c r="G10" s="166"/>
      <c r="H10" s="17" t="s">
        <v>132</v>
      </c>
    </row>
    <row r="11" spans="1:13" x14ac:dyDescent="0.25">
      <c r="A11" s="22" t="s">
        <v>112</v>
      </c>
      <c r="B11" s="17">
        <f>C5</f>
        <v>7</v>
      </c>
      <c r="C11" s="18">
        <v>0</v>
      </c>
      <c r="D11" s="19">
        <f t="shared" si="0"/>
        <v>0</v>
      </c>
      <c r="F11" s="166" t="s">
        <v>133</v>
      </c>
      <c r="G11" s="166"/>
      <c r="H11" s="17" t="s">
        <v>134</v>
      </c>
    </row>
    <row r="12" spans="1:13" x14ac:dyDescent="0.25">
      <c r="A12" s="13" t="s">
        <v>37</v>
      </c>
      <c r="B12" s="17">
        <f>C5</f>
        <v>7</v>
      </c>
      <c r="C12" s="18">
        <v>0</v>
      </c>
      <c r="D12" s="19">
        <f t="shared" si="0"/>
        <v>0</v>
      </c>
      <c r="F12" s="166" t="s">
        <v>135</v>
      </c>
      <c r="G12" s="166"/>
      <c r="H12" s="17" t="s">
        <v>136</v>
      </c>
    </row>
    <row r="13" spans="1:13" ht="31.5" customHeight="1" x14ac:dyDescent="0.25">
      <c r="F13" s="166" t="s">
        <v>137</v>
      </c>
      <c r="G13" s="166"/>
      <c r="H13" s="17" t="s">
        <v>138</v>
      </c>
    </row>
    <row r="14" spans="1:13" hidden="1" x14ac:dyDescent="0.25">
      <c r="A14" s="12"/>
      <c r="B14" s="12" t="s">
        <v>113</v>
      </c>
      <c r="C14" s="12" t="s">
        <v>117</v>
      </c>
      <c r="G14" s="12" t="s">
        <v>108</v>
      </c>
      <c r="H14" s="12" t="s">
        <v>110</v>
      </c>
      <c r="I14" s="12" t="s">
        <v>111</v>
      </c>
      <c r="J14" s="12" t="s">
        <v>33</v>
      </c>
      <c r="K14" s="12" t="s">
        <v>36</v>
      </c>
      <c r="L14" s="12" t="s">
        <v>112</v>
      </c>
      <c r="M14" s="12" t="s">
        <v>37</v>
      </c>
    </row>
    <row r="15" spans="1:13" hidden="1" x14ac:dyDescent="0.25">
      <c r="A15" s="12" t="s">
        <v>31</v>
      </c>
      <c r="B15" s="12">
        <f>G15</f>
        <v>10</v>
      </c>
      <c r="C15" s="12">
        <f>G16</f>
        <v>30</v>
      </c>
      <c r="E15" s="167" t="s">
        <v>113</v>
      </c>
      <c r="F15" s="167"/>
      <c r="G15" s="23">
        <f>C6</f>
        <v>10</v>
      </c>
      <c r="H15" s="23">
        <f>40/B7*C7</f>
        <v>25</v>
      </c>
      <c r="I15" s="23">
        <f>15/B8*C8</f>
        <v>0</v>
      </c>
      <c r="J15" s="23">
        <f>10/B9*C9</f>
        <v>0</v>
      </c>
      <c r="K15" s="23">
        <f>10/B10*C10</f>
        <v>0</v>
      </c>
      <c r="L15" s="23">
        <f>5/B11*C11</f>
        <v>0</v>
      </c>
      <c r="M15" s="23">
        <f>5/B12*C12</f>
        <v>0</v>
      </c>
    </row>
    <row r="16" spans="1:13" hidden="1" x14ac:dyDescent="0.25">
      <c r="A16" s="12" t="s">
        <v>32</v>
      </c>
      <c r="B16" s="12">
        <f>H15</f>
        <v>25</v>
      </c>
      <c r="C16" s="12">
        <f>H16</f>
        <v>18.75</v>
      </c>
      <c r="E16" s="167" t="s">
        <v>115</v>
      </c>
      <c r="F16" s="167"/>
      <c r="G16" s="12">
        <f>G15+20</f>
        <v>30</v>
      </c>
      <c r="H16" s="12">
        <f>30/B7*C7</f>
        <v>18.75</v>
      </c>
      <c r="I16" s="12">
        <f>15/B8*C8</f>
        <v>0</v>
      </c>
      <c r="J16" s="12">
        <f>10/B9*C9</f>
        <v>0</v>
      </c>
      <c r="K16" s="12">
        <f>5/B10*C10</f>
        <v>0</v>
      </c>
      <c r="L16" s="12">
        <f>5/B11*C11</f>
        <v>0</v>
      </c>
      <c r="M16" s="12">
        <f>5/B12*C12</f>
        <v>0</v>
      </c>
    </row>
    <row r="17" spans="1:8" hidden="1" x14ac:dyDescent="0.25">
      <c r="A17" s="12" t="s">
        <v>111</v>
      </c>
      <c r="B17" s="12">
        <f>I15</f>
        <v>0</v>
      </c>
      <c r="C17" s="12">
        <f>I16</f>
        <v>0</v>
      </c>
    </row>
    <row r="18" spans="1:8" ht="29.25" hidden="1" customHeight="1" x14ac:dyDescent="0.25">
      <c r="A18" s="12" t="s">
        <v>33</v>
      </c>
      <c r="B18" s="12">
        <f>J15</f>
        <v>0</v>
      </c>
      <c r="C18" s="12">
        <f>J16</f>
        <v>0</v>
      </c>
    </row>
    <row r="19" spans="1:8" hidden="1" x14ac:dyDescent="0.25">
      <c r="A19" s="12" t="s">
        <v>36</v>
      </c>
      <c r="B19" s="12">
        <f>K15</f>
        <v>0</v>
      </c>
      <c r="C19" s="12">
        <f>K16</f>
        <v>0</v>
      </c>
    </row>
    <row r="20" spans="1:8" hidden="1" x14ac:dyDescent="0.25">
      <c r="A20" s="24" t="s">
        <v>112</v>
      </c>
      <c r="B20" s="12">
        <f>L15</f>
        <v>0</v>
      </c>
      <c r="C20" s="12">
        <f>L16</f>
        <v>0</v>
      </c>
    </row>
    <row r="21" spans="1:8" hidden="1" x14ac:dyDescent="0.25">
      <c r="A21" s="12" t="s">
        <v>37</v>
      </c>
      <c r="B21" s="12">
        <f>M15</f>
        <v>0</v>
      </c>
      <c r="C21" s="12">
        <f>M16</f>
        <v>0</v>
      </c>
    </row>
    <row r="22" spans="1:8" x14ac:dyDescent="0.25">
      <c r="A22" s="12" t="s">
        <v>118</v>
      </c>
      <c r="B22" s="25">
        <f>(B15+B16+B17+B18+B19+B20+B21)/100</f>
        <v>0.35</v>
      </c>
      <c r="C22" s="25">
        <f>(C15+C16+C17+C18+C19+C20+C21)/100</f>
        <v>0.48749999999999999</v>
      </c>
      <c r="F22" s="166" t="s">
        <v>139</v>
      </c>
      <c r="G22" s="166"/>
      <c r="H22" s="17" t="s">
        <v>130</v>
      </c>
    </row>
    <row r="23" spans="1:8" x14ac:dyDescent="0.25">
      <c r="F23" s="166" t="s">
        <v>140</v>
      </c>
      <c r="G23" s="166"/>
      <c r="H23" s="17" t="s">
        <v>141</v>
      </c>
    </row>
    <row r="24" spans="1:8" x14ac:dyDescent="0.25">
      <c r="A24" s="13" t="s">
        <v>142</v>
      </c>
      <c r="B24" s="26">
        <v>0.01</v>
      </c>
      <c r="C24" s="26">
        <v>0.02</v>
      </c>
      <c r="F24" s="166" t="s">
        <v>143</v>
      </c>
      <c r="G24" s="166"/>
      <c r="H24" s="17" t="s">
        <v>144</v>
      </c>
    </row>
    <row r="25" spans="1:8" x14ac:dyDescent="0.25">
      <c r="A25" s="13" t="s">
        <v>145</v>
      </c>
      <c r="B25" s="26">
        <v>0.01</v>
      </c>
      <c r="C25" s="26">
        <v>0.03</v>
      </c>
    </row>
    <row r="26" spans="1:8" x14ac:dyDescent="0.25">
      <c r="A26" s="13" t="s">
        <v>146</v>
      </c>
      <c r="B26" s="26">
        <v>0.03</v>
      </c>
      <c r="C26" s="26">
        <v>0.08</v>
      </c>
    </row>
    <row r="27" spans="1:8" x14ac:dyDescent="0.25">
      <c r="A27" s="13" t="s">
        <v>147</v>
      </c>
      <c r="B27" s="26">
        <v>0.05</v>
      </c>
      <c r="C27" s="26">
        <v>0.15</v>
      </c>
    </row>
    <row r="28" spans="1:8" x14ac:dyDescent="0.25">
      <c r="A28" s="13" t="s">
        <v>148</v>
      </c>
      <c r="B28" s="26">
        <v>7.0000000000000007E-2</v>
      </c>
      <c r="C28" s="26">
        <v>0.2</v>
      </c>
    </row>
    <row r="29" spans="1:8" x14ac:dyDescent="0.25">
      <c r="A29" s="13" t="s">
        <v>149</v>
      </c>
      <c r="B29" s="26">
        <v>0.1</v>
      </c>
      <c r="C29" s="26">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29"/>
  <sheetViews>
    <sheetView workbookViewId="0">
      <selection activeCell="C22" sqref="C22"/>
    </sheetView>
  </sheetViews>
  <sheetFormatPr defaultColWidth="9.109375" defaultRowHeight="13.8" x14ac:dyDescent="0.25"/>
  <cols>
    <col min="1" max="1" width="20.5546875" style="13" customWidth="1"/>
    <col min="2" max="2" width="11.6640625" style="13" customWidth="1"/>
    <col min="3" max="4" width="9.109375" style="13"/>
    <col min="5" max="5" width="10.109375" style="13" customWidth="1"/>
    <col min="6" max="6" width="10.6640625" style="13" customWidth="1"/>
    <col min="7" max="7" width="9.109375" style="13"/>
    <col min="8" max="8" width="10.44140625" style="13" customWidth="1"/>
    <col min="9" max="9" width="15.44140625" style="13" customWidth="1"/>
    <col min="10" max="16384" width="9.109375" style="13"/>
  </cols>
  <sheetData>
    <row r="2" spans="1:13" x14ac:dyDescent="0.25">
      <c r="A2" s="12" t="s">
        <v>120</v>
      </c>
      <c r="B2" s="12" t="s">
        <v>121</v>
      </c>
      <c r="C2" s="12" t="s">
        <v>122</v>
      </c>
      <c r="D2" s="167" t="s">
        <v>123</v>
      </c>
      <c r="E2" s="167"/>
    </row>
    <row r="3" spans="1:13" x14ac:dyDescent="0.25">
      <c r="A3" s="14">
        <v>0</v>
      </c>
      <c r="B3" s="14">
        <v>0</v>
      </c>
      <c r="C3" s="14">
        <v>0</v>
      </c>
      <c r="D3" s="168">
        <v>8</v>
      </c>
      <c r="E3" s="168"/>
    </row>
    <row r="5" spans="1:13" x14ac:dyDescent="0.25">
      <c r="A5" s="13" t="s">
        <v>107</v>
      </c>
      <c r="B5" s="15" t="s">
        <v>124</v>
      </c>
      <c r="C5" s="15">
        <f>D3</f>
        <v>8</v>
      </c>
      <c r="D5" s="16"/>
    </row>
    <row r="6" spans="1:13" x14ac:dyDescent="0.25">
      <c r="A6" s="13" t="s">
        <v>108</v>
      </c>
      <c r="B6" s="17">
        <v>10</v>
      </c>
      <c r="C6" s="18">
        <v>1</v>
      </c>
      <c r="D6" s="19">
        <f>((100/B6)*C6)/100</f>
        <v>0.1</v>
      </c>
    </row>
    <row r="7" spans="1:13" x14ac:dyDescent="0.25">
      <c r="A7" s="13" t="s">
        <v>109</v>
      </c>
      <c r="B7" s="17">
        <v>9</v>
      </c>
      <c r="C7" s="18">
        <v>0</v>
      </c>
      <c r="D7" s="19">
        <f t="shared" ref="D7:D12" si="0">((100/B7)*C7)/100</f>
        <v>0</v>
      </c>
      <c r="F7" s="169" t="s">
        <v>125</v>
      </c>
      <c r="G7" s="169"/>
      <c r="H7" s="20" t="s">
        <v>126</v>
      </c>
      <c r="J7" s="21"/>
    </row>
    <row r="8" spans="1:13" x14ac:dyDescent="0.25">
      <c r="A8" s="13" t="s">
        <v>114</v>
      </c>
      <c r="B8" s="17">
        <f>C5</f>
        <v>8</v>
      </c>
      <c r="C8" s="18">
        <v>0</v>
      </c>
      <c r="D8" s="19">
        <f t="shared" si="0"/>
        <v>0</v>
      </c>
      <c r="F8" s="166" t="s">
        <v>127</v>
      </c>
      <c r="G8" s="166"/>
      <c r="H8" s="17" t="s">
        <v>128</v>
      </c>
    </row>
    <row r="9" spans="1:13" x14ac:dyDescent="0.25">
      <c r="A9" s="13" t="s">
        <v>116</v>
      </c>
      <c r="B9" s="17">
        <f>C5</f>
        <v>8</v>
      </c>
      <c r="C9" s="18">
        <v>0</v>
      </c>
      <c r="D9" s="19">
        <f t="shared" si="0"/>
        <v>0</v>
      </c>
      <c r="F9" s="166" t="s">
        <v>129</v>
      </c>
      <c r="G9" s="166"/>
      <c r="H9" s="17" t="s">
        <v>130</v>
      </c>
    </row>
    <row r="10" spans="1:13" x14ac:dyDescent="0.25">
      <c r="A10" s="13" t="s">
        <v>36</v>
      </c>
      <c r="B10" s="17">
        <f>C5</f>
        <v>8</v>
      </c>
      <c r="C10" s="18">
        <v>0</v>
      </c>
      <c r="D10" s="19">
        <f t="shared" si="0"/>
        <v>0</v>
      </c>
      <c r="F10" s="166" t="s">
        <v>131</v>
      </c>
      <c r="G10" s="166"/>
      <c r="H10" s="17" t="s">
        <v>132</v>
      </c>
    </row>
    <row r="11" spans="1:13" x14ac:dyDescent="0.25">
      <c r="A11" s="22" t="s">
        <v>112</v>
      </c>
      <c r="B11" s="17">
        <f>C5</f>
        <v>8</v>
      </c>
      <c r="C11" s="18">
        <v>0</v>
      </c>
      <c r="D11" s="19">
        <f t="shared" si="0"/>
        <v>0</v>
      </c>
      <c r="F11" s="166" t="s">
        <v>133</v>
      </c>
      <c r="G11" s="166"/>
      <c r="H11" s="17" t="s">
        <v>134</v>
      </c>
    </row>
    <row r="12" spans="1:13" x14ac:dyDescent="0.25">
      <c r="A12" s="13" t="s">
        <v>37</v>
      </c>
      <c r="B12" s="17">
        <f>C5</f>
        <v>8</v>
      </c>
      <c r="C12" s="18">
        <v>0</v>
      </c>
      <c r="D12" s="19">
        <f t="shared" si="0"/>
        <v>0</v>
      </c>
      <c r="F12" s="166" t="s">
        <v>135</v>
      </c>
      <c r="G12" s="166"/>
      <c r="H12" s="17" t="s">
        <v>136</v>
      </c>
    </row>
    <row r="13" spans="1:13" ht="31.5" customHeight="1" x14ac:dyDescent="0.25">
      <c r="F13" s="166" t="s">
        <v>137</v>
      </c>
      <c r="G13" s="166"/>
      <c r="H13" s="17" t="s">
        <v>138</v>
      </c>
    </row>
    <row r="14" spans="1:13" hidden="1" x14ac:dyDescent="0.25">
      <c r="A14" s="12"/>
      <c r="B14" s="12" t="s">
        <v>113</v>
      </c>
      <c r="C14" s="12" t="s">
        <v>117</v>
      </c>
      <c r="G14" s="12" t="s">
        <v>108</v>
      </c>
      <c r="H14" s="12" t="s">
        <v>110</v>
      </c>
      <c r="I14" s="12" t="s">
        <v>111</v>
      </c>
      <c r="J14" s="12" t="s">
        <v>33</v>
      </c>
      <c r="K14" s="12" t="s">
        <v>36</v>
      </c>
      <c r="L14" s="12" t="s">
        <v>112</v>
      </c>
      <c r="M14" s="12" t="s">
        <v>37</v>
      </c>
    </row>
    <row r="15" spans="1:13" hidden="1" x14ac:dyDescent="0.25">
      <c r="A15" s="12" t="s">
        <v>31</v>
      </c>
      <c r="B15" s="12">
        <f>G15</f>
        <v>1</v>
      </c>
      <c r="C15" s="12">
        <f>G16</f>
        <v>21</v>
      </c>
      <c r="E15" s="167" t="s">
        <v>113</v>
      </c>
      <c r="F15" s="167"/>
      <c r="G15" s="23">
        <f>C6</f>
        <v>1</v>
      </c>
      <c r="H15" s="23">
        <f>40/B7*C7</f>
        <v>0</v>
      </c>
      <c r="I15" s="23">
        <f>15/B8*C8</f>
        <v>0</v>
      </c>
      <c r="J15" s="23">
        <f>10/B9*C9</f>
        <v>0</v>
      </c>
      <c r="K15" s="23">
        <f>10/B10*C10</f>
        <v>0</v>
      </c>
      <c r="L15" s="23">
        <f>5/B11*C11</f>
        <v>0</v>
      </c>
      <c r="M15" s="23">
        <f>5/B12*C12</f>
        <v>0</v>
      </c>
    </row>
    <row r="16" spans="1:13" hidden="1" x14ac:dyDescent="0.25">
      <c r="A16" s="12" t="s">
        <v>32</v>
      </c>
      <c r="B16" s="12">
        <f>H15</f>
        <v>0</v>
      </c>
      <c r="C16" s="12">
        <f>H16</f>
        <v>0</v>
      </c>
      <c r="E16" s="167" t="s">
        <v>115</v>
      </c>
      <c r="F16" s="167"/>
      <c r="G16" s="12">
        <f>G15+20</f>
        <v>21</v>
      </c>
      <c r="H16" s="12">
        <f>30/B7*C7</f>
        <v>0</v>
      </c>
      <c r="I16" s="12">
        <f>15/B8*C8</f>
        <v>0</v>
      </c>
      <c r="J16" s="12">
        <f>10/B9*C9</f>
        <v>0</v>
      </c>
      <c r="K16" s="12">
        <f>5/B10*C10</f>
        <v>0</v>
      </c>
      <c r="L16" s="12">
        <f>5/B11*C11</f>
        <v>0</v>
      </c>
      <c r="M16" s="12">
        <f>5/B12*C12</f>
        <v>0</v>
      </c>
    </row>
    <row r="17" spans="1:8" hidden="1" x14ac:dyDescent="0.25">
      <c r="A17" s="12" t="s">
        <v>111</v>
      </c>
      <c r="B17" s="12">
        <f>I15</f>
        <v>0</v>
      </c>
      <c r="C17" s="12">
        <f>I16</f>
        <v>0</v>
      </c>
    </row>
    <row r="18" spans="1:8" ht="29.25" hidden="1" customHeight="1" x14ac:dyDescent="0.25">
      <c r="A18" s="12" t="s">
        <v>33</v>
      </c>
      <c r="B18" s="12">
        <f>J15</f>
        <v>0</v>
      </c>
      <c r="C18" s="12">
        <f>J16</f>
        <v>0</v>
      </c>
    </row>
    <row r="19" spans="1:8" hidden="1" x14ac:dyDescent="0.25">
      <c r="A19" s="12" t="s">
        <v>36</v>
      </c>
      <c r="B19" s="12">
        <f>K15</f>
        <v>0</v>
      </c>
      <c r="C19" s="12">
        <f>K16</f>
        <v>0</v>
      </c>
    </row>
    <row r="20" spans="1:8" hidden="1" x14ac:dyDescent="0.25">
      <c r="A20" s="24" t="s">
        <v>112</v>
      </c>
      <c r="B20" s="12">
        <f>L15</f>
        <v>0</v>
      </c>
      <c r="C20" s="12">
        <f>L16</f>
        <v>0</v>
      </c>
    </row>
    <row r="21" spans="1:8" hidden="1" x14ac:dyDescent="0.25">
      <c r="A21" s="12" t="s">
        <v>37</v>
      </c>
      <c r="B21" s="12">
        <f>M15</f>
        <v>0</v>
      </c>
      <c r="C21" s="12">
        <f>M16</f>
        <v>0</v>
      </c>
    </row>
    <row r="22" spans="1:8" x14ac:dyDescent="0.25">
      <c r="A22" s="12" t="s">
        <v>118</v>
      </c>
      <c r="B22" s="25">
        <f>(B15+B16+B17+B18+B19+B20+B21)/100</f>
        <v>0.01</v>
      </c>
      <c r="C22" s="25">
        <f>(C15+C16+C17+C18+C19+C20+C21)/100</f>
        <v>0.21</v>
      </c>
      <c r="F22" s="166" t="s">
        <v>139</v>
      </c>
      <c r="G22" s="166"/>
      <c r="H22" s="17" t="s">
        <v>130</v>
      </c>
    </row>
    <row r="23" spans="1:8" x14ac:dyDescent="0.25">
      <c r="F23" s="166" t="s">
        <v>140</v>
      </c>
      <c r="G23" s="166"/>
      <c r="H23" s="17" t="s">
        <v>141</v>
      </c>
    </row>
    <row r="24" spans="1:8" x14ac:dyDescent="0.25">
      <c r="A24" s="13" t="s">
        <v>142</v>
      </c>
      <c r="B24" s="26">
        <v>0.01</v>
      </c>
      <c r="C24" s="26">
        <v>0.02</v>
      </c>
      <c r="F24" s="166" t="s">
        <v>143</v>
      </c>
      <c r="G24" s="166"/>
      <c r="H24" s="17" t="s">
        <v>144</v>
      </c>
    </row>
    <row r="25" spans="1:8" x14ac:dyDescent="0.25">
      <c r="A25" s="13" t="s">
        <v>145</v>
      </c>
      <c r="B25" s="26">
        <v>0.01</v>
      </c>
      <c r="C25" s="26">
        <v>0.03</v>
      </c>
    </row>
    <row r="26" spans="1:8" x14ac:dyDescent="0.25">
      <c r="A26" s="13" t="s">
        <v>146</v>
      </c>
      <c r="B26" s="26">
        <v>0.03</v>
      </c>
      <c r="C26" s="26">
        <v>0.08</v>
      </c>
    </row>
    <row r="27" spans="1:8" x14ac:dyDescent="0.25">
      <c r="A27" s="13" t="s">
        <v>147</v>
      </c>
      <c r="B27" s="26">
        <v>0.05</v>
      </c>
      <c r="C27" s="26">
        <v>0.15</v>
      </c>
    </row>
    <row r="28" spans="1:8" x14ac:dyDescent="0.25">
      <c r="A28" s="13" t="s">
        <v>148</v>
      </c>
      <c r="B28" s="26">
        <v>7.0000000000000007E-2</v>
      </c>
      <c r="C28" s="26">
        <v>0.2</v>
      </c>
    </row>
    <row r="29" spans="1:8" x14ac:dyDescent="0.25">
      <c r="A29" s="13" t="s">
        <v>149</v>
      </c>
      <c r="B29" s="26">
        <v>0.1</v>
      </c>
      <c r="C29" s="26">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29"/>
  <sheetViews>
    <sheetView workbookViewId="0">
      <selection activeCell="C9" sqref="C9"/>
    </sheetView>
  </sheetViews>
  <sheetFormatPr defaultColWidth="9.109375" defaultRowHeight="13.8" x14ac:dyDescent="0.25"/>
  <cols>
    <col min="1" max="1" width="20.5546875" style="13" customWidth="1"/>
    <col min="2" max="2" width="11.6640625" style="13" customWidth="1"/>
    <col min="3" max="4" width="9.109375" style="13"/>
    <col min="5" max="5" width="10.109375" style="13" customWidth="1"/>
    <col min="6" max="6" width="10.6640625" style="13" customWidth="1"/>
    <col min="7" max="7" width="9.109375" style="13"/>
    <col min="8" max="8" width="10.44140625" style="13" customWidth="1"/>
    <col min="9" max="9" width="15.44140625" style="13" customWidth="1"/>
    <col min="10" max="16384" width="9.109375" style="13"/>
  </cols>
  <sheetData>
    <row r="2" spans="1:13" x14ac:dyDescent="0.25">
      <c r="A2" s="12" t="s">
        <v>120</v>
      </c>
      <c r="B2" s="12" t="s">
        <v>121</v>
      </c>
      <c r="C2" s="12" t="s">
        <v>122</v>
      </c>
      <c r="D2" s="167" t="s">
        <v>123</v>
      </c>
      <c r="E2" s="167"/>
    </row>
    <row r="3" spans="1:13" x14ac:dyDescent="0.25">
      <c r="A3" s="14">
        <v>0</v>
      </c>
      <c r="B3" s="14">
        <v>0</v>
      </c>
      <c r="C3" s="14">
        <v>0</v>
      </c>
      <c r="D3" s="168">
        <v>4</v>
      </c>
      <c r="E3" s="168"/>
    </row>
    <row r="5" spans="1:13" x14ac:dyDescent="0.25">
      <c r="A5" s="13" t="s">
        <v>107</v>
      </c>
      <c r="B5" s="15" t="s">
        <v>124</v>
      </c>
      <c r="C5" s="15">
        <f>D3</f>
        <v>4</v>
      </c>
      <c r="D5" s="16"/>
    </row>
    <row r="6" spans="1:13" x14ac:dyDescent="0.25">
      <c r="A6" s="13" t="s">
        <v>108</v>
      </c>
      <c r="B6" s="17">
        <v>10</v>
      </c>
      <c r="C6" s="18">
        <v>10</v>
      </c>
      <c r="D6" s="19">
        <f>((100/B6)*C6)/100</f>
        <v>1</v>
      </c>
    </row>
    <row r="7" spans="1:13" x14ac:dyDescent="0.25">
      <c r="A7" s="13" t="s">
        <v>109</v>
      </c>
      <c r="B7" s="17">
        <v>5</v>
      </c>
      <c r="C7" s="18">
        <v>5</v>
      </c>
      <c r="D7" s="19">
        <f t="shared" ref="D7:D12" si="0">((100/B7)*C7)/100</f>
        <v>1</v>
      </c>
      <c r="F7" s="169" t="s">
        <v>125</v>
      </c>
      <c r="G7" s="169"/>
      <c r="H7" s="20" t="s">
        <v>126</v>
      </c>
      <c r="J7" s="21"/>
    </row>
    <row r="8" spans="1:13" x14ac:dyDescent="0.25">
      <c r="A8" s="13" t="s">
        <v>114</v>
      </c>
      <c r="B8" s="17">
        <f>C5</f>
        <v>4</v>
      </c>
      <c r="C8" s="18">
        <v>4</v>
      </c>
      <c r="D8" s="19">
        <f t="shared" si="0"/>
        <v>1</v>
      </c>
      <c r="F8" s="166" t="s">
        <v>127</v>
      </c>
      <c r="G8" s="166"/>
      <c r="H8" s="17" t="s">
        <v>128</v>
      </c>
    </row>
    <row r="9" spans="1:13" x14ac:dyDescent="0.25">
      <c r="A9" s="13" t="s">
        <v>116</v>
      </c>
      <c r="B9" s="17">
        <f>C5</f>
        <v>4</v>
      </c>
      <c r="C9" s="18">
        <v>0</v>
      </c>
      <c r="D9" s="19">
        <f t="shared" si="0"/>
        <v>0</v>
      </c>
      <c r="F9" s="166" t="s">
        <v>129</v>
      </c>
      <c r="G9" s="166"/>
      <c r="H9" s="17" t="s">
        <v>130</v>
      </c>
    </row>
    <row r="10" spans="1:13" x14ac:dyDescent="0.25">
      <c r="A10" s="13" t="s">
        <v>36</v>
      </c>
      <c r="B10" s="17">
        <f>C5</f>
        <v>4</v>
      </c>
      <c r="C10" s="18">
        <v>0</v>
      </c>
      <c r="D10" s="19">
        <f t="shared" si="0"/>
        <v>0</v>
      </c>
      <c r="F10" s="166" t="s">
        <v>131</v>
      </c>
      <c r="G10" s="166"/>
      <c r="H10" s="17" t="s">
        <v>132</v>
      </c>
    </row>
    <row r="11" spans="1:13" x14ac:dyDescent="0.25">
      <c r="A11" s="22" t="s">
        <v>112</v>
      </c>
      <c r="B11" s="17">
        <f>C5</f>
        <v>4</v>
      </c>
      <c r="C11" s="18">
        <v>0</v>
      </c>
      <c r="D11" s="19">
        <f t="shared" si="0"/>
        <v>0</v>
      </c>
      <c r="F11" s="166" t="s">
        <v>133</v>
      </c>
      <c r="G11" s="166"/>
      <c r="H11" s="17" t="s">
        <v>134</v>
      </c>
    </row>
    <row r="12" spans="1:13" x14ac:dyDescent="0.25">
      <c r="A12" s="13" t="s">
        <v>37</v>
      </c>
      <c r="B12" s="17">
        <f>C5</f>
        <v>4</v>
      </c>
      <c r="C12" s="18">
        <v>0</v>
      </c>
      <c r="D12" s="19">
        <f t="shared" si="0"/>
        <v>0</v>
      </c>
      <c r="F12" s="166" t="s">
        <v>135</v>
      </c>
      <c r="G12" s="166"/>
      <c r="H12" s="17" t="s">
        <v>136</v>
      </c>
    </row>
    <row r="13" spans="1:13" ht="31.5" customHeight="1" x14ac:dyDescent="0.25">
      <c r="F13" s="166" t="s">
        <v>137</v>
      </c>
      <c r="G13" s="166"/>
      <c r="H13" s="17" t="s">
        <v>138</v>
      </c>
    </row>
    <row r="14" spans="1:13" hidden="1" x14ac:dyDescent="0.25">
      <c r="A14" s="12"/>
      <c r="B14" s="12" t="s">
        <v>113</v>
      </c>
      <c r="C14" s="12" t="s">
        <v>117</v>
      </c>
      <c r="G14" s="12" t="s">
        <v>108</v>
      </c>
      <c r="H14" s="12" t="s">
        <v>110</v>
      </c>
      <c r="I14" s="12" t="s">
        <v>111</v>
      </c>
      <c r="J14" s="12" t="s">
        <v>33</v>
      </c>
      <c r="K14" s="12" t="s">
        <v>36</v>
      </c>
      <c r="L14" s="12" t="s">
        <v>112</v>
      </c>
      <c r="M14" s="12" t="s">
        <v>37</v>
      </c>
    </row>
    <row r="15" spans="1:13" hidden="1" x14ac:dyDescent="0.25">
      <c r="A15" s="12" t="s">
        <v>31</v>
      </c>
      <c r="B15" s="12">
        <f>G15</f>
        <v>10</v>
      </c>
      <c r="C15" s="12">
        <f>G16</f>
        <v>30</v>
      </c>
      <c r="E15" s="167" t="s">
        <v>113</v>
      </c>
      <c r="F15" s="167"/>
      <c r="G15" s="23">
        <f>C6</f>
        <v>10</v>
      </c>
      <c r="H15" s="23">
        <f>40/B7*C7</f>
        <v>40</v>
      </c>
      <c r="I15" s="23">
        <f>15/B8*C8</f>
        <v>15</v>
      </c>
      <c r="J15" s="23">
        <f>10/B9*C9</f>
        <v>0</v>
      </c>
      <c r="K15" s="23">
        <f>10/B10*C10</f>
        <v>0</v>
      </c>
      <c r="L15" s="23">
        <f>5/B11*C11</f>
        <v>0</v>
      </c>
      <c r="M15" s="23">
        <f>5/B12*C12</f>
        <v>0</v>
      </c>
    </row>
    <row r="16" spans="1:13" hidden="1" x14ac:dyDescent="0.25">
      <c r="A16" s="12" t="s">
        <v>32</v>
      </c>
      <c r="B16" s="12">
        <f>H15</f>
        <v>40</v>
      </c>
      <c r="C16" s="12">
        <f>H16</f>
        <v>30</v>
      </c>
      <c r="E16" s="167" t="s">
        <v>115</v>
      </c>
      <c r="F16" s="167"/>
      <c r="G16" s="12">
        <f>G15+20</f>
        <v>30</v>
      </c>
      <c r="H16" s="12">
        <f>30/B7*C7</f>
        <v>30</v>
      </c>
      <c r="I16" s="12">
        <f>15/B8*C8</f>
        <v>15</v>
      </c>
      <c r="J16" s="12">
        <f>10/B9*C9</f>
        <v>0</v>
      </c>
      <c r="K16" s="12">
        <f>5/B10*C10</f>
        <v>0</v>
      </c>
      <c r="L16" s="12">
        <f>5/B11*C11</f>
        <v>0</v>
      </c>
      <c r="M16" s="12">
        <f>5/B12*C12</f>
        <v>0</v>
      </c>
    </row>
    <row r="17" spans="1:8" hidden="1" x14ac:dyDescent="0.25">
      <c r="A17" s="12" t="s">
        <v>111</v>
      </c>
      <c r="B17" s="12">
        <f>I15</f>
        <v>15</v>
      </c>
      <c r="C17" s="12">
        <f>I16</f>
        <v>15</v>
      </c>
    </row>
    <row r="18" spans="1:8" ht="29.25" hidden="1" customHeight="1" x14ac:dyDescent="0.25">
      <c r="A18" s="12" t="s">
        <v>33</v>
      </c>
      <c r="B18" s="12">
        <f>J15</f>
        <v>0</v>
      </c>
      <c r="C18" s="12">
        <f>J16</f>
        <v>0</v>
      </c>
    </row>
    <row r="19" spans="1:8" hidden="1" x14ac:dyDescent="0.25">
      <c r="A19" s="12" t="s">
        <v>36</v>
      </c>
      <c r="B19" s="12">
        <f>K15</f>
        <v>0</v>
      </c>
      <c r="C19" s="12">
        <f>K16</f>
        <v>0</v>
      </c>
    </row>
    <row r="20" spans="1:8" hidden="1" x14ac:dyDescent="0.25">
      <c r="A20" s="24" t="s">
        <v>112</v>
      </c>
      <c r="B20" s="12">
        <f>L15</f>
        <v>0</v>
      </c>
      <c r="C20" s="12">
        <f>L16</f>
        <v>0</v>
      </c>
    </row>
    <row r="21" spans="1:8" hidden="1" x14ac:dyDescent="0.25">
      <c r="A21" s="12" t="s">
        <v>37</v>
      </c>
      <c r="B21" s="12">
        <f>M15</f>
        <v>0</v>
      </c>
      <c r="C21" s="12">
        <f>M16</f>
        <v>0</v>
      </c>
    </row>
    <row r="22" spans="1:8" x14ac:dyDescent="0.25">
      <c r="A22" s="12" t="s">
        <v>118</v>
      </c>
      <c r="B22" s="25">
        <f>(B15+B16+B17+B18+B19+B20+B21)/100</f>
        <v>0.65</v>
      </c>
      <c r="C22" s="25">
        <f>(C15+C16+C17+C18+C19+C20+C21)/100</f>
        <v>0.75</v>
      </c>
      <c r="F22" s="166" t="s">
        <v>139</v>
      </c>
      <c r="G22" s="166"/>
      <c r="H22" s="17" t="s">
        <v>130</v>
      </c>
    </row>
    <row r="23" spans="1:8" x14ac:dyDescent="0.25">
      <c r="F23" s="166" t="s">
        <v>140</v>
      </c>
      <c r="G23" s="166"/>
      <c r="H23" s="17" t="s">
        <v>141</v>
      </c>
    </row>
    <row r="24" spans="1:8" x14ac:dyDescent="0.25">
      <c r="A24" s="13" t="s">
        <v>142</v>
      </c>
      <c r="B24" s="26">
        <v>0.01</v>
      </c>
      <c r="C24" s="26">
        <v>0.02</v>
      </c>
      <c r="F24" s="166" t="s">
        <v>143</v>
      </c>
      <c r="G24" s="166"/>
      <c r="H24" s="17" t="s">
        <v>144</v>
      </c>
    </row>
    <row r="25" spans="1:8" x14ac:dyDescent="0.25">
      <c r="A25" s="13" t="s">
        <v>145</v>
      </c>
      <c r="B25" s="26">
        <v>0.01</v>
      </c>
      <c r="C25" s="26">
        <v>0.03</v>
      </c>
    </row>
    <row r="26" spans="1:8" x14ac:dyDescent="0.25">
      <c r="A26" s="13" t="s">
        <v>146</v>
      </c>
      <c r="B26" s="26">
        <v>0.03</v>
      </c>
      <c r="C26" s="26">
        <v>0.08</v>
      </c>
    </row>
    <row r="27" spans="1:8" x14ac:dyDescent="0.25">
      <c r="A27" s="13" t="s">
        <v>147</v>
      </c>
      <c r="B27" s="26">
        <v>0.05</v>
      </c>
      <c r="C27" s="26">
        <v>0.15</v>
      </c>
    </row>
    <row r="28" spans="1:8" x14ac:dyDescent="0.25">
      <c r="A28" s="13" t="s">
        <v>148</v>
      </c>
      <c r="B28" s="26">
        <v>7.0000000000000007E-2</v>
      </c>
      <c r="C28" s="26">
        <v>0.2</v>
      </c>
    </row>
    <row r="29" spans="1:8" x14ac:dyDescent="0.25">
      <c r="A29" s="13" t="s">
        <v>149</v>
      </c>
      <c r="B29" s="26">
        <v>0.1</v>
      </c>
      <c r="C29" s="26">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29"/>
  <sheetViews>
    <sheetView workbookViewId="0">
      <selection activeCell="C9" sqref="C9"/>
    </sheetView>
  </sheetViews>
  <sheetFormatPr defaultColWidth="9.109375" defaultRowHeight="13.8" x14ac:dyDescent="0.25"/>
  <cols>
    <col min="1" max="1" width="20.5546875" style="13" customWidth="1"/>
    <col min="2" max="2" width="11.6640625" style="13" customWidth="1"/>
    <col min="3" max="4" width="9.109375" style="13"/>
    <col min="5" max="5" width="10.109375" style="13" customWidth="1"/>
    <col min="6" max="6" width="10.6640625" style="13" customWidth="1"/>
    <col min="7" max="7" width="9.109375" style="13"/>
    <col min="8" max="8" width="10.44140625" style="13" customWidth="1"/>
    <col min="9" max="9" width="15.44140625" style="13" customWidth="1"/>
    <col min="10" max="16384" width="9.109375" style="13"/>
  </cols>
  <sheetData>
    <row r="2" spans="1:13" x14ac:dyDescent="0.25">
      <c r="A2" s="12" t="s">
        <v>120</v>
      </c>
      <c r="B2" s="12" t="s">
        <v>121</v>
      </c>
      <c r="C2" s="12" t="s">
        <v>122</v>
      </c>
      <c r="D2" s="167" t="s">
        <v>123</v>
      </c>
      <c r="E2" s="167"/>
    </row>
    <row r="3" spans="1:13" x14ac:dyDescent="0.25">
      <c r="A3" s="14">
        <v>0</v>
      </c>
      <c r="B3" s="14">
        <v>0</v>
      </c>
      <c r="C3" s="14">
        <v>0</v>
      </c>
      <c r="D3" s="168">
        <v>4</v>
      </c>
      <c r="E3" s="168"/>
    </row>
    <row r="5" spans="1:13" x14ac:dyDescent="0.25">
      <c r="A5" s="13" t="s">
        <v>107</v>
      </c>
      <c r="B5" s="15" t="s">
        <v>124</v>
      </c>
      <c r="C5" s="15">
        <f>D3</f>
        <v>4</v>
      </c>
      <c r="D5" s="16"/>
    </row>
    <row r="6" spans="1:13" x14ac:dyDescent="0.25">
      <c r="A6" s="13" t="s">
        <v>108</v>
      </c>
      <c r="B6" s="17">
        <v>10</v>
      </c>
      <c r="C6" s="18">
        <v>10</v>
      </c>
      <c r="D6" s="19">
        <f>((100/B6)*C6)/100</f>
        <v>1</v>
      </c>
    </row>
    <row r="7" spans="1:13" x14ac:dyDescent="0.25">
      <c r="A7" s="13" t="s">
        <v>109</v>
      </c>
      <c r="B7" s="17">
        <v>5</v>
      </c>
      <c r="C7" s="18">
        <v>3</v>
      </c>
      <c r="D7" s="19">
        <f t="shared" ref="D7:D12" si="0">((100/B7)*C7)/100</f>
        <v>0.6</v>
      </c>
      <c r="F7" s="169" t="s">
        <v>125</v>
      </c>
      <c r="G7" s="169"/>
      <c r="H7" s="20" t="s">
        <v>126</v>
      </c>
      <c r="J7" s="21"/>
    </row>
    <row r="8" spans="1:13" x14ac:dyDescent="0.25">
      <c r="A8" s="13" t="s">
        <v>114</v>
      </c>
      <c r="B8" s="17">
        <f>C5</f>
        <v>4</v>
      </c>
      <c r="C8" s="18">
        <v>0.5</v>
      </c>
      <c r="D8" s="19">
        <f t="shared" si="0"/>
        <v>0.125</v>
      </c>
      <c r="F8" s="166" t="s">
        <v>127</v>
      </c>
      <c r="G8" s="166"/>
      <c r="H8" s="17" t="s">
        <v>128</v>
      </c>
    </row>
    <row r="9" spans="1:13" x14ac:dyDescent="0.25">
      <c r="A9" s="13" t="s">
        <v>116</v>
      </c>
      <c r="B9" s="17">
        <f>C5</f>
        <v>4</v>
      </c>
      <c r="C9" s="18">
        <v>0</v>
      </c>
      <c r="D9" s="19">
        <f t="shared" si="0"/>
        <v>0</v>
      </c>
      <c r="F9" s="166" t="s">
        <v>129</v>
      </c>
      <c r="G9" s="166"/>
      <c r="H9" s="17" t="s">
        <v>130</v>
      </c>
    </row>
    <row r="10" spans="1:13" x14ac:dyDescent="0.25">
      <c r="A10" s="13" t="s">
        <v>36</v>
      </c>
      <c r="B10" s="17">
        <f>C5</f>
        <v>4</v>
      </c>
      <c r="C10" s="18">
        <v>0</v>
      </c>
      <c r="D10" s="19">
        <f t="shared" si="0"/>
        <v>0</v>
      </c>
      <c r="F10" s="166" t="s">
        <v>131</v>
      </c>
      <c r="G10" s="166"/>
      <c r="H10" s="17" t="s">
        <v>132</v>
      </c>
    </row>
    <row r="11" spans="1:13" x14ac:dyDescent="0.25">
      <c r="A11" s="22" t="s">
        <v>112</v>
      </c>
      <c r="B11" s="17">
        <f>C5</f>
        <v>4</v>
      </c>
      <c r="C11" s="18">
        <v>0</v>
      </c>
      <c r="D11" s="19">
        <f t="shared" si="0"/>
        <v>0</v>
      </c>
      <c r="F11" s="166" t="s">
        <v>133</v>
      </c>
      <c r="G11" s="166"/>
      <c r="H11" s="17" t="s">
        <v>134</v>
      </c>
    </row>
    <row r="12" spans="1:13" x14ac:dyDescent="0.25">
      <c r="A12" s="13" t="s">
        <v>37</v>
      </c>
      <c r="B12" s="17">
        <f>C5</f>
        <v>4</v>
      </c>
      <c r="C12" s="18">
        <v>0</v>
      </c>
      <c r="D12" s="19">
        <f t="shared" si="0"/>
        <v>0</v>
      </c>
      <c r="F12" s="166" t="s">
        <v>135</v>
      </c>
      <c r="G12" s="166"/>
      <c r="H12" s="17" t="s">
        <v>136</v>
      </c>
    </row>
    <row r="13" spans="1:13" ht="31.5" customHeight="1" x14ac:dyDescent="0.25">
      <c r="F13" s="166" t="s">
        <v>137</v>
      </c>
      <c r="G13" s="166"/>
      <c r="H13" s="17" t="s">
        <v>138</v>
      </c>
    </row>
    <row r="14" spans="1:13" hidden="1" x14ac:dyDescent="0.25">
      <c r="A14" s="12"/>
      <c r="B14" s="12" t="s">
        <v>113</v>
      </c>
      <c r="C14" s="12" t="s">
        <v>117</v>
      </c>
      <c r="G14" s="12" t="s">
        <v>108</v>
      </c>
      <c r="H14" s="12" t="s">
        <v>110</v>
      </c>
      <c r="I14" s="12" t="s">
        <v>111</v>
      </c>
      <c r="J14" s="12" t="s">
        <v>33</v>
      </c>
      <c r="K14" s="12" t="s">
        <v>36</v>
      </c>
      <c r="L14" s="12" t="s">
        <v>112</v>
      </c>
      <c r="M14" s="12" t="s">
        <v>37</v>
      </c>
    </row>
    <row r="15" spans="1:13" hidden="1" x14ac:dyDescent="0.25">
      <c r="A15" s="12" t="s">
        <v>31</v>
      </c>
      <c r="B15" s="12">
        <f>G15</f>
        <v>10</v>
      </c>
      <c r="C15" s="12">
        <f>G16</f>
        <v>30</v>
      </c>
      <c r="E15" s="167" t="s">
        <v>113</v>
      </c>
      <c r="F15" s="167"/>
      <c r="G15" s="23">
        <f>C6</f>
        <v>10</v>
      </c>
      <c r="H15" s="23">
        <f>40/B7*C7</f>
        <v>24</v>
      </c>
      <c r="I15" s="23">
        <f>15/B8*C8</f>
        <v>1.875</v>
      </c>
      <c r="J15" s="23">
        <f>10/B9*C9</f>
        <v>0</v>
      </c>
      <c r="K15" s="23">
        <f>10/B10*C10</f>
        <v>0</v>
      </c>
      <c r="L15" s="23">
        <f>5/B11*C11</f>
        <v>0</v>
      </c>
      <c r="M15" s="23">
        <f>5/B12*C12</f>
        <v>0</v>
      </c>
    </row>
    <row r="16" spans="1:13" hidden="1" x14ac:dyDescent="0.25">
      <c r="A16" s="12" t="s">
        <v>32</v>
      </c>
      <c r="B16" s="12">
        <f>H15</f>
        <v>24</v>
      </c>
      <c r="C16" s="12">
        <f>H16</f>
        <v>18</v>
      </c>
      <c r="E16" s="167" t="s">
        <v>115</v>
      </c>
      <c r="F16" s="167"/>
      <c r="G16" s="12">
        <f>G15+20</f>
        <v>30</v>
      </c>
      <c r="H16" s="12">
        <f>30/B7*C7</f>
        <v>18</v>
      </c>
      <c r="I16" s="12">
        <f>15/B8*C8</f>
        <v>1.875</v>
      </c>
      <c r="J16" s="12">
        <f>10/B9*C9</f>
        <v>0</v>
      </c>
      <c r="K16" s="12">
        <f>5/B10*C10</f>
        <v>0</v>
      </c>
      <c r="L16" s="12">
        <f>5/B11*C11</f>
        <v>0</v>
      </c>
      <c r="M16" s="12">
        <f>5/B12*C12</f>
        <v>0</v>
      </c>
    </row>
    <row r="17" spans="1:8" hidden="1" x14ac:dyDescent="0.25">
      <c r="A17" s="12" t="s">
        <v>111</v>
      </c>
      <c r="B17" s="12">
        <f>I15</f>
        <v>1.875</v>
      </c>
      <c r="C17" s="12">
        <f>I16</f>
        <v>1.875</v>
      </c>
    </row>
    <row r="18" spans="1:8" ht="29.25" hidden="1" customHeight="1" x14ac:dyDescent="0.25">
      <c r="A18" s="12" t="s">
        <v>33</v>
      </c>
      <c r="B18" s="12">
        <f>J15</f>
        <v>0</v>
      </c>
      <c r="C18" s="12">
        <f>J16</f>
        <v>0</v>
      </c>
    </row>
    <row r="19" spans="1:8" hidden="1" x14ac:dyDescent="0.25">
      <c r="A19" s="12" t="s">
        <v>36</v>
      </c>
      <c r="B19" s="12">
        <f>K15</f>
        <v>0</v>
      </c>
      <c r="C19" s="12">
        <f>K16</f>
        <v>0</v>
      </c>
    </row>
    <row r="20" spans="1:8" hidden="1" x14ac:dyDescent="0.25">
      <c r="A20" s="24" t="s">
        <v>112</v>
      </c>
      <c r="B20" s="12">
        <f>L15</f>
        <v>0</v>
      </c>
      <c r="C20" s="12">
        <f>L16</f>
        <v>0</v>
      </c>
    </row>
    <row r="21" spans="1:8" hidden="1" x14ac:dyDescent="0.25">
      <c r="A21" s="12" t="s">
        <v>37</v>
      </c>
      <c r="B21" s="12">
        <f>M15</f>
        <v>0</v>
      </c>
      <c r="C21" s="12">
        <f>M16</f>
        <v>0</v>
      </c>
    </row>
    <row r="22" spans="1:8" x14ac:dyDescent="0.25">
      <c r="A22" s="12" t="s">
        <v>118</v>
      </c>
      <c r="B22" s="25">
        <f>(B15+B16+B17+B18+B19+B20+B21)/100</f>
        <v>0.35875000000000001</v>
      </c>
      <c r="C22" s="25">
        <f>(C15+C16+C17+C18+C19+C20+C21)/100</f>
        <v>0.49875000000000003</v>
      </c>
      <c r="F22" s="166" t="s">
        <v>139</v>
      </c>
      <c r="G22" s="166"/>
      <c r="H22" s="17" t="s">
        <v>130</v>
      </c>
    </row>
    <row r="23" spans="1:8" x14ac:dyDescent="0.25">
      <c r="F23" s="166" t="s">
        <v>140</v>
      </c>
      <c r="G23" s="166"/>
      <c r="H23" s="17" t="s">
        <v>141</v>
      </c>
    </row>
    <row r="24" spans="1:8" x14ac:dyDescent="0.25">
      <c r="A24" s="13" t="s">
        <v>142</v>
      </c>
      <c r="B24" s="26">
        <v>0.01</v>
      </c>
      <c r="C24" s="26">
        <v>0.02</v>
      </c>
      <c r="F24" s="166" t="s">
        <v>143</v>
      </c>
      <c r="G24" s="166"/>
      <c r="H24" s="17" t="s">
        <v>144</v>
      </c>
    </row>
    <row r="25" spans="1:8" x14ac:dyDescent="0.25">
      <c r="A25" s="13" t="s">
        <v>145</v>
      </c>
      <c r="B25" s="26">
        <v>0.01</v>
      </c>
      <c r="C25" s="26">
        <v>0.03</v>
      </c>
    </row>
    <row r="26" spans="1:8" x14ac:dyDescent="0.25">
      <c r="A26" s="13" t="s">
        <v>146</v>
      </c>
      <c r="B26" s="26">
        <v>0.03</v>
      </c>
      <c r="C26" s="26">
        <v>0.08</v>
      </c>
    </row>
    <row r="27" spans="1:8" x14ac:dyDescent="0.25">
      <c r="A27" s="13" t="s">
        <v>147</v>
      </c>
      <c r="B27" s="26">
        <v>0.05</v>
      </c>
      <c r="C27" s="26">
        <v>0.15</v>
      </c>
    </row>
    <row r="28" spans="1:8" x14ac:dyDescent="0.25">
      <c r="A28" s="13" t="s">
        <v>148</v>
      </c>
      <c r="B28" s="26">
        <v>7.0000000000000007E-2</v>
      </c>
      <c r="C28" s="26">
        <v>0.2</v>
      </c>
    </row>
    <row r="29" spans="1:8" x14ac:dyDescent="0.25">
      <c r="A29" s="13" t="s">
        <v>149</v>
      </c>
      <c r="B29" s="26">
        <v>0.1</v>
      </c>
      <c r="C29" s="26">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M34"/>
  <sheetViews>
    <sheetView workbookViewId="0">
      <selection activeCell="O5" sqref="O5"/>
    </sheetView>
  </sheetViews>
  <sheetFormatPr defaultRowHeight="14.4" x14ac:dyDescent="0.3"/>
  <sheetData>
    <row r="2" spans="2:13" x14ac:dyDescent="0.3">
      <c r="C2" s="8" t="s">
        <v>94</v>
      </c>
      <c r="D2" s="170"/>
      <c r="E2" s="170"/>
    </row>
    <row r="3" spans="2:13" x14ac:dyDescent="0.3">
      <c r="E3" s="7"/>
      <c r="F3" s="7"/>
      <c r="G3" s="7"/>
      <c r="H3" s="7"/>
      <c r="I3" s="7"/>
      <c r="J3" s="7"/>
    </row>
    <row r="4" spans="2:13" x14ac:dyDescent="0.3">
      <c r="B4" s="8" t="s">
        <v>95</v>
      </c>
      <c r="C4" s="6" t="s">
        <v>75</v>
      </c>
      <c r="D4" s="171" t="s">
        <v>76</v>
      </c>
      <c r="E4" s="171"/>
      <c r="F4" s="171"/>
      <c r="G4" s="9"/>
      <c r="H4" s="171" t="s">
        <v>77</v>
      </c>
      <c r="I4" s="171"/>
      <c r="J4" s="171"/>
      <c r="K4" s="171" t="s">
        <v>78</v>
      </c>
      <c r="L4" s="171"/>
      <c r="M4" s="171"/>
    </row>
    <row r="5" spans="2:13" x14ac:dyDescent="0.3">
      <c r="B5" s="8">
        <v>1</v>
      </c>
      <c r="C5" s="6"/>
      <c r="D5" s="6" t="s">
        <v>79</v>
      </c>
      <c r="E5" s="6" t="s">
        <v>80</v>
      </c>
      <c r="F5" s="6" t="s">
        <v>81</v>
      </c>
      <c r="G5" s="6"/>
      <c r="H5" s="6" t="s">
        <v>79</v>
      </c>
      <c r="I5" s="6" t="s">
        <v>80</v>
      </c>
      <c r="J5" s="6" t="s">
        <v>81</v>
      </c>
      <c r="K5" s="6" t="s">
        <v>79</v>
      </c>
      <c r="L5" s="6" t="s">
        <v>80</v>
      </c>
      <c r="M5" s="6" t="s">
        <v>81</v>
      </c>
    </row>
    <row r="6" spans="2:13" x14ac:dyDescent="0.3">
      <c r="C6" s="5" t="s">
        <v>82</v>
      </c>
      <c r="D6" s="5"/>
      <c r="E6" s="5"/>
      <c r="F6" s="5">
        <f>D6*E6</f>
        <v>0</v>
      </c>
      <c r="G6" s="5" t="s">
        <v>96</v>
      </c>
      <c r="H6" s="5"/>
      <c r="I6" s="5"/>
      <c r="J6" s="5">
        <f>H6*I6</f>
        <v>0</v>
      </c>
      <c r="K6" s="5"/>
      <c r="L6" s="5"/>
      <c r="M6" s="5">
        <f>K6*L6</f>
        <v>0</v>
      </c>
    </row>
    <row r="7" spans="2:13" x14ac:dyDescent="0.3">
      <c r="C7" s="5"/>
      <c r="D7" s="5"/>
      <c r="E7" s="5"/>
      <c r="F7" s="5">
        <f t="shared" ref="F7:F33" si="0">D7*E7</f>
        <v>0</v>
      </c>
      <c r="G7" s="5" t="s">
        <v>97</v>
      </c>
      <c r="H7" s="5"/>
      <c r="I7" s="5"/>
      <c r="J7" s="5">
        <f t="shared" ref="J7:J29" si="1">H7*I7</f>
        <v>0</v>
      </c>
      <c r="K7" s="5"/>
      <c r="L7" s="5"/>
      <c r="M7" s="5">
        <f t="shared" ref="M7:M29" si="2">K7*L7</f>
        <v>0</v>
      </c>
    </row>
    <row r="8" spans="2:13" x14ac:dyDescent="0.3">
      <c r="C8" s="5"/>
      <c r="D8" s="5"/>
      <c r="E8" s="5"/>
      <c r="F8" s="5">
        <f t="shared" si="0"/>
        <v>0</v>
      </c>
      <c r="G8" s="5"/>
      <c r="H8" s="5"/>
      <c r="I8" s="5"/>
      <c r="J8" s="5">
        <f t="shared" si="1"/>
        <v>0</v>
      </c>
      <c r="K8" s="5"/>
      <c r="L8" s="5"/>
      <c r="M8" s="5">
        <f t="shared" si="2"/>
        <v>0</v>
      </c>
    </row>
    <row r="9" spans="2:13" x14ac:dyDescent="0.3">
      <c r="C9" s="5" t="s">
        <v>85</v>
      </c>
      <c r="D9" s="5"/>
      <c r="E9" s="5"/>
      <c r="F9" s="5">
        <f t="shared" si="0"/>
        <v>0</v>
      </c>
      <c r="G9" s="5" t="s">
        <v>96</v>
      </c>
      <c r="H9" s="5"/>
      <c r="I9" s="5"/>
      <c r="J9" s="5">
        <f t="shared" si="1"/>
        <v>0</v>
      </c>
      <c r="K9" s="5"/>
      <c r="L9" s="5"/>
      <c r="M9" s="5">
        <f t="shared" si="2"/>
        <v>0</v>
      </c>
    </row>
    <row r="10" spans="2:13" x14ac:dyDescent="0.3">
      <c r="C10" s="5"/>
      <c r="D10" s="5"/>
      <c r="E10" s="5"/>
      <c r="F10" s="5">
        <f t="shared" si="0"/>
        <v>0</v>
      </c>
      <c r="G10" s="5" t="s">
        <v>97</v>
      </c>
      <c r="H10" s="5"/>
      <c r="I10" s="5"/>
      <c r="J10" s="5">
        <f t="shared" si="1"/>
        <v>0</v>
      </c>
      <c r="K10" s="5"/>
      <c r="L10" s="5"/>
      <c r="M10" s="5">
        <f t="shared" si="2"/>
        <v>0</v>
      </c>
    </row>
    <row r="11" spans="2:13" x14ac:dyDescent="0.3">
      <c r="C11" s="5"/>
      <c r="D11" s="5"/>
      <c r="E11" s="5"/>
      <c r="F11" s="5">
        <f t="shared" si="0"/>
        <v>0</v>
      </c>
      <c r="G11" s="5"/>
      <c r="H11" s="5"/>
      <c r="I11" s="5"/>
      <c r="J11" s="5">
        <f t="shared" si="1"/>
        <v>0</v>
      </c>
      <c r="K11" s="5"/>
      <c r="L11" s="5"/>
      <c r="M11" s="5">
        <f t="shared" si="2"/>
        <v>0</v>
      </c>
    </row>
    <row r="12" spans="2:13" x14ac:dyDescent="0.3">
      <c r="C12" s="5"/>
      <c r="D12" s="5"/>
      <c r="E12" s="5"/>
      <c r="F12" s="5">
        <f t="shared" si="0"/>
        <v>0</v>
      </c>
      <c r="G12" s="5"/>
      <c r="H12" s="5"/>
      <c r="I12" s="5"/>
      <c r="J12" s="5">
        <f t="shared" si="1"/>
        <v>0</v>
      </c>
      <c r="K12" s="5"/>
      <c r="L12" s="5"/>
      <c r="M12" s="5">
        <f t="shared" si="2"/>
        <v>0</v>
      </c>
    </row>
    <row r="13" spans="2:13" x14ac:dyDescent="0.3">
      <c r="C13" s="5" t="s">
        <v>83</v>
      </c>
      <c r="D13" s="5"/>
      <c r="E13" s="5"/>
      <c r="F13" s="5">
        <f t="shared" si="0"/>
        <v>0</v>
      </c>
      <c r="G13" s="5" t="s">
        <v>96</v>
      </c>
      <c r="H13" s="5"/>
      <c r="I13" s="5"/>
      <c r="J13" s="5">
        <f t="shared" si="1"/>
        <v>0</v>
      </c>
      <c r="K13" s="5"/>
      <c r="L13" s="5"/>
      <c r="M13" s="5">
        <f t="shared" si="2"/>
        <v>0</v>
      </c>
    </row>
    <row r="14" spans="2:13" x14ac:dyDescent="0.3">
      <c r="C14" s="5"/>
      <c r="D14" s="5"/>
      <c r="E14" s="5"/>
      <c r="F14" s="5">
        <f t="shared" si="0"/>
        <v>0</v>
      </c>
      <c r="G14" s="5" t="s">
        <v>97</v>
      </c>
      <c r="H14" s="5"/>
      <c r="I14" s="5"/>
      <c r="J14" s="5">
        <f t="shared" si="1"/>
        <v>0</v>
      </c>
      <c r="K14" s="5"/>
      <c r="L14" s="5"/>
      <c r="M14" s="5">
        <f t="shared" si="2"/>
        <v>0</v>
      </c>
    </row>
    <row r="15" spans="2:13" x14ac:dyDescent="0.3">
      <c r="C15" s="5"/>
      <c r="D15" s="5"/>
      <c r="E15" s="5"/>
      <c r="F15" s="5">
        <f t="shared" si="0"/>
        <v>0</v>
      </c>
      <c r="G15" s="5"/>
      <c r="H15" s="5"/>
      <c r="I15" s="5"/>
      <c r="J15" s="5">
        <f t="shared" si="1"/>
        <v>0</v>
      </c>
      <c r="K15" s="5"/>
      <c r="L15" s="5"/>
      <c r="M15" s="5">
        <f t="shared" si="2"/>
        <v>0</v>
      </c>
    </row>
    <row r="16" spans="2:13" x14ac:dyDescent="0.3">
      <c r="C16" s="5"/>
      <c r="D16" s="5"/>
      <c r="E16" s="5"/>
      <c r="F16" s="5">
        <f t="shared" si="0"/>
        <v>0</v>
      </c>
      <c r="G16" s="5"/>
      <c r="H16" s="5"/>
      <c r="I16" s="5"/>
      <c r="J16" s="5">
        <f t="shared" si="1"/>
        <v>0</v>
      </c>
      <c r="K16" s="5"/>
      <c r="L16" s="5"/>
      <c r="M16" s="5">
        <f t="shared" si="2"/>
        <v>0</v>
      </c>
    </row>
    <row r="17" spans="3:13" x14ac:dyDescent="0.3">
      <c r="C17" s="5" t="s">
        <v>84</v>
      </c>
      <c r="D17" s="5"/>
      <c r="E17" s="5"/>
      <c r="F17" s="5">
        <f t="shared" si="0"/>
        <v>0</v>
      </c>
      <c r="G17" s="5" t="s">
        <v>96</v>
      </c>
      <c r="H17" s="5"/>
      <c r="I17" s="5"/>
      <c r="J17" s="5">
        <f t="shared" si="1"/>
        <v>0</v>
      </c>
      <c r="K17" s="5"/>
      <c r="L17" s="5"/>
      <c r="M17" s="5">
        <f t="shared" si="2"/>
        <v>0</v>
      </c>
    </row>
    <row r="18" spans="3:13" x14ac:dyDescent="0.3">
      <c r="C18" s="5"/>
      <c r="D18" s="5"/>
      <c r="E18" s="5"/>
      <c r="F18" s="5">
        <f t="shared" si="0"/>
        <v>0</v>
      </c>
      <c r="G18" s="5" t="s">
        <v>97</v>
      </c>
      <c r="H18" s="5"/>
      <c r="I18" s="5"/>
      <c r="J18" s="5">
        <f t="shared" si="1"/>
        <v>0</v>
      </c>
      <c r="K18" s="5"/>
      <c r="L18" s="5"/>
      <c r="M18" s="5">
        <f t="shared" si="2"/>
        <v>0</v>
      </c>
    </row>
    <row r="19" spans="3:13" x14ac:dyDescent="0.3">
      <c r="C19" s="5"/>
      <c r="D19" s="5"/>
      <c r="E19" s="5"/>
      <c r="F19" s="5">
        <f t="shared" si="0"/>
        <v>0</v>
      </c>
      <c r="G19" s="5"/>
      <c r="H19" s="5"/>
      <c r="I19" s="5"/>
      <c r="J19" s="5">
        <f t="shared" si="1"/>
        <v>0</v>
      </c>
      <c r="K19" s="5"/>
      <c r="L19" s="5"/>
      <c r="M19" s="5">
        <f t="shared" si="2"/>
        <v>0</v>
      </c>
    </row>
    <row r="20" spans="3:13" x14ac:dyDescent="0.3">
      <c r="C20" s="5" t="s">
        <v>84</v>
      </c>
      <c r="D20" s="5"/>
      <c r="E20" s="5"/>
      <c r="F20" s="5">
        <f t="shared" si="0"/>
        <v>0</v>
      </c>
      <c r="G20" s="5" t="s">
        <v>96</v>
      </c>
      <c r="H20" s="5"/>
      <c r="I20" s="5"/>
      <c r="J20" s="5">
        <f t="shared" si="1"/>
        <v>0</v>
      </c>
      <c r="K20" s="5"/>
      <c r="L20" s="5"/>
      <c r="M20" s="5">
        <f t="shared" si="2"/>
        <v>0</v>
      </c>
    </row>
    <row r="21" spans="3:13" x14ac:dyDescent="0.3">
      <c r="C21" s="5"/>
      <c r="D21" s="5"/>
      <c r="E21" s="5"/>
      <c r="F21" s="5">
        <f t="shared" si="0"/>
        <v>0</v>
      </c>
      <c r="G21" s="5" t="s">
        <v>97</v>
      </c>
      <c r="H21" s="5"/>
      <c r="I21" s="5"/>
      <c r="J21" s="5">
        <f t="shared" si="1"/>
        <v>0</v>
      </c>
      <c r="K21" s="5"/>
      <c r="L21" s="5"/>
      <c r="M21" s="5">
        <f t="shared" si="2"/>
        <v>0</v>
      </c>
    </row>
    <row r="22" spans="3:13" x14ac:dyDescent="0.3">
      <c r="C22" s="5"/>
      <c r="D22" s="5"/>
      <c r="E22" s="5"/>
      <c r="F22" s="5">
        <f t="shared" si="0"/>
        <v>0</v>
      </c>
      <c r="G22" s="5"/>
      <c r="H22" s="5"/>
      <c r="I22" s="5"/>
      <c r="J22" s="5">
        <f t="shared" si="1"/>
        <v>0</v>
      </c>
      <c r="K22" s="5"/>
      <c r="L22" s="5"/>
      <c r="M22" s="5">
        <f t="shared" si="2"/>
        <v>0</v>
      </c>
    </row>
    <row r="23" spans="3:13" x14ac:dyDescent="0.3">
      <c r="C23" s="5" t="s">
        <v>90</v>
      </c>
      <c r="D23" s="5"/>
      <c r="E23" s="5"/>
      <c r="F23" s="5">
        <f t="shared" si="0"/>
        <v>0</v>
      </c>
      <c r="G23" s="5" t="s">
        <v>98</v>
      </c>
      <c r="H23" s="5"/>
      <c r="I23" s="5"/>
      <c r="J23" s="5">
        <f t="shared" si="1"/>
        <v>0</v>
      </c>
      <c r="K23" s="5"/>
      <c r="L23" s="5"/>
      <c r="M23" s="5">
        <f t="shared" si="2"/>
        <v>0</v>
      </c>
    </row>
    <row r="24" spans="3:13" x14ac:dyDescent="0.3">
      <c r="C24" s="5" t="s">
        <v>91</v>
      </c>
      <c r="D24" s="5"/>
      <c r="E24" s="5"/>
      <c r="F24" s="5">
        <f t="shared" si="0"/>
        <v>0</v>
      </c>
      <c r="G24" s="5" t="s">
        <v>98</v>
      </c>
      <c r="H24" s="5"/>
      <c r="I24" s="5"/>
      <c r="J24" s="5">
        <f t="shared" si="1"/>
        <v>0</v>
      </c>
      <c r="K24" s="5"/>
      <c r="L24" s="5"/>
      <c r="M24" s="5">
        <f t="shared" si="2"/>
        <v>0</v>
      </c>
    </row>
    <row r="25" spans="3:13" x14ac:dyDescent="0.3">
      <c r="C25" s="5" t="s">
        <v>92</v>
      </c>
      <c r="D25" s="5"/>
      <c r="E25" s="5"/>
      <c r="F25" s="5">
        <f t="shared" si="0"/>
        <v>0</v>
      </c>
      <c r="G25" s="5" t="s">
        <v>98</v>
      </c>
      <c r="H25" s="5"/>
      <c r="I25" s="5"/>
      <c r="J25" s="5">
        <f t="shared" si="1"/>
        <v>0</v>
      </c>
      <c r="K25" s="5"/>
      <c r="L25" s="5"/>
      <c r="M25" s="5">
        <f t="shared" si="2"/>
        <v>0</v>
      </c>
    </row>
    <row r="26" spans="3:13" x14ac:dyDescent="0.3">
      <c r="C26" s="5"/>
      <c r="D26" s="5"/>
      <c r="E26" s="5"/>
      <c r="F26" s="5">
        <f t="shared" si="0"/>
        <v>0</v>
      </c>
      <c r="G26" s="5"/>
      <c r="H26" s="5"/>
      <c r="I26" s="5"/>
      <c r="J26" s="5">
        <f t="shared" si="1"/>
        <v>0</v>
      </c>
      <c r="K26" s="5"/>
      <c r="L26" s="5"/>
      <c r="M26" s="5">
        <f t="shared" si="2"/>
        <v>0</v>
      </c>
    </row>
    <row r="27" spans="3:13" x14ac:dyDescent="0.3">
      <c r="C27" s="5" t="s">
        <v>86</v>
      </c>
      <c r="D27" s="5"/>
      <c r="E27" s="5"/>
      <c r="F27" s="5">
        <f t="shared" si="0"/>
        <v>0</v>
      </c>
      <c r="G27" s="5"/>
      <c r="H27" s="5"/>
      <c r="I27" s="5"/>
      <c r="J27" s="5">
        <f t="shared" si="1"/>
        <v>0</v>
      </c>
      <c r="K27" s="5"/>
      <c r="L27" s="5"/>
      <c r="M27" s="5">
        <f t="shared" si="2"/>
        <v>0</v>
      </c>
    </row>
    <row r="28" spans="3:13" x14ac:dyDescent="0.3">
      <c r="C28" s="5" t="s">
        <v>87</v>
      </c>
      <c r="D28" s="5"/>
      <c r="E28" s="5"/>
      <c r="F28" s="5">
        <f t="shared" si="0"/>
        <v>0</v>
      </c>
      <c r="G28" s="5"/>
      <c r="H28" s="5"/>
      <c r="I28" s="5"/>
      <c r="J28" s="5">
        <f t="shared" si="1"/>
        <v>0</v>
      </c>
      <c r="K28" s="5"/>
      <c r="L28" s="5"/>
      <c r="M28" s="5">
        <f t="shared" si="2"/>
        <v>0</v>
      </c>
    </row>
    <row r="29" spans="3:13" x14ac:dyDescent="0.3">
      <c r="C29" s="5" t="s">
        <v>88</v>
      </c>
      <c r="D29" s="5"/>
      <c r="E29" s="5"/>
      <c r="F29" s="5">
        <f t="shared" si="0"/>
        <v>0</v>
      </c>
      <c r="G29" s="5"/>
      <c r="H29" s="5"/>
      <c r="I29" s="5"/>
      <c r="J29" s="5">
        <f t="shared" si="1"/>
        <v>0</v>
      </c>
      <c r="K29" s="5"/>
      <c r="L29" s="5"/>
      <c r="M29" s="5">
        <f t="shared" si="2"/>
        <v>0</v>
      </c>
    </row>
    <row r="30" spans="3:13" x14ac:dyDescent="0.3">
      <c r="C30" s="5" t="s">
        <v>89</v>
      </c>
      <c r="D30" s="5"/>
      <c r="E30" s="5"/>
      <c r="F30" s="5">
        <f t="shared" si="0"/>
        <v>0</v>
      </c>
      <c r="G30" s="5"/>
      <c r="H30" s="5"/>
      <c r="I30" s="5"/>
      <c r="J30" s="5">
        <f>H30*I30</f>
        <v>0</v>
      </c>
      <c r="K30" s="5"/>
      <c r="L30" s="5"/>
      <c r="M30" s="5">
        <f>K30*L30</f>
        <v>0</v>
      </c>
    </row>
    <row r="31" spans="3:13" x14ac:dyDescent="0.3">
      <c r="C31" s="5"/>
      <c r="D31" s="5"/>
      <c r="E31" s="5"/>
      <c r="F31" s="5">
        <f t="shared" si="0"/>
        <v>0</v>
      </c>
      <c r="G31" s="5"/>
      <c r="H31" s="5"/>
      <c r="I31" s="5"/>
      <c r="J31" s="5">
        <f>H31*I31</f>
        <v>0</v>
      </c>
      <c r="K31" s="5"/>
      <c r="L31" s="5"/>
      <c r="M31" s="5">
        <f>K31*L31</f>
        <v>0</v>
      </c>
    </row>
    <row r="32" spans="3:13" x14ac:dyDescent="0.3">
      <c r="C32" s="5"/>
      <c r="D32" s="5"/>
      <c r="E32" s="5"/>
      <c r="F32" s="5">
        <f t="shared" si="0"/>
        <v>0</v>
      </c>
      <c r="G32" s="5"/>
      <c r="H32" s="5"/>
      <c r="I32" s="5"/>
      <c r="J32" s="5">
        <f>H32*I32</f>
        <v>0</v>
      </c>
      <c r="K32" s="5"/>
      <c r="L32" s="5"/>
      <c r="M32" s="5">
        <f>K32*L32</f>
        <v>0</v>
      </c>
    </row>
    <row r="33" spans="3:13" x14ac:dyDescent="0.3">
      <c r="C33" s="5"/>
      <c r="D33" s="5"/>
      <c r="E33" s="5"/>
      <c r="F33" s="5">
        <f t="shared" si="0"/>
        <v>0</v>
      </c>
      <c r="G33" s="5"/>
      <c r="H33" s="5"/>
      <c r="I33" s="5"/>
      <c r="J33" s="5">
        <f>H33*I33</f>
        <v>0</v>
      </c>
      <c r="K33" s="5"/>
      <c r="L33" s="5"/>
      <c r="M33" s="5">
        <f>K33*L33</f>
        <v>0</v>
      </c>
    </row>
    <row r="34" spans="3:13" x14ac:dyDescent="0.3">
      <c r="C34" s="5" t="s">
        <v>93</v>
      </c>
      <c r="D34" s="5"/>
      <c r="E34" s="5">
        <f>F34*10.764</f>
        <v>0</v>
      </c>
      <c r="F34" s="5">
        <f>SUM(F6:F33)</f>
        <v>0</v>
      </c>
      <c r="G34" s="5"/>
      <c r="H34" s="5"/>
      <c r="I34" s="5">
        <f>J34*10.764</f>
        <v>0</v>
      </c>
      <c r="J34" s="5">
        <f>SUM(J6:J33)</f>
        <v>0</v>
      </c>
      <c r="K34" s="5"/>
      <c r="L34" s="5">
        <f>M34*10.764</f>
        <v>0</v>
      </c>
      <c r="M34" s="5">
        <f>SUM(M6:M33)</f>
        <v>0</v>
      </c>
    </row>
  </sheetData>
  <mergeCells count="4">
    <mergeCell ref="D2:E2"/>
    <mergeCell ref="D4:F4"/>
    <mergeCell ref="H4:J4"/>
    <mergeCell ref="K4:M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M35"/>
  <sheetViews>
    <sheetView workbookViewId="0">
      <selection activeCell="G7" sqref="G7:G8"/>
    </sheetView>
  </sheetViews>
  <sheetFormatPr defaultRowHeight="14.4" x14ac:dyDescent="0.3"/>
  <sheetData>
    <row r="3" spans="2:13" x14ac:dyDescent="0.3">
      <c r="C3" s="8" t="s">
        <v>94</v>
      </c>
      <c r="D3" s="170"/>
      <c r="E3" s="170"/>
    </row>
    <row r="4" spans="2:13" x14ac:dyDescent="0.3">
      <c r="E4" s="7"/>
      <c r="F4" s="7"/>
      <c r="G4" s="7"/>
      <c r="H4" s="7"/>
      <c r="I4" s="7"/>
      <c r="J4" s="7"/>
    </row>
    <row r="5" spans="2:13" x14ac:dyDescent="0.3">
      <c r="B5" s="8" t="s">
        <v>95</v>
      </c>
      <c r="C5" s="6" t="s">
        <v>75</v>
      </c>
      <c r="D5" s="171" t="s">
        <v>76</v>
      </c>
      <c r="E5" s="171"/>
      <c r="F5" s="171"/>
      <c r="G5" s="9"/>
      <c r="H5" s="171" t="s">
        <v>77</v>
      </c>
      <c r="I5" s="171"/>
      <c r="J5" s="171"/>
      <c r="K5" s="171" t="s">
        <v>78</v>
      </c>
      <c r="L5" s="171"/>
      <c r="M5" s="171"/>
    </row>
    <row r="6" spans="2:13" x14ac:dyDescent="0.3">
      <c r="B6" s="8">
        <v>1</v>
      </c>
      <c r="C6" s="6"/>
      <c r="D6" s="6" t="s">
        <v>79</v>
      </c>
      <c r="E6" s="6" t="s">
        <v>80</v>
      </c>
      <c r="F6" s="6" t="s">
        <v>81</v>
      </c>
      <c r="G6" s="6"/>
      <c r="H6" s="6" t="s">
        <v>79</v>
      </c>
      <c r="I6" s="6" t="s">
        <v>80</v>
      </c>
      <c r="J6" s="6" t="s">
        <v>81</v>
      </c>
      <c r="K6" s="6" t="s">
        <v>79</v>
      </c>
      <c r="L6" s="6" t="s">
        <v>80</v>
      </c>
      <c r="M6" s="6" t="s">
        <v>81</v>
      </c>
    </row>
    <row r="7" spans="2:13" x14ac:dyDescent="0.3">
      <c r="C7" s="5" t="s">
        <v>82</v>
      </c>
      <c r="D7" s="5"/>
      <c r="E7" s="5"/>
      <c r="F7" s="5">
        <f>D7*E7</f>
        <v>0</v>
      </c>
      <c r="G7" s="5" t="s">
        <v>96</v>
      </c>
      <c r="H7" s="5"/>
      <c r="I7" s="5"/>
      <c r="J7" s="5">
        <f>H7*I7</f>
        <v>0</v>
      </c>
      <c r="K7" s="5"/>
      <c r="L7" s="5"/>
      <c r="M7" s="5">
        <f>K7*L7</f>
        <v>0</v>
      </c>
    </row>
    <row r="8" spans="2:13" x14ac:dyDescent="0.3">
      <c r="C8" s="5"/>
      <c r="D8" s="5"/>
      <c r="E8" s="5"/>
      <c r="F8" s="5">
        <f t="shared" ref="F8:F34" si="0">D8*E8</f>
        <v>0</v>
      </c>
      <c r="G8" s="5" t="s">
        <v>97</v>
      </c>
      <c r="H8" s="5"/>
      <c r="I8" s="5"/>
      <c r="J8" s="5">
        <f t="shared" ref="J8:J34" si="1">H8*I8</f>
        <v>0</v>
      </c>
      <c r="K8" s="5"/>
      <c r="L8" s="5"/>
      <c r="M8" s="5">
        <f t="shared" ref="M8:M34" si="2">K8*L8</f>
        <v>0</v>
      </c>
    </row>
    <row r="9" spans="2:13" x14ac:dyDescent="0.3">
      <c r="C9" s="5"/>
      <c r="D9" s="5"/>
      <c r="E9" s="5"/>
      <c r="F9" s="5">
        <f t="shared" si="0"/>
        <v>0</v>
      </c>
      <c r="G9" s="5"/>
      <c r="H9" s="5"/>
      <c r="I9" s="5"/>
      <c r="J9" s="5">
        <f t="shared" si="1"/>
        <v>0</v>
      </c>
      <c r="K9" s="5"/>
      <c r="L9" s="5"/>
      <c r="M9" s="5">
        <f t="shared" si="2"/>
        <v>0</v>
      </c>
    </row>
    <row r="10" spans="2:13" x14ac:dyDescent="0.3">
      <c r="C10" s="5" t="s">
        <v>85</v>
      </c>
      <c r="D10" s="5"/>
      <c r="E10" s="5"/>
      <c r="F10" s="5">
        <f t="shared" si="0"/>
        <v>0</v>
      </c>
      <c r="G10" s="5" t="s">
        <v>96</v>
      </c>
      <c r="H10" s="5"/>
      <c r="I10" s="5"/>
      <c r="J10" s="5">
        <f t="shared" si="1"/>
        <v>0</v>
      </c>
      <c r="K10" s="5"/>
      <c r="L10" s="5"/>
      <c r="M10" s="5">
        <f t="shared" si="2"/>
        <v>0</v>
      </c>
    </row>
    <row r="11" spans="2:13" x14ac:dyDescent="0.3">
      <c r="C11" s="5"/>
      <c r="D11" s="5"/>
      <c r="E11" s="5"/>
      <c r="F11" s="5">
        <f t="shared" si="0"/>
        <v>0</v>
      </c>
      <c r="G11" s="5" t="s">
        <v>97</v>
      </c>
      <c r="H11" s="5"/>
      <c r="I11" s="5"/>
      <c r="J11" s="5">
        <f t="shared" si="1"/>
        <v>0</v>
      </c>
      <c r="K11" s="5"/>
      <c r="L11" s="5"/>
      <c r="M11" s="5">
        <f t="shared" si="2"/>
        <v>0</v>
      </c>
    </row>
    <row r="12" spans="2:13" x14ac:dyDescent="0.3">
      <c r="C12" s="5"/>
      <c r="D12" s="5"/>
      <c r="E12" s="5"/>
      <c r="F12" s="5">
        <f t="shared" si="0"/>
        <v>0</v>
      </c>
      <c r="G12" s="5"/>
      <c r="H12" s="5"/>
      <c r="I12" s="5"/>
      <c r="J12" s="5">
        <f t="shared" si="1"/>
        <v>0</v>
      </c>
      <c r="K12" s="5"/>
      <c r="L12" s="5"/>
      <c r="M12" s="5">
        <f t="shared" si="2"/>
        <v>0</v>
      </c>
    </row>
    <row r="13" spans="2:13" x14ac:dyDescent="0.3">
      <c r="C13" s="5"/>
      <c r="D13" s="5"/>
      <c r="E13" s="5"/>
      <c r="F13" s="5">
        <f t="shared" si="0"/>
        <v>0</v>
      </c>
      <c r="G13" s="5"/>
      <c r="H13" s="5"/>
      <c r="I13" s="5"/>
      <c r="J13" s="5">
        <f t="shared" si="1"/>
        <v>0</v>
      </c>
      <c r="K13" s="5"/>
      <c r="L13" s="5"/>
      <c r="M13" s="5">
        <f t="shared" si="2"/>
        <v>0</v>
      </c>
    </row>
    <row r="14" spans="2:13" x14ac:dyDescent="0.3">
      <c r="C14" s="5" t="s">
        <v>83</v>
      </c>
      <c r="D14" s="5"/>
      <c r="E14" s="5"/>
      <c r="F14" s="5">
        <f t="shared" si="0"/>
        <v>0</v>
      </c>
      <c r="G14" s="5" t="s">
        <v>96</v>
      </c>
      <c r="H14" s="5"/>
      <c r="I14" s="5"/>
      <c r="J14" s="5">
        <f t="shared" si="1"/>
        <v>0</v>
      </c>
      <c r="K14" s="5"/>
      <c r="L14" s="5"/>
      <c r="M14" s="5">
        <f t="shared" si="2"/>
        <v>0</v>
      </c>
    </row>
    <row r="15" spans="2:13" x14ac:dyDescent="0.3">
      <c r="C15" s="5"/>
      <c r="D15" s="5"/>
      <c r="E15" s="5"/>
      <c r="F15" s="5">
        <f t="shared" si="0"/>
        <v>0</v>
      </c>
      <c r="G15" s="5" t="s">
        <v>97</v>
      </c>
      <c r="H15" s="5"/>
      <c r="I15" s="5"/>
      <c r="J15" s="5">
        <f t="shared" si="1"/>
        <v>0</v>
      </c>
      <c r="K15" s="5"/>
      <c r="L15" s="5"/>
      <c r="M15" s="5">
        <f t="shared" si="2"/>
        <v>0</v>
      </c>
    </row>
    <row r="16" spans="2:13" x14ac:dyDescent="0.3">
      <c r="C16" s="5"/>
      <c r="D16" s="5"/>
      <c r="E16" s="5"/>
      <c r="F16" s="5">
        <f t="shared" si="0"/>
        <v>0</v>
      </c>
      <c r="G16" s="5"/>
      <c r="H16" s="5"/>
      <c r="I16" s="5"/>
      <c r="J16" s="5">
        <f t="shared" si="1"/>
        <v>0</v>
      </c>
      <c r="K16" s="5"/>
      <c r="L16" s="5"/>
      <c r="M16" s="5">
        <f t="shared" si="2"/>
        <v>0</v>
      </c>
    </row>
    <row r="17" spans="3:13" x14ac:dyDescent="0.3">
      <c r="C17" s="5"/>
      <c r="D17" s="5"/>
      <c r="E17" s="5"/>
      <c r="F17" s="5">
        <f t="shared" si="0"/>
        <v>0</v>
      </c>
      <c r="G17" s="5"/>
      <c r="H17" s="5"/>
      <c r="I17" s="5"/>
      <c r="J17" s="5">
        <f t="shared" si="1"/>
        <v>0</v>
      </c>
      <c r="K17" s="5"/>
      <c r="L17" s="5"/>
      <c r="M17" s="5">
        <f t="shared" si="2"/>
        <v>0</v>
      </c>
    </row>
    <row r="18" spans="3:13" x14ac:dyDescent="0.3">
      <c r="C18" s="5" t="s">
        <v>84</v>
      </c>
      <c r="D18" s="5"/>
      <c r="E18" s="5"/>
      <c r="F18" s="5">
        <f t="shared" si="0"/>
        <v>0</v>
      </c>
      <c r="G18" s="5" t="s">
        <v>96</v>
      </c>
      <c r="H18" s="5"/>
      <c r="I18" s="5"/>
      <c r="J18" s="5">
        <f t="shared" si="1"/>
        <v>0</v>
      </c>
      <c r="K18" s="5"/>
      <c r="L18" s="5"/>
      <c r="M18" s="5">
        <f t="shared" si="2"/>
        <v>0</v>
      </c>
    </row>
    <row r="19" spans="3:13" x14ac:dyDescent="0.3">
      <c r="C19" s="5"/>
      <c r="D19" s="5"/>
      <c r="E19" s="5"/>
      <c r="F19" s="5">
        <f t="shared" si="0"/>
        <v>0</v>
      </c>
      <c r="G19" s="5" t="s">
        <v>97</v>
      </c>
      <c r="H19" s="5"/>
      <c r="I19" s="5"/>
      <c r="J19" s="5">
        <f t="shared" si="1"/>
        <v>0</v>
      </c>
      <c r="K19" s="5"/>
      <c r="L19" s="5"/>
      <c r="M19" s="5">
        <f t="shared" si="2"/>
        <v>0</v>
      </c>
    </row>
    <row r="20" spans="3:13" x14ac:dyDescent="0.3">
      <c r="C20" s="5"/>
      <c r="D20" s="5"/>
      <c r="E20" s="5"/>
      <c r="F20" s="5">
        <f t="shared" si="0"/>
        <v>0</v>
      </c>
      <c r="G20" s="5"/>
      <c r="H20" s="5"/>
      <c r="I20" s="5"/>
      <c r="J20" s="5">
        <f t="shared" si="1"/>
        <v>0</v>
      </c>
      <c r="K20" s="5"/>
      <c r="L20" s="5"/>
      <c r="M20" s="5">
        <f t="shared" si="2"/>
        <v>0</v>
      </c>
    </row>
    <row r="21" spans="3:13" x14ac:dyDescent="0.3">
      <c r="C21" s="5" t="s">
        <v>84</v>
      </c>
      <c r="D21" s="5"/>
      <c r="E21" s="5"/>
      <c r="F21" s="5">
        <f t="shared" si="0"/>
        <v>0</v>
      </c>
      <c r="G21" s="5" t="s">
        <v>96</v>
      </c>
      <c r="H21" s="5"/>
      <c r="I21" s="5"/>
      <c r="J21" s="5">
        <f t="shared" si="1"/>
        <v>0</v>
      </c>
      <c r="K21" s="5"/>
      <c r="L21" s="5"/>
      <c r="M21" s="5">
        <f t="shared" si="2"/>
        <v>0</v>
      </c>
    </row>
    <row r="22" spans="3:13" x14ac:dyDescent="0.3">
      <c r="C22" s="5"/>
      <c r="D22" s="5"/>
      <c r="E22" s="5"/>
      <c r="F22" s="5">
        <f t="shared" si="0"/>
        <v>0</v>
      </c>
      <c r="G22" s="5" t="s">
        <v>97</v>
      </c>
      <c r="H22" s="5"/>
      <c r="I22" s="5"/>
      <c r="J22" s="5">
        <f t="shared" si="1"/>
        <v>0</v>
      </c>
      <c r="K22" s="5"/>
      <c r="L22" s="5"/>
      <c r="M22" s="5">
        <f t="shared" si="2"/>
        <v>0</v>
      </c>
    </row>
    <row r="23" spans="3:13" x14ac:dyDescent="0.3">
      <c r="C23" s="5"/>
      <c r="D23" s="5"/>
      <c r="E23" s="5"/>
      <c r="F23" s="5">
        <f t="shared" si="0"/>
        <v>0</v>
      </c>
      <c r="G23" s="5"/>
      <c r="H23" s="5"/>
      <c r="I23" s="5"/>
      <c r="J23" s="5">
        <f t="shared" si="1"/>
        <v>0</v>
      </c>
      <c r="K23" s="5"/>
      <c r="L23" s="5"/>
      <c r="M23" s="5">
        <f t="shared" si="2"/>
        <v>0</v>
      </c>
    </row>
    <row r="24" spans="3:13" x14ac:dyDescent="0.3">
      <c r="C24" s="5" t="s">
        <v>90</v>
      </c>
      <c r="D24" s="5"/>
      <c r="E24" s="5"/>
      <c r="F24" s="5">
        <f t="shared" si="0"/>
        <v>0</v>
      </c>
      <c r="G24" s="5" t="s">
        <v>98</v>
      </c>
      <c r="H24" s="5"/>
      <c r="I24" s="5"/>
      <c r="J24" s="5">
        <f t="shared" si="1"/>
        <v>0</v>
      </c>
      <c r="K24" s="5"/>
      <c r="L24" s="5"/>
      <c r="M24" s="5">
        <f t="shared" si="2"/>
        <v>0</v>
      </c>
    </row>
    <row r="25" spans="3:13" x14ac:dyDescent="0.3">
      <c r="C25" s="5" t="s">
        <v>91</v>
      </c>
      <c r="D25" s="5"/>
      <c r="E25" s="5"/>
      <c r="F25" s="5">
        <f t="shared" si="0"/>
        <v>0</v>
      </c>
      <c r="G25" s="5" t="s">
        <v>98</v>
      </c>
      <c r="H25" s="5"/>
      <c r="I25" s="5"/>
      <c r="J25" s="5">
        <f t="shared" si="1"/>
        <v>0</v>
      </c>
      <c r="K25" s="5"/>
      <c r="L25" s="5"/>
      <c r="M25" s="5">
        <f t="shared" si="2"/>
        <v>0</v>
      </c>
    </row>
    <row r="26" spans="3:13" x14ac:dyDescent="0.3">
      <c r="C26" s="5" t="s">
        <v>92</v>
      </c>
      <c r="D26" s="5"/>
      <c r="E26" s="5"/>
      <c r="F26" s="5">
        <f t="shared" si="0"/>
        <v>0</v>
      </c>
      <c r="G26" s="5" t="s">
        <v>98</v>
      </c>
      <c r="H26" s="5"/>
      <c r="I26" s="5"/>
      <c r="J26" s="5">
        <f t="shared" si="1"/>
        <v>0</v>
      </c>
      <c r="K26" s="5"/>
      <c r="L26" s="5"/>
      <c r="M26" s="5">
        <f t="shared" si="2"/>
        <v>0</v>
      </c>
    </row>
    <row r="27" spans="3:13" x14ac:dyDescent="0.3">
      <c r="C27" s="5"/>
      <c r="D27" s="5"/>
      <c r="E27" s="5"/>
      <c r="F27" s="5">
        <f t="shared" si="0"/>
        <v>0</v>
      </c>
      <c r="G27" s="5"/>
      <c r="H27" s="5"/>
      <c r="I27" s="5"/>
      <c r="J27" s="5">
        <f t="shared" si="1"/>
        <v>0</v>
      </c>
      <c r="K27" s="5"/>
      <c r="L27" s="5"/>
      <c r="M27" s="5">
        <f t="shared" si="2"/>
        <v>0</v>
      </c>
    </row>
    <row r="28" spans="3:13" x14ac:dyDescent="0.3">
      <c r="C28" s="5" t="s">
        <v>86</v>
      </c>
      <c r="D28" s="5"/>
      <c r="E28" s="5"/>
      <c r="F28" s="5">
        <f t="shared" si="0"/>
        <v>0</v>
      </c>
      <c r="G28" s="5"/>
      <c r="H28" s="5"/>
      <c r="I28" s="5"/>
      <c r="J28" s="5">
        <f t="shared" si="1"/>
        <v>0</v>
      </c>
      <c r="K28" s="5"/>
      <c r="L28" s="5"/>
      <c r="M28" s="5">
        <f t="shared" si="2"/>
        <v>0</v>
      </c>
    </row>
    <row r="29" spans="3:13" x14ac:dyDescent="0.3">
      <c r="C29" s="5" t="s">
        <v>87</v>
      </c>
      <c r="D29" s="5"/>
      <c r="E29" s="5"/>
      <c r="F29" s="5">
        <f t="shared" si="0"/>
        <v>0</v>
      </c>
      <c r="G29" s="5"/>
      <c r="H29" s="5"/>
      <c r="I29" s="5"/>
      <c r="J29" s="5">
        <f t="shared" si="1"/>
        <v>0</v>
      </c>
      <c r="K29" s="5"/>
      <c r="L29" s="5"/>
      <c r="M29" s="5">
        <f t="shared" si="2"/>
        <v>0</v>
      </c>
    </row>
    <row r="30" spans="3:13" x14ac:dyDescent="0.3">
      <c r="C30" s="5" t="s">
        <v>88</v>
      </c>
      <c r="D30" s="5"/>
      <c r="E30" s="5"/>
      <c r="F30" s="5">
        <f t="shared" si="0"/>
        <v>0</v>
      </c>
      <c r="G30" s="5"/>
      <c r="H30" s="5"/>
      <c r="I30" s="5"/>
      <c r="J30" s="5">
        <f t="shared" si="1"/>
        <v>0</v>
      </c>
      <c r="K30" s="5"/>
      <c r="L30" s="5"/>
      <c r="M30" s="5">
        <f t="shared" si="2"/>
        <v>0</v>
      </c>
    </row>
    <row r="31" spans="3:13" x14ac:dyDescent="0.3">
      <c r="C31" s="5" t="s">
        <v>89</v>
      </c>
      <c r="D31" s="5"/>
      <c r="E31" s="5"/>
      <c r="F31" s="5">
        <f t="shared" si="0"/>
        <v>0</v>
      </c>
      <c r="G31" s="5"/>
      <c r="H31" s="5"/>
      <c r="I31" s="5"/>
      <c r="J31" s="5">
        <f t="shared" si="1"/>
        <v>0</v>
      </c>
      <c r="K31" s="5"/>
      <c r="L31" s="5"/>
      <c r="M31" s="5">
        <f t="shared" si="2"/>
        <v>0</v>
      </c>
    </row>
    <row r="32" spans="3:13" x14ac:dyDescent="0.3">
      <c r="C32" s="5"/>
      <c r="D32" s="5"/>
      <c r="E32" s="5"/>
      <c r="F32" s="5">
        <f t="shared" si="0"/>
        <v>0</v>
      </c>
      <c r="G32" s="5"/>
      <c r="H32" s="5"/>
      <c r="I32" s="5"/>
      <c r="J32" s="5">
        <f t="shared" si="1"/>
        <v>0</v>
      </c>
      <c r="K32" s="5"/>
      <c r="L32" s="5"/>
      <c r="M32" s="5">
        <f t="shared" si="2"/>
        <v>0</v>
      </c>
    </row>
    <row r="33" spans="3:13" x14ac:dyDescent="0.3">
      <c r="C33" s="5"/>
      <c r="D33" s="5"/>
      <c r="E33" s="5"/>
      <c r="F33" s="5">
        <f t="shared" si="0"/>
        <v>0</v>
      </c>
      <c r="G33" s="5"/>
      <c r="H33" s="5"/>
      <c r="I33" s="5"/>
      <c r="J33" s="5">
        <f t="shared" si="1"/>
        <v>0</v>
      </c>
      <c r="K33" s="5"/>
      <c r="L33" s="5"/>
      <c r="M33" s="5">
        <f t="shared" si="2"/>
        <v>0</v>
      </c>
    </row>
    <row r="34" spans="3:13" x14ac:dyDescent="0.3">
      <c r="C34" s="5"/>
      <c r="D34" s="5"/>
      <c r="E34" s="5"/>
      <c r="F34" s="5">
        <f t="shared" si="0"/>
        <v>0</v>
      </c>
      <c r="G34" s="5"/>
      <c r="H34" s="5"/>
      <c r="I34" s="5"/>
      <c r="J34" s="5">
        <f t="shared" si="1"/>
        <v>0</v>
      </c>
      <c r="K34" s="5"/>
      <c r="L34" s="5"/>
      <c r="M34" s="5">
        <f t="shared" si="2"/>
        <v>0</v>
      </c>
    </row>
    <row r="35" spans="3:13" x14ac:dyDescent="0.3">
      <c r="C35" s="5" t="s">
        <v>93</v>
      </c>
      <c r="D35" s="5"/>
      <c r="E35" s="5">
        <f>F35*10.764</f>
        <v>0</v>
      </c>
      <c r="F35" s="5">
        <f>SUM(F7:F34)</f>
        <v>0</v>
      </c>
      <c r="G35" s="5"/>
      <c r="H35" s="5"/>
      <c r="I35" s="5">
        <f>J35*10.764</f>
        <v>0</v>
      </c>
      <c r="J35" s="5">
        <f>SUM(J7:J34)</f>
        <v>0</v>
      </c>
      <c r="K35" s="5"/>
      <c r="L35" s="5">
        <f>M35*10.764</f>
        <v>0</v>
      </c>
      <c r="M35" s="5">
        <f>SUM(M7:M34)</f>
        <v>0</v>
      </c>
    </row>
  </sheetData>
  <mergeCells count="4">
    <mergeCell ref="D3:E3"/>
    <mergeCell ref="D5:F5"/>
    <mergeCell ref="H5:J5"/>
    <mergeCell ref="K5:M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N35"/>
  <sheetViews>
    <sheetView workbookViewId="0">
      <selection activeCell="H7" sqref="H7:H8"/>
    </sheetView>
  </sheetViews>
  <sheetFormatPr defaultRowHeight="14.4" x14ac:dyDescent="0.3"/>
  <sheetData>
    <row r="3" spans="3:14" x14ac:dyDescent="0.3">
      <c r="D3" s="8" t="s">
        <v>94</v>
      </c>
      <c r="E3" s="170"/>
      <c r="F3" s="170"/>
    </row>
    <row r="4" spans="3:14" x14ac:dyDescent="0.3">
      <c r="F4" s="7"/>
      <c r="G4" s="7"/>
      <c r="H4" s="7"/>
      <c r="I4" s="7"/>
      <c r="J4" s="7"/>
      <c r="K4" s="7"/>
    </row>
    <row r="5" spans="3:14" x14ac:dyDescent="0.3">
      <c r="C5" s="8" t="s">
        <v>95</v>
      </c>
      <c r="D5" s="6" t="s">
        <v>75</v>
      </c>
      <c r="E5" s="171" t="s">
        <v>76</v>
      </c>
      <c r="F5" s="171"/>
      <c r="G5" s="171"/>
      <c r="H5" s="9"/>
      <c r="I5" s="171" t="s">
        <v>77</v>
      </c>
      <c r="J5" s="171"/>
      <c r="K5" s="171"/>
      <c r="L5" s="171" t="s">
        <v>78</v>
      </c>
      <c r="M5" s="171"/>
      <c r="N5" s="171"/>
    </row>
    <row r="6" spans="3:14" x14ac:dyDescent="0.3">
      <c r="C6" s="8">
        <v>1</v>
      </c>
      <c r="D6" s="6"/>
      <c r="E6" s="6" t="s">
        <v>79</v>
      </c>
      <c r="F6" s="6" t="s">
        <v>80</v>
      </c>
      <c r="G6" s="6" t="s">
        <v>81</v>
      </c>
      <c r="H6" s="6"/>
      <c r="I6" s="6" t="s">
        <v>79</v>
      </c>
      <c r="J6" s="6" t="s">
        <v>80</v>
      </c>
      <c r="K6" s="6" t="s">
        <v>81</v>
      </c>
      <c r="L6" s="6" t="s">
        <v>79</v>
      </c>
      <c r="M6" s="6" t="s">
        <v>80</v>
      </c>
      <c r="N6" s="6" t="s">
        <v>81</v>
      </c>
    </row>
    <row r="7" spans="3:14" x14ac:dyDescent="0.3">
      <c r="D7" s="5" t="s">
        <v>82</v>
      </c>
      <c r="E7" s="5"/>
      <c r="F7" s="5"/>
      <c r="G7" s="5">
        <f>E7*F7</f>
        <v>0</v>
      </c>
      <c r="H7" s="5" t="s">
        <v>96</v>
      </c>
      <c r="I7" s="5"/>
      <c r="J7" s="5"/>
      <c r="K7" s="5">
        <f>I7*J7</f>
        <v>0</v>
      </c>
      <c r="L7" s="5"/>
      <c r="M7" s="5"/>
      <c r="N7" s="5">
        <f>L7*M7</f>
        <v>0</v>
      </c>
    </row>
    <row r="8" spans="3:14" x14ac:dyDescent="0.3">
      <c r="D8" s="5"/>
      <c r="E8" s="5"/>
      <c r="F8" s="5"/>
      <c r="G8" s="5">
        <f t="shared" ref="G8:G34" si="0">E8*F8</f>
        <v>0</v>
      </c>
      <c r="H8" s="5" t="s">
        <v>97</v>
      </c>
      <c r="I8" s="5"/>
      <c r="J8" s="5"/>
      <c r="K8" s="5">
        <f t="shared" ref="K8:K34" si="1">I8*J8</f>
        <v>0</v>
      </c>
      <c r="L8" s="5"/>
      <c r="M8" s="5"/>
      <c r="N8" s="5">
        <f t="shared" ref="N8:N34" si="2">L8*M8</f>
        <v>0</v>
      </c>
    </row>
    <row r="9" spans="3:14" x14ac:dyDescent="0.3">
      <c r="D9" s="5"/>
      <c r="E9" s="5"/>
      <c r="F9" s="5"/>
      <c r="G9" s="5">
        <f t="shared" si="0"/>
        <v>0</v>
      </c>
      <c r="H9" s="5"/>
      <c r="I9" s="5"/>
      <c r="J9" s="5"/>
      <c r="K9" s="5">
        <f t="shared" si="1"/>
        <v>0</v>
      </c>
      <c r="L9" s="5"/>
      <c r="M9" s="5"/>
      <c r="N9" s="5">
        <f t="shared" si="2"/>
        <v>0</v>
      </c>
    </row>
    <row r="10" spans="3:14" x14ac:dyDescent="0.3">
      <c r="D10" s="5" t="s">
        <v>85</v>
      </c>
      <c r="E10" s="5"/>
      <c r="F10" s="5"/>
      <c r="G10" s="5">
        <f t="shared" si="0"/>
        <v>0</v>
      </c>
      <c r="H10" s="5" t="s">
        <v>96</v>
      </c>
      <c r="I10" s="5"/>
      <c r="J10" s="5"/>
      <c r="K10" s="5">
        <f t="shared" si="1"/>
        <v>0</v>
      </c>
      <c r="L10" s="5"/>
      <c r="M10" s="5"/>
      <c r="N10" s="5">
        <f t="shared" si="2"/>
        <v>0</v>
      </c>
    </row>
    <row r="11" spans="3:14" x14ac:dyDescent="0.3">
      <c r="D11" s="5"/>
      <c r="E11" s="5"/>
      <c r="F11" s="5"/>
      <c r="G11" s="5">
        <f t="shared" si="0"/>
        <v>0</v>
      </c>
      <c r="H11" s="5" t="s">
        <v>97</v>
      </c>
      <c r="I11" s="5"/>
      <c r="J11" s="5"/>
      <c r="K11" s="5">
        <f t="shared" si="1"/>
        <v>0</v>
      </c>
      <c r="L11" s="5"/>
      <c r="M11" s="5"/>
      <c r="N11" s="5">
        <f t="shared" si="2"/>
        <v>0</v>
      </c>
    </row>
    <row r="12" spans="3:14" x14ac:dyDescent="0.3">
      <c r="D12" s="5"/>
      <c r="E12" s="5"/>
      <c r="F12" s="5"/>
      <c r="G12" s="5">
        <f t="shared" si="0"/>
        <v>0</v>
      </c>
      <c r="H12" s="5"/>
      <c r="I12" s="5"/>
      <c r="J12" s="5"/>
      <c r="K12" s="5">
        <f t="shared" si="1"/>
        <v>0</v>
      </c>
      <c r="L12" s="5"/>
      <c r="M12" s="5"/>
      <c r="N12" s="5">
        <f t="shared" si="2"/>
        <v>0</v>
      </c>
    </row>
    <row r="13" spans="3:14" x14ac:dyDescent="0.3">
      <c r="D13" s="5"/>
      <c r="E13" s="5"/>
      <c r="F13" s="5"/>
      <c r="G13" s="5">
        <f t="shared" si="0"/>
        <v>0</v>
      </c>
      <c r="H13" s="5"/>
      <c r="I13" s="5"/>
      <c r="J13" s="5"/>
      <c r="K13" s="5">
        <f t="shared" si="1"/>
        <v>0</v>
      </c>
      <c r="L13" s="5"/>
      <c r="M13" s="5"/>
      <c r="N13" s="5">
        <f t="shared" si="2"/>
        <v>0</v>
      </c>
    </row>
    <row r="14" spans="3:14" x14ac:dyDescent="0.3">
      <c r="D14" s="5" t="s">
        <v>83</v>
      </c>
      <c r="E14" s="5"/>
      <c r="F14" s="5"/>
      <c r="G14" s="5">
        <f t="shared" si="0"/>
        <v>0</v>
      </c>
      <c r="H14" s="5" t="s">
        <v>96</v>
      </c>
      <c r="I14" s="5"/>
      <c r="J14" s="5"/>
      <c r="K14" s="5">
        <f t="shared" si="1"/>
        <v>0</v>
      </c>
      <c r="L14" s="5"/>
      <c r="M14" s="5"/>
      <c r="N14" s="5">
        <f t="shared" si="2"/>
        <v>0</v>
      </c>
    </row>
    <row r="15" spans="3:14" x14ac:dyDescent="0.3">
      <c r="D15" s="5"/>
      <c r="E15" s="5"/>
      <c r="F15" s="5"/>
      <c r="G15" s="5">
        <f t="shared" si="0"/>
        <v>0</v>
      </c>
      <c r="H15" s="5" t="s">
        <v>97</v>
      </c>
      <c r="I15" s="5"/>
      <c r="J15" s="5"/>
      <c r="K15" s="5">
        <f t="shared" si="1"/>
        <v>0</v>
      </c>
      <c r="L15" s="5"/>
      <c r="M15" s="5"/>
      <c r="N15" s="5">
        <f t="shared" si="2"/>
        <v>0</v>
      </c>
    </row>
    <row r="16" spans="3:14" x14ac:dyDescent="0.3">
      <c r="D16" s="5"/>
      <c r="E16" s="5"/>
      <c r="F16" s="5"/>
      <c r="G16" s="5">
        <f t="shared" si="0"/>
        <v>0</v>
      </c>
      <c r="H16" s="5"/>
      <c r="I16" s="5"/>
      <c r="J16" s="5"/>
      <c r="K16" s="5">
        <f t="shared" si="1"/>
        <v>0</v>
      </c>
      <c r="L16" s="5"/>
      <c r="M16" s="5"/>
      <c r="N16" s="5">
        <f t="shared" si="2"/>
        <v>0</v>
      </c>
    </row>
    <row r="17" spans="4:14" x14ac:dyDescent="0.3">
      <c r="D17" s="5"/>
      <c r="E17" s="5"/>
      <c r="F17" s="5"/>
      <c r="G17" s="5">
        <f t="shared" si="0"/>
        <v>0</v>
      </c>
      <c r="H17" s="5"/>
      <c r="I17" s="5"/>
      <c r="J17" s="5"/>
      <c r="K17" s="5">
        <f t="shared" si="1"/>
        <v>0</v>
      </c>
      <c r="L17" s="5"/>
      <c r="M17" s="5"/>
      <c r="N17" s="5">
        <f t="shared" si="2"/>
        <v>0</v>
      </c>
    </row>
    <row r="18" spans="4:14" x14ac:dyDescent="0.3">
      <c r="D18" s="5" t="s">
        <v>84</v>
      </c>
      <c r="E18" s="5"/>
      <c r="F18" s="5"/>
      <c r="G18" s="5">
        <f t="shared" si="0"/>
        <v>0</v>
      </c>
      <c r="H18" s="5" t="s">
        <v>96</v>
      </c>
      <c r="I18" s="5"/>
      <c r="J18" s="5"/>
      <c r="K18" s="5">
        <f t="shared" si="1"/>
        <v>0</v>
      </c>
      <c r="L18" s="5"/>
      <c r="M18" s="5"/>
      <c r="N18" s="5">
        <f t="shared" si="2"/>
        <v>0</v>
      </c>
    </row>
    <row r="19" spans="4:14" x14ac:dyDescent="0.3">
      <c r="D19" s="5"/>
      <c r="E19" s="5"/>
      <c r="F19" s="5"/>
      <c r="G19" s="5">
        <f t="shared" si="0"/>
        <v>0</v>
      </c>
      <c r="H19" s="5" t="s">
        <v>97</v>
      </c>
      <c r="I19" s="5"/>
      <c r="J19" s="5"/>
      <c r="K19" s="5">
        <f t="shared" si="1"/>
        <v>0</v>
      </c>
      <c r="L19" s="5"/>
      <c r="M19" s="5"/>
      <c r="N19" s="5">
        <f t="shared" si="2"/>
        <v>0</v>
      </c>
    </row>
    <row r="20" spans="4:14" x14ac:dyDescent="0.3">
      <c r="D20" s="5"/>
      <c r="E20" s="5"/>
      <c r="F20" s="5"/>
      <c r="G20" s="5">
        <f t="shared" si="0"/>
        <v>0</v>
      </c>
      <c r="H20" s="5"/>
      <c r="I20" s="5"/>
      <c r="J20" s="5"/>
      <c r="K20" s="5">
        <f t="shared" si="1"/>
        <v>0</v>
      </c>
      <c r="L20" s="5"/>
      <c r="M20" s="5"/>
      <c r="N20" s="5">
        <f t="shared" si="2"/>
        <v>0</v>
      </c>
    </row>
    <row r="21" spans="4:14" x14ac:dyDescent="0.3">
      <c r="D21" s="5" t="s">
        <v>84</v>
      </c>
      <c r="E21" s="5"/>
      <c r="F21" s="5"/>
      <c r="G21" s="5">
        <f t="shared" si="0"/>
        <v>0</v>
      </c>
      <c r="H21" s="5" t="s">
        <v>96</v>
      </c>
      <c r="I21" s="5"/>
      <c r="J21" s="5"/>
      <c r="K21" s="5">
        <f t="shared" si="1"/>
        <v>0</v>
      </c>
      <c r="L21" s="5"/>
      <c r="M21" s="5"/>
      <c r="N21" s="5">
        <f t="shared" si="2"/>
        <v>0</v>
      </c>
    </row>
    <row r="22" spans="4:14" x14ac:dyDescent="0.3">
      <c r="D22" s="5"/>
      <c r="E22" s="5"/>
      <c r="F22" s="5"/>
      <c r="G22" s="5">
        <f t="shared" si="0"/>
        <v>0</v>
      </c>
      <c r="H22" s="5" t="s">
        <v>97</v>
      </c>
      <c r="I22" s="5"/>
      <c r="J22" s="5"/>
      <c r="K22" s="5">
        <f t="shared" si="1"/>
        <v>0</v>
      </c>
      <c r="L22" s="5"/>
      <c r="M22" s="5"/>
      <c r="N22" s="5">
        <f t="shared" si="2"/>
        <v>0</v>
      </c>
    </row>
    <row r="23" spans="4:14" x14ac:dyDescent="0.3">
      <c r="D23" s="5"/>
      <c r="E23" s="5"/>
      <c r="F23" s="5"/>
      <c r="G23" s="5">
        <f t="shared" si="0"/>
        <v>0</v>
      </c>
      <c r="H23" s="5"/>
      <c r="I23" s="5"/>
      <c r="J23" s="5"/>
      <c r="K23" s="5">
        <f t="shared" si="1"/>
        <v>0</v>
      </c>
      <c r="L23" s="5"/>
      <c r="M23" s="5"/>
      <c r="N23" s="5">
        <f t="shared" si="2"/>
        <v>0</v>
      </c>
    </row>
    <row r="24" spans="4:14" x14ac:dyDescent="0.3">
      <c r="D24" s="5" t="s">
        <v>90</v>
      </c>
      <c r="E24" s="5"/>
      <c r="F24" s="5"/>
      <c r="G24" s="5">
        <f t="shared" si="0"/>
        <v>0</v>
      </c>
      <c r="H24" s="5" t="s">
        <v>98</v>
      </c>
      <c r="I24" s="5"/>
      <c r="J24" s="5"/>
      <c r="K24" s="5">
        <f t="shared" si="1"/>
        <v>0</v>
      </c>
      <c r="L24" s="5"/>
      <c r="M24" s="5"/>
      <c r="N24" s="5">
        <f t="shared" si="2"/>
        <v>0</v>
      </c>
    </row>
    <row r="25" spans="4:14" x14ac:dyDescent="0.3">
      <c r="D25" s="5" t="s">
        <v>91</v>
      </c>
      <c r="E25" s="5"/>
      <c r="F25" s="5"/>
      <c r="G25" s="5">
        <f t="shared" si="0"/>
        <v>0</v>
      </c>
      <c r="H25" s="5" t="s">
        <v>98</v>
      </c>
      <c r="I25" s="5"/>
      <c r="J25" s="5"/>
      <c r="K25" s="5">
        <f t="shared" si="1"/>
        <v>0</v>
      </c>
      <c r="L25" s="5"/>
      <c r="M25" s="5"/>
      <c r="N25" s="5">
        <f t="shared" si="2"/>
        <v>0</v>
      </c>
    </row>
    <row r="26" spans="4:14" x14ac:dyDescent="0.3">
      <c r="D26" s="5" t="s">
        <v>92</v>
      </c>
      <c r="E26" s="5"/>
      <c r="F26" s="5"/>
      <c r="G26" s="5">
        <f t="shared" si="0"/>
        <v>0</v>
      </c>
      <c r="H26" s="5" t="s">
        <v>98</v>
      </c>
      <c r="I26" s="5"/>
      <c r="J26" s="5"/>
      <c r="K26" s="5">
        <f t="shared" si="1"/>
        <v>0</v>
      </c>
      <c r="L26" s="5"/>
      <c r="M26" s="5"/>
      <c r="N26" s="5">
        <f t="shared" si="2"/>
        <v>0</v>
      </c>
    </row>
    <row r="27" spans="4:14" x14ac:dyDescent="0.3">
      <c r="D27" s="5"/>
      <c r="E27" s="5"/>
      <c r="F27" s="5"/>
      <c r="G27" s="5">
        <f t="shared" si="0"/>
        <v>0</v>
      </c>
      <c r="H27" s="5"/>
      <c r="I27" s="5"/>
      <c r="J27" s="5"/>
      <c r="K27" s="5">
        <f t="shared" si="1"/>
        <v>0</v>
      </c>
      <c r="L27" s="5"/>
      <c r="M27" s="5"/>
      <c r="N27" s="5">
        <f t="shared" si="2"/>
        <v>0</v>
      </c>
    </row>
    <row r="28" spans="4:14" x14ac:dyDescent="0.3">
      <c r="D28" s="5" t="s">
        <v>86</v>
      </c>
      <c r="E28" s="5"/>
      <c r="F28" s="5"/>
      <c r="G28" s="5">
        <f t="shared" si="0"/>
        <v>0</v>
      </c>
      <c r="H28" s="5"/>
      <c r="I28" s="5"/>
      <c r="J28" s="5"/>
      <c r="K28" s="5">
        <f t="shared" si="1"/>
        <v>0</v>
      </c>
      <c r="L28" s="5"/>
      <c r="M28" s="5"/>
      <c r="N28" s="5">
        <f t="shared" si="2"/>
        <v>0</v>
      </c>
    </row>
    <row r="29" spans="4:14" x14ac:dyDescent="0.3">
      <c r="D29" s="5" t="s">
        <v>87</v>
      </c>
      <c r="E29" s="5"/>
      <c r="F29" s="5"/>
      <c r="G29" s="5">
        <f t="shared" si="0"/>
        <v>0</v>
      </c>
      <c r="H29" s="5"/>
      <c r="I29" s="5"/>
      <c r="J29" s="5"/>
      <c r="K29" s="5">
        <f t="shared" si="1"/>
        <v>0</v>
      </c>
      <c r="L29" s="5"/>
      <c r="M29" s="5"/>
      <c r="N29" s="5">
        <f t="shared" si="2"/>
        <v>0</v>
      </c>
    </row>
    <row r="30" spans="4:14" x14ac:dyDescent="0.3">
      <c r="D30" s="5" t="s">
        <v>88</v>
      </c>
      <c r="E30" s="5"/>
      <c r="F30" s="5"/>
      <c r="G30" s="5">
        <f t="shared" si="0"/>
        <v>0</v>
      </c>
      <c r="H30" s="5"/>
      <c r="I30" s="5"/>
      <c r="J30" s="5"/>
      <c r="K30" s="5">
        <f t="shared" si="1"/>
        <v>0</v>
      </c>
      <c r="L30" s="5"/>
      <c r="M30" s="5"/>
      <c r="N30" s="5">
        <f t="shared" si="2"/>
        <v>0</v>
      </c>
    </row>
    <row r="31" spans="4:14" x14ac:dyDescent="0.3">
      <c r="D31" s="5" t="s">
        <v>89</v>
      </c>
      <c r="E31" s="5"/>
      <c r="F31" s="5"/>
      <c r="G31" s="5">
        <f t="shared" si="0"/>
        <v>0</v>
      </c>
      <c r="H31" s="5"/>
      <c r="I31" s="5"/>
      <c r="J31" s="5"/>
      <c r="K31" s="5">
        <f t="shared" si="1"/>
        <v>0</v>
      </c>
      <c r="L31" s="5"/>
      <c r="M31" s="5"/>
      <c r="N31" s="5">
        <f t="shared" si="2"/>
        <v>0</v>
      </c>
    </row>
    <row r="32" spans="4:14" x14ac:dyDescent="0.3">
      <c r="D32" s="5"/>
      <c r="E32" s="5"/>
      <c r="F32" s="5"/>
      <c r="G32" s="5">
        <f t="shared" si="0"/>
        <v>0</v>
      </c>
      <c r="H32" s="5"/>
      <c r="I32" s="5"/>
      <c r="J32" s="5"/>
      <c r="K32" s="5">
        <f t="shared" si="1"/>
        <v>0</v>
      </c>
      <c r="L32" s="5"/>
      <c r="M32" s="5"/>
      <c r="N32" s="5">
        <f t="shared" si="2"/>
        <v>0</v>
      </c>
    </row>
    <row r="33" spans="4:14" x14ac:dyDescent="0.3">
      <c r="D33" s="5"/>
      <c r="E33" s="5"/>
      <c r="F33" s="5"/>
      <c r="G33" s="5">
        <f t="shared" si="0"/>
        <v>0</v>
      </c>
      <c r="H33" s="5"/>
      <c r="I33" s="5"/>
      <c r="J33" s="5"/>
      <c r="K33" s="5">
        <f t="shared" si="1"/>
        <v>0</v>
      </c>
      <c r="L33" s="5"/>
      <c r="M33" s="5"/>
      <c r="N33" s="5">
        <f t="shared" si="2"/>
        <v>0</v>
      </c>
    </row>
    <row r="34" spans="4:14" x14ac:dyDescent="0.3">
      <c r="D34" s="5"/>
      <c r="E34" s="5"/>
      <c r="F34" s="5"/>
      <c r="G34" s="5">
        <f t="shared" si="0"/>
        <v>0</v>
      </c>
      <c r="H34" s="5"/>
      <c r="I34" s="5"/>
      <c r="J34" s="5"/>
      <c r="K34" s="5">
        <f t="shared" si="1"/>
        <v>0</v>
      </c>
      <c r="L34" s="5"/>
      <c r="M34" s="5"/>
      <c r="N34" s="5">
        <f t="shared" si="2"/>
        <v>0</v>
      </c>
    </row>
    <row r="35" spans="4:14" x14ac:dyDescent="0.3">
      <c r="D35" s="5" t="s">
        <v>93</v>
      </c>
      <c r="E35" s="5"/>
      <c r="F35" s="5">
        <f>G35*10.764</f>
        <v>0</v>
      </c>
      <c r="G35" s="5">
        <f>SUM(G7:G34)</f>
        <v>0</v>
      </c>
      <c r="H35" s="5"/>
      <c r="I35" s="5"/>
      <c r="J35" s="5">
        <f>K35*10.764</f>
        <v>0</v>
      </c>
      <c r="K35" s="5">
        <f>SUM(K7:K34)</f>
        <v>0</v>
      </c>
      <c r="L35" s="5"/>
      <c r="M35" s="5">
        <f>N35*10.764</f>
        <v>0</v>
      </c>
      <c r="N35" s="5">
        <f>SUM(N7:N34)</f>
        <v>0</v>
      </c>
    </row>
  </sheetData>
  <mergeCells count="4">
    <mergeCell ref="E3:F3"/>
    <mergeCell ref="E5:G5"/>
    <mergeCell ref="I5:K5"/>
    <mergeCell ref="L5:N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7"/>
  <sheetViews>
    <sheetView topLeftCell="A6" workbookViewId="0">
      <selection activeCell="H11" sqref="H11"/>
    </sheetView>
  </sheetViews>
  <sheetFormatPr defaultRowHeight="14.4" x14ac:dyDescent="0.3"/>
  <cols>
    <col min="2" max="2" width="29.33203125" customWidth="1"/>
    <col min="3" max="3" width="44.88671875" customWidth="1"/>
    <col min="8" max="8" width="20.5546875" customWidth="1"/>
  </cols>
  <sheetData>
    <row r="1" spans="1:9" x14ac:dyDescent="0.3">
      <c r="A1" s="32"/>
      <c r="B1" s="32"/>
      <c r="C1" s="32"/>
      <c r="D1" s="32"/>
      <c r="E1" s="32"/>
      <c r="F1" s="32"/>
      <c r="G1" s="32"/>
      <c r="H1" s="32"/>
      <c r="I1" s="31"/>
    </row>
    <row r="2" spans="1:9" x14ac:dyDescent="0.3">
      <c r="A2" s="33"/>
      <c r="B2" s="33"/>
      <c r="C2" s="33"/>
      <c r="D2" s="33"/>
      <c r="E2" s="33"/>
      <c r="F2" s="33"/>
      <c r="G2" s="33"/>
      <c r="H2" s="33"/>
      <c r="I2" s="31"/>
    </row>
    <row r="3" spans="1:9" x14ac:dyDescent="0.3">
      <c r="A3" s="33"/>
      <c r="B3" s="172" t="s">
        <v>192</v>
      </c>
      <c r="C3" s="172"/>
      <c r="D3" s="172"/>
      <c r="E3" s="172"/>
      <c r="F3" s="172"/>
      <c r="G3" s="172"/>
      <c r="H3" s="172"/>
      <c r="I3" s="31"/>
    </row>
    <row r="4" spans="1:9" ht="28.8" x14ac:dyDescent="0.3">
      <c r="A4" s="33"/>
      <c r="B4" s="34" t="s">
        <v>193</v>
      </c>
      <c r="C4" s="34" t="s">
        <v>194</v>
      </c>
      <c r="D4" s="34" t="s">
        <v>95</v>
      </c>
      <c r="E4" s="34" t="s">
        <v>195</v>
      </c>
      <c r="F4" s="34" t="s">
        <v>196</v>
      </c>
      <c r="G4" s="34" t="s">
        <v>197</v>
      </c>
      <c r="H4" s="34" t="s">
        <v>198</v>
      </c>
      <c r="I4" s="31"/>
    </row>
    <row r="5" spans="1:9" x14ac:dyDescent="0.3">
      <c r="A5" s="33"/>
      <c r="B5" s="36" t="s">
        <v>199</v>
      </c>
      <c r="C5" s="42" t="s">
        <v>200</v>
      </c>
      <c r="D5" s="36" t="s">
        <v>178</v>
      </c>
      <c r="E5" s="36">
        <v>142</v>
      </c>
      <c r="F5" s="37">
        <v>213</v>
      </c>
      <c r="G5" s="37">
        <v>4218.3098591549297</v>
      </c>
      <c r="H5" s="38">
        <v>599000</v>
      </c>
      <c r="I5" s="31"/>
    </row>
    <row r="6" spans="1:9" x14ac:dyDescent="0.3">
      <c r="A6" s="33"/>
      <c r="B6" s="36" t="s">
        <v>199</v>
      </c>
      <c r="C6" s="42" t="s">
        <v>200</v>
      </c>
      <c r="D6" s="36" t="s">
        <v>201</v>
      </c>
      <c r="E6" s="36">
        <v>232</v>
      </c>
      <c r="F6" s="37">
        <v>348</v>
      </c>
      <c r="G6" s="37">
        <v>4219.8275862068967</v>
      </c>
      <c r="H6" s="38">
        <v>979000</v>
      </c>
      <c r="I6" s="31"/>
    </row>
    <row r="7" spans="1:9" x14ac:dyDescent="0.3">
      <c r="A7" s="33"/>
      <c r="B7" s="36" t="s">
        <v>199</v>
      </c>
      <c r="C7" s="42" t="s">
        <v>200</v>
      </c>
      <c r="D7" s="36" t="s">
        <v>201</v>
      </c>
      <c r="E7" s="36">
        <v>387</v>
      </c>
      <c r="F7" s="37">
        <v>580.5</v>
      </c>
      <c r="G7" s="37">
        <v>4658.9147286821708</v>
      </c>
      <c r="H7" s="38">
        <v>1803000</v>
      </c>
      <c r="I7" s="31"/>
    </row>
    <row r="8" spans="1:9" x14ac:dyDescent="0.3">
      <c r="A8" s="33"/>
      <c r="B8" s="36" t="s">
        <v>202</v>
      </c>
      <c r="C8" s="42" t="s">
        <v>200</v>
      </c>
      <c r="D8" s="36" t="s">
        <v>201</v>
      </c>
      <c r="E8" s="37">
        <v>217.33333333333334</v>
      </c>
      <c r="F8" s="37">
        <v>326</v>
      </c>
      <c r="G8" s="37">
        <v>5171.7791411042945</v>
      </c>
      <c r="H8" s="38">
        <v>1124000</v>
      </c>
      <c r="I8" s="31"/>
    </row>
    <row r="9" spans="1:9" x14ac:dyDescent="0.3">
      <c r="A9" s="33"/>
      <c r="B9" s="36" t="s">
        <v>202</v>
      </c>
      <c r="C9" s="42" t="s">
        <v>200</v>
      </c>
      <c r="D9" s="36" t="s">
        <v>201</v>
      </c>
      <c r="E9" s="37">
        <v>310</v>
      </c>
      <c r="F9" s="37">
        <v>465</v>
      </c>
      <c r="G9" s="37">
        <v>5174.1935483870966</v>
      </c>
      <c r="H9" s="38">
        <v>1604000</v>
      </c>
      <c r="I9" s="31"/>
    </row>
    <row r="10" spans="1:9" x14ac:dyDescent="0.3">
      <c r="A10" s="33"/>
      <c r="B10" s="36" t="s">
        <v>202</v>
      </c>
      <c r="C10" s="42" t="s">
        <v>200</v>
      </c>
      <c r="D10" s="36" t="s">
        <v>178</v>
      </c>
      <c r="E10" s="37">
        <v>151.33333333333334</v>
      </c>
      <c r="F10" s="37">
        <v>227</v>
      </c>
      <c r="G10" s="37">
        <v>5174.0088105726873</v>
      </c>
      <c r="H10" s="38">
        <v>783000</v>
      </c>
      <c r="I10" s="31"/>
    </row>
    <row r="11" spans="1:9" x14ac:dyDescent="0.3">
      <c r="A11" s="33"/>
      <c r="B11" s="36" t="s">
        <v>202</v>
      </c>
      <c r="C11" s="42" t="s">
        <v>200</v>
      </c>
      <c r="D11" s="36" t="s">
        <v>203</v>
      </c>
      <c r="E11" s="37">
        <v>300.66666666666669</v>
      </c>
      <c r="F11" s="37">
        <v>451</v>
      </c>
      <c r="G11" s="37">
        <v>5171.8403547671833</v>
      </c>
      <c r="H11" s="38">
        <v>1555000</v>
      </c>
      <c r="I11" s="31"/>
    </row>
    <row r="12" spans="1:9" x14ac:dyDescent="0.3">
      <c r="A12" s="33"/>
      <c r="B12" s="36" t="s">
        <v>202</v>
      </c>
      <c r="C12" s="42" t="s">
        <v>200</v>
      </c>
      <c r="D12" s="36" t="s">
        <v>203</v>
      </c>
      <c r="E12" s="37">
        <v>343.33333333333331</v>
      </c>
      <c r="F12" s="37">
        <v>515</v>
      </c>
      <c r="G12" s="37">
        <v>5172.8155339805826</v>
      </c>
      <c r="H12" s="38">
        <v>1776000</v>
      </c>
      <c r="I12" s="31"/>
    </row>
    <row r="13" spans="1:9" x14ac:dyDescent="0.3">
      <c r="A13" s="33"/>
      <c r="B13" s="39" t="s">
        <v>204</v>
      </c>
      <c r="C13" s="36"/>
      <c r="D13" s="36"/>
      <c r="E13" s="36"/>
      <c r="F13" s="36"/>
      <c r="G13" s="40">
        <v>4870.2111953569802</v>
      </c>
      <c r="H13" s="36"/>
      <c r="I13" s="31"/>
    </row>
    <row r="14" spans="1:9" x14ac:dyDescent="0.3">
      <c r="A14" s="32"/>
      <c r="B14" s="39" t="s">
        <v>205</v>
      </c>
      <c r="C14" s="36"/>
      <c r="D14" s="36"/>
      <c r="E14" s="36"/>
      <c r="F14" s="41"/>
      <c r="G14" s="39">
        <v>4900</v>
      </c>
      <c r="H14" s="39"/>
      <c r="I14" s="35"/>
    </row>
    <row r="15" spans="1:9" x14ac:dyDescent="0.3">
      <c r="A15" s="31"/>
      <c r="B15" s="32"/>
      <c r="C15" s="32"/>
      <c r="D15" s="32"/>
      <c r="E15" s="32"/>
      <c r="F15" s="31"/>
      <c r="G15" s="31"/>
      <c r="H15" s="31"/>
      <c r="I15" s="31"/>
    </row>
    <row r="16" spans="1:9" x14ac:dyDescent="0.3">
      <c r="A16" s="31"/>
      <c r="B16" s="32"/>
      <c r="C16" s="32"/>
      <c r="D16" s="32"/>
      <c r="E16" s="32"/>
      <c r="F16" s="31"/>
      <c r="G16" s="31"/>
      <c r="H16" s="31"/>
      <c r="I16" s="31"/>
    </row>
    <row r="17" spans="2:5" x14ac:dyDescent="0.3">
      <c r="B17" s="32"/>
      <c r="C17" s="32"/>
      <c r="D17" s="32"/>
      <c r="E17" s="32"/>
    </row>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Sheet1</vt:lpstr>
      <vt:lpstr>A2</vt:lpstr>
      <vt:lpstr>C8</vt:lpstr>
      <vt:lpstr>C9</vt:lpstr>
      <vt:lpstr>M2</vt:lpstr>
      <vt:lpstr>Wing A</vt:lpstr>
      <vt:lpstr>Wing B</vt:lpstr>
      <vt:lpstr>Wing C</vt:lpstr>
      <vt:lpstr>VALUATIOn</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cp:lastPrinted>2025-07-15T10:53:36Z</cp:lastPrinted>
  <dcterms:created xsi:type="dcterms:W3CDTF">2013-11-23T05:32:33Z</dcterms:created>
  <dcterms:modified xsi:type="dcterms:W3CDTF">2025-07-15T10:53:36Z</dcterms:modified>
</cp:coreProperties>
</file>