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D:\July 25\Dump\"/>
    </mc:Choice>
  </mc:AlternateContent>
  <xr:revisionPtr revIDLastSave="0" documentId="13_ncr:1_{DCE4EA06-A865-43DF-AF9F-107154FD6705}" xr6:coauthVersionLast="47" xr6:coauthVersionMax="47" xr10:uidLastSave="{00000000-0000-0000-0000-000000000000}"/>
  <bookViews>
    <workbookView xWindow="-120" yWindow="-120" windowWidth="20730" windowHeight="11160" xr2:uid="{00000000-000D-0000-FFFF-FFFF00000000}"/>
  </bookViews>
  <sheets>
    <sheet name="Table 1" sheetId="1" r:id="rId1"/>
    <sheet name="Sheet3" sheetId="8" r:id="rId2"/>
    <sheet name="A%" sheetId="5" r:id="rId3"/>
    <sheet name="B" sheetId="6" r:id="rId4"/>
    <sheet name="C,D" sheetId="7" r:id="rId5"/>
    <sheet name="VALUATION" sheetId="9" r:id="rId6"/>
  </sheets>
  <definedNames>
    <definedName name="_xlnm.Print_Area" localSheetId="0">'Table 1'!$A$1:$G$238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1" l="1"/>
  <c r="J63" i="1" l="1"/>
  <c r="J62" i="1"/>
  <c r="J61" i="1"/>
  <c r="J60" i="1"/>
  <c r="G53" i="1"/>
  <c r="C58" i="1" l="1"/>
  <c r="D58" i="1" s="1"/>
  <c r="D65" i="1"/>
  <c r="D61" i="1"/>
  <c r="J57" i="1"/>
  <c r="C56" i="1" s="1"/>
  <c r="D56" i="1" s="1"/>
  <c r="J55" i="1"/>
  <c r="D64" i="1"/>
  <c r="D60" i="1"/>
  <c r="J56" i="1"/>
  <c r="D63" i="1"/>
  <c r="D59" i="1"/>
  <c r="J58" i="1"/>
  <c r="J59" i="1" s="1"/>
  <c r="J64" i="1" s="1"/>
  <c r="J65" i="1" s="1"/>
  <c r="C57" i="1" s="1"/>
  <c r="D62" i="1"/>
  <c r="E56" i="1" l="1"/>
  <c r="I52" i="1" s="1"/>
  <c r="C54" i="1" s="1"/>
  <c r="D57" i="1"/>
  <c r="G56" i="1"/>
  <c r="I91" i="1"/>
  <c r="H132" i="1"/>
  <c r="I88" i="1"/>
  <c r="I96" i="1"/>
  <c r="I97" i="1" s="1"/>
  <c r="B5" i="7"/>
  <c r="H13" i="7" s="1"/>
  <c r="B14" i="7" s="1"/>
  <c r="B5" i="6"/>
  <c r="G13" i="7"/>
  <c r="G14" i="7" s="1"/>
  <c r="C13" i="7" s="1"/>
  <c r="B10" i="7"/>
  <c r="D10" i="7" s="1"/>
  <c r="B9" i="7"/>
  <c r="L13" i="7" s="1"/>
  <c r="B18" i="7" s="1"/>
  <c r="B8" i="7"/>
  <c r="K14" i="7" s="1"/>
  <c r="C17" i="7" s="1"/>
  <c r="B7" i="7"/>
  <c r="J14" i="7" s="1"/>
  <c r="C16" i="7" s="1"/>
  <c r="B6" i="7"/>
  <c r="D6" i="7" s="1"/>
  <c r="D4" i="7"/>
  <c r="E3" i="7"/>
  <c r="B5" i="5"/>
  <c r="G13" i="6"/>
  <c r="B13" i="6" s="1"/>
  <c r="B10" i="6"/>
  <c r="M13" i="6" s="1"/>
  <c r="B19" i="6" s="1"/>
  <c r="B9" i="6"/>
  <c r="L14" i="6" s="1"/>
  <c r="C18" i="6" s="1"/>
  <c r="B8" i="6"/>
  <c r="K13" i="6" s="1"/>
  <c r="B17" i="6" s="1"/>
  <c r="B7" i="6"/>
  <c r="J13" i="6" s="1"/>
  <c r="B16" i="6" s="1"/>
  <c r="B6" i="6"/>
  <c r="I13" i="6" s="1"/>
  <c r="B15" i="6" s="1"/>
  <c r="D4" i="6"/>
  <c r="E3" i="6"/>
  <c r="D143" i="1"/>
  <c r="J14" i="6" l="1"/>
  <c r="C16" i="6" s="1"/>
  <c r="M14" i="6"/>
  <c r="C19" i="6" s="1"/>
  <c r="D9" i="6"/>
  <c r="D7" i="6"/>
  <c r="B13" i="7"/>
  <c r="I14" i="7"/>
  <c r="C15" i="7" s="1"/>
  <c r="M13" i="7"/>
  <c r="B19" i="7" s="1"/>
  <c r="I14" i="6"/>
  <c r="C15" i="6" s="1"/>
  <c r="M14" i="7"/>
  <c r="C19" i="7" s="1"/>
  <c r="I13" i="7"/>
  <c r="B15" i="7" s="1"/>
  <c r="H14" i="7"/>
  <c r="C14" i="7" s="1"/>
  <c r="L14" i="7"/>
  <c r="C18" i="7" s="1"/>
  <c r="D5" i="7"/>
  <c r="D7" i="7"/>
  <c r="D9" i="7"/>
  <c r="J13" i="7"/>
  <c r="B16" i="7" s="1"/>
  <c r="K13" i="7"/>
  <c r="B17" i="7" s="1"/>
  <c r="D8" i="7"/>
  <c r="H14" i="6"/>
  <c r="C14" i="6" s="1"/>
  <c r="H13" i="6"/>
  <c r="B14" i="6" s="1"/>
  <c r="D5" i="6"/>
  <c r="D6" i="6"/>
  <c r="D8" i="6"/>
  <c r="D10" i="6"/>
  <c r="L13" i="6"/>
  <c r="B18" i="6" s="1"/>
  <c r="G14" i="6"/>
  <c r="C13" i="6" s="1"/>
  <c r="K14" i="6"/>
  <c r="C17" i="6" s="1"/>
  <c r="G13" i="5"/>
  <c r="B13" i="5" s="1"/>
  <c r="D4" i="5"/>
  <c r="E3" i="5"/>
  <c r="B9" i="5"/>
  <c r="B20" i="6" l="1"/>
  <c r="C20" i="7"/>
  <c r="B20" i="7"/>
  <c r="C20" i="6"/>
  <c r="D9" i="5"/>
  <c r="L14" i="5"/>
  <c r="C18" i="5" s="1"/>
  <c r="L13" i="5"/>
  <c r="B18" i="5" s="1"/>
  <c r="D5" i="5"/>
  <c r="H14" i="5"/>
  <c r="C14" i="5" s="1"/>
  <c r="H13" i="5"/>
  <c r="B14" i="5" s="1"/>
  <c r="B6" i="5"/>
  <c r="B8" i="5"/>
  <c r="B10" i="5"/>
  <c r="G14" i="5"/>
  <c r="C13" i="5" s="1"/>
  <c r="B7" i="5"/>
  <c r="K14" i="5" l="1"/>
  <c r="C17" i="5" s="1"/>
  <c r="D8" i="5"/>
  <c r="K13" i="5"/>
  <c r="B17" i="5" s="1"/>
  <c r="J13" i="5"/>
  <c r="B16" i="5" s="1"/>
  <c r="D7" i="5"/>
  <c r="J14" i="5"/>
  <c r="C16" i="5" s="1"/>
  <c r="I14" i="5"/>
  <c r="C15" i="5" s="1"/>
  <c r="I13" i="5"/>
  <c r="B15" i="5" s="1"/>
  <c r="B20" i="5" s="1"/>
  <c r="D6" i="5"/>
  <c r="M14" i="5"/>
  <c r="C19" i="5" s="1"/>
  <c r="M13" i="5"/>
  <c r="B19" i="5" s="1"/>
  <c r="D10" i="5"/>
  <c r="C20" i="5" l="1"/>
</calcChain>
</file>

<file path=xl/sharedStrings.xml><?xml version="1.0" encoding="utf-8"?>
<sst xmlns="http://schemas.openxmlformats.org/spreadsheetml/2006/main" count="430" uniqueCount="229">
  <si>
    <r>
      <rPr>
        <b/>
        <sz val="11"/>
        <rFont val="Times New Roman"/>
        <family val="1"/>
      </rPr>
      <t>Valuation Report</t>
    </r>
  </si>
  <si>
    <r>
      <rPr>
        <sz val="11"/>
        <rFont val="Times New Roman"/>
        <family val="1"/>
      </rPr>
      <t>Date:</t>
    </r>
  </si>
  <si>
    <r>
      <rPr>
        <sz val="11"/>
        <rFont val="Times New Roman"/>
        <family val="1"/>
      </rPr>
      <t>CPC Name:</t>
    </r>
  </si>
  <si>
    <r>
      <rPr>
        <sz val="11"/>
        <rFont val="Times New Roman"/>
        <family val="1"/>
      </rPr>
      <t>Date Of Property Visit</t>
    </r>
  </si>
  <si>
    <r>
      <rPr>
        <sz val="11"/>
        <rFont val="Times New Roman"/>
        <family val="1"/>
      </rPr>
      <t>Name of the builder group</t>
    </r>
  </si>
  <si>
    <r>
      <rPr>
        <sz val="11"/>
        <rFont val="Times New Roman"/>
        <family val="1"/>
      </rPr>
      <t>Name of the builder company</t>
    </r>
  </si>
  <si>
    <r>
      <rPr>
        <sz val="11"/>
        <rFont val="Times New Roman"/>
        <family val="1"/>
      </rPr>
      <t>Name of the Project</t>
    </r>
  </si>
  <si>
    <r>
      <rPr>
        <sz val="11"/>
        <rFont val="Times New Roman"/>
        <family val="1"/>
      </rPr>
      <t>Docouments Provided</t>
    </r>
  </si>
  <si>
    <r>
      <rPr>
        <sz val="11"/>
        <rFont val="Times New Roman"/>
        <family val="1"/>
      </rPr>
      <t>Project location details</t>
    </r>
  </si>
  <si>
    <r>
      <rPr>
        <sz val="11"/>
        <rFont val="Times New Roman"/>
        <family val="1"/>
      </rPr>
      <t>Locality</t>
    </r>
  </si>
  <si>
    <r>
      <rPr>
        <sz val="11"/>
        <rFont val="Times New Roman"/>
        <family val="1"/>
      </rPr>
      <t>Road</t>
    </r>
  </si>
  <si>
    <r>
      <rPr>
        <sz val="11"/>
        <rFont val="Times New Roman"/>
        <family val="1"/>
      </rPr>
      <t>District</t>
    </r>
  </si>
  <si>
    <r>
      <rPr>
        <sz val="11"/>
        <rFont val="Times New Roman"/>
        <family val="1"/>
      </rPr>
      <t>City</t>
    </r>
  </si>
  <si>
    <r>
      <rPr>
        <sz val="11"/>
        <rFont val="Times New Roman"/>
        <family val="1"/>
      </rPr>
      <t>Pin Code</t>
    </r>
  </si>
  <si>
    <r>
      <rPr>
        <sz val="11"/>
        <rFont val="Times New Roman"/>
        <family val="1"/>
      </rPr>
      <t>Near by Landmark</t>
    </r>
  </si>
  <si>
    <r>
      <rPr>
        <sz val="11"/>
        <rFont val="Times New Roman"/>
        <family val="1"/>
      </rPr>
      <t>Distance from city centre:</t>
    </r>
  </si>
  <si>
    <r>
      <rPr>
        <sz val="11"/>
        <rFont val="Times New Roman"/>
        <family val="1"/>
      </rPr>
      <t>all available at  1 to 2 km.</t>
    </r>
  </si>
  <si>
    <r>
      <rPr>
        <sz val="11"/>
        <rFont val="Times New Roman"/>
        <family val="1"/>
      </rPr>
      <t xml:space="preserve">Does property have Electricity / Water / Drainage
</t>
    </r>
    <r>
      <rPr>
        <sz val="11"/>
        <rFont val="Times New Roman"/>
        <family val="1"/>
      </rPr>
      <t>Connection</t>
    </r>
  </si>
  <si>
    <r>
      <rPr>
        <sz val="11"/>
        <rFont val="Times New Roman"/>
        <family val="1"/>
      </rPr>
      <t>Yes</t>
    </r>
  </si>
  <si>
    <r>
      <rPr>
        <sz val="11"/>
        <rFont val="Times New Roman"/>
        <family val="1"/>
      </rPr>
      <t>Class of locality</t>
    </r>
  </si>
  <si>
    <r>
      <rPr>
        <sz val="11"/>
        <rFont val="Times New Roman"/>
        <family val="1"/>
      </rPr>
      <t>Nature of land with topographical condtion</t>
    </r>
  </si>
  <si>
    <r>
      <rPr>
        <sz val="11"/>
        <rFont val="Times New Roman"/>
        <family val="1"/>
      </rPr>
      <t>Plane</t>
    </r>
  </si>
  <si>
    <r>
      <rPr>
        <sz val="11"/>
        <rFont val="Times New Roman"/>
        <family val="1"/>
      </rPr>
      <t>Nature of the locality</t>
    </r>
  </si>
  <si>
    <r>
      <rPr>
        <sz val="11"/>
        <rFont val="Times New Roman"/>
        <family val="1"/>
      </rPr>
      <t>Quality of infrastructure in vicinity</t>
    </r>
  </si>
  <si>
    <r>
      <rPr>
        <sz val="11"/>
        <rFont val="Times New Roman"/>
        <family val="1"/>
      </rPr>
      <t>Good</t>
    </r>
  </si>
  <si>
    <r>
      <rPr>
        <sz val="11"/>
        <rFont val="Times New Roman"/>
        <family val="1"/>
      </rPr>
      <t>Boundaries</t>
    </r>
  </si>
  <si>
    <r>
      <rPr>
        <sz val="11"/>
        <rFont val="Times New Roman"/>
        <family val="1"/>
      </rPr>
      <t>East</t>
    </r>
  </si>
  <si>
    <r>
      <rPr>
        <sz val="11"/>
        <rFont val="Times New Roman"/>
        <family val="1"/>
      </rPr>
      <t>South</t>
    </r>
  </si>
  <si>
    <r>
      <rPr>
        <sz val="11"/>
        <rFont val="Times New Roman"/>
        <family val="1"/>
      </rPr>
      <t>North</t>
    </r>
  </si>
  <si>
    <r>
      <rPr>
        <sz val="11"/>
        <rFont val="Times New Roman"/>
        <family val="1"/>
      </rPr>
      <t>As per deed</t>
    </r>
  </si>
  <si>
    <r>
      <rPr>
        <sz val="11"/>
        <rFont val="Times New Roman"/>
        <family val="1"/>
      </rPr>
      <t>NA</t>
    </r>
  </si>
  <si>
    <r>
      <rPr>
        <sz val="11"/>
        <rFont val="Times New Roman"/>
        <family val="1"/>
      </rPr>
      <t>At site</t>
    </r>
  </si>
  <si>
    <r>
      <rPr>
        <sz val="11"/>
        <rFont val="Times New Roman"/>
        <family val="1"/>
      </rPr>
      <t>Does the boundaries at site match, as mentioned in the Docoumentation: NA</t>
    </r>
  </si>
  <si>
    <r>
      <rPr>
        <sz val="11"/>
        <rFont val="Times New Roman"/>
        <family val="1"/>
      </rPr>
      <t>Type of Structure : RCC Frame Structure</t>
    </r>
  </si>
  <si>
    <r>
      <rPr>
        <sz val="11"/>
        <rFont val="Times New Roman"/>
        <family val="1"/>
      </rPr>
      <t>Latitude &amp; Longitude</t>
    </r>
  </si>
  <si>
    <r>
      <rPr>
        <b/>
        <sz val="11"/>
        <rFont val="Times New Roman"/>
        <family val="1"/>
      </rPr>
      <t>Approval details:</t>
    </r>
  </si>
  <si>
    <r>
      <rPr>
        <sz val="11"/>
        <rFont val="Times New Roman"/>
        <family val="1"/>
      </rPr>
      <t>Total land area of the project in Sq. Mt.</t>
    </r>
  </si>
  <si>
    <r>
      <rPr>
        <sz val="11"/>
        <rFont val="Times New Roman"/>
        <family val="1"/>
      </rPr>
      <t>Permissible FSI</t>
    </r>
  </si>
  <si>
    <r>
      <rPr>
        <sz val="11"/>
        <rFont val="Times New Roman"/>
        <family val="1"/>
      </rPr>
      <t>Permissible TDR/Paid FSI</t>
    </r>
  </si>
  <si>
    <r>
      <rPr>
        <sz val="11"/>
        <rFont val="Times New Roman"/>
        <family val="1"/>
      </rPr>
      <t>Total Approved Builtup area of the project in Sq. Mt.</t>
    </r>
  </si>
  <si>
    <r>
      <rPr>
        <sz val="11"/>
        <rFont val="Times New Roman"/>
        <family val="1"/>
      </rPr>
      <t>Total number of Buildings</t>
    </r>
  </si>
  <si>
    <r>
      <rPr>
        <b/>
        <sz val="11"/>
        <rFont val="Times New Roman"/>
        <family val="1"/>
      </rPr>
      <t>Approval Detail : Plan approval</t>
    </r>
  </si>
  <si>
    <r>
      <rPr>
        <sz val="11"/>
        <rFont val="Times New Roman"/>
        <family val="1"/>
      </rPr>
      <t>Layout Approval No</t>
    </r>
  </si>
  <si>
    <r>
      <rPr>
        <sz val="11"/>
        <rFont val="Times New Roman"/>
        <family val="1"/>
      </rPr>
      <t>Dated</t>
    </r>
  </si>
  <si>
    <r>
      <rPr>
        <sz val="11"/>
        <rFont val="Times New Roman"/>
        <family val="1"/>
      </rPr>
      <t>Commencement date of construction</t>
    </r>
  </si>
  <si>
    <r>
      <rPr>
        <sz val="11"/>
        <rFont val="Times New Roman"/>
        <family val="1"/>
      </rPr>
      <t>Expected Completion</t>
    </r>
  </si>
  <si>
    <r>
      <rPr>
        <b/>
        <sz val="11"/>
        <rFont val="Times New Roman"/>
        <family val="1"/>
      </rPr>
      <t>Building wise Construction details</t>
    </r>
  </si>
  <si>
    <r>
      <rPr>
        <sz val="11"/>
        <rFont val="Times New Roman"/>
        <family val="1"/>
      </rPr>
      <t>Approved area of the building in Sq.Mt</t>
    </r>
  </si>
  <si>
    <r>
      <rPr>
        <sz val="11"/>
        <rFont val="Times New Roman"/>
        <family val="1"/>
      </rPr>
      <t>Approved no of units</t>
    </r>
  </si>
  <si>
    <r>
      <rPr>
        <sz val="11"/>
        <rFont val="Times New Roman"/>
        <family val="1"/>
      </rPr>
      <t>Approved no of Floors</t>
    </r>
  </si>
  <si>
    <r>
      <rPr>
        <sz val="11"/>
        <rFont val="Times New Roman"/>
        <family val="1"/>
      </rPr>
      <t>Quality of construction: Good</t>
    </r>
  </si>
  <si>
    <r>
      <rPr>
        <sz val="11"/>
        <rFont val="Times New Roman"/>
        <family val="1"/>
      </rPr>
      <t>Projected life of the structure: 60 Years After Completion</t>
    </r>
  </si>
  <si>
    <r>
      <rPr>
        <sz val="11"/>
        <rFont val="Times New Roman"/>
        <family val="1"/>
      </rPr>
      <t>Violations Observed if any : NA</t>
    </r>
  </si>
  <si>
    <r>
      <rPr>
        <b/>
        <sz val="11"/>
        <rFont val="Times New Roman"/>
        <family val="1"/>
      </rPr>
      <t>Recommended Rates of the Property :</t>
    </r>
  </si>
  <si>
    <r>
      <rPr>
        <sz val="11"/>
        <rFont val="Times New Roman"/>
        <family val="1"/>
      </rPr>
      <t>Recommended rate of Parking</t>
    </r>
  </si>
  <si>
    <r>
      <rPr>
        <b/>
        <sz val="11"/>
        <rFont val="Times New Roman"/>
        <family val="1"/>
      </rPr>
      <t>Distressed valuation of the Property</t>
    </r>
  </si>
  <si>
    <r>
      <rPr>
        <b/>
        <sz val="14"/>
        <rFont val="Times New Roman"/>
        <family val="1"/>
      </rPr>
      <t>Building details Floor Wise</t>
    </r>
  </si>
  <si>
    <r>
      <rPr>
        <b/>
        <sz val="11"/>
        <rFont val="Times New Roman"/>
        <family val="1"/>
      </rPr>
      <t>Details of Flats in Building</t>
    </r>
  </si>
  <si>
    <r>
      <rPr>
        <b/>
        <sz val="12"/>
        <rFont val="Times New Roman"/>
        <family val="1"/>
      </rPr>
      <t>Description</t>
    </r>
  </si>
  <si>
    <r>
      <rPr>
        <b/>
        <sz val="12"/>
        <rFont val="Times New Roman"/>
        <family val="1"/>
      </rPr>
      <t>Floor</t>
    </r>
  </si>
  <si>
    <r>
      <rPr>
        <sz val="11"/>
        <rFont val="Times New Roman"/>
        <family val="1"/>
      </rPr>
      <t>Undertaking :</t>
    </r>
  </si>
  <si>
    <r>
      <rPr>
        <sz val="11"/>
        <rFont val="Times New Roman"/>
        <family val="1"/>
      </rPr>
      <t>2) I/We have no direct or Indirect Interest in the property being valued</t>
    </r>
  </si>
  <si>
    <r>
      <rPr>
        <sz val="11"/>
        <rFont val="Times New Roman"/>
        <family val="1"/>
      </rPr>
      <t>3) The information furnished above is true and correct to my/our knowledge.</t>
    </r>
  </si>
  <si>
    <t>Authorized Signatory 
Name &amp; Seal of the agency</t>
  </si>
  <si>
    <t>Google Map :</t>
  </si>
  <si>
    <t>Total Slab</t>
  </si>
  <si>
    <t>Basement</t>
  </si>
  <si>
    <t>Podium</t>
  </si>
  <si>
    <t>Ground</t>
  </si>
  <si>
    <t>Upper Floor</t>
  </si>
  <si>
    <t>Particulars</t>
  </si>
  <si>
    <t xml:space="preserve">total floor </t>
  </si>
  <si>
    <t>plinth</t>
  </si>
  <si>
    <t>slab</t>
  </si>
  <si>
    <t>Parking</t>
  </si>
  <si>
    <t>Rate</t>
  </si>
  <si>
    <t xml:space="preserve">Bricks </t>
  </si>
  <si>
    <t>Palghar</t>
  </si>
  <si>
    <t>100000/-</t>
  </si>
  <si>
    <t>plaster</t>
  </si>
  <si>
    <t>Ulwe, karanjade</t>
  </si>
  <si>
    <t>200000/-</t>
  </si>
  <si>
    <t>Flooring</t>
  </si>
  <si>
    <t>Panvel</t>
  </si>
  <si>
    <t>300000/-</t>
  </si>
  <si>
    <t>Wood &amp; painting</t>
  </si>
  <si>
    <t>Mumbai - G + 15</t>
  </si>
  <si>
    <t>500000/-</t>
  </si>
  <si>
    <t>Finishing</t>
  </si>
  <si>
    <t>Mumbai - G + 25</t>
  </si>
  <si>
    <t>800000/-</t>
  </si>
  <si>
    <t>Mumbai - G + 35</t>
  </si>
  <si>
    <t>1000000/-</t>
  </si>
  <si>
    <t>Progress</t>
  </si>
  <si>
    <t>Recommended</t>
  </si>
  <si>
    <t>rcc</t>
  </si>
  <si>
    <t>Bricks</t>
  </si>
  <si>
    <t>Plaster</t>
  </si>
  <si>
    <t>Plinth</t>
  </si>
  <si>
    <t>RCC</t>
  </si>
  <si>
    <t xml:space="preserve">Recommended </t>
  </si>
  <si>
    <t>total</t>
  </si>
  <si>
    <t>Thane - G + 7</t>
  </si>
  <si>
    <t>Thane - G + 15</t>
  </si>
  <si>
    <t>400000/-</t>
  </si>
  <si>
    <t>Excavation in process</t>
  </si>
  <si>
    <t>Thane - G + 25</t>
  </si>
  <si>
    <t>600000/-</t>
  </si>
  <si>
    <t>Excavation Completed</t>
  </si>
  <si>
    <t>Footing in Process</t>
  </si>
  <si>
    <t>Footing Completed</t>
  </si>
  <si>
    <t>Plinth in process</t>
  </si>
  <si>
    <t>Plinth completed</t>
  </si>
  <si>
    <r>
      <rPr>
        <sz val="11"/>
        <rFont val="Times New Roman"/>
        <family val="1"/>
      </rPr>
      <t>West</t>
    </r>
  </si>
  <si>
    <r>
      <rPr>
        <sz val="11"/>
        <rFont val="Times New Roman"/>
        <family val="1"/>
      </rPr>
      <t>Total FSI availaible for the project</t>
    </r>
  </si>
  <si>
    <r>
      <rPr>
        <sz val="11"/>
        <rFont val="Times New Roman"/>
        <family val="1"/>
      </rPr>
      <t>Development charges Per Sq. Ft.</t>
    </r>
  </si>
  <si>
    <r>
      <rPr>
        <sz val="11"/>
        <rFont val="Times New Roman"/>
        <family val="1"/>
      </rPr>
      <t>1) We have personally visited the property &amp; identified the same based on the documents provided</t>
    </r>
  </si>
  <si>
    <r>
      <rPr>
        <sz val="11"/>
        <rFont val="Times New Roman"/>
        <family val="1"/>
      </rPr>
      <t>4)  The saleable area is as per Our Calculation.</t>
    </r>
  </si>
  <si>
    <r>
      <rPr>
        <sz val="11"/>
        <rFont val="Times New Roman"/>
        <family val="1"/>
      </rPr>
      <t>5) Legal title of the property is not verified by us.</t>
    </r>
  </si>
  <si>
    <r>
      <rPr>
        <sz val="11"/>
        <rFont val="Times New Roman"/>
        <family val="1"/>
      </rPr>
      <t>6) Gross carpet area =  Net Carpet area + Fungible area.</t>
    </r>
  </si>
  <si>
    <r>
      <rPr>
        <sz val="11"/>
        <rFont val="Times New Roman"/>
        <family val="1"/>
      </rPr>
      <t xml:space="preserve">7) Fungible Area= Enclosed Balcony + Flower Bed + Covered Balcony + Service Slab + Duct + Chajja +
</t>
    </r>
    <r>
      <rPr>
        <sz val="11"/>
        <rFont val="Times New Roman"/>
        <family val="1"/>
      </rPr>
      <t>Wheather Shed area.</t>
    </r>
  </si>
  <si>
    <t xml:space="preserve">PHOTOGRAPHS OF PROPERTY : 
</t>
  </si>
  <si>
    <r>
      <rPr>
        <sz val="11"/>
        <rFont val="Times New Roman"/>
        <family val="1"/>
      </rPr>
      <t>M/s.Nano Homes</t>
    </r>
  </si>
  <si>
    <r>
      <rPr>
        <sz val="11"/>
        <rFont val="Times New Roman"/>
        <family val="1"/>
      </rPr>
      <t>Name / No of the Building</t>
    </r>
  </si>
  <si>
    <r>
      <rPr>
        <sz val="11"/>
        <rFont val="Times New Roman"/>
        <family val="1"/>
      </rPr>
      <t>Approved Layout, Approved Building Plan, CC</t>
    </r>
  </si>
  <si>
    <r>
      <rPr>
        <sz val="11"/>
        <rFont val="Times New Roman"/>
        <family val="1"/>
      </rPr>
      <t>RERA No.</t>
    </r>
  </si>
  <si>
    <r>
      <rPr>
        <sz val="11"/>
        <rFont val="Times New Roman"/>
        <family val="1"/>
      </rPr>
      <t>GUT no</t>
    </r>
  </si>
  <si>
    <r>
      <rPr>
        <sz val="11"/>
        <rFont val="Times New Roman"/>
        <family val="1"/>
      </rPr>
      <t>19/A &amp; 20</t>
    </r>
  </si>
  <si>
    <r>
      <rPr>
        <sz val="11"/>
        <rFont val="Times New Roman"/>
        <family val="1"/>
      </rPr>
      <t>H no</t>
    </r>
  </si>
  <si>
    <r>
      <rPr>
        <sz val="11"/>
        <rFont val="Times New Roman"/>
        <family val="1"/>
      </rPr>
      <t>1, 3 &amp; 4</t>
    </r>
  </si>
  <si>
    <r>
      <rPr>
        <sz val="11"/>
        <rFont val="Times New Roman"/>
        <family val="1"/>
      </rPr>
      <t>Boisar Road</t>
    </r>
  </si>
  <si>
    <r>
      <rPr>
        <sz val="11"/>
        <rFont val="Times New Roman"/>
        <family val="1"/>
      </rPr>
      <t>Palghar</t>
    </r>
  </si>
  <si>
    <r>
      <rPr>
        <sz val="11"/>
        <rFont val="Times New Roman"/>
        <family val="1"/>
      </rPr>
      <t>Bharat Petroleum petrol pump</t>
    </r>
    <r>
      <rPr>
        <sz val="10.5"/>
        <rFont val="Georgia"/>
        <family val="1"/>
      </rPr>
      <t xml:space="preserve"> </t>
    </r>
  </si>
  <si>
    <r>
      <rPr>
        <sz val="11"/>
        <rFont val="Times New Roman"/>
        <family val="1"/>
      </rPr>
      <t>21 Km from Boisar Railway Station</t>
    </r>
  </si>
  <si>
    <r>
      <rPr>
        <sz val="11"/>
        <rFont val="Times New Roman"/>
        <family val="1"/>
      </rPr>
      <t xml:space="preserve">Accessibility to the Project from the City:
</t>
    </r>
    <r>
      <rPr>
        <sz val="11"/>
        <rFont val="Times New Roman"/>
        <family val="1"/>
      </rPr>
      <t>(Proximity to civic amenities like school, hospital,</t>
    </r>
  </si>
  <si>
    <r>
      <rPr>
        <sz val="11"/>
        <rFont val="Times New Roman"/>
        <family val="1"/>
      </rPr>
      <t>Middle Class</t>
    </r>
  </si>
  <si>
    <r>
      <rPr>
        <sz val="11"/>
        <rFont val="Times New Roman"/>
        <family val="1"/>
      </rPr>
      <t>Developing</t>
    </r>
  </si>
  <si>
    <r>
      <rPr>
        <sz val="11"/>
        <rFont val="Times New Roman"/>
        <family val="1"/>
      </rPr>
      <t>Open Area</t>
    </r>
  </si>
  <si>
    <r>
      <rPr>
        <sz val="11"/>
        <rFont val="Times New Roman"/>
        <family val="1"/>
      </rPr>
      <t>Bharat Petroleum petrol pump</t>
    </r>
  </si>
  <si>
    <r>
      <rPr>
        <sz val="11"/>
        <rFont val="Times New Roman"/>
        <family val="1"/>
      </rPr>
      <t>Approved usage of the Property:</t>
    </r>
  </si>
  <si>
    <r>
      <rPr>
        <sz val="11"/>
        <rFont val="Times New Roman"/>
        <family val="1"/>
      </rPr>
      <t>Commercial &amp; Residential</t>
    </r>
  </si>
  <si>
    <r>
      <rPr>
        <sz val="11"/>
        <rFont val="Times New Roman"/>
        <family val="1"/>
      </rPr>
      <t>(Restrictive Covenants in regard to Land Use, if any)</t>
    </r>
  </si>
  <si>
    <r>
      <rPr>
        <sz val="11"/>
        <rFont val="Times New Roman"/>
        <family val="1"/>
      </rPr>
      <t>No</t>
    </r>
  </si>
  <si>
    <r>
      <rPr>
        <b/>
        <sz val="11"/>
        <rFont val="Times New Roman"/>
        <family val="1"/>
      </rPr>
      <t>Area Statement Details :</t>
    </r>
  </si>
  <si>
    <r>
      <rPr>
        <sz val="11"/>
        <rFont val="Times New Roman"/>
        <family val="1"/>
      </rPr>
      <t>01 Building (04 wings)</t>
    </r>
  </si>
  <si>
    <r>
      <rPr>
        <sz val="11"/>
        <rFont val="Times New Roman"/>
        <family val="1"/>
      </rPr>
      <t>SD/BP/M.NAGZARI/T.PALGHAR/G.K.19/ NR-PALGHAR/119</t>
    </r>
  </si>
  <si>
    <r>
      <rPr>
        <sz val="11"/>
        <rFont val="Times New Roman"/>
        <family val="1"/>
      </rPr>
      <t>06/02/2016.</t>
    </r>
  </si>
  <si>
    <r>
      <rPr>
        <sz val="11"/>
        <rFont val="Times New Roman"/>
        <family val="1"/>
      </rPr>
      <t xml:space="preserve">Approved Floor plan
</t>
    </r>
    <r>
      <rPr>
        <sz val="11"/>
        <rFont val="Times New Roman"/>
        <family val="1"/>
      </rPr>
      <t>No.</t>
    </r>
  </si>
  <si>
    <r>
      <rPr>
        <sz val="11"/>
        <rFont val="Times New Roman"/>
        <family val="1"/>
      </rPr>
      <t xml:space="preserve">SD/BP/M.NAGZARI/T.PALGHAR/G.K.19/
</t>
    </r>
    <r>
      <rPr>
        <sz val="11"/>
        <rFont val="Times New Roman"/>
        <family val="1"/>
      </rPr>
      <t>NR-PALGHAR/119</t>
    </r>
  </si>
  <si>
    <r>
      <rPr>
        <sz val="11"/>
        <rFont val="Times New Roman"/>
        <family val="1"/>
      </rPr>
      <t>Commencement Certificate No.</t>
    </r>
  </si>
  <si>
    <r>
      <rPr>
        <sz val="11"/>
        <rFont val="Times New Roman"/>
        <family val="1"/>
      </rPr>
      <t>O. Certificate No.:</t>
    </r>
  </si>
  <si>
    <r>
      <rPr>
        <sz val="11"/>
        <rFont val="Times New Roman"/>
        <family val="1"/>
      </rPr>
      <t xml:space="preserve">Flats = 68
</t>
    </r>
    <r>
      <rPr>
        <sz val="11"/>
        <rFont val="Times New Roman"/>
        <family val="1"/>
      </rPr>
      <t>Shop = 19</t>
    </r>
  </si>
  <si>
    <r>
      <rPr>
        <sz val="11"/>
        <rFont val="Times New Roman"/>
        <family val="1"/>
      </rPr>
      <t>G + 4th Floor (4 wings-A,B,C,D)</t>
    </r>
  </si>
  <si>
    <r>
      <rPr>
        <sz val="11"/>
        <rFont val="Times New Roman"/>
        <family val="1"/>
      </rPr>
      <t>No of floors at site : See Construction details</t>
    </r>
  </si>
  <si>
    <r>
      <rPr>
        <sz val="11"/>
        <rFont val="Times New Roman"/>
        <family val="1"/>
      </rPr>
      <t>Material laying at Site: :Bricks, Cement &amp; Steel etc.</t>
    </r>
  </si>
  <si>
    <r>
      <rPr>
        <sz val="11"/>
        <rFont val="Times New Roman"/>
        <family val="1"/>
      </rPr>
      <t>Wheather the construction is as per approved Building plan : Under Construction</t>
    </r>
  </si>
  <si>
    <r>
      <rPr>
        <b/>
        <sz val="11"/>
        <rFont val="Times New Roman"/>
        <family val="1"/>
      </rPr>
      <t>Proposed Amenities :</t>
    </r>
  </si>
  <si>
    <r>
      <rPr>
        <b/>
        <sz val="11"/>
        <rFont val="Times New Roman"/>
        <family val="1"/>
      </rPr>
      <t xml:space="preserve">: </t>
    </r>
    <r>
      <rPr>
        <sz val="11"/>
        <rFont val="Times New Roman"/>
        <family val="1"/>
      </rPr>
      <t>1.Vitrified tiles flooring 2. Granite Kitchen Platform  3. Decorative Enternace  etc.</t>
    </r>
  </si>
  <si>
    <r>
      <rPr>
        <sz val="11"/>
        <rFont val="Times New Roman"/>
        <family val="1"/>
      </rPr>
      <t>Recommended rate of the flat Per Sq. Ft. ( on Saleable area)</t>
    </r>
  </si>
  <si>
    <r>
      <rPr>
        <sz val="11"/>
        <rFont val="Times New Roman"/>
        <family val="1"/>
      </rPr>
      <t>Recommended rate of the Shop Per Sq. Ft. ( on Saleable area)</t>
    </r>
  </si>
  <si>
    <r>
      <rPr>
        <sz val="11"/>
        <rFont val="Times New Roman"/>
        <family val="1"/>
      </rPr>
      <t>Club House Charges</t>
    </r>
  </si>
  <si>
    <r>
      <rPr>
        <sz val="11"/>
        <rFont val="Times New Roman"/>
        <family val="1"/>
      </rPr>
      <t>50000/-</t>
    </r>
  </si>
  <si>
    <r>
      <rPr>
        <sz val="11"/>
        <rFont val="Times New Roman"/>
        <family val="1"/>
      </rPr>
      <t>Maintainance</t>
    </r>
  </si>
  <si>
    <r>
      <rPr>
        <sz val="11"/>
        <rFont val="Times New Roman"/>
        <family val="1"/>
      </rPr>
      <t>9840/-</t>
    </r>
  </si>
  <si>
    <r>
      <rPr>
        <sz val="11"/>
        <rFont val="Times New Roman"/>
        <family val="1"/>
      </rPr>
      <t>Society charges</t>
    </r>
  </si>
  <si>
    <r>
      <rPr>
        <sz val="11"/>
        <rFont val="Times New Roman"/>
        <family val="1"/>
      </rPr>
      <t>100000/-</t>
    </r>
  </si>
  <si>
    <r>
      <rPr>
        <b/>
        <sz val="12"/>
        <rFont val="Times New Roman"/>
        <family val="1"/>
      </rPr>
      <t xml:space="preserve">Unit No.
</t>
    </r>
    <r>
      <rPr>
        <b/>
        <sz val="9"/>
        <rFont val="Times New Roman"/>
        <family val="1"/>
      </rPr>
      <t>As per Approved Plan</t>
    </r>
  </si>
  <si>
    <r>
      <rPr>
        <b/>
        <sz val="12"/>
        <rFont val="Times New Roman"/>
        <family val="1"/>
      </rPr>
      <t xml:space="preserve">Unit No.
</t>
    </r>
    <r>
      <rPr>
        <b/>
        <sz val="9"/>
        <rFont val="Times New Roman"/>
        <family val="1"/>
      </rPr>
      <t>As per Builder Area Sheet</t>
    </r>
  </si>
  <si>
    <r>
      <rPr>
        <b/>
        <sz val="11"/>
        <rFont val="Times New Roman"/>
        <family val="1"/>
      </rPr>
      <t>Gross Carpet area</t>
    </r>
  </si>
  <si>
    <r>
      <rPr>
        <b/>
        <sz val="10"/>
        <rFont val="Times New Roman"/>
        <family val="1"/>
      </rPr>
      <t>Attached Terrace area</t>
    </r>
  </si>
  <si>
    <r>
      <rPr>
        <b/>
        <sz val="12"/>
        <rFont val="Times New Roman"/>
        <family val="1"/>
      </rPr>
      <t>Builder Saleable area</t>
    </r>
  </si>
  <si>
    <r>
      <rPr>
        <b/>
        <sz val="12"/>
        <rFont val="Times New Roman"/>
        <family val="1"/>
      </rPr>
      <t>Building No. 2</t>
    </r>
  </si>
  <si>
    <r>
      <rPr>
        <b/>
        <sz val="12"/>
        <rFont val="Times New Roman"/>
        <family val="1"/>
      </rPr>
      <t>A-Wing (Type -C1b)</t>
    </r>
  </si>
  <si>
    <r>
      <rPr>
        <b/>
        <sz val="12"/>
        <rFont val="Times New Roman"/>
        <family val="1"/>
      </rPr>
      <t>Ground Floor is For Parking &amp; Residential</t>
    </r>
  </si>
  <si>
    <r>
      <rPr>
        <sz val="12"/>
        <rFont val="Times New Roman"/>
        <family val="1"/>
      </rPr>
      <t>1RK</t>
    </r>
  </si>
  <si>
    <r>
      <rPr>
        <sz val="12"/>
        <rFont val="Times New Roman"/>
        <family val="1"/>
      </rPr>
      <t>Ground Floor</t>
    </r>
  </si>
  <si>
    <r>
      <rPr>
        <b/>
        <sz val="12"/>
        <rFont val="Times New Roman"/>
        <family val="1"/>
      </rPr>
      <t>1st To 4th Floor</t>
    </r>
  </si>
  <si>
    <r>
      <rPr>
        <sz val="12"/>
        <rFont val="Times New Roman"/>
        <family val="1"/>
      </rPr>
      <t>1st To 4th Floor</t>
    </r>
  </si>
  <si>
    <r>
      <rPr>
        <sz val="12"/>
        <rFont val="Times New Roman"/>
        <family val="1"/>
      </rPr>
      <t>1BHK</t>
    </r>
  </si>
  <si>
    <r>
      <rPr>
        <b/>
        <sz val="12"/>
        <rFont val="Times New Roman"/>
        <family val="1"/>
      </rPr>
      <t>B-Wing (Type -A1)</t>
    </r>
  </si>
  <si>
    <r>
      <rPr>
        <b/>
        <sz val="12"/>
        <rFont val="Times New Roman"/>
        <family val="1"/>
      </rPr>
      <t>Ground Floor is For</t>
    </r>
  </si>
  <si>
    <r>
      <rPr>
        <sz val="12"/>
        <rFont val="Times New Roman"/>
        <family val="1"/>
      </rPr>
      <t>Shop</t>
    </r>
  </si>
  <si>
    <r>
      <rPr>
        <sz val="12"/>
        <rFont val="Times New Roman"/>
        <family val="1"/>
      </rPr>
      <t>M.P Room</t>
    </r>
  </si>
  <si>
    <r>
      <rPr>
        <b/>
        <sz val="12"/>
        <rFont val="Times New Roman"/>
        <family val="1"/>
      </rPr>
      <t>C-Wing (Type -A1a)</t>
    </r>
  </si>
  <si>
    <r>
      <rPr>
        <b/>
        <sz val="12"/>
        <rFont val="Times New Roman"/>
        <family val="1"/>
      </rPr>
      <t>Ground Floor is For Commercial &amp; parking</t>
    </r>
  </si>
  <si>
    <r>
      <rPr>
        <b/>
        <sz val="12"/>
        <rFont val="Times New Roman"/>
        <family val="1"/>
      </rPr>
      <t>D-Wing (Type -C1a)</t>
    </r>
  </si>
  <si>
    <t>Pavan Vihar Complex Building No. 2</t>
  </si>
  <si>
    <t>Nagzari</t>
  </si>
  <si>
    <t>Boisar Road</t>
  </si>
  <si>
    <r>
      <t>Pavan Vihar Complex Building No. 2, GUT no.19/A &amp; 20, H no.1, 3 &amp; 4, Boisar Road,</t>
    </r>
    <r>
      <rPr>
        <sz val="11"/>
        <rFont val="Times New Roman"/>
        <family val="1"/>
      </rPr>
      <t>Nagzari, Palghar</t>
    </r>
  </si>
  <si>
    <t>Construction details:</t>
  </si>
  <si>
    <t>Floors</t>
  </si>
  <si>
    <t xml:space="preserve">Stage of construction: </t>
  </si>
  <si>
    <t>All work Completed. OC Received.</t>
  </si>
  <si>
    <t>Type of Work</t>
  </si>
  <si>
    <t>Slab/Floor</t>
  </si>
  <si>
    <t>Complition %</t>
  </si>
  <si>
    <t>Progress %</t>
  </si>
  <si>
    <t>Disbursement %</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</si>
  <si>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</si>
  <si>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</si>
  <si>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</si>
  <si>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</si>
  <si>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</si>
  <si>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</si>
  <si>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</si>
  <si>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</si>
  <si>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</si>
  <si>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</si>
  <si>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</si>
  <si>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</si>
  <si>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</si>
  <si>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</si>
  <si>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</si>
  <si>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</si>
  <si>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Axis Goregaon</t>
  </si>
  <si>
    <t>30/04/2022.</t>
  </si>
  <si>
    <t>SD/BP/M.NAGZARI/T.PALGHAR/G.K.19/ NR-PALGHAR/119
Valid Up to: G + 4th Floor</t>
  </si>
  <si>
    <t>Wing A to D = G + 1st to 4th Floor</t>
  </si>
  <si>
    <t>Wing A, B, C &amp; D</t>
  </si>
  <si>
    <t>19.782919, 72.85202</t>
  </si>
  <si>
    <t>Location Link</t>
  </si>
  <si>
    <t>https://goo.gl/maps/CHtgX9a5ZW8EvGqf9?coh=178572&amp;entry=tt</t>
  </si>
  <si>
    <t>1BHK</t>
  </si>
  <si>
    <t xml:space="preserve">Office No. 1031, Wing J, Akshar Business Park, Plot No. 03 Sector 25, Near APMC Market, Vashi, 
Navi Mumbai, Maharashtra 400703 TEL: 022-46090378/79/80                                                                       
E mail : vsjcapf@gmail.com. Web site : www.vsjadon.com
</t>
  </si>
  <si>
    <t>Contact Details ( Name &amp; Contact No.)</t>
  </si>
  <si>
    <t>P99000007247</t>
  </si>
  <si>
    <t>NA</t>
  </si>
  <si>
    <r>
      <t xml:space="preserve">Remarks:
1. Wing A to D = Lift work is pending. Some tenants have occupied the flats.
2. We considered Saleable area as per Builder area sheet.
3. We considered Carpet area as per Approved Plan.
4. We have considered rate by verifying it from market inquire.
5. We have considered Other charges from cost sheet.
6. Car parking is subjected to authentic documentation.
</t>
    </r>
    <r>
      <rPr>
        <b/>
        <sz val="11"/>
        <color rgb="FFFF0000"/>
        <rFont val="Times New Roman"/>
        <family val="1"/>
      </rPr>
      <t xml:space="preserve">7. As per RERA, completion period of project Pavan Vihar Complex Building No. 2 is expired on 30/04/2022 but still project work is pending.
</t>
    </r>
    <r>
      <rPr>
        <b/>
        <sz val="11"/>
        <color theme="1"/>
        <rFont val="Times New Roman"/>
        <family val="1"/>
      </rPr>
      <t>8.As checked on RERA portal on date 13/07/2025, we have observed that above project "  Pavan Vihar Complex Building No. 2    " is kept under abeyance. Please check from your end.</t>
    </r>
    <r>
      <rPr>
        <b/>
        <sz val="11"/>
        <color rgb="FFFF0000"/>
        <rFont val="Times New Roman"/>
        <family val="1"/>
      </rPr>
      <t xml:space="preserve">
</t>
    </r>
    <r>
      <rPr>
        <b/>
        <sz val="11"/>
        <rFont val="Times New Roman"/>
        <family val="1"/>
      </rPr>
      <t xml:space="preserve">
7. On Site, we meet Mr.Bijay - 7366808163.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</si>
</sst>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2" x14ac:knownFonts="1">
    <font>
      <sz val="10"/>
      <color rgb="FF000000"/>
      <name val="Times New Roman"/>
      <charset val="204"/>
    </font>
    <font>
      <sz val="11"/>
      <color theme="1"/>
      <name val="Calibri"/>
      <family val="2"/>
      <scheme val="minor"/>
    </font>
    <font>
      <b/>
      <sz val="11"/>
      <name val="Times New Roman"/>
      <family val="1"/>
    </font>
    <font>
      <sz val="11"/>
      <name val="Times New Roman"/>
      <family val="1"/>
    </font>
    <font>
      <sz val="11"/>
      <color rgb="FF000000"/>
      <name val="Times New Roman"/>
      <family val="2"/>
    </font>
    <font>
      <b/>
      <sz val="14"/>
      <name val="Times New Roman"/>
      <family val="1"/>
    </font>
    <font>
      <b/>
      <sz val="12"/>
      <name val="Times New Roman"/>
      <family val="1"/>
    </font>
    <font>
      <b/>
      <sz val="10"/>
      <name val="Times New Roman"/>
      <family val="1"/>
    </font>
    <font>
      <sz val="12"/>
      <color rgb="FF000000"/>
      <name val="Times New Roman"/>
      <family val="2"/>
    </font>
    <font>
      <sz val="12"/>
      <name val="Times New Roman"/>
      <family val="1"/>
    </font>
    <font>
      <sz val="10"/>
      <color rgb="FF000000"/>
      <name val="Times New Roman"/>
      <family val="1"/>
    </font>
    <font>
      <sz val="11"/>
      <color rgb="FF000000"/>
      <name val="Times New Roman"/>
      <family val="1"/>
    </font>
    <font>
      <b/>
      <sz val="11"/>
      <color theme="1"/>
      <name val="Times New Roman"/>
      <family val="1"/>
    </font>
    <font>
      <b/>
      <sz val="11"/>
      <color rgb="FF000000"/>
      <name val="Times New Roman"/>
      <family val="1"/>
    </font>
    <font>
      <b/>
      <sz val="12"/>
      <color indexed="8"/>
      <name val="Times New Roman"/>
      <family val="1"/>
    </font>
    <font>
      <b/>
      <sz val="12"/>
      <color rgb="FF000000"/>
      <name val="Times New Roman"/>
      <family val="1"/>
    </font>
    <font>
      <sz val="10.5"/>
      <name val="Georgia"/>
      <family val="1"/>
    </font>
    <font>
      <b/>
      <sz val="9"/>
      <name val="Times New Roman"/>
      <family val="1"/>
    </font>
    <font>
      <sz val="12"/>
      <color theme="1"/>
      <name val="Times New Roman"/>
      <family val="1"/>
    </font>
    <font>
      <b/>
      <sz val="11"/>
      <color rgb="FFFF0000"/>
      <name val="Times New Roman"/>
      <family val="1"/>
    </font>
    <font>
      <u/>
      <sz val="10"/>
      <color theme="10"/>
      <name val="Times New Roman"/>
      <family val="1"/>
    </font>
    <font>
      <b/>
      <sz val="10"/>
      <color rgb="FF000000"/>
      <name val="Times New Roman"/>
      <family val="1"/>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3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rgb="FF000000"/>
      </top>
      <bottom/>
      <diagonal/>
    </border>
    <border>
      <left/>
      <right/>
      <top/>
      <bottom style="thin">
        <color rgb="FF000000"/>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s>
  <cellStyleXfs count="4">
    <xf numFmtId="0" fontId="0" fillId="0" borderId="0"/>
    <xf numFmtId="9" fontId="10" fillId="0" borderId="0" applyFont="0" applyFill="0" applyBorder="0" applyAlignment="0" applyProtection="0"/>
    <xf numFmtId="0" fontId="1" fillId="0" borderId="0"/>
    <xf numFmtId="0" fontId="20" fillId="0" borderId="0" applyNumberFormat="0" applyFill="0" applyBorder="0" applyAlignment="0" applyProtection="0"/>
  </cellStyleXfs>
  <cellXfs count="142">
    <xf numFmtId="0" fontId="0" fillId="0" borderId="0" xfId="0" applyAlignment="1">
      <alignment horizontal="left" vertical="top"/>
    </xf>
    <xf numFmtId="0" fontId="0" fillId="0" borderId="1" xfId="0" applyBorder="1" applyAlignment="1">
      <alignment horizontal="center" vertical="top" wrapText="1"/>
    </xf>
    <xf numFmtId="0" fontId="3" fillId="0" borderId="1" xfId="0" applyFont="1" applyBorder="1" applyAlignment="1">
      <alignment horizontal="left" vertical="top" wrapText="1"/>
    </xf>
    <xf numFmtId="0" fontId="3" fillId="0" borderId="1" xfId="0" applyFont="1" applyBorder="1" applyAlignment="1">
      <alignment horizontal="center" vertical="top" wrapText="1"/>
    </xf>
    <xf numFmtId="0" fontId="6" fillId="0" borderId="1" xfId="0" applyFont="1" applyBorder="1" applyAlignment="1">
      <alignment horizontal="center" vertical="top" wrapText="1"/>
    </xf>
    <xf numFmtId="0" fontId="11" fillId="0" borderId="0" xfId="0" applyFont="1"/>
    <xf numFmtId="0" fontId="11" fillId="0" borderId="12" xfId="0" applyFont="1" applyBorder="1" applyAlignment="1">
      <alignment horizontal="right"/>
    </xf>
    <xf numFmtId="0" fontId="11" fillId="0" borderId="12" xfId="0" applyFont="1" applyBorder="1"/>
    <xf numFmtId="0" fontId="12" fillId="0" borderId="12" xfId="0" applyFont="1" applyBorder="1" applyAlignment="1">
      <alignment horizontal="center"/>
    </xf>
    <xf numFmtId="0" fontId="12" fillId="0" borderId="0" xfId="0" applyFont="1" applyAlignment="1">
      <alignment horizontal="center"/>
    </xf>
    <xf numFmtId="0" fontId="11" fillId="2" borderId="12" xfId="0" applyFont="1" applyFill="1" applyBorder="1"/>
    <xf numFmtId="0" fontId="11" fillId="0" borderId="12" xfId="0" applyFont="1" applyBorder="1" applyAlignment="1">
      <alignment horizontal="center"/>
    </xf>
    <xf numFmtId="0" fontId="11" fillId="2" borderId="12" xfId="0" applyFont="1" applyFill="1" applyBorder="1" applyAlignment="1">
      <alignment horizontal="center"/>
    </xf>
    <xf numFmtId="9" fontId="11" fillId="0" borderId="0" xfId="1" applyFont="1" applyBorder="1"/>
    <xf numFmtId="0" fontId="13" fillId="0" borderId="12" xfId="0" applyFont="1" applyBorder="1" applyAlignment="1">
      <alignment horizontal="center"/>
    </xf>
    <xf numFmtId="0" fontId="11" fillId="0" borderId="0" xfId="0" applyFont="1" applyAlignment="1">
      <alignment wrapText="1"/>
    </xf>
    <xf numFmtId="0" fontId="11" fillId="0" borderId="13" xfId="0" applyFont="1" applyBorder="1"/>
    <xf numFmtId="0" fontId="11" fillId="0" borderId="12" xfId="0" applyFont="1" applyBorder="1" applyAlignment="1">
      <alignment wrapText="1"/>
    </xf>
    <xf numFmtId="9" fontId="11" fillId="0" borderId="12" xfId="1" applyFont="1" applyBorder="1"/>
    <xf numFmtId="9" fontId="11" fillId="0" borderId="0" xfId="0" applyNumberFormat="1" applyFont="1"/>
    <xf numFmtId="0" fontId="14" fillId="0" borderId="0" xfId="2" applyFont="1" applyAlignment="1">
      <alignment vertical="top"/>
    </xf>
    <xf numFmtId="0" fontId="14" fillId="0" borderId="0" xfId="2" applyFont="1" applyAlignment="1">
      <alignment vertical="top" wrapText="1"/>
    </xf>
    <xf numFmtId="0" fontId="15" fillId="0" borderId="0" xfId="0" applyFont="1" applyAlignment="1">
      <alignment horizontal="left" vertical="top"/>
    </xf>
    <xf numFmtId="0" fontId="3" fillId="0" borderId="2" xfId="0" applyFont="1" applyBorder="1" applyAlignment="1">
      <alignment horizontal="left" vertical="top" wrapText="1"/>
    </xf>
    <xf numFmtId="0" fontId="0" fillId="0" borderId="2" xfId="0" applyBorder="1" applyAlignment="1">
      <alignment horizontal="left" vertical="top" wrapText="1"/>
    </xf>
    <xf numFmtId="0" fontId="2" fillId="0" borderId="1" xfId="0" applyFont="1" applyBorder="1" applyAlignment="1">
      <alignment horizontal="left" vertical="top" wrapText="1"/>
    </xf>
    <xf numFmtId="0" fontId="3" fillId="0" borderId="2" xfId="0" applyFont="1" applyBorder="1" applyAlignment="1">
      <alignment horizontal="center" vertical="center" wrapText="1"/>
    </xf>
    <xf numFmtId="0" fontId="0" fillId="0" borderId="1" xfId="0" applyBorder="1" applyAlignment="1">
      <alignment horizontal="left" vertical="top" wrapText="1"/>
    </xf>
    <xf numFmtId="0" fontId="7" fillId="0" borderId="1" xfId="0" applyFont="1" applyBorder="1" applyAlignment="1">
      <alignment horizontal="center" vertical="top" wrapText="1"/>
    </xf>
    <xf numFmtId="0" fontId="6" fillId="0" borderId="1" xfId="0" applyFont="1" applyBorder="1" applyAlignment="1">
      <alignment horizontal="left" vertical="top" wrapText="1" indent="3"/>
    </xf>
    <xf numFmtId="0" fontId="9" fillId="0" borderId="1" xfId="0" applyFont="1" applyBorder="1" applyAlignment="1">
      <alignment horizontal="center" vertical="top" wrapText="1"/>
    </xf>
    <xf numFmtId="1" fontId="8" fillId="0" borderId="1" xfId="0" applyNumberFormat="1" applyFont="1" applyBorder="1" applyAlignment="1">
      <alignment horizontal="left" vertical="top" indent="3" shrinkToFit="1"/>
    </xf>
    <xf numFmtId="1" fontId="8" fillId="0" borderId="1" xfId="0" applyNumberFormat="1" applyFont="1" applyBorder="1" applyAlignment="1">
      <alignment horizontal="center" vertical="top" shrinkToFit="1"/>
    </xf>
    <xf numFmtId="1" fontId="8" fillId="0" borderId="1" xfId="0" applyNumberFormat="1" applyFont="1" applyBorder="1" applyAlignment="1">
      <alignment horizontal="left" vertical="top" indent="4" shrinkToFit="1"/>
    </xf>
    <xf numFmtId="0" fontId="9" fillId="0" borderId="1" xfId="0" applyFont="1" applyBorder="1" applyAlignment="1">
      <alignment horizontal="left" vertical="top" wrapText="1" indent="2"/>
    </xf>
    <xf numFmtId="1" fontId="8" fillId="0" borderId="1" xfId="0" applyNumberFormat="1" applyFont="1" applyBorder="1" applyAlignment="1">
      <alignment horizontal="right" vertical="top" indent="3" shrinkToFit="1"/>
    </xf>
    <xf numFmtId="0" fontId="18" fillId="0" borderId="0" xfId="2" applyFont="1" applyProtection="1">
      <protection hidden="1"/>
    </xf>
    <xf numFmtId="0" fontId="9" fillId="0" borderId="18" xfId="2" applyFont="1" applyBorder="1" applyAlignment="1" applyProtection="1">
      <alignment horizontal="center" vertical="top"/>
      <protection locked="0"/>
    </xf>
    <xf numFmtId="0" fontId="11" fillId="0" borderId="0" xfId="0" applyFont="1" applyProtection="1">
      <protection hidden="1"/>
    </xf>
    <xf numFmtId="0" fontId="9" fillId="0" borderId="19" xfId="2" applyFont="1" applyBorder="1" applyAlignment="1" applyProtection="1">
      <alignment horizontal="center" vertical="top"/>
      <protection locked="0"/>
    </xf>
    <xf numFmtId="0" fontId="18" fillId="0" borderId="24" xfId="2" applyFont="1" applyBorder="1" applyProtection="1">
      <protection hidden="1"/>
    </xf>
    <xf numFmtId="0" fontId="18" fillId="0" borderId="25" xfId="2" applyFont="1" applyBorder="1" applyProtection="1">
      <protection hidden="1"/>
    </xf>
    <xf numFmtId="0" fontId="18" fillId="0" borderId="26" xfId="2" applyFont="1" applyBorder="1" applyProtection="1">
      <protection hidden="1"/>
    </xf>
    <xf numFmtId="0" fontId="18" fillId="0" borderId="26" xfId="2" applyFont="1" applyBorder="1"/>
    <xf numFmtId="0" fontId="11" fillId="0" borderId="26" xfId="0" applyFont="1" applyBorder="1" applyProtection="1">
      <protection hidden="1"/>
    </xf>
    <xf numFmtId="1" fontId="0" fillId="0" borderId="26" xfId="0" applyNumberFormat="1" applyBorder="1"/>
    <xf numFmtId="1" fontId="0" fillId="0" borderId="26" xfId="0" applyNumberFormat="1" applyBorder="1" applyAlignment="1">
      <alignment horizontal="right"/>
    </xf>
    <xf numFmtId="0" fontId="11" fillId="0" borderId="30" xfId="0" applyFont="1" applyBorder="1" applyProtection="1">
      <protection hidden="1"/>
    </xf>
    <xf numFmtId="1" fontId="0" fillId="0" borderId="29" xfId="0" applyNumberFormat="1" applyBorder="1"/>
    <xf numFmtId="9" fontId="18" fillId="3" borderId="28" xfId="2" applyNumberFormat="1" applyFont="1" applyFill="1" applyBorder="1" applyAlignment="1" applyProtection="1">
      <alignment vertical="center" wrapText="1"/>
      <protection hidden="1"/>
    </xf>
    <xf numFmtId="9" fontId="18" fillId="3" borderId="26" xfId="2" applyNumberFormat="1" applyFont="1" applyFill="1" applyBorder="1" applyAlignment="1" applyProtection="1">
      <alignment vertical="center" wrapText="1"/>
      <protection hidden="1"/>
    </xf>
    <xf numFmtId="9" fontId="18" fillId="3" borderId="29" xfId="2" applyNumberFormat="1" applyFont="1" applyFill="1" applyBorder="1" applyAlignment="1" applyProtection="1">
      <alignment vertical="center" wrapText="1"/>
      <protection hidden="1"/>
    </xf>
    <xf numFmtId="0" fontId="6" fillId="0" borderId="27" xfId="2" applyFont="1" applyBorder="1" applyAlignment="1" applyProtection="1">
      <alignment vertical="top" wrapText="1"/>
      <protection locked="0"/>
    </xf>
    <xf numFmtId="0" fontId="18" fillId="0" borderId="27" xfId="2" applyFont="1" applyBorder="1" applyAlignment="1" applyProtection="1">
      <alignment vertical="top" wrapText="1"/>
      <protection locked="0"/>
    </xf>
    <xf numFmtId="0" fontId="14" fillId="0" borderId="23" xfId="2" applyFont="1" applyBorder="1" applyAlignment="1" applyProtection="1">
      <alignment vertical="top" wrapText="1"/>
      <protection locked="0"/>
    </xf>
    <xf numFmtId="0" fontId="9" fillId="0" borderId="27" xfId="2" applyFont="1" applyBorder="1" applyAlignment="1" applyProtection="1">
      <alignment horizontal="center" vertical="top"/>
      <protection locked="0"/>
    </xf>
    <xf numFmtId="0" fontId="9" fillId="0" borderId="12" xfId="2" applyFont="1" applyBorder="1" applyAlignment="1" applyProtection="1">
      <alignment horizontal="center" vertical="top" wrapText="1"/>
      <protection locked="0"/>
    </xf>
    <xf numFmtId="0" fontId="9" fillId="0" borderId="19" xfId="2" applyFont="1" applyBorder="1" applyAlignment="1" applyProtection="1">
      <alignment vertical="top" wrapText="1"/>
      <protection locked="0"/>
    </xf>
    <xf numFmtId="0" fontId="9" fillId="0" borderId="12" xfId="2" applyFont="1" applyBorder="1" applyAlignment="1" applyProtection="1">
      <alignment horizontal="center" wrapText="1"/>
      <protection locked="0"/>
    </xf>
    <xf numFmtId="1" fontId="9" fillId="0" borderId="12" xfId="2" applyNumberFormat="1" applyFont="1" applyBorder="1" applyAlignment="1" applyProtection="1">
      <alignment horizontal="center" wrapText="1"/>
      <protection locked="0"/>
    </xf>
    <xf numFmtId="0" fontId="9" fillId="0" borderId="21" xfId="2" applyFont="1" applyBorder="1" applyAlignment="1" applyProtection="1">
      <alignment horizontal="center" wrapText="1"/>
      <protection locked="0"/>
    </xf>
    <xf numFmtId="0" fontId="0" fillId="0" borderId="0" xfId="0" applyAlignment="1">
      <alignment vertical="top"/>
    </xf>
    <xf numFmtId="9" fontId="9" fillId="3" borderId="12" xfId="2" applyNumberFormat="1" applyFont="1" applyFill="1" applyBorder="1" applyAlignment="1" applyProtection="1">
      <alignment horizontal="center" vertical="center" wrapText="1"/>
      <protection hidden="1"/>
    </xf>
    <xf numFmtId="9" fontId="9" fillId="3" borderId="21" xfId="2" applyNumberFormat="1" applyFont="1" applyFill="1" applyBorder="1" applyAlignment="1" applyProtection="1">
      <alignment horizontal="center" vertical="center" wrapText="1"/>
      <protection hidden="1"/>
    </xf>
    <xf numFmtId="0" fontId="9" fillId="0" borderId="12" xfId="2" applyFont="1" applyBorder="1" applyAlignment="1" applyProtection="1">
      <alignment horizontal="center" vertical="top"/>
      <protection locked="0"/>
    </xf>
    <xf numFmtId="2" fontId="4" fillId="0" borderId="2" xfId="0" applyNumberFormat="1" applyFont="1" applyBorder="1" applyAlignment="1">
      <alignment horizontal="center" vertical="top" shrinkToFit="1"/>
    </xf>
    <xf numFmtId="0" fontId="2" fillId="0" borderId="1" xfId="0" applyFont="1" applyBorder="1" applyAlignment="1">
      <alignment horizontal="center" vertical="top" wrapText="1"/>
    </xf>
    <xf numFmtId="0" fontId="9" fillId="0" borderId="18" xfId="2" applyFont="1" applyBorder="1" applyAlignment="1" applyProtection="1">
      <alignment horizontal="center" vertical="top" wrapText="1"/>
      <protection locked="0"/>
    </xf>
    <xf numFmtId="0" fontId="9" fillId="0" borderId="12" xfId="2" applyFont="1" applyBorder="1" applyAlignment="1" applyProtection="1">
      <alignment horizontal="center" vertical="top" wrapText="1"/>
      <protection locked="0"/>
    </xf>
    <xf numFmtId="0" fontId="9" fillId="0" borderId="20" xfId="2" applyFont="1" applyBorder="1" applyAlignment="1" applyProtection="1">
      <alignment horizontal="center" vertical="top" wrapText="1"/>
      <protection locked="0"/>
    </xf>
    <xf numFmtId="0" fontId="9" fillId="0" borderId="21" xfId="2" applyFont="1" applyBorder="1" applyAlignment="1" applyProtection="1">
      <alignment horizontal="center" vertical="top" wrapText="1"/>
      <protection locked="0"/>
    </xf>
    <xf numFmtId="0" fontId="0" fillId="0" borderId="12" xfId="0" applyBorder="1" applyAlignment="1">
      <alignment horizontal="left" vertical="top"/>
    </xf>
    <xf numFmtId="0" fontId="3" fillId="0" borderId="12" xfId="0" applyFont="1" applyBorder="1" applyAlignment="1">
      <alignment horizontal="left" vertical="top" wrapText="1"/>
    </xf>
    <xf numFmtId="0" fontId="3" fillId="0" borderId="2" xfId="0" applyFont="1" applyBorder="1" applyAlignment="1">
      <alignment horizontal="left" vertical="top"/>
    </xf>
    <xf numFmtId="0" fontId="3" fillId="0" borderId="4" xfId="0" applyFont="1" applyBorder="1" applyAlignment="1">
      <alignment horizontal="left" vertical="top"/>
    </xf>
    <xf numFmtId="0" fontId="3" fillId="0" borderId="2" xfId="0" applyFont="1" applyBorder="1" applyAlignment="1">
      <alignment horizontal="left" vertical="top" wrapText="1"/>
    </xf>
    <xf numFmtId="0" fontId="3" fillId="0" borderId="4" xfId="0" applyFont="1" applyBorder="1" applyAlignment="1">
      <alignment horizontal="left" vertical="top" wrapText="1"/>
    </xf>
    <xf numFmtId="0" fontId="3" fillId="0" borderId="10" xfId="0" applyFont="1" applyBorder="1" applyAlignment="1">
      <alignment horizontal="left" vertical="top" wrapText="1"/>
    </xf>
    <xf numFmtId="0" fontId="3" fillId="0" borderId="15" xfId="0" applyFont="1" applyBorder="1" applyAlignment="1">
      <alignment horizontal="left" vertical="top" wrapText="1"/>
    </xf>
    <xf numFmtId="0" fontId="3" fillId="0" borderId="11" xfId="0" applyFont="1" applyBorder="1" applyAlignment="1">
      <alignment horizontal="left" vertical="top" wrapText="1"/>
    </xf>
    <xf numFmtId="0" fontId="3" fillId="0" borderId="3" xfId="0" applyFont="1" applyBorder="1" applyAlignment="1">
      <alignment horizontal="left" vertical="top" wrapText="1"/>
    </xf>
    <xf numFmtId="0" fontId="3" fillId="0" borderId="8" xfId="0" applyFont="1" applyBorder="1" applyAlignment="1">
      <alignment horizontal="left" vertical="top" wrapText="1"/>
    </xf>
    <xf numFmtId="0" fontId="3" fillId="0" borderId="14" xfId="0" applyFont="1" applyBorder="1" applyAlignment="1">
      <alignment horizontal="left" vertical="top" wrapText="1"/>
    </xf>
    <xf numFmtId="0" fontId="3" fillId="0" borderId="9" xfId="0" applyFont="1" applyBorder="1" applyAlignment="1">
      <alignment horizontal="left" vertical="top" wrapText="1"/>
    </xf>
    <xf numFmtId="0" fontId="6" fillId="0" borderId="31" xfId="2" applyFont="1" applyBorder="1" applyAlignment="1" applyProtection="1">
      <alignment horizontal="left" vertical="top" wrapText="1"/>
      <protection locked="0"/>
    </xf>
    <xf numFmtId="0" fontId="6" fillId="0" borderId="16" xfId="2" applyFont="1" applyBorder="1" applyAlignment="1" applyProtection="1">
      <alignment horizontal="left" vertical="top" wrapText="1"/>
      <protection locked="0"/>
    </xf>
    <xf numFmtId="0" fontId="6" fillId="0" borderId="17" xfId="2" applyFont="1" applyBorder="1" applyAlignment="1" applyProtection="1">
      <alignment horizontal="left" vertical="top" wrapText="1"/>
      <protection locked="0"/>
    </xf>
    <xf numFmtId="0" fontId="9" fillId="0" borderId="12" xfId="2" applyFont="1" applyBorder="1" applyAlignment="1" applyProtection="1">
      <alignment horizontal="center" vertical="top"/>
      <protection locked="0"/>
    </xf>
    <xf numFmtId="0" fontId="6" fillId="0" borderId="18" xfId="2" applyFont="1" applyBorder="1" applyAlignment="1" applyProtection="1">
      <alignment vertical="top"/>
      <protection locked="0"/>
    </xf>
    <xf numFmtId="0" fontId="6" fillId="0" borderId="12" xfId="2" applyFont="1" applyBorder="1" applyAlignment="1" applyProtection="1">
      <alignment vertical="top"/>
      <protection locked="0"/>
    </xf>
    <xf numFmtId="0" fontId="6" fillId="0" borderId="12" xfId="2" applyFont="1" applyBorder="1" applyAlignment="1" applyProtection="1">
      <alignment vertical="top" wrapText="1"/>
      <protection locked="0"/>
    </xf>
    <xf numFmtId="0" fontId="6" fillId="0" borderId="19" xfId="2" applyFont="1" applyBorder="1" applyAlignment="1" applyProtection="1">
      <alignment vertical="top" wrapText="1"/>
      <protection locked="0"/>
    </xf>
    <xf numFmtId="9" fontId="9" fillId="3" borderId="12" xfId="2" applyNumberFormat="1" applyFont="1" applyFill="1" applyBorder="1" applyAlignment="1" applyProtection="1">
      <alignment horizontal="center" vertical="center" wrapText="1"/>
      <protection hidden="1"/>
    </xf>
    <xf numFmtId="9" fontId="9" fillId="3" borderId="21" xfId="2" applyNumberFormat="1" applyFont="1" applyFill="1" applyBorder="1" applyAlignment="1" applyProtection="1">
      <alignment horizontal="center" vertical="center" wrapText="1"/>
      <protection hidden="1"/>
    </xf>
    <xf numFmtId="9" fontId="9" fillId="3" borderId="19" xfId="2" applyNumberFormat="1" applyFont="1" applyFill="1" applyBorder="1" applyAlignment="1" applyProtection="1">
      <alignment horizontal="center" vertical="center" wrapText="1"/>
      <protection hidden="1"/>
    </xf>
    <xf numFmtId="9" fontId="9" fillId="3" borderId="22" xfId="2" applyNumberFormat="1" applyFont="1" applyFill="1" applyBorder="1" applyAlignment="1" applyProtection="1">
      <alignment horizontal="center" vertical="center" wrapText="1"/>
      <protection hidden="1"/>
    </xf>
    <xf numFmtId="1" fontId="8" fillId="0" borderId="2" xfId="0" applyNumberFormat="1" applyFont="1" applyBorder="1" applyAlignment="1">
      <alignment horizontal="center" vertical="top" shrinkToFit="1"/>
    </xf>
    <xf numFmtId="1" fontId="8" fillId="0" borderId="4" xfId="0" applyNumberFormat="1" applyFont="1" applyBorder="1" applyAlignment="1">
      <alignment horizontal="center" vertical="top" shrinkToFit="1"/>
    </xf>
    <xf numFmtId="0" fontId="6" fillId="0" borderId="2" xfId="0" applyFont="1" applyBorder="1" applyAlignment="1">
      <alignment horizontal="center" vertical="top" wrapText="1"/>
    </xf>
    <xf numFmtId="0" fontId="6" fillId="0" borderId="3" xfId="0" applyFont="1" applyBorder="1" applyAlignment="1">
      <alignment horizontal="center" vertical="top" wrapText="1"/>
    </xf>
    <xf numFmtId="0" fontId="6" fillId="0" borderId="4" xfId="0" applyFont="1" applyBorder="1" applyAlignment="1">
      <alignment horizontal="center" vertical="top"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1" fontId="4" fillId="0" borderId="12" xfId="0" applyNumberFormat="1" applyFont="1" applyBorder="1" applyAlignment="1">
      <alignment horizontal="left" vertical="top" shrinkToFit="1"/>
    </xf>
    <xf numFmtId="0" fontId="5" fillId="0" borderId="10" xfId="0" applyFont="1" applyBorder="1" applyAlignment="1">
      <alignment horizontal="center" vertical="top" wrapText="1"/>
    </xf>
    <xf numFmtId="0" fontId="5" fillId="0" borderId="15" xfId="0" applyFont="1" applyBorder="1" applyAlignment="1">
      <alignment horizontal="center" vertical="top" wrapText="1"/>
    </xf>
    <xf numFmtId="0" fontId="5" fillId="0" borderId="11" xfId="0" applyFont="1" applyBorder="1" applyAlignment="1">
      <alignment horizontal="center" vertical="top"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1" fontId="4" fillId="0" borderId="2" xfId="0" applyNumberFormat="1" applyFont="1" applyBorder="1" applyAlignment="1">
      <alignment horizontal="left" vertical="top" shrinkToFit="1"/>
    </xf>
    <xf numFmtId="1" fontId="4" fillId="0" borderId="3" xfId="0" applyNumberFormat="1" applyFont="1" applyBorder="1" applyAlignment="1">
      <alignment horizontal="left" vertical="top" shrinkToFit="1"/>
    </xf>
    <xf numFmtId="1" fontId="4" fillId="0" borderId="4" xfId="0" applyNumberFormat="1" applyFont="1" applyBorder="1" applyAlignment="1">
      <alignment horizontal="left" vertical="top" shrinkToFit="1"/>
    </xf>
    <xf numFmtId="0" fontId="21" fillId="0" borderId="2" xfId="0" applyFont="1" applyBorder="1" applyAlignment="1">
      <alignment horizontal="center" vertical="top" wrapText="1"/>
    </xf>
    <xf numFmtId="0" fontId="21" fillId="0" borderId="3" xfId="0" applyFont="1" applyBorder="1" applyAlignment="1">
      <alignment horizontal="center" vertical="top" wrapText="1"/>
    </xf>
    <xf numFmtId="0" fontId="21" fillId="0" borderId="4" xfId="0" applyFont="1" applyBorder="1" applyAlignment="1">
      <alignment horizontal="center" vertical="top" wrapText="1"/>
    </xf>
    <xf numFmtId="14" fontId="3" fillId="0" borderId="2" xfId="0" applyNumberFormat="1"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0" fillId="0" borderId="4" xfId="0" applyBorder="1" applyAlignment="1">
      <alignment horizontal="left" vertical="top" wrapText="1"/>
    </xf>
    <xf numFmtId="0" fontId="3" fillId="0" borderId="2" xfId="0" applyFont="1" applyBorder="1" applyAlignment="1">
      <alignment horizontal="left" vertical="top" wrapText="1" indent="3"/>
    </xf>
    <xf numFmtId="0" fontId="3" fillId="0" borderId="4" xfId="0" applyFont="1" applyBorder="1" applyAlignment="1">
      <alignment horizontal="left" vertical="top" wrapText="1" indent="3"/>
    </xf>
    <xf numFmtId="0" fontId="3" fillId="0" borderId="2" xfId="0" applyFont="1" applyBorder="1" applyAlignment="1">
      <alignment horizontal="center" vertical="top" wrapText="1"/>
    </xf>
    <xf numFmtId="0" fontId="3" fillId="0" borderId="4" xfId="0" applyFont="1" applyBorder="1" applyAlignment="1">
      <alignment horizontal="center" vertical="top" wrapText="1"/>
    </xf>
    <xf numFmtId="0" fontId="3" fillId="0" borderId="2" xfId="0" applyFont="1" applyBorder="1" applyAlignment="1">
      <alignment horizontal="left" vertical="top" wrapText="1" indent="4"/>
    </xf>
    <xf numFmtId="0" fontId="3" fillId="0" borderId="4" xfId="0" applyFont="1" applyBorder="1" applyAlignment="1">
      <alignment horizontal="left" vertical="top" wrapText="1" indent="4"/>
    </xf>
    <xf numFmtId="0" fontId="20" fillId="0" borderId="2" xfId="3" applyBorder="1" applyAlignment="1">
      <alignment horizontal="left" vertical="top" wrapText="1"/>
    </xf>
    <xf numFmtId="164" fontId="4" fillId="0" borderId="2" xfId="0" applyNumberFormat="1" applyFont="1" applyBorder="1" applyAlignment="1">
      <alignment horizontal="left" vertical="top" shrinkToFit="1"/>
    </xf>
    <xf numFmtId="164" fontId="4" fillId="0" borderId="3" xfId="0" applyNumberFormat="1" applyFont="1" applyBorder="1" applyAlignment="1">
      <alignment horizontal="left" vertical="top" shrinkToFit="1"/>
    </xf>
    <xf numFmtId="164" fontId="4" fillId="0" borderId="4" xfId="0" applyNumberFormat="1" applyFont="1" applyBorder="1" applyAlignment="1">
      <alignment horizontal="left" vertical="top" shrinkToFit="1"/>
    </xf>
    <xf numFmtId="0" fontId="2" fillId="0" borderId="14" xfId="0" applyFont="1" applyBorder="1" applyAlignment="1">
      <alignment horizontal="left" vertical="top" wrapText="1"/>
    </xf>
    <xf numFmtId="0" fontId="2" fillId="0" borderId="9" xfId="0" applyFont="1" applyBorder="1" applyAlignment="1">
      <alignment horizontal="left" vertical="top" wrapText="1"/>
    </xf>
    <xf numFmtId="1" fontId="4" fillId="0" borderId="8" xfId="0" applyNumberFormat="1" applyFont="1" applyBorder="1" applyAlignment="1">
      <alignment horizontal="left" vertical="top" shrinkToFit="1"/>
    </xf>
    <xf numFmtId="1" fontId="4" fillId="0" borderId="14" xfId="0" applyNumberFormat="1" applyFont="1" applyBorder="1" applyAlignment="1">
      <alignment horizontal="left" vertical="top" shrinkToFit="1"/>
    </xf>
    <xf numFmtId="1" fontId="4" fillId="0" borderId="9" xfId="0" applyNumberFormat="1" applyFont="1" applyBorder="1" applyAlignment="1">
      <alignment horizontal="left" vertical="top" shrinkToFit="1"/>
    </xf>
    <xf numFmtId="0" fontId="11" fillId="0" borderId="12" xfId="0" applyFont="1" applyBorder="1" applyAlignment="1">
      <alignment horizontal="left"/>
    </xf>
    <xf numFmtId="0" fontId="13" fillId="0" borderId="12" xfId="0" applyFont="1" applyBorder="1" applyAlignment="1">
      <alignment horizontal="center"/>
    </xf>
    <xf numFmtId="0" fontId="11" fillId="0" borderId="12" xfId="0" applyFont="1" applyBorder="1" applyAlignment="1">
      <alignment horizontal="center"/>
    </xf>
  </cellXfs>
  <cellStyles count="4">
    <cellStyle name="Hyperlink" xfId="3" builtinId="8"/>
    <cellStyle name="Normal" xfId="0" builtinId="0"/>
    <cellStyle name="Normal 3" xfId="2" xr:uid="{00000000-0005-0000-0000-00000200000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 Type="http://schemas.openxmlformats.org/officeDocument/2006/relationships/image" Target="../media/image3.jpe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png"/><Relationship Id="rId33" Type="http://schemas.openxmlformats.org/officeDocument/2006/relationships/image" Target="../media/image33.jpe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jpeg"/><Relationship Id="rId29" Type="http://schemas.openxmlformats.org/officeDocument/2006/relationships/image" Target="../media/image29.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jpeg"/><Relationship Id="rId32" Type="http://schemas.openxmlformats.org/officeDocument/2006/relationships/image" Target="../media/image32.jpe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eg"/><Relationship Id="rId10" Type="http://schemas.openxmlformats.org/officeDocument/2006/relationships/image" Target="../media/image10.jpeg"/><Relationship Id="rId19" Type="http://schemas.openxmlformats.org/officeDocument/2006/relationships/image" Target="../media/image19.jpeg"/><Relationship Id="rId31" Type="http://schemas.openxmlformats.org/officeDocument/2006/relationships/image" Target="../media/image31.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jpeg"/><Relationship Id="rId8" Type="http://schemas.openxmlformats.org/officeDocument/2006/relationships/image" Target="../media/image8.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8.png"/><Relationship Id="rId2" Type="http://schemas.openxmlformats.org/officeDocument/2006/relationships/image" Target="../media/image37.png"/><Relationship Id="rId1" Type="http://schemas.openxmlformats.org/officeDocument/2006/relationships/image" Target="../media/image36.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5.png"/><Relationship Id="rId1" Type="http://schemas.openxmlformats.org/officeDocument/2006/relationships/image" Target="../media/image34.png"/></Relationships>
</file>

<file path=xl/drawings/drawing1.xml><?xml version="1.0" encoding="utf-8"?>
<xdr:wsDr xmlns:xdr="http://schemas.openxmlformats.org/drawingml/2006/spreadsheetDrawing" xmlns:a="http://schemas.openxmlformats.org/drawingml/2006/main">
  <xdr:oneCellAnchor>
    <xdr:from>
      <xdr:col>1</xdr:col>
      <xdr:colOff>130164</xdr:colOff>
      <xdr:row>193</xdr:row>
      <xdr:rowOff>138479</xdr:rowOff>
    </xdr:from>
    <xdr:ext cx="4762496" cy="3225054"/>
    <xdr:grpSp>
      <xdr:nvGrpSpPr>
        <xdr:cNvPr id="22" name="Group 11">
          <a:extLst>
            <a:ext uri="{FF2B5EF4-FFF2-40B4-BE49-F238E27FC236}">
              <a16:creationId xmlns:a16="http://schemas.microsoft.com/office/drawing/2014/main" id="{00000000-0008-0000-0000-000016000000}"/>
            </a:ext>
          </a:extLst>
        </xdr:cNvPr>
        <xdr:cNvGrpSpPr/>
      </xdr:nvGrpSpPr>
      <xdr:grpSpPr>
        <a:xfrm>
          <a:off x="1032968" y="41601218"/>
          <a:ext cx="4762496" cy="3225054"/>
          <a:chOff x="0" y="0"/>
          <a:chExt cx="6024880" cy="3505200"/>
        </a:xfrm>
      </xdr:grpSpPr>
      <xdr:pic>
        <xdr:nvPicPr>
          <xdr:cNvPr id="23" name="image4.jpeg">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9144" y="10668"/>
            <a:ext cx="6004559" cy="3483863"/>
          </a:xfrm>
          <a:prstGeom prst="rect">
            <a:avLst/>
          </a:prstGeom>
        </xdr:spPr>
      </xdr:pic>
      <xdr:sp macro="" textlink="">
        <xdr:nvSpPr>
          <xdr:cNvPr id="24" name="Shape 13">
            <a:extLst>
              <a:ext uri="{FF2B5EF4-FFF2-40B4-BE49-F238E27FC236}">
                <a16:creationId xmlns:a16="http://schemas.microsoft.com/office/drawing/2014/main" id="{00000000-0008-0000-0000-000018000000}"/>
              </a:ext>
            </a:extLst>
          </xdr:cNvPr>
          <xdr:cNvSpPr/>
        </xdr:nvSpPr>
        <xdr:spPr>
          <a:xfrm>
            <a:off x="0" y="0"/>
            <a:ext cx="6024880" cy="3505200"/>
          </a:xfrm>
          <a:custGeom>
            <a:avLst/>
            <a:gdLst/>
            <a:ahLst/>
            <a:cxnLst/>
            <a:rect l="0" t="0" r="0" b="0"/>
            <a:pathLst>
              <a:path w="6024880" h="3505200">
                <a:moveTo>
                  <a:pt x="6021324" y="3505200"/>
                </a:moveTo>
                <a:lnTo>
                  <a:pt x="3048" y="3505200"/>
                </a:lnTo>
                <a:lnTo>
                  <a:pt x="0" y="3502152"/>
                </a:lnTo>
                <a:lnTo>
                  <a:pt x="0" y="3048"/>
                </a:lnTo>
                <a:lnTo>
                  <a:pt x="3048" y="0"/>
                </a:lnTo>
                <a:lnTo>
                  <a:pt x="6021324" y="0"/>
                </a:lnTo>
                <a:lnTo>
                  <a:pt x="6024372" y="3048"/>
                </a:lnTo>
                <a:lnTo>
                  <a:pt x="6024372" y="6096"/>
                </a:lnTo>
                <a:lnTo>
                  <a:pt x="9144" y="6096"/>
                </a:lnTo>
                <a:lnTo>
                  <a:pt x="4572" y="10668"/>
                </a:lnTo>
                <a:lnTo>
                  <a:pt x="9144" y="10668"/>
                </a:lnTo>
                <a:lnTo>
                  <a:pt x="9144" y="3494532"/>
                </a:lnTo>
                <a:lnTo>
                  <a:pt x="4572" y="3494532"/>
                </a:lnTo>
                <a:lnTo>
                  <a:pt x="9144" y="3500628"/>
                </a:lnTo>
                <a:lnTo>
                  <a:pt x="6024372" y="3500628"/>
                </a:lnTo>
                <a:lnTo>
                  <a:pt x="6024372" y="3502152"/>
                </a:lnTo>
                <a:lnTo>
                  <a:pt x="6021324" y="3505200"/>
                </a:lnTo>
                <a:close/>
              </a:path>
              <a:path w="6024880" h="3505200">
                <a:moveTo>
                  <a:pt x="9144" y="10668"/>
                </a:moveTo>
                <a:lnTo>
                  <a:pt x="4572" y="10668"/>
                </a:lnTo>
                <a:lnTo>
                  <a:pt x="9144" y="6096"/>
                </a:lnTo>
                <a:lnTo>
                  <a:pt x="9144" y="10668"/>
                </a:lnTo>
                <a:close/>
              </a:path>
              <a:path w="6024880" h="3505200">
                <a:moveTo>
                  <a:pt x="6013704" y="10668"/>
                </a:moveTo>
                <a:lnTo>
                  <a:pt x="9144" y="10668"/>
                </a:lnTo>
                <a:lnTo>
                  <a:pt x="9144" y="6096"/>
                </a:lnTo>
                <a:lnTo>
                  <a:pt x="6013704" y="6096"/>
                </a:lnTo>
                <a:lnTo>
                  <a:pt x="6013704" y="10668"/>
                </a:lnTo>
                <a:close/>
              </a:path>
              <a:path w="6024880" h="3505200">
                <a:moveTo>
                  <a:pt x="6013704" y="3500628"/>
                </a:moveTo>
                <a:lnTo>
                  <a:pt x="6013704" y="6096"/>
                </a:lnTo>
                <a:lnTo>
                  <a:pt x="6019800" y="10668"/>
                </a:lnTo>
                <a:lnTo>
                  <a:pt x="6024372" y="10668"/>
                </a:lnTo>
                <a:lnTo>
                  <a:pt x="6024372" y="3494532"/>
                </a:lnTo>
                <a:lnTo>
                  <a:pt x="6019800" y="3494532"/>
                </a:lnTo>
                <a:lnTo>
                  <a:pt x="6013704" y="3500628"/>
                </a:lnTo>
                <a:close/>
              </a:path>
              <a:path w="6024880" h="3505200">
                <a:moveTo>
                  <a:pt x="6024372" y="10668"/>
                </a:moveTo>
                <a:lnTo>
                  <a:pt x="6019800" y="10668"/>
                </a:lnTo>
                <a:lnTo>
                  <a:pt x="6013704" y="6096"/>
                </a:lnTo>
                <a:lnTo>
                  <a:pt x="6024372" y="6096"/>
                </a:lnTo>
                <a:lnTo>
                  <a:pt x="6024372" y="10668"/>
                </a:lnTo>
                <a:close/>
              </a:path>
              <a:path w="6024880" h="3505200">
                <a:moveTo>
                  <a:pt x="9144" y="3500628"/>
                </a:moveTo>
                <a:lnTo>
                  <a:pt x="4572" y="3494532"/>
                </a:lnTo>
                <a:lnTo>
                  <a:pt x="9144" y="3494532"/>
                </a:lnTo>
                <a:lnTo>
                  <a:pt x="9144" y="3500628"/>
                </a:lnTo>
                <a:close/>
              </a:path>
              <a:path w="6024880" h="3505200">
                <a:moveTo>
                  <a:pt x="6013704" y="3500628"/>
                </a:moveTo>
                <a:lnTo>
                  <a:pt x="9144" y="3500628"/>
                </a:lnTo>
                <a:lnTo>
                  <a:pt x="9144" y="3494532"/>
                </a:lnTo>
                <a:lnTo>
                  <a:pt x="6013704" y="3494532"/>
                </a:lnTo>
                <a:lnTo>
                  <a:pt x="6013704" y="3500628"/>
                </a:lnTo>
                <a:close/>
              </a:path>
              <a:path w="6024880" h="3505200">
                <a:moveTo>
                  <a:pt x="6024372" y="3500628"/>
                </a:moveTo>
                <a:lnTo>
                  <a:pt x="6013704" y="3500628"/>
                </a:lnTo>
                <a:lnTo>
                  <a:pt x="6019800" y="3494532"/>
                </a:lnTo>
                <a:lnTo>
                  <a:pt x="6024372" y="3494532"/>
                </a:lnTo>
                <a:lnTo>
                  <a:pt x="6024372" y="3500628"/>
                </a:lnTo>
                <a:close/>
              </a:path>
            </a:pathLst>
          </a:custGeom>
          <a:solidFill>
            <a:srgbClr val="000000"/>
          </a:solidFill>
        </xdr:spPr>
      </xdr:sp>
    </xdr:grpSp>
    <xdr:clientData/>
  </xdr:oneCellAnchor>
  <xdr:oneCellAnchor>
    <xdr:from>
      <xdr:col>1</xdr:col>
      <xdr:colOff>140669</xdr:colOff>
      <xdr:row>214</xdr:row>
      <xdr:rowOff>33578</xdr:rowOff>
    </xdr:from>
    <xdr:ext cx="4762496" cy="3223885"/>
    <xdr:grpSp>
      <xdr:nvGrpSpPr>
        <xdr:cNvPr id="25" name="Group 14">
          <a:extLst>
            <a:ext uri="{FF2B5EF4-FFF2-40B4-BE49-F238E27FC236}">
              <a16:creationId xmlns:a16="http://schemas.microsoft.com/office/drawing/2014/main" id="{00000000-0008-0000-0000-000019000000}"/>
            </a:ext>
          </a:extLst>
        </xdr:cNvPr>
        <xdr:cNvGrpSpPr/>
      </xdr:nvGrpSpPr>
      <xdr:grpSpPr>
        <a:xfrm>
          <a:off x="1043473" y="44975013"/>
          <a:ext cx="4762496" cy="3223885"/>
          <a:chOff x="0" y="0"/>
          <a:chExt cx="6024880" cy="3503929"/>
        </a:xfrm>
      </xdr:grpSpPr>
      <xdr:pic>
        <xdr:nvPicPr>
          <xdr:cNvPr id="28" name="image5.jpeg">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Lst>
          </a:blip>
          <a:stretch>
            <a:fillRect/>
          </a:stretch>
        </xdr:blipFill>
        <xdr:spPr>
          <a:xfrm>
            <a:off x="9144" y="9144"/>
            <a:ext cx="6004559" cy="3485387"/>
          </a:xfrm>
          <a:prstGeom prst="rect">
            <a:avLst/>
          </a:prstGeom>
        </xdr:spPr>
      </xdr:pic>
      <xdr:sp macro="" textlink="">
        <xdr:nvSpPr>
          <xdr:cNvPr id="29" name="Shape 16">
            <a:extLst>
              <a:ext uri="{FF2B5EF4-FFF2-40B4-BE49-F238E27FC236}">
                <a16:creationId xmlns:a16="http://schemas.microsoft.com/office/drawing/2014/main" id="{00000000-0008-0000-0000-00001D000000}"/>
              </a:ext>
            </a:extLst>
          </xdr:cNvPr>
          <xdr:cNvSpPr/>
        </xdr:nvSpPr>
        <xdr:spPr>
          <a:xfrm>
            <a:off x="0" y="0"/>
            <a:ext cx="6024880" cy="3503929"/>
          </a:xfrm>
          <a:custGeom>
            <a:avLst/>
            <a:gdLst/>
            <a:ahLst/>
            <a:cxnLst/>
            <a:rect l="0" t="0" r="0" b="0"/>
            <a:pathLst>
              <a:path w="6024880" h="3503929">
                <a:moveTo>
                  <a:pt x="6021324" y="3503676"/>
                </a:moveTo>
                <a:lnTo>
                  <a:pt x="3048" y="3503676"/>
                </a:lnTo>
                <a:lnTo>
                  <a:pt x="0" y="3502152"/>
                </a:lnTo>
                <a:lnTo>
                  <a:pt x="0" y="3048"/>
                </a:lnTo>
                <a:lnTo>
                  <a:pt x="3048" y="0"/>
                </a:lnTo>
                <a:lnTo>
                  <a:pt x="6021324" y="0"/>
                </a:lnTo>
                <a:lnTo>
                  <a:pt x="6024372" y="3048"/>
                </a:lnTo>
                <a:lnTo>
                  <a:pt x="6024372" y="4572"/>
                </a:lnTo>
                <a:lnTo>
                  <a:pt x="9144" y="4572"/>
                </a:lnTo>
                <a:lnTo>
                  <a:pt x="4572" y="9144"/>
                </a:lnTo>
                <a:lnTo>
                  <a:pt x="9144" y="9144"/>
                </a:lnTo>
                <a:lnTo>
                  <a:pt x="9144" y="3494532"/>
                </a:lnTo>
                <a:lnTo>
                  <a:pt x="4572" y="3494532"/>
                </a:lnTo>
                <a:lnTo>
                  <a:pt x="9144" y="3499104"/>
                </a:lnTo>
                <a:lnTo>
                  <a:pt x="6024372" y="3499104"/>
                </a:lnTo>
                <a:lnTo>
                  <a:pt x="6024372" y="3502152"/>
                </a:lnTo>
                <a:lnTo>
                  <a:pt x="6021324" y="3503676"/>
                </a:lnTo>
                <a:close/>
              </a:path>
              <a:path w="6024880" h="3503929">
                <a:moveTo>
                  <a:pt x="9144" y="9144"/>
                </a:moveTo>
                <a:lnTo>
                  <a:pt x="4572" y="9144"/>
                </a:lnTo>
                <a:lnTo>
                  <a:pt x="9144" y="4572"/>
                </a:lnTo>
                <a:lnTo>
                  <a:pt x="9144" y="9144"/>
                </a:lnTo>
                <a:close/>
              </a:path>
              <a:path w="6024880" h="3503929">
                <a:moveTo>
                  <a:pt x="6013704" y="9144"/>
                </a:moveTo>
                <a:lnTo>
                  <a:pt x="9144" y="9144"/>
                </a:lnTo>
                <a:lnTo>
                  <a:pt x="9144" y="4572"/>
                </a:lnTo>
                <a:lnTo>
                  <a:pt x="6013704" y="4572"/>
                </a:lnTo>
                <a:lnTo>
                  <a:pt x="6013704" y="9144"/>
                </a:lnTo>
                <a:close/>
              </a:path>
              <a:path w="6024880" h="3503929">
                <a:moveTo>
                  <a:pt x="6013704" y="3499104"/>
                </a:moveTo>
                <a:lnTo>
                  <a:pt x="6013704" y="4572"/>
                </a:lnTo>
                <a:lnTo>
                  <a:pt x="6019800" y="9144"/>
                </a:lnTo>
                <a:lnTo>
                  <a:pt x="6024372" y="9144"/>
                </a:lnTo>
                <a:lnTo>
                  <a:pt x="6024372" y="3494532"/>
                </a:lnTo>
                <a:lnTo>
                  <a:pt x="6019800" y="3494532"/>
                </a:lnTo>
                <a:lnTo>
                  <a:pt x="6013704" y="3499104"/>
                </a:lnTo>
                <a:close/>
              </a:path>
              <a:path w="6024880" h="3503929">
                <a:moveTo>
                  <a:pt x="6024372" y="9144"/>
                </a:moveTo>
                <a:lnTo>
                  <a:pt x="6019800" y="9144"/>
                </a:lnTo>
                <a:lnTo>
                  <a:pt x="6013704" y="4572"/>
                </a:lnTo>
                <a:lnTo>
                  <a:pt x="6024372" y="4572"/>
                </a:lnTo>
                <a:lnTo>
                  <a:pt x="6024372" y="9144"/>
                </a:lnTo>
                <a:close/>
              </a:path>
              <a:path w="6024880" h="3503929">
                <a:moveTo>
                  <a:pt x="9144" y="3499104"/>
                </a:moveTo>
                <a:lnTo>
                  <a:pt x="4572" y="3494532"/>
                </a:lnTo>
                <a:lnTo>
                  <a:pt x="9144" y="3494532"/>
                </a:lnTo>
                <a:lnTo>
                  <a:pt x="9144" y="3499104"/>
                </a:lnTo>
                <a:close/>
              </a:path>
              <a:path w="6024880" h="3503929">
                <a:moveTo>
                  <a:pt x="6013704" y="3499104"/>
                </a:moveTo>
                <a:lnTo>
                  <a:pt x="9144" y="3499104"/>
                </a:lnTo>
                <a:lnTo>
                  <a:pt x="9144" y="3494532"/>
                </a:lnTo>
                <a:lnTo>
                  <a:pt x="6013704" y="3494532"/>
                </a:lnTo>
                <a:lnTo>
                  <a:pt x="6013704" y="3499104"/>
                </a:lnTo>
                <a:close/>
              </a:path>
              <a:path w="6024880" h="3503929">
                <a:moveTo>
                  <a:pt x="6024372" y="3499104"/>
                </a:moveTo>
                <a:lnTo>
                  <a:pt x="6013704" y="3499104"/>
                </a:lnTo>
                <a:lnTo>
                  <a:pt x="6019800" y="3494532"/>
                </a:lnTo>
                <a:lnTo>
                  <a:pt x="6024372" y="3494532"/>
                </a:lnTo>
                <a:lnTo>
                  <a:pt x="6024372" y="3499104"/>
                </a:lnTo>
                <a:close/>
              </a:path>
            </a:pathLst>
          </a:custGeom>
          <a:solidFill>
            <a:srgbClr val="000000"/>
          </a:solidFill>
        </xdr:spPr>
      </xdr:sp>
    </xdr:grpSp>
    <xdr:clientData/>
  </xdr:oneCellAnchor>
  <xdr:twoCellAnchor>
    <xdr:from>
      <xdr:col>8</xdr:col>
      <xdr:colOff>505240</xdr:colOff>
      <xdr:row>153</xdr:row>
      <xdr:rowOff>16567</xdr:rowOff>
    </xdr:from>
    <xdr:to>
      <xdr:col>18</xdr:col>
      <xdr:colOff>235904</xdr:colOff>
      <xdr:row>193</xdr:row>
      <xdr:rowOff>125411</xdr:rowOff>
    </xdr:to>
    <xdr:grpSp>
      <xdr:nvGrpSpPr>
        <xdr:cNvPr id="2" name="Group 1">
          <a:extLst>
            <a:ext uri="{FF2B5EF4-FFF2-40B4-BE49-F238E27FC236}">
              <a16:creationId xmlns:a16="http://schemas.microsoft.com/office/drawing/2014/main" id="{4F224E69-1249-4C4F-98F3-6579B9C0C9F1}"/>
            </a:ext>
          </a:extLst>
        </xdr:cNvPr>
        <xdr:cNvGrpSpPr/>
      </xdr:nvGrpSpPr>
      <xdr:grpSpPr>
        <a:xfrm>
          <a:off x="7040218" y="34820089"/>
          <a:ext cx="5478795" cy="6768061"/>
          <a:chOff x="422413" y="32890240"/>
          <a:chExt cx="5478795" cy="6768062"/>
        </a:xfrm>
      </xdr:grpSpPr>
      <xdr:pic>
        <xdr:nvPicPr>
          <xdr:cNvPr id="26" name="Picture 25">
            <a:extLst>
              <a:ext uri="{FF2B5EF4-FFF2-40B4-BE49-F238E27FC236}">
                <a16:creationId xmlns:a16="http://schemas.microsoft.com/office/drawing/2014/main" id="{6F5DBEA2-5062-438B-969B-172EFB4BE7F9}"/>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422413" y="32890240"/>
            <a:ext cx="1293750" cy="2880000"/>
          </a:xfrm>
          <a:prstGeom prst="rect">
            <a:avLst/>
          </a:prstGeom>
          <a:ln>
            <a:solidFill>
              <a:schemeClr val="tx1"/>
            </a:solidFill>
          </a:ln>
        </xdr:spPr>
      </xdr:pic>
      <xdr:pic>
        <xdr:nvPicPr>
          <xdr:cNvPr id="27" name="Picture 26">
            <a:extLst>
              <a:ext uri="{FF2B5EF4-FFF2-40B4-BE49-F238E27FC236}">
                <a16:creationId xmlns:a16="http://schemas.microsoft.com/office/drawing/2014/main" id="{C3053C34-1301-4FD7-85AC-455455AA2FC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3172667" y="32892073"/>
            <a:ext cx="1293750" cy="2880000"/>
          </a:xfrm>
          <a:prstGeom prst="rect">
            <a:avLst/>
          </a:prstGeom>
          <a:ln>
            <a:solidFill>
              <a:schemeClr val="tx1"/>
            </a:solidFill>
          </a:ln>
        </xdr:spPr>
      </xdr:pic>
      <xdr:pic>
        <xdr:nvPicPr>
          <xdr:cNvPr id="30" name="Picture 29">
            <a:extLst>
              <a:ext uri="{FF2B5EF4-FFF2-40B4-BE49-F238E27FC236}">
                <a16:creationId xmlns:a16="http://schemas.microsoft.com/office/drawing/2014/main" id="{1201E6DA-0A6A-421C-A5B8-607D6DCAF93D}"/>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4607458" y="32890240"/>
            <a:ext cx="1293750" cy="2880000"/>
          </a:xfrm>
          <a:prstGeom prst="rect">
            <a:avLst/>
          </a:prstGeom>
          <a:ln>
            <a:solidFill>
              <a:schemeClr val="tx1"/>
            </a:solidFill>
          </a:ln>
        </xdr:spPr>
      </xdr:pic>
      <xdr:pic>
        <xdr:nvPicPr>
          <xdr:cNvPr id="31" name="Picture 30">
            <a:extLst>
              <a:ext uri="{FF2B5EF4-FFF2-40B4-BE49-F238E27FC236}">
                <a16:creationId xmlns:a16="http://schemas.microsoft.com/office/drawing/2014/main" id="{C3107BD0-E703-4481-8EBA-9AD3589DBED1}"/>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1790057" y="32904245"/>
            <a:ext cx="1293750" cy="2880000"/>
          </a:xfrm>
          <a:prstGeom prst="rect">
            <a:avLst/>
          </a:prstGeom>
          <a:ln>
            <a:solidFill>
              <a:schemeClr val="tx1"/>
            </a:solidFill>
          </a:ln>
        </xdr:spPr>
      </xdr:pic>
      <xdr:pic>
        <xdr:nvPicPr>
          <xdr:cNvPr id="32" name="Picture 31">
            <a:extLst>
              <a:ext uri="{FF2B5EF4-FFF2-40B4-BE49-F238E27FC236}">
                <a16:creationId xmlns:a16="http://schemas.microsoft.com/office/drawing/2014/main" id="{F61BAD73-E580-4720-A002-154F1E2E549E}"/>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1589781" y="35915011"/>
            <a:ext cx="970312" cy="2168770"/>
          </a:xfrm>
          <a:prstGeom prst="rect">
            <a:avLst/>
          </a:prstGeom>
          <a:ln>
            <a:solidFill>
              <a:schemeClr val="tx1"/>
            </a:solidFill>
          </a:ln>
        </xdr:spPr>
      </xdr:pic>
      <xdr:pic>
        <xdr:nvPicPr>
          <xdr:cNvPr id="46" name="Picture 45">
            <a:extLst>
              <a:ext uri="{FF2B5EF4-FFF2-40B4-BE49-F238E27FC236}">
                <a16:creationId xmlns:a16="http://schemas.microsoft.com/office/drawing/2014/main" id="{DFB91390-34A4-4C83-9C33-E0F49CB08C4D}"/>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2680218" y="35915011"/>
            <a:ext cx="970312" cy="2168770"/>
          </a:xfrm>
          <a:prstGeom prst="rect">
            <a:avLst/>
          </a:prstGeom>
          <a:ln>
            <a:solidFill>
              <a:schemeClr val="tx1"/>
            </a:solidFill>
          </a:ln>
        </xdr:spPr>
      </xdr:pic>
      <xdr:pic>
        <xdr:nvPicPr>
          <xdr:cNvPr id="47" name="Picture 46">
            <a:extLst>
              <a:ext uri="{FF2B5EF4-FFF2-40B4-BE49-F238E27FC236}">
                <a16:creationId xmlns:a16="http://schemas.microsoft.com/office/drawing/2014/main" id="{AFEF8ADD-C168-4B4E-A818-04B742DE4BFC}"/>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3732510" y="35902121"/>
            <a:ext cx="970312" cy="2160000"/>
          </a:xfrm>
          <a:prstGeom prst="rect">
            <a:avLst/>
          </a:prstGeom>
          <a:ln>
            <a:solidFill>
              <a:schemeClr val="tx1"/>
            </a:solidFill>
          </a:ln>
        </xdr:spPr>
      </xdr:pic>
      <xdr:pic>
        <xdr:nvPicPr>
          <xdr:cNvPr id="48" name="Picture 47">
            <a:extLst>
              <a:ext uri="{FF2B5EF4-FFF2-40B4-BE49-F238E27FC236}">
                <a16:creationId xmlns:a16="http://schemas.microsoft.com/office/drawing/2014/main" id="{EF4A3FB2-7F50-4FE4-B5DD-C134D5834EE4}"/>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4807888" y="35898941"/>
            <a:ext cx="970312" cy="2160000"/>
          </a:xfrm>
          <a:prstGeom prst="rect">
            <a:avLst/>
          </a:prstGeom>
          <a:ln>
            <a:solidFill>
              <a:schemeClr val="tx1"/>
            </a:solidFill>
          </a:ln>
        </xdr:spPr>
      </xdr:pic>
      <xdr:pic>
        <xdr:nvPicPr>
          <xdr:cNvPr id="49" name="Picture 48">
            <a:extLst>
              <a:ext uri="{FF2B5EF4-FFF2-40B4-BE49-F238E27FC236}">
                <a16:creationId xmlns:a16="http://schemas.microsoft.com/office/drawing/2014/main" id="{23881EB6-C784-43C3-B140-D85538B4B559}"/>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500667" y="35914396"/>
            <a:ext cx="970312" cy="2168770"/>
          </a:xfrm>
          <a:prstGeom prst="rect">
            <a:avLst/>
          </a:prstGeom>
          <a:ln>
            <a:solidFill>
              <a:schemeClr val="tx1"/>
            </a:solidFill>
          </a:ln>
        </xdr:spPr>
      </xdr:pic>
      <xdr:pic>
        <xdr:nvPicPr>
          <xdr:cNvPr id="50" name="Picture 49">
            <a:extLst>
              <a:ext uri="{FF2B5EF4-FFF2-40B4-BE49-F238E27FC236}">
                <a16:creationId xmlns:a16="http://schemas.microsoft.com/office/drawing/2014/main" id="{B6801FC6-DD2C-4241-AD13-230BAADA812B}"/>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1246825" y="38218302"/>
            <a:ext cx="649125" cy="1440000"/>
          </a:xfrm>
          <a:prstGeom prst="rect">
            <a:avLst/>
          </a:prstGeom>
          <a:ln>
            <a:solidFill>
              <a:schemeClr val="tx1"/>
            </a:solidFill>
          </a:ln>
        </xdr:spPr>
      </xdr:pic>
      <xdr:pic>
        <xdr:nvPicPr>
          <xdr:cNvPr id="51" name="Picture 50">
            <a:extLst>
              <a:ext uri="{FF2B5EF4-FFF2-40B4-BE49-F238E27FC236}">
                <a16:creationId xmlns:a16="http://schemas.microsoft.com/office/drawing/2014/main" id="{D396B77B-CC8B-4E74-B995-3FFC4BB1509A}"/>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2091689" y="38198887"/>
            <a:ext cx="3197690" cy="1440000"/>
          </a:xfrm>
          <a:prstGeom prst="rect">
            <a:avLst/>
          </a:prstGeom>
          <a:ln>
            <a:solidFill>
              <a:schemeClr val="tx1"/>
            </a:solidFill>
          </a:ln>
        </xdr:spPr>
      </xdr:pic>
    </xdr:grpSp>
    <xdr:clientData/>
  </xdr:twoCellAnchor>
  <xdr:twoCellAnchor>
    <xdr:from>
      <xdr:col>8</xdr:col>
      <xdr:colOff>157369</xdr:colOff>
      <xdr:row>143</xdr:row>
      <xdr:rowOff>140804</xdr:rowOff>
    </xdr:from>
    <xdr:to>
      <xdr:col>19</xdr:col>
      <xdr:colOff>248477</xdr:colOff>
      <xdr:row>191</xdr:row>
      <xdr:rowOff>92126</xdr:rowOff>
    </xdr:to>
    <xdr:grpSp>
      <xdr:nvGrpSpPr>
        <xdr:cNvPr id="20" name="Group 19">
          <a:extLst>
            <a:ext uri="{FF2B5EF4-FFF2-40B4-BE49-F238E27FC236}">
              <a16:creationId xmlns:a16="http://schemas.microsoft.com/office/drawing/2014/main" id="{A34DDFE1-E8A2-44FA-A0BC-000538184FB8}"/>
            </a:ext>
          </a:extLst>
        </xdr:cNvPr>
        <xdr:cNvGrpSpPr/>
      </xdr:nvGrpSpPr>
      <xdr:grpSpPr>
        <a:xfrm>
          <a:off x="6692347" y="33287804"/>
          <a:ext cx="6369326" cy="7902626"/>
          <a:chOff x="119019" y="495300"/>
          <a:chExt cx="6623976" cy="8029685"/>
        </a:xfrm>
      </xdr:grpSpPr>
      <xdr:grpSp>
        <xdr:nvGrpSpPr>
          <xdr:cNvPr id="21" name="Group 20">
            <a:extLst>
              <a:ext uri="{FF2B5EF4-FFF2-40B4-BE49-F238E27FC236}">
                <a16:creationId xmlns:a16="http://schemas.microsoft.com/office/drawing/2014/main" id="{9784F518-C021-44E9-A208-B836B134C90D}"/>
              </a:ext>
            </a:extLst>
          </xdr:cNvPr>
          <xdr:cNvGrpSpPr/>
        </xdr:nvGrpSpPr>
        <xdr:grpSpPr>
          <a:xfrm>
            <a:off x="119019" y="495300"/>
            <a:ext cx="6623976" cy="8029685"/>
            <a:chOff x="119019" y="495300"/>
            <a:chExt cx="6623976" cy="8029685"/>
          </a:xfrm>
        </xdr:grpSpPr>
        <xdr:pic>
          <xdr:nvPicPr>
            <xdr:cNvPr id="37" name="Picture 36">
              <a:extLst>
                <a:ext uri="{FF2B5EF4-FFF2-40B4-BE49-F238E27FC236}">
                  <a16:creationId xmlns:a16="http://schemas.microsoft.com/office/drawing/2014/main" id="{98B4CA9E-7CA5-478B-8D79-27BC870DA2BA}"/>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119019" y="503250"/>
              <a:ext cx="1606407" cy="2340000"/>
            </a:xfrm>
            <a:prstGeom prst="rect">
              <a:avLst/>
            </a:prstGeom>
            <a:ln>
              <a:solidFill>
                <a:schemeClr val="tx1"/>
              </a:solidFill>
            </a:ln>
          </xdr:spPr>
        </xdr:pic>
        <xdr:pic>
          <xdr:nvPicPr>
            <xdr:cNvPr id="38" name="Picture 37">
              <a:extLst>
                <a:ext uri="{FF2B5EF4-FFF2-40B4-BE49-F238E27FC236}">
                  <a16:creationId xmlns:a16="http://schemas.microsoft.com/office/drawing/2014/main" id="{4AF34083-9549-4A47-8930-6331657A2697}"/>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1798438" y="495300"/>
              <a:ext cx="1606407" cy="2340000"/>
            </a:xfrm>
            <a:prstGeom prst="rect">
              <a:avLst/>
            </a:prstGeom>
            <a:ln>
              <a:solidFill>
                <a:schemeClr val="tx1"/>
              </a:solidFill>
            </a:ln>
          </xdr:spPr>
        </xdr:pic>
        <xdr:pic>
          <xdr:nvPicPr>
            <xdr:cNvPr id="39" name="Picture 38">
              <a:extLst>
                <a:ext uri="{FF2B5EF4-FFF2-40B4-BE49-F238E27FC236}">
                  <a16:creationId xmlns:a16="http://schemas.microsoft.com/office/drawing/2014/main" id="{5E0954C2-0FA9-4CC9-AEC2-D64D8F0961FE}"/>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3477857" y="495300"/>
              <a:ext cx="1596063" cy="2340000"/>
            </a:xfrm>
            <a:prstGeom prst="rect">
              <a:avLst/>
            </a:prstGeom>
            <a:ln>
              <a:solidFill>
                <a:schemeClr val="tx1"/>
              </a:solidFill>
            </a:ln>
          </xdr:spPr>
        </xdr:pic>
        <xdr:pic>
          <xdr:nvPicPr>
            <xdr:cNvPr id="40" name="Picture 39">
              <a:extLst>
                <a:ext uri="{FF2B5EF4-FFF2-40B4-BE49-F238E27FC236}">
                  <a16:creationId xmlns:a16="http://schemas.microsoft.com/office/drawing/2014/main" id="{E38A339D-65CF-4FFC-9E14-C0B8F9A184F0}"/>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5146932" y="503250"/>
              <a:ext cx="1596063" cy="2340000"/>
            </a:xfrm>
            <a:prstGeom prst="rect">
              <a:avLst/>
            </a:prstGeom>
            <a:ln>
              <a:solidFill>
                <a:schemeClr val="tx1"/>
              </a:solidFill>
            </a:ln>
          </xdr:spPr>
        </xdr:pic>
        <xdr:pic>
          <xdr:nvPicPr>
            <xdr:cNvPr id="41" name="Picture 40">
              <a:extLst>
                <a:ext uri="{FF2B5EF4-FFF2-40B4-BE49-F238E27FC236}">
                  <a16:creationId xmlns:a16="http://schemas.microsoft.com/office/drawing/2014/main" id="{28815CF3-0F5C-4549-B4BE-874167473305}"/>
                </a:ext>
              </a:extLst>
            </xdr:cNvPr>
            <xdr:cNvPicPr>
              <a:picLocks noChangeAspect="1"/>
            </xdr:cNvPicPr>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xfrm>
              <a:off x="481980" y="2986950"/>
              <a:ext cx="1422265" cy="1980000"/>
            </a:xfrm>
            <a:prstGeom prst="rect">
              <a:avLst/>
            </a:prstGeom>
            <a:ln>
              <a:solidFill>
                <a:schemeClr val="tx1"/>
              </a:solidFill>
            </a:ln>
          </xdr:spPr>
        </xdr:pic>
        <xdr:pic>
          <xdr:nvPicPr>
            <xdr:cNvPr id="42" name="Picture 41">
              <a:extLst>
                <a:ext uri="{FF2B5EF4-FFF2-40B4-BE49-F238E27FC236}">
                  <a16:creationId xmlns:a16="http://schemas.microsoft.com/office/drawing/2014/main" id="{9A308339-97E9-400E-9FBF-FE5CEE211CA7}"/>
                </a:ext>
              </a:extLst>
            </xdr:cNvPr>
            <xdr:cNvPicPr>
              <a:picLocks noChangeAspect="1"/>
            </xdr:cNvPicPr>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xfrm>
              <a:off x="1993344" y="2986950"/>
              <a:ext cx="1422265" cy="1980000"/>
            </a:xfrm>
            <a:prstGeom prst="rect">
              <a:avLst/>
            </a:prstGeom>
            <a:ln>
              <a:solidFill>
                <a:schemeClr val="tx1"/>
              </a:solidFill>
            </a:ln>
          </xdr:spPr>
        </xdr:pic>
        <xdr:pic>
          <xdr:nvPicPr>
            <xdr:cNvPr id="43" name="Picture 42">
              <a:extLst>
                <a:ext uri="{FF2B5EF4-FFF2-40B4-BE49-F238E27FC236}">
                  <a16:creationId xmlns:a16="http://schemas.microsoft.com/office/drawing/2014/main" id="{7701137C-D5E2-457B-BC3C-93699350BF95}"/>
                </a:ext>
              </a:extLst>
            </xdr:cNvPr>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xfrm>
              <a:off x="3504707" y="2986950"/>
              <a:ext cx="1457914" cy="1980000"/>
            </a:xfrm>
            <a:prstGeom prst="rect">
              <a:avLst/>
            </a:prstGeom>
            <a:ln>
              <a:solidFill>
                <a:schemeClr val="tx1"/>
              </a:solidFill>
            </a:ln>
          </xdr:spPr>
        </xdr:pic>
        <xdr:pic>
          <xdr:nvPicPr>
            <xdr:cNvPr id="44" name="Picture 43">
              <a:extLst>
                <a:ext uri="{FF2B5EF4-FFF2-40B4-BE49-F238E27FC236}">
                  <a16:creationId xmlns:a16="http://schemas.microsoft.com/office/drawing/2014/main" id="{7D072902-6756-4F5F-AB19-DF337DDF220C}"/>
                </a:ext>
              </a:extLst>
            </xdr:cNvPr>
            <xdr:cNvPicPr>
              <a:picLocks noChangeAspect="1"/>
            </xdr:cNvPicPr>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xfrm>
              <a:off x="5051720" y="2986950"/>
              <a:ext cx="1405485" cy="1980000"/>
            </a:xfrm>
            <a:prstGeom prst="rect">
              <a:avLst/>
            </a:prstGeom>
            <a:ln>
              <a:solidFill>
                <a:schemeClr val="tx1"/>
              </a:solidFill>
            </a:ln>
          </xdr:spPr>
        </xdr:pic>
        <xdr:pic>
          <xdr:nvPicPr>
            <xdr:cNvPr id="45" name="Picture 44">
              <a:extLst>
                <a:ext uri="{FF2B5EF4-FFF2-40B4-BE49-F238E27FC236}">
                  <a16:creationId xmlns:a16="http://schemas.microsoft.com/office/drawing/2014/main" id="{D619DC86-9B67-4024-A4DB-90BC15A5E939}"/>
                </a:ext>
              </a:extLst>
            </xdr:cNvPr>
            <xdr:cNvPicPr>
              <a:picLocks noChangeAspect="1"/>
            </xdr:cNvPicPr>
          </xdr:nvPicPr>
          <xdr:blipFill>
            <a:blip xmlns:r="http://schemas.openxmlformats.org/officeDocument/2006/relationships" r:embed="rId22" cstate="screen">
              <a:extLst>
                <a:ext uri="{28A0092B-C50C-407E-A947-70E740481C1C}">
                  <a14:useLocalDpi xmlns:a14="http://schemas.microsoft.com/office/drawing/2010/main"/>
                </a:ext>
              </a:extLst>
            </a:blip>
            <a:stretch>
              <a:fillRect/>
            </a:stretch>
          </xdr:blipFill>
          <xdr:spPr>
            <a:xfrm>
              <a:off x="1191722" y="5118600"/>
              <a:ext cx="1279760" cy="1800000"/>
            </a:xfrm>
            <a:prstGeom prst="rect">
              <a:avLst/>
            </a:prstGeom>
            <a:ln>
              <a:solidFill>
                <a:schemeClr val="tx1"/>
              </a:solidFill>
            </a:ln>
          </xdr:spPr>
        </xdr:pic>
        <xdr:pic>
          <xdr:nvPicPr>
            <xdr:cNvPr id="52" name="Picture 51">
              <a:extLst>
                <a:ext uri="{FF2B5EF4-FFF2-40B4-BE49-F238E27FC236}">
                  <a16:creationId xmlns:a16="http://schemas.microsoft.com/office/drawing/2014/main" id="{B43E977A-0948-498D-A6B4-D57F7D8C4D68}"/>
                </a:ext>
              </a:extLst>
            </xdr:cNvPr>
            <xdr:cNvPicPr>
              <a:picLocks noChangeAspect="1"/>
            </xdr:cNvPicPr>
          </xdr:nvPicPr>
          <xdr:blipFill>
            <a:blip xmlns:r="http://schemas.openxmlformats.org/officeDocument/2006/relationships" r:embed="rId23" cstate="screen">
              <a:extLst>
                <a:ext uri="{28A0092B-C50C-407E-A947-70E740481C1C}">
                  <a14:useLocalDpi xmlns:a14="http://schemas.microsoft.com/office/drawing/2010/main"/>
                </a:ext>
              </a:extLst>
            </a:blip>
            <a:stretch>
              <a:fillRect/>
            </a:stretch>
          </xdr:blipFill>
          <xdr:spPr>
            <a:xfrm>
              <a:off x="2631398" y="5118600"/>
              <a:ext cx="3200400" cy="1800000"/>
            </a:xfrm>
            <a:prstGeom prst="rect">
              <a:avLst/>
            </a:prstGeom>
            <a:ln>
              <a:solidFill>
                <a:schemeClr val="tx1"/>
              </a:solidFill>
            </a:ln>
          </xdr:spPr>
        </xdr:pic>
        <xdr:pic>
          <xdr:nvPicPr>
            <xdr:cNvPr id="53" name="Picture 52">
              <a:extLst>
                <a:ext uri="{FF2B5EF4-FFF2-40B4-BE49-F238E27FC236}">
                  <a16:creationId xmlns:a16="http://schemas.microsoft.com/office/drawing/2014/main" id="{D87FB900-81E3-4563-AD02-573CBF6FD162}"/>
                </a:ext>
              </a:extLst>
            </xdr:cNvPr>
            <xdr:cNvPicPr>
              <a:picLocks noChangeAspect="1"/>
            </xdr:cNvPicPr>
          </xdr:nvPicPr>
          <xdr:blipFill>
            <a:blip xmlns:r="http://schemas.openxmlformats.org/officeDocument/2006/relationships" r:embed="rId24" cstate="screen">
              <a:extLst>
                <a:ext uri="{28A0092B-C50C-407E-A947-70E740481C1C}">
                  <a14:useLocalDpi xmlns:a14="http://schemas.microsoft.com/office/drawing/2010/main"/>
                </a:ext>
              </a:extLst>
            </a:blip>
            <a:stretch>
              <a:fillRect/>
            </a:stretch>
          </xdr:blipFill>
          <xdr:spPr>
            <a:xfrm>
              <a:off x="1844089" y="7061833"/>
              <a:ext cx="3249103" cy="1463152"/>
            </a:xfrm>
            <a:prstGeom prst="rect">
              <a:avLst/>
            </a:prstGeom>
            <a:ln>
              <a:solidFill>
                <a:schemeClr val="tx1"/>
              </a:solidFill>
            </a:ln>
          </xdr:spPr>
        </xdr:pic>
      </xdr:grpSp>
      <xdr:sp macro="" textlink="">
        <xdr:nvSpPr>
          <xdr:cNvPr id="33" name="TextBox 82">
            <a:extLst>
              <a:ext uri="{FF2B5EF4-FFF2-40B4-BE49-F238E27FC236}">
                <a16:creationId xmlns:a16="http://schemas.microsoft.com/office/drawing/2014/main" id="{BC0680B6-3DC4-44FA-AE43-BE1C543984D4}"/>
              </a:ext>
            </a:extLst>
          </xdr:cNvPr>
          <xdr:cNvSpPr txBox="1"/>
        </xdr:nvSpPr>
        <xdr:spPr>
          <a:xfrm>
            <a:off x="481980" y="2355300"/>
            <a:ext cx="989399" cy="38015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A</a:t>
            </a:r>
            <a:endParaRPr lang="en-IN" b="1">
              <a:solidFill>
                <a:srgbClr val="FF0000"/>
              </a:solidFill>
            </a:endParaRPr>
          </a:p>
        </xdr:txBody>
      </xdr:sp>
      <xdr:sp macro="" textlink="">
        <xdr:nvSpPr>
          <xdr:cNvPr id="34" name="TextBox 83">
            <a:extLst>
              <a:ext uri="{FF2B5EF4-FFF2-40B4-BE49-F238E27FC236}">
                <a16:creationId xmlns:a16="http://schemas.microsoft.com/office/drawing/2014/main" id="{C7ADB4CE-2C37-4666-97EA-72F02A452648}"/>
              </a:ext>
            </a:extLst>
          </xdr:cNvPr>
          <xdr:cNvSpPr txBox="1"/>
        </xdr:nvSpPr>
        <xdr:spPr>
          <a:xfrm>
            <a:off x="2224067" y="2437816"/>
            <a:ext cx="995904" cy="38015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B</a:t>
            </a:r>
            <a:endParaRPr lang="en-IN" b="1">
              <a:solidFill>
                <a:srgbClr val="FF0000"/>
              </a:solidFill>
            </a:endParaRPr>
          </a:p>
        </xdr:txBody>
      </xdr:sp>
      <xdr:sp macro="" textlink="">
        <xdr:nvSpPr>
          <xdr:cNvPr id="35" name="TextBox 84">
            <a:extLst>
              <a:ext uri="{FF2B5EF4-FFF2-40B4-BE49-F238E27FC236}">
                <a16:creationId xmlns:a16="http://schemas.microsoft.com/office/drawing/2014/main" id="{574F3567-0BCB-41F2-99CF-1C8392CD886A}"/>
              </a:ext>
            </a:extLst>
          </xdr:cNvPr>
          <xdr:cNvSpPr txBox="1"/>
        </xdr:nvSpPr>
        <xdr:spPr>
          <a:xfrm>
            <a:off x="3966154" y="2437816"/>
            <a:ext cx="916271" cy="38015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C</a:t>
            </a:r>
            <a:endParaRPr lang="en-IN" b="1">
              <a:solidFill>
                <a:srgbClr val="FF0000"/>
              </a:solidFill>
            </a:endParaRPr>
          </a:p>
        </xdr:txBody>
      </xdr:sp>
      <xdr:sp macro="" textlink="">
        <xdr:nvSpPr>
          <xdr:cNvPr id="36" name="TextBox 85">
            <a:extLst>
              <a:ext uri="{FF2B5EF4-FFF2-40B4-BE49-F238E27FC236}">
                <a16:creationId xmlns:a16="http://schemas.microsoft.com/office/drawing/2014/main" id="{19BF9ABC-AAF5-4644-898B-798EC6270C9C}"/>
              </a:ext>
            </a:extLst>
          </xdr:cNvPr>
          <xdr:cNvSpPr txBox="1"/>
        </xdr:nvSpPr>
        <xdr:spPr>
          <a:xfrm>
            <a:off x="5539647" y="2440338"/>
            <a:ext cx="953550" cy="38015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D</a:t>
            </a:r>
            <a:endParaRPr lang="en-IN" b="1">
              <a:solidFill>
                <a:srgbClr val="FF0000"/>
              </a:solidFill>
            </a:endParaRPr>
          </a:p>
        </xdr:txBody>
      </xdr:sp>
    </xdr:grpSp>
    <xdr:clientData/>
  </xdr:twoCellAnchor>
  <xdr:twoCellAnchor editAs="oneCell">
    <xdr:from>
      <xdr:col>8</xdr:col>
      <xdr:colOff>521805</xdr:colOff>
      <xdr:row>126</xdr:row>
      <xdr:rowOff>82826</xdr:rowOff>
    </xdr:from>
    <xdr:to>
      <xdr:col>14</xdr:col>
      <xdr:colOff>494022</xdr:colOff>
      <xdr:row>132</xdr:row>
      <xdr:rowOff>644184</xdr:rowOff>
    </xdr:to>
    <xdr:pic>
      <xdr:nvPicPr>
        <xdr:cNvPr id="3" name="Picture 2">
          <a:extLst>
            <a:ext uri="{FF2B5EF4-FFF2-40B4-BE49-F238E27FC236}">
              <a16:creationId xmlns:a16="http://schemas.microsoft.com/office/drawing/2014/main" id="{F02662F7-2037-4976-B1C6-1B60CB0DC767}"/>
            </a:ext>
          </a:extLst>
        </xdr:cNvPr>
        <xdr:cNvPicPr>
          <a:picLocks noChangeAspect="1"/>
        </xdr:cNvPicPr>
      </xdr:nvPicPr>
      <xdr:blipFill>
        <a:blip xmlns:r="http://schemas.openxmlformats.org/officeDocument/2006/relationships" r:embed="rId25" cstate="screen">
          <a:extLst>
            <a:ext uri="{28A0092B-C50C-407E-A947-70E740481C1C}">
              <a14:useLocalDpi xmlns:a14="http://schemas.microsoft.com/office/drawing/2010/main"/>
            </a:ext>
          </a:extLst>
        </a:blip>
        <a:stretch>
          <a:fillRect/>
        </a:stretch>
      </xdr:blipFill>
      <xdr:spPr>
        <a:xfrm>
          <a:off x="7056783" y="28036630"/>
          <a:ext cx="3600000" cy="1754054"/>
        </a:xfrm>
        <a:prstGeom prst="rect">
          <a:avLst/>
        </a:prstGeom>
      </xdr:spPr>
    </xdr:pic>
    <xdr:clientData/>
  </xdr:twoCellAnchor>
  <xdr:twoCellAnchor>
    <xdr:from>
      <xdr:col>0</xdr:col>
      <xdr:colOff>157370</xdr:colOff>
      <xdr:row>143</xdr:row>
      <xdr:rowOff>124239</xdr:rowOff>
    </xdr:from>
    <xdr:to>
      <xdr:col>6</xdr:col>
      <xdr:colOff>1441174</xdr:colOff>
      <xdr:row>188</xdr:row>
      <xdr:rowOff>124239</xdr:rowOff>
    </xdr:to>
    <xdr:grpSp>
      <xdr:nvGrpSpPr>
        <xdr:cNvPr id="54" name="Group 53">
          <a:extLst>
            <a:ext uri="{FF2B5EF4-FFF2-40B4-BE49-F238E27FC236}">
              <a16:creationId xmlns:a16="http://schemas.microsoft.com/office/drawing/2014/main" id="{A286CF4A-BEDB-472D-9B99-40A9BF281133}"/>
            </a:ext>
          </a:extLst>
        </xdr:cNvPr>
        <xdr:cNvGrpSpPr/>
      </xdr:nvGrpSpPr>
      <xdr:grpSpPr>
        <a:xfrm>
          <a:off x="157370" y="33271239"/>
          <a:ext cx="6195391" cy="7454348"/>
          <a:chOff x="621748" y="671749"/>
          <a:chExt cx="5214276" cy="6839372"/>
        </a:xfrm>
      </xdr:grpSpPr>
      <xdr:grpSp>
        <xdr:nvGrpSpPr>
          <xdr:cNvPr id="55" name="Group 54">
            <a:extLst>
              <a:ext uri="{FF2B5EF4-FFF2-40B4-BE49-F238E27FC236}">
                <a16:creationId xmlns:a16="http://schemas.microsoft.com/office/drawing/2014/main" id="{1DE35A58-668A-4F27-925D-86FD27274B68}"/>
              </a:ext>
            </a:extLst>
          </xdr:cNvPr>
          <xdr:cNvGrpSpPr/>
        </xdr:nvGrpSpPr>
        <xdr:grpSpPr>
          <a:xfrm>
            <a:off x="621748" y="671749"/>
            <a:ext cx="5214276" cy="6839372"/>
            <a:chOff x="621748" y="671749"/>
            <a:chExt cx="5214276" cy="6839372"/>
          </a:xfrm>
        </xdr:grpSpPr>
        <xdr:pic>
          <xdr:nvPicPr>
            <xdr:cNvPr id="61" name="Picture 60">
              <a:extLst>
                <a:ext uri="{FF2B5EF4-FFF2-40B4-BE49-F238E27FC236}">
                  <a16:creationId xmlns:a16="http://schemas.microsoft.com/office/drawing/2014/main" id="{5D7B7735-CAAF-40AC-A0AE-104F8973A13E}"/>
                </a:ext>
              </a:extLst>
            </xdr:cNvPr>
            <xdr:cNvPicPr>
              <a:picLocks noChangeAspect="1"/>
            </xdr:cNvPicPr>
          </xdr:nvPicPr>
          <xdr:blipFill>
            <a:blip xmlns:r="http://schemas.openxmlformats.org/officeDocument/2006/relationships" r:embed="rId26" cstate="screen">
              <a:extLst>
                <a:ext uri="{28A0092B-C50C-407E-A947-70E740481C1C}">
                  <a14:useLocalDpi xmlns:a14="http://schemas.microsoft.com/office/drawing/2010/main"/>
                </a:ext>
              </a:extLst>
            </a:blip>
            <a:stretch>
              <a:fillRect/>
            </a:stretch>
          </xdr:blipFill>
          <xdr:spPr>
            <a:xfrm>
              <a:off x="621748" y="671749"/>
              <a:ext cx="3177054" cy="2340000"/>
            </a:xfrm>
            <a:prstGeom prst="rect">
              <a:avLst/>
            </a:prstGeom>
            <a:ln>
              <a:solidFill>
                <a:schemeClr val="tx1"/>
              </a:solidFill>
            </a:ln>
          </xdr:spPr>
        </xdr:pic>
        <xdr:pic>
          <xdr:nvPicPr>
            <xdr:cNvPr id="62" name="Picture 61">
              <a:extLst>
                <a:ext uri="{FF2B5EF4-FFF2-40B4-BE49-F238E27FC236}">
                  <a16:creationId xmlns:a16="http://schemas.microsoft.com/office/drawing/2014/main" id="{E4760C2B-FECD-41B1-BC48-BC80DCF34C59}"/>
                </a:ext>
              </a:extLst>
            </xdr:cNvPr>
            <xdr:cNvPicPr>
              <a:picLocks noChangeAspect="1"/>
            </xdr:cNvPicPr>
          </xdr:nvPicPr>
          <xdr:blipFill>
            <a:blip xmlns:r="http://schemas.openxmlformats.org/officeDocument/2006/relationships" r:embed="rId27" cstate="screen">
              <a:extLst>
                <a:ext uri="{28A0092B-C50C-407E-A947-70E740481C1C}">
                  <a14:useLocalDpi xmlns:a14="http://schemas.microsoft.com/office/drawing/2010/main"/>
                </a:ext>
              </a:extLst>
            </a:blip>
            <a:stretch>
              <a:fillRect/>
            </a:stretch>
          </xdr:blipFill>
          <xdr:spPr>
            <a:xfrm>
              <a:off x="4002740" y="671749"/>
              <a:ext cx="1833284" cy="2340000"/>
            </a:xfrm>
            <a:prstGeom prst="rect">
              <a:avLst/>
            </a:prstGeom>
            <a:ln>
              <a:solidFill>
                <a:schemeClr val="tx1"/>
              </a:solidFill>
            </a:ln>
          </xdr:spPr>
        </xdr:pic>
        <xdr:pic>
          <xdr:nvPicPr>
            <xdr:cNvPr id="63" name="Picture 62">
              <a:extLst>
                <a:ext uri="{FF2B5EF4-FFF2-40B4-BE49-F238E27FC236}">
                  <a16:creationId xmlns:a16="http://schemas.microsoft.com/office/drawing/2014/main" id="{EC92BAC8-5724-4DC2-B570-34D39A05565E}"/>
                </a:ext>
              </a:extLst>
            </xdr:cNvPr>
            <xdr:cNvPicPr>
              <a:picLocks noChangeAspect="1"/>
            </xdr:cNvPicPr>
          </xdr:nvPicPr>
          <xdr:blipFill>
            <a:blip xmlns:r="http://schemas.openxmlformats.org/officeDocument/2006/relationships" r:embed="rId28" cstate="screen">
              <a:extLst>
                <a:ext uri="{28A0092B-C50C-407E-A947-70E740481C1C}">
                  <a14:useLocalDpi xmlns:a14="http://schemas.microsoft.com/office/drawing/2010/main"/>
                </a:ext>
              </a:extLst>
            </a:blip>
            <a:stretch>
              <a:fillRect/>
            </a:stretch>
          </xdr:blipFill>
          <xdr:spPr>
            <a:xfrm>
              <a:off x="621748" y="3191435"/>
              <a:ext cx="1618312" cy="2160000"/>
            </a:xfrm>
            <a:prstGeom prst="rect">
              <a:avLst/>
            </a:prstGeom>
            <a:ln>
              <a:solidFill>
                <a:schemeClr val="tx1"/>
              </a:solidFill>
            </a:ln>
          </xdr:spPr>
        </xdr:pic>
        <xdr:pic>
          <xdr:nvPicPr>
            <xdr:cNvPr id="64" name="Picture 63">
              <a:extLst>
                <a:ext uri="{FF2B5EF4-FFF2-40B4-BE49-F238E27FC236}">
                  <a16:creationId xmlns:a16="http://schemas.microsoft.com/office/drawing/2014/main" id="{389A317C-F971-4F6E-8C96-DF1FFBFF7EEB}"/>
                </a:ext>
              </a:extLst>
            </xdr:cNvPr>
            <xdr:cNvPicPr>
              <a:picLocks noChangeAspect="1"/>
            </xdr:cNvPicPr>
          </xdr:nvPicPr>
          <xdr:blipFill>
            <a:blip xmlns:r="http://schemas.openxmlformats.org/officeDocument/2006/relationships" r:embed="rId29" cstate="screen">
              <a:extLst>
                <a:ext uri="{28A0092B-C50C-407E-A947-70E740481C1C}">
                  <a14:useLocalDpi xmlns:a14="http://schemas.microsoft.com/office/drawing/2010/main"/>
                </a:ext>
              </a:extLst>
            </a:blip>
            <a:stretch>
              <a:fillRect/>
            </a:stretch>
          </xdr:blipFill>
          <xdr:spPr>
            <a:xfrm>
              <a:off x="2428681" y="3191435"/>
              <a:ext cx="1618312" cy="2160000"/>
            </a:xfrm>
            <a:prstGeom prst="rect">
              <a:avLst/>
            </a:prstGeom>
            <a:ln>
              <a:solidFill>
                <a:schemeClr val="tx1"/>
              </a:solidFill>
            </a:ln>
          </xdr:spPr>
        </xdr:pic>
        <xdr:pic>
          <xdr:nvPicPr>
            <xdr:cNvPr id="65" name="Picture 64">
              <a:extLst>
                <a:ext uri="{FF2B5EF4-FFF2-40B4-BE49-F238E27FC236}">
                  <a16:creationId xmlns:a16="http://schemas.microsoft.com/office/drawing/2014/main" id="{C1F1763D-33B3-4631-B4B6-A9A89D082CD2}"/>
                </a:ext>
              </a:extLst>
            </xdr:cNvPr>
            <xdr:cNvPicPr>
              <a:picLocks noChangeAspect="1"/>
            </xdr:cNvPicPr>
          </xdr:nvPicPr>
          <xdr:blipFill>
            <a:blip xmlns:r="http://schemas.openxmlformats.org/officeDocument/2006/relationships" r:embed="rId30" cstate="screen">
              <a:extLst>
                <a:ext uri="{28A0092B-C50C-407E-A947-70E740481C1C}">
                  <a14:useLocalDpi xmlns:a14="http://schemas.microsoft.com/office/drawing/2010/main"/>
                </a:ext>
              </a:extLst>
            </a:blip>
            <a:stretch>
              <a:fillRect/>
            </a:stretch>
          </xdr:blipFill>
          <xdr:spPr>
            <a:xfrm>
              <a:off x="4217712" y="3191435"/>
              <a:ext cx="1618312" cy="2160000"/>
            </a:xfrm>
            <a:prstGeom prst="rect">
              <a:avLst/>
            </a:prstGeom>
            <a:ln>
              <a:solidFill>
                <a:schemeClr val="tx1"/>
              </a:solidFill>
            </a:ln>
          </xdr:spPr>
        </xdr:pic>
        <xdr:pic>
          <xdr:nvPicPr>
            <xdr:cNvPr id="66" name="Picture 65">
              <a:extLst>
                <a:ext uri="{FF2B5EF4-FFF2-40B4-BE49-F238E27FC236}">
                  <a16:creationId xmlns:a16="http://schemas.microsoft.com/office/drawing/2014/main" id="{283B9B51-28F7-4B2D-9DB3-1D73691BE765}"/>
                </a:ext>
              </a:extLst>
            </xdr:cNvPr>
            <xdr:cNvPicPr>
              <a:picLocks noChangeAspect="1"/>
            </xdr:cNvPicPr>
          </xdr:nvPicPr>
          <xdr:blipFill>
            <a:blip xmlns:r="http://schemas.openxmlformats.org/officeDocument/2006/relationships" r:embed="rId31" cstate="screen">
              <a:extLst>
                <a:ext uri="{28A0092B-C50C-407E-A947-70E740481C1C}">
                  <a14:useLocalDpi xmlns:a14="http://schemas.microsoft.com/office/drawing/2010/main"/>
                </a:ext>
              </a:extLst>
            </a:blip>
            <a:stretch>
              <a:fillRect/>
            </a:stretch>
          </xdr:blipFill>
          <xdr:spPr>
            <a:xfrm>
              <a:off x="2506387" y="5531121"/>
              <a:ext cx="1483453" cy="1980000"/>
            </a:xfrm>
            <a:prstGeom prst="rect">
              <a:avLst/>
            </a:prstGeom>
            <a:ln>
              <a:solidFill>
                <a:schemeClr val="tx1"/>
              </a:solidFill>
            </a:ln>
          </xdr:spPr>
        </xdr:pic>
        <xdr:pic>
          <xdr:nvPicPr>
            <xdr:cNvPr id="67" name="Picture 66">
              <a:extLst>
                <a:ext uri="{FF2B5EF4-FFF2-40B4-BE49-F238E27FC236}">
                  <a16:creationId xmlns:a16="http://schemas.microsoft.com/office/drawing/2014/main" id="{20A62516-25AF-4F04-B1D9-40B251508FF0}"/>
                </a:ext>
              </a:extLst>
            </xdr:cNvPr>
            <xdr:cNvPicPr>
              <a:picLocks noChangeAspect="1"/>
            </xdr:cNvPicPr>
          </xdr:nvPicPr>
          <xdr:blipFill>
            <a:blip xmlns:r="http://schemas.openxmlformats.org/officeDocument/2006/relationships" r:embed="rId32" cstate="screen">
              <a:extLst>
                <a:ext uri="{28A0092B-C50C-407E-A947-70E740481C1C}">
                  <a14:useLocalDpi xmlns:a14="http://schemas.microsoft.com/office/drawing/2010/main"/>
                </a:ext>
              </a:extLst>
            </a:blip>
            <a:stretch>
              <a:fillRect/>
            </a:stretch>
          </xdr:blipFill>
          <xdr:spPr>
            <a:xfrm>
              <a:off x="4074456" y="5531121"/>
              <a:ext cx="1483453" cy="1980000"/>
            </a:xfrm>
            <a:prstGeom prst="rect">
              <a:avLst/>
            </a:prstGeom>
            <a:ln>
              <a:solidFill>
                <a:schemeClr val="tx1"/>
              </a:solidFill>
            </a:ln>
          </xdr:spPr>
        </xdr:pic>
        <xdr:pic>
          <xdr:nvPicPr>
            <xdr:cNvPr id="68" name="Picture 67">
              <a:extLst>
                <a:ext uri="{FF2B5EF4-FFF2-40B4-BE49-F238E27FC236}">
                  <a16:creationId xmlns:a16="http://schemas.microsoft.com/office/drawing/2014/main" id="{D6656C47-170C-4A9B-BEB4-9DCFAE61FF35}"/>
                </a:ext>
              </a:extLst>
            </xdr:cNvPr>
            <xdr:cNvPicPr>
              <a:picLocks noChangeAspect="1"/>
            </xdr:cNvPicPr>
          </xdr:nvPicPr>
          <xdr:blipFill>
            <a:blip xmlns:r="http://schemas.openxmlformats.org/officeDocument/2006/relationships" r:embed="rId33" cstate="screen">
              <a:extLst>
                <a:ext uri="{28A0092B-C50C-407E-A947-70E740481C1C}">
                  <a14:useLocalDpi xmlns:a14="http://schemas.microsoft.com/office/drawing/2010/main"/>
                </a:ext>
              </a:extLst>
            </a:blip>
            <a:stretch>
              <a:fillRect/>
            </a:stretch>
          </xdr:blipFill>
          <xdr:spPr>
            <a:xfrm>
              <a:off x="936859" y="5531121"/>
              <a:ext cx="1483453" cy="1980000"/>
            </a:xfrm>
            <a:prstGeom prst="rect">
              <a:avLst/>
            </a:prstGeom>
            <a:ln>
              <a:solidFill>
                <a:schemeClr val="tx1"/>
              </a:solidFill>
            </a:ln>
          </xdr:spPr>
        </xdr:pic>
      </xdr:grpSp>
      <xdr:sp macro="" textlink="">
        <xdr:nvSpPr>
          <xdr:cNvPr id="56" name="TextBox 153">
            <a:extLst>
              <a:ext uri="{FF2B5EF4-FFF2-40B4-BE49-F238E27FC236}">
                <a16:creationId xmlns:a16="http://schemas.microsoft.com/office/drawing/2014/main" id="{BD51E0E2-0DEE-48E8-A22F-97E02B2C6178}"/>
              </a:ext>
            </a:extLst>
          </xdr:cNvPr>
          <xdr:cNvSpPr txBox="1"/>
        </xdr:nvSpPr>
        <xdr:spPr>
          <a:xfrm>
            <a:off x="4374394" y="2642417"/>
            <a:ext cx="883575"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A</a:t>
            </a:r>
            <a:endParaRPr lang="en-IN" b="1">
              <a:solidFill>
                <a:srgbClr val="FF0000"/>
              </a:solidFill>
            </a:endParaRPr>
          </a:p>
        </xdr:txBody>
      </xdr:sp>
      <xdr:sp macro="" textlink="">
        <xdr:nvSpPr>
          <xdr:cNvPr id="57" name="TextBox 154">
            <a:extLst>
              <a:ext uri="{FF2B5EF4-FFF2-40B4-BE49-F238E27FC236}">
                <a16:creationId xmlns:a16="http://schemas.microsoft.com/office/drawing/2014/main" id="{D68909AA-2919-499B-9B6E-68B8D90E33AC}"/>
              </a:ext>
            </a:extLst>
          </xdr:cNvPr>
          <xdr:cNvSpPr txBox="1"/>
        </xdr:nvSpPr>
        <xdr:spPr>
          <a:xfrm>
            <a:off x="1021976" y="4982103"/>
            <a:ext cx="883575"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B</a:t>
            </a:r>
            <a:endParaRPr lang="en-IN" b="1">
              <a:solidFill>
                <a:srgbClr val="FF0000"/>
              </a:solidFill>
            </a:endParaRPr>
          </a:p>
        </xdr:txBody>
      </xdr:sp>
      <xdr:sp macro="" textlink="">
        <xdr:nvSpPr>
          <xdr:cNvPr id="58" name="TextBox 155">
            <a:extLst>
              <a:ext uri="{FF2B5EF4-FFF2-40B4-BE49-F238E27FC236}">
                <a16:creationId xmlns:a16="http://schemas.microsoft.com/office/drawing/2014/main" id="{DEF9B788-698A-41CC-A929-B07BE511A9C9}"/>
              </a:ext>
            </a:extLst>
          </xdr:cNvPr>
          <xdr:cNvSpPr txBox="1"/>
        </xdr:nvSpPr>
        <xdr:spPr>
          <a:xfrm>
            <a:off x="2640288" y="4982103"/>
            <a:ext cx="883575"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C</a:t>
            </a:r>
            <a:endParaRPr lang="en-IN" b="1">
              <a:solidFill>
                <a:srgbClr val="FF0000"/>
              </a:solidFill>
            </a:endParaRPr>
          </a:p>
        </xdr:txBody>
      </xdr:sp>
      <xdr:sp macro="" textlink="">
        <xdr:nvSpPr>
          <xdr:cNvPr id="59" name="TextBox 156">
            <a:extLst>
              <a:ext uri="{FF2B5EF4-FFF2-40B4-BE49-F238E27FC236}">
                <a16:creationId xmlns:a16="http://schemas.microsoft.com/office/drawing/2014/main" id="{F955B463-2F53-42F1-A92F-A2B89894A47A}"/>
              </a:ext>
            </a:extLst>
          </xdr:cNvPr>
          <xdr:cNvSpPr txBox="1"/>
        </xdr:nvSpPr>
        <xdr:spPr>
          <a:xfrm>
            <a:off x="4217712" y="3191435"/>
            <a:ext cx="883575"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D</a:t>
            </a:r>
            <a:endParaRPr lang="en-IN" b="1">
              <a:solidFill>
                <a:srgbClr val="FF0000"/>
              </a:solidFill>
            </a:endParaRPr>
          </a:p>
        </xdr:txBody>
      </xdr:sp>
      <xdr:sp macro="" textlink="">
        <xdr:nvSpPr>
          <xdr:cNvPr id="60" name="TextBox 157">
            <a:extLst>
              <a:ext uri="{FF2B5EF4-FFF2-40B4-BE49-F238E27FC236}">
                <a16:creationId xmlns:a16="http://schemas.microsoft.com/office/drawing/2014/main" id="{0E45010D-AF39-4D91-8F11-7FC8D0C645BE}"/>
              </a:ext>
            </a:extLst>
          </xdr:cNvPr>
          <xdr:cNvSpPr txBox="1"/>
        </xdr:nvSpPr>
        <xdr:spPr>
          <a:xfrm>
            <a:off x="1137258" y="7141789"/>
            <a:ext cx="883575"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D</a:t>
            </a:r>
            <a:endParaRPr lang="en-IN" b="1">
              <a:solidFill>
                <a:srgbClr val="FF0000"/>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5997</xdr:colOff>
      <xdr:row>4</xdr:row>
      <xdr:rowOff>0</xdr:rowOff>
    </xdr:from>
    <xdr:to>
      <xdr:col>14</xdr:col>
      <xdr:colOff>8322</xdr:colOff>
      <xdr:row>26</xdr:row>
      <xdr:rowOff>37650</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072797" y="647700"/>
          <a:ext cx="6403125" cy="3600000"/>
        </a:xfrm>
        <a:prstGeom prst="rect">
          <a:avLst/>
        </a:prstGeom>
        <a:ln>
          <a:solidFill>
            <a:schemeClr val="tx1"/>
          </a:solidFill>
        </a:ln>
      </xdr:spPr>
    </xdr:pic>
    <xdr:clientData/>
  </xdr:twoCellAnchor>
  <xdr:twoCellAnchor editAs="oneCell">
    <xdr:from>
      <xdr:col>2</xdr:col>
      <xdr:colOff>0</xdr:colOff>
      <xdr:row>26</xdr:row>
      <xdr:rowOff>145806</xdr:rowOff>
    </xdr:from>
    <xdr:to>
      <xdr:col>14</xdr:col>
      <xdr:colOff>2325</xdr:colOff>
      <xdr:row>49</xdr:row>
      <xdr:rowOff>21531</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066800" y="4355856"/>
          <a:ext cx="6403125" cy="3600000"/>
        </a:xfrm>
        <a:prstGeom prst="rect">
          <a:avLst/>
        </a:prstGeom>
        <a:ln>
          <a:solidFill>
            <a:schemeClr val="tx1"/>
          </a:solidFill>
        </a:ln>
      </xdr:spPr>
    </xdr:pic>
    <xdr:clientData/>
  </xdr:twoCellAnchor>
  <xdr:twoCellAnchor editAs="oneCell">
    <xdr:from>
      <xdr:col>14</xdr:col>
      <xdr:colOff>416734</xdr:colOff>
      <xdr:row>4</xdr:row>
      <xdr:rowOff>2841</xdr:rowOff>
    </xdr:from>
    <xdr:to>
      <xdr:col>26</xdr:col>
      <xdr:colOff>419059</xdr:colOff>
      <xdr:row>26</xdr:row>
      <xdr:rowOff>40491</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7884334" y="650541"/>
          <a:ext cx="6403125" cy="360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CHtgX9a5ZW8EvGqf9?coh=178572&amp;entry=tt" TargetMode="External"/><Relationship Id="rId4"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93"/>
  <sheetViews>
    <sheetView tabSelected="1" view="pageBreakPreview" zoomScale="115" zoomScaleNormal="85" zoomScaleSheetLayoutView="115" workbookViewId="0">
      <selection activeCell="K8" sqref="K8"/>
    </sheetView>
  </sheetViews>
  <sheetFormatPr defaultRowHeight="12.75" x14ac:dyDescent="0.2"/>
  <cols>
    <col min="1" max="1" width="15.83203125" customWidth="1"/>
    <col min="2" max="2" width="13.83203125" customWidth="1"/>
    <col min="3" max="3" width="17.1640625" customWidth="1"/>
    <col min="4" max="4" width="15.5" customWidth="1"/>
    <col min="5" max="5" width="12.6640625" customWidth="1"/>
    <col min="6" max="6" width="11.1640625" customWidth="1"/>
    <col min="7" max="7" width="28.33203125" customWidth="1"/>
    <col min="8" max="8" width="1" hidden="1" customWidth="1"/>
    <col min="9" max="9" width="17.1640625" customWidth="1"/>
  </cols>
  <sheetData>
    <row r="1" spans="1:7" ht="45" customHeight="1" x14ac:dyDescent="0.2">
      <c r="A1" s="116" t="s">
        <v>224</v>
      </c>
      <c r="B1" s="117"/>
      <c r="C1" s="117"/>
      <c r="D1" s="117"/>
      <c r="E1" s="117"/>
      <c r="F1" s="117"/>
      <c r="G1" s="118"/>
    </row>
    <row r="2" spans="1:7" ht="15.75" customHeight="1" x14ac:dyDescent="0.2">
      <c r="A2" s="108" t="s">
        <v>0</v>
      </c>
      <c r="B2" s="109"/>
      <c r="C2" s="109"/>
      <c r="D2" s="109"/>
      <c r="E2" s="109"/>
      <c r="F2" s="109"/>
      <c r="G2" s="110"/>
    </row>
    <row r="3" spans="1:7" ht="15.75" customHeight="1" x14ac:dyDescent="0.2">
      <c r="A3" s="75" t="s">
        <v>1</v>
      </c>
      <c r="B3" s="80"/>
      <c r="C3" s="80"/>
      <c r="D3" s="119" t="str">
        <f ca="1">TEXT(TODAY(),"DD/MM/YYYY")</f>
        <v>13/07/2025</v>
      </c>
      <c r="E3" s="80"/>
      <c r="F3" s="80"/>
      <c r="G3" s="76"/>
    </row>
    <row r="4" spans="1:7" ht="15.75" customHeight="1" x14ac:dyDescent="0.2">
      <c r="A4" s="75" t="s">
        <v>2</v>
      </c>
      <c r="B4" s="80"/>
      <c r="C4" s="80"/>
      <c r="D4" s="75" t="s">
        <v>215</v>
      </c>
      <c r="E4" s="80"/>
      <c r="F4" s="80"/>
      <c r="G4" s="76"/>
    </row>
    <row r="5" spans="1:7" ht="15.75" customHeight="1" x14ac:dyDescent="0.2">
      <c r="A5" s="75" t="s">
        <v>3</v>
      </c>
      <c r="B5" s="80"/>
      <c r="C5" s="80"/>
      <c r="D5" s="119">
        <v>45846</v>
      </c>
      <c r="E5" s="80"/>
      <c r="F5" s="80"/>
      <c r="G5" s="76"/>
    </row>
    <row r="6" spans="1:7" ht="15.95" customHeight="1" x14ac:dyDescent="0.2">
      <c r="A6" s="75" t="s">
        <v>4</v>
      </c>
      <c r="B6" s="80"/>
      <c r="C6" s="80"/>
      <c r="D6" s="75" t="s">
        <v>122</v>
      </c>
      <c r="E6" s="80"/>
      <c r="F6" s="80"/>
      <c r="G6" s="76"/>
    </row>
    <row r="7" spans="1:7" ht="15.75" customHeight="1" x14ac:dyDescent="0.2">
      <c r="A7" s="75" t="s">
        <v>5</v>
      </c>
      <c r="B7" s="80"/>
      <c r="C7" s="80"/>
      <c r="D7" s="75" t="s">
        <v>122</v>
      </c>
      <c r="E7" s="80"/>
      <c r="F7" s="80"/>
      <c r="G7" s="76"/>
    </row>
    <row r="8" spans="1:7" ht="15.75" customHeight="1" x14ac:dyDescent="0.2">
      <c r="A8" s="75" t="s">
        <v>6</v>
      </c>
      <c r="B8" s="80"/>
      <c r="C8" s="80"/>
      <c r="D8" s="120" t="s">
        <v>186</v>
      </c>
      <c r="E8" s="121"/>
      <c r="F8" s="121"/>
      <c r="G8" s="122"/>
    </row>
    <row r="9" spans="1:7" ht="15.75" customHeight="1" x14ac:dyDescent="0.2">
      <c r="A9" s="75" t="s">
        <v>225</v>
      </c>
      <c r="B9" s="80"/>
      <c r="C9" s="80"/>
      <c r="D9" s="75" t="s">
        <v>227</v>
      </c>
      <c r="E9" s="80"/>
      <c r="F9" s="80"/>
      <c r="G9" s="76"/>
    </row>
    <row r="10" spans="1:7" ht="15.75" customHeight="1" x14ac:dyDescent="0.2">
      <c r="A10" s="75" t="s">
        <v>123</v>
      </c>
      <c r="B10" s="80"/>
      <c r="C10" s="80"/>
      <c r="D10" s="75" t="s">
        <v>219</v>
      </c>
      <c r="E10" s="80"/>
      <c r="F10" s="80"/>
      <c r="G10" s="76"/>
    </row>
    <row r="11" spans="1:7" ht="15.75" customHeight="1" x14ac:dyDescent="0.2">
      <c r="A11" s="75" t="s">
        <v>7</v>
      </c>
      <c r="B11" s="80"/>
      <c r="C11" s="80"/>
      <c r="D11" s="75" t="s">
        <v>124</v>
      </c>
      <c r="E11" s="80"/>
      <c r="F11" s="80"/>
      <c r="G11" s="76"/>
    </row>
    <row r="12" spans="1:7" ht="15.75" customHeight="1" x14ac:dyDescent="0.2">
      <c r="A12" s="75" t="s">
        <v>125</v>
      </c>
      <c r="B12" s="80"/>
      <c r="C12" s="80"/>
      <c r="D12" s="75" t="s">
        <v>226</v>
      </c>
      <c r="E12" s="80"/>
      <c r="F12" s="80"/>
      <c r="G12" s="76"/>
    </row>
    <row r="13" spans="1:7" ht="31.5" customHeight="1" x14ac:dyDescent="0.2">
      <c r="A13" s="75" t="s">
        <v>8</v>
      </c>
      <c r="B13" s="76"/>
      <c r="C13" s="75" t="s">
        <v>189</v>
      </c>
      <c r="D13" s="112"/>
      <c r="E13" s="112"/>
      <c r="F13" s="112"/>
      <c r="G13" s="123"/>
    </row>
    <row r="14" spans="1:7" ht="15.75" customHeight="1" x14ac:dyDescent="0.2">
      <c r="A14" s="75" t="s">
        <v>126</v>
      </c>
      <c r="B14" s="76"/>
      <c r="C14" s="23" t="s">
        <v>127</v>
      </c>
      <c r="D14" s="2" t="s">
        <v>128</v>
      </c>
      <c r="E14" s="2" t="s">
        <v>129</v>
      </c>
      <c r="F14" s="2" t="s">
        <v>9</v>
      </c>
      <c r="G14" s="3" t="s">
        <v>187</v>
      </c>
    </row>
    <row r="15" spans="1:7" ht="15.75" customHeight="1" x14ac:dyDescent="0.2">
      <c r="A15" s="2" t="s">
        <v>10</v>
      </c>
      <c r="B15" s="75" t="s">
        <v>188</v>
      </c>
      <c r="C15" s="80"/>
      <c r="D15" s="2" t="s">
        <v>11</v>
      </c>
      <c r="E15" s="75" t="s">
        <v>131</v>
      </c>
      <c r="F15" s="80"/>
      <c r="G15" s="76"/>
    </row>
    <row r="16" spans="1:7" ht="15.75" customHeight="1" x14ac:dyDescent="0.2">
      <c r="A16" s="2" t="s">
        <v>12</v>
      </c>
      <c r="B16" s="75" t="s">
        <v>131</v>
      </c>
      <c r="C16" s="80"/>
      <c r="D16" s="2" t="s">
        <v>13</v>
      </c>
      <c r="E16" s="113">
        <v>401501</v>
      </c>
      <c r="F16" s="114"/>
      <c r="G16" s="115"/>
    </row>
    <row r="17" spans="1:7" ht="31.35" customHeight="1" x14ac:dyDescent="0.2">
      <c r="A17" s="75" t="s">
        <v>14</v>
      </c>
      <c r="B17" s="76"/>
      <c r="C17" s="24" t="s">
        <v>132</v>
      </c>
      <c r="D17" s="75" t="s">
        <v>15</v>
      </c>
      <c r="E17" s="76"/>
      <c r="F17" s="75" t="s">
        <v>133</v>
      </c>
      <c r="G17" s="76"/>
    </row>
    <row r="18" spans="1:7" ht="31.5" customHeight="1" x14ac:dyDescent="0.2">
      <c r="A18" s="111" t="s">
        <v>134</v>
      </c>
      <c r="B18" s="112"/>
      <c r="C18" s="112"/>
      <c r="D18" s="75" t="s">
        <v>16</v>
      </c>
      <c r="E18" s="80"/>
      <c r="F18" s="80"/>
      <c r="G18" s="76"/>
    </row>
    <row r="19" spans="1:7" ht="31.5" customHeight="1" x14ac:dyDescent="0.2">
      <c r="A19" s="111" t="s">
        <v>17</v>
      </c>
      <c r="B19" s="112"/>
      <c r="C19" s="112"/>
      <c r="D19" s="75" t="s">
        <v>18</v>
      </c>
      <c r="E19" s="80"/>
      <c r="F19" s="80"/>
      <c r="G19" s="76"/>
    </row>
    <row r="20" spans="1:7" ht="15.75" customHeight="1" x14ac:dyDescent="0.2">
      <c r="A20" s="75" t="s">
        <v>19</v>
      </c>
      <c r="B20" s="80"/>
      <c r="C20" s="80"/>
      <c r="D20" s="75" t="s">
        <v>135</v>
      </c>
      <c r="E20" s="80"/>
      <c r="F20" s="80"/>
      <c r="G20" s="76"/>
    </row>
    <row r="21" spans="1:7" ht="15.75" customHeight="1" x14ac:dyDescent="0.2">
      <c r="A21" s="75" t="s">
        <v>20</v>
      </c>
      <c r="B21" s="80"/>
      <c r="C21" s="80"/>
      <c r="D21" s="75" t="s">
        <v>21</v>
      </c>
      <c r="E21" s="80"/>
      <c r="F21" s="80"/>
      <c r="G21" s="76"/>
    </row>
    <row r="22" spans="1:7" ht="15.75" customHeight="1" x14ac:dyDescent="0.2">
      <c r="A22" s="75" t="s">
        <v>22</v>
      </c>
      <c r="B22" s="80"/>
      <c r="C22" s="80"/>
      <c r="D22" s="75" t="s">
        <v>136</v>
      </c>
      <c r="E22" s="80"/>
      <c r="F22" s="80"/>
      <c r="G22" s="76"/>
    </row>
    <row r="23" spans="1:7" ht="15.75" customHeight="1" x14ac:dyDescent="0.2">
      <c r="A23" s="75" t="s">
        <v>23</v>
      </c>
      <c r="B23" s="80"/>
      <c r="C23" s="80"/>
      <c r="D23" s="75" t="s">
        <v>24</v>
      </c>
      <c r="E23" s="80"/>
      <c r="F23" s="80"/>
      <c r="G23" s="76"/>
    </row>
    <row r="24" spans="1:7" ht="15.75" customHeight="1" x14ac:dyDescent="0.2">
      <c r="A24" s="124" t="s">
        <v>25</v>
      </c>
      <c r="B24" s="125"/>
      <c r="C24" s="3" t="s">
        <v>26</v>
      </c>
      <c r="D24" s="26" t="s">
        <v>113</v>
      </c>
      <c r="E24" s="126" t="s">
        <v>27</v>
      </c>
      <c r="F24" s="127"/>
      <c r="G24" s="3" t="s">
        <v>28</v>
      </c>
    </row>
    <row r="25" spans="1:7" ht="15.75" customHeight="1" x14ac:dyDescent="0.2">
      <c r="A25" s="124" t="s">
        <v>29</v>
      </c>
      <c r="B25" s="125"/>
      <c r="C25" s="3" t="s">
        <v>30</v>
      </c>
      <c r="D25" s="26" t="s">
        <v>30</v>
      </c>
      <c r="E25" s="126" t="s">
        <v>30</v>
      </c>
      <c r="F25" s="127"/>
      <c r="G25" s="3" t="s">
        <v>30</v>
      </c>
    </row>
    <row r="26" spans="1:7" ht="45" customHeight="1" x14ac:dyDescent="0.2">
      <c r="A26" s="126" t="s">
        <v>31</v>
      </c>
      <c r="B26" s="127"/>
      <c r="C26" s="3" t="s">
        <v>137</v>
      </c>
      <c r="D26" s="26" t="s">
        <v>138</v>
      </c>
      <c r="E26" s="128" t="s">
        <v>137</v>
      </c>
      <c r="F26" s="129"/>
      <c r="G26" s="3" t="s">
        <v>130</v>
      </c>
    </row>
    <row r="27" spans="1:7" ht="15.75" customHeight="1" x14ac:dyDescent="0.2">
      <c r="A27" s="75" t="s">
        <v>32</v>
      </c>
      <c r="B27" s="80"/>
      <c r="C27" s="80"/>
      <c r="D27" s="80"/>
      <c r="E27" s="80"/>
      <c r="F27" s="80"/>
      <c r="G27" s="76"/>
    </row>
    <row r="28" spans="1:7" ht="15.75" customHeight="1" x14ac:dyDescent="0.2">
      <c r="A28" s="75" t="s">
        <v>33</v>
      </c>
      <c r="B28" s="80"/>
      <c r="C28" s="80"/>
      <c r="D28" s="80"/>
      <c r="E28" s="80"/>
      <c r="F28" s="80"/>
      <c r="G28" s="76"/>
    </row>
    <row r="29" spans="1:7" ht="15.75" customHeight="1" x14ac:dyDescent="0.2">
      <c r="A29" s="75" t="s">
        <v>34</v>
      </c>
      <c r="B29" s="76"/>
      <c r="C29" s="75" t="s">
        <v>220</v>
      </c>
      <c r="D29" s="80"/>
      <c r="E29" s="80"/>
      <c r="F29" s="80"/>
      <c r="G29" s="76"/>
    </row>
    <row r="30" spans="1:7" ht="15.75" customHeight="1" x14ac:dyDescent="0.2">
      <c r="A30" s="75" t="s">
        <v>221</v>
      </c>
      <c r="B30" s="76"/>
      <c r="C30" s="130" t="s">
        <v>222</v>
      </c>
      <c r="D30" s="80"/>
      <c r="E30" s="80"/>
      <c r="F30" s="80"/>
      <c r="G30" s="76"/>
    </row>
    <row r="31" spans="1:7" ht="15.75" customHeight="1" x14ac:dyDescent="0.2">
      <c r="A31" s="120" t="s">
        <v>35</v>
      </c>
      <c r="B31" s="121"/>
      <c r="C31" s="121"/>
      <c r="D31" s="121"/>
      <c r="E31" s="121"/>
      <c r="F31" s="121"/>
      <c r="G31" s="122"/>
    </row>
    <row r="32" spans="1:7" ht="15.75" customHeight="1" x14ac:dyDescent="0.2">
      <c r="A32" s="75" t="s">
        <v>139</v>
      </c>
      <c r="B32" s="80"/>
      <c r="C32" s="80"/>
      <c r="D32" s="75" t="s">
        <v>140</v>
      </c>
      <c r="E32" s="80"/>
      <c r="F32" s="80"/>
      <c r="G32" s="76"/>
    </row>
    <row r="33" spans="1:7" ht="15.75" customHeight="1" x14ac:dyDescent="0.2">
      <c r="A33" s="75" t="s">
        <v>141</v>
      </c>
      <c r="B33" s="80"/>
      <c r="C33" s="80"/>
      <c r="D33" s="75" t="s">
        <v>142</v>
      </c>
      <c r="E33" s="80"/>
      <c r="F33" s="80"/>
      <c r="G33" s="76"/>
    </row>
    <row r="34" spans="1:7" ht="15.75" customHeight="1" x14ac:dyDescent="0.2">
      <c r="A34" s="120" t="s">
        <v>143</v>
      </c>
      <c r="B34" s="121"/>
      <c r="C34" s="121"/>
      <c r="D34" s="121"/>
      <c r="E34" s="121"/>
      <c r="F34" s="121"/>
      <c r="G34" s="122"/>
    </row>
    <row r="35" spans="1:7" ht="15.75" customHeight="1" x14ac:dyDescent="0.2">
      <c r="A35" s="75" t="s">
        <v>36</v>
      </c>
      <c r="B35" s="80"/>
      <c r="C35" s="80"/>
      <c r="D35" s="131">
        <v>12381</v>
      </c>
      <c r="E35" s="132"/>
      <c r="F35" s="132"/>
      <c r="G35" s="133"/>
    </row>
    <row r="36" spans="1:7" ht="15.75" customHeight="1" x14ac:dyDescent="0.2">
      <c r="A36" s="75" t="s">
        <v>37</v>
      </c>
      <c r="B36" s="80"/>
      <c r="C36" s="80"/>
      <c r="D36" s="131">
        <v>0.9</v>
      </c>
      <c r="E36" s="132"/>
      <c r="F36" s="132"/>
      <c r="G36" s="133"/>
    </row>
    <row r="37" spans="1:7" ht="15.75" customHeight="1" x14ac:dyDescent="0.2">
      <c r="A37" s="75" t="s">
        <v>38</v>
      </c>
      <c r="B37" s="80"/>
      <c r="C37" s="80"/>
      <c r="D37" s="131">
        <v>0.2</v>
      </c>
      <c r="E37" s="132"/>
      <c r="F37" s="132"/>
      <c r="G37" s="133"/>
    </row>
    <row r="38" spans="1:7" ht="15.75" customHeight="1" x14ac:dyDescent="0.2">
      <c r="A38" s="75" t="s">
        <v>114</v>
      </c>
      <c r="B38" s="80"/>
      <c r="C38" s="80"/>
      <c r="D38" s="131">
        <v>1.1000000000000001</v>
      </c>
      <c r="E38" s="132"/>
      <c r="F38" s="132"/>
      <c r="G38" s="133"/>
    </row>
    <row r="39" spans="1:7" ht="15.75" customHeight="1" x14ac:dyDescent="0.2">
      <c r="A39" s="75" t="s">
        <v>39</v>
      </c>
      <c r="B39" s="80"/>
      <c r="C39" s="80"/>
      <c r="D39" s="131">
        <v>13571.5</v>
      </c>
      <c r="E39" s="132"/>
      <c r="F39" s="132"/>
      <c r="G39" s="133"/>
    </row>
    <row r="40" spans="1:7" ht="15.75" customHeight="1" x14ac:dyDescent="0.2">
      <c r="A40" s="75" t="s">
        <v>40</v>
      </c>
      <c r="B40" s="80"/>
      <c r="C40" s="76"/>
      <c r="D40" s="75" t="s">
        <v>144</v>
      </c>
      <c r="E40" s="80"/>
      <c r="F40" s="80"/>
      <c r="G40" s="76"/>
    </row>
    <row r="41" spans="1:7" ht="15.75" customHeight="1" x14ac:dyDescent="0.2">
      <c r="A41" s="120" t="s">
        <v>41</v>
      </c>
      <c r="B41" s="121"/>
      <c r="C41" s="121"/>
      <c r="D41" s="121"/>
      <c r="E41" s="121"/>
      <c r="F41" s="121"/>
      <c r="G41" s="122"/>
    </row>
    <row r="42" spans="1:7" ht="31.35" customHeight="1" x14ac:dyDescent="0.2">
      <c r="A42" s="2" t="s">
        <v>42</v>
      </c>
      <c r="B42" s="75" t="s">
        <v>145</v>
      </c>
      <c r="C42" s="80"/>
      <c r="D42" s="76"/>
      <c r="E42" s="2" t="s">
        <v>43</v>
      </c>
      <c r="F42" s="75" t="s">
        <v>146</v>
      </c>
      <c r="G42" s="76"/>
    </row>
    <row r="43" spans="1:7" ht="31.5" customHeight="1" x14ac:dyDescent="0.2">
      <c r="A43" s="27" t="s">
        <v>147</v>
      </c>
      <c r="B43" s="111" t="s">
        <v>148</v>
      </c>
      <c r="C43" s="112"/>
      <c r="D43" s="123"/>
      <c r="E43" s="2" t="s">
        <v>43</v>
      </c>
      <c r="F43" s="75" t="s">
        <v>146</v>
      </c>
      <c r="G43" s="76"/>
    </row>
    <row r="44" spans="1:7" ht="45" customHeight="1" x14ac:dyDescent="0.2">
      <c r="A44" s="2" t="s">
        <v>149</v>
      </c>
      <c r="B44" s="75" t="s">
        <v>217</v>
      </c>
      <c r="C44" s="112"/>
      <c r="D44" s="123"/>
      <c r="E44" s="2" t="s">
        <v>43</v>
      </c>
      <c r="F44" s="75" t="s">
        <v>146</v>
      </c>
      <c r="G44" s="76"/>
    </row>
    <row r="45" spans="1:7" ht="15.75" customHeight="1" x14ac:dyDescent="0.2">
      <c r="A45" s="2" t="s">
        <v>150</v>
      </c>
      <c r="B45" s="75" t="s">
        <v>30</v>
      </c>
      <c r="C45" s="80"/>
      <c r="D45" s="76"/>
      <c r="E45" s="2" t="s">
        <v>43</v>
      </c>
      <c r="F45" s="75" t="s">
        <v>30</v>
      </c>
      <c r="G45" s="76"/>
    </row>
    <row r="46" spans="1:7" ht="15.75" customHeight="1" x14ac:dyDescent="0.2">
      <c r="A46" s="75" t="s">
        <v>44</v>
      </c>
      <c r="B46" s="76"/>
      <c r="C46" s="3" t="s">
        <v>146</v>
      </c>
      <c r="D46" s="75" t="s">
        <v>45</v>
      </c>
      <c r="E46" s="76"/>
      <c r="F46" s="75" t="s">
        <v>216</v>
      </c>
      <c r="G46" s="76"/>
    </row>
    <row r="47" spans="1:7" ht="15.95" customHeight="1" x14ac:dyDescent="0.2">
      <c r="A47" s="120" t="s">
        <v>46</v>
      </c>
      <c r="B47" s="121"/>
      <c r="C47" s="121"/>
      <c r="D47" s="134"/>
      <c r="E47" s="134"/>
      <c r="F47" s="134"/>
      <c r="G47" s="135"/>
    </row>
    <row r="48" spans="1:7" ht="15" customHeight="1" x14ac:dyDescent="0.2">
      <c r="A48" s="73" t="s">
        <v>47</v>
      </c>
      <c r="B48" s="74"/>
      <c r="C48" s="65">
        <v>13571.48</v>
      </c>
      <c r="D48" s="72" t="s">
        <v>48</v>
      </c>
      <c r="E48" s="72"/>
      <c r="F48" s="71" t="s">
        <v>151</v>
      </c>
      <c r="G48" s="71"/>
    </row>
    <row r="49" spans="1:10" ht="15.75" customHeight="1" x14ac:dyDescent="0.2">
      <c r="A49" s="2" t="s">
        <v>49</v>
      </c>
      <c r="B49" s="75" t="s">
        <v>152</v>
      </c>
      <c r="C49" s="76"/>
      <c r="D49" s="77" t="s">
        <v>153</v>
      </c>
      <c r="E49" s="78"/>
      <c r="F49" s="78"/>
      <c r="G49" s="79"/>
    </row>
    <row r="50" spans="1:10" ht="15.75" customHeight="1" x14ac:dyDescent="0.2">
      <c r="A50" s="75" t="s">
        <v>50</v>
      </c>
      <c r="B50" s="76"/>
      <c r="C50" s="75" t="s">
        <v>51</v>
      </c>
      <c r="D50" s="80"/>
      <c r="E50" s="80"/>
      <c r="F50" s="80"/>
      <c r="G50" s="76"/>
    </row>
    <row r="51" spans="1:10" ht="15.75" customHeight="1" thickBot="1" x14ac:dyDescent="0.25">
      <c r="A51" s="81" t="s">
        <v>154</v>
      </c>
      <c r="B51" s="82"/>
      <c r="C51" s="82"/>
      <c r="D51" s="82"/>
      <c r="E51" s="82"/>
      <c r="F51" s="82"/>
      <c r="G51" s="83"/>
    </row>
    <row r="52" spans="1:10" ht="15.75" customHeight="1" x14ac:dyDescent="0.25">
      <c r="A52" s="84" t="s">
        <v>190</v>
      </c>
      <c r="B52" s="85"/>
      <c r="C52" s="85" t="s">
        <v>218</v>
      </c>
      <c r="D52" s="85"/>
      <c r="E52" s="85"/>
      <c r="F52" s="85"/>
      <c r="G52" s="86"/>
      <c r="H52" s="54"/>
      <c r="I52" s="40" t="str">
        <f ca="1">(IF(E56&gt;99%,"All work completed. Please provide OC.",IF(E56&gt;89.8%,"Plinth, RCC, Brick, Plaster, Flooring, Painting work Completed. Finishing work is in process.",IF(E56&lt;94%,(IF(C56=0,"Work not yet Started.",IF(D56=25%,"Piling work in process",IF(D56=50%,"Excavation work in process",IF(D56=100%,"Excavation work Completed. ","0")))&amp;(IF(C57=0%,"",IF(C57=J58,"Footing work is process",IF(C57=J59,"Footing work Completed",IF(C57=J60,"1st Basement Completed",IF(C57=J61,"1st &amp; 2nd Basement Completed",IF(C57=J62,"1st to 3rd Basement Completed",IF(C57=J63,"1st to 4th Basement Completed",IF(C57=J64,"Plinth work is process",IF(C57=J65,"Plinth work completed","0")))))))))))&amp;(IF(C58=(D53+F53+G53),", RCC Slab",IF(C58&gt;0,", RCC upto "&amp;C58&amp;" Slab",""))&amp;(IF(C59=G53,", Brickwork",IF(C59&gt;0,", Brickwork upto "&amp;C59&amp;" Floor",""))&amp;(IF(C60=G53,", Internal Plaster",IF(C60&gt;0,", Internal Plaster upto "&amp;C60&amp;" Floor",""))&amp;(IF(C61=G53,", External Plaster",IF(C61&gt;0,", External Plaster upto "&amp;C61&amp;" Floor",""))&amp;(IF(C62=G53,", Flooring",IF(C62&gt;0,", Flooring upto "&amp;C62&amp;" Floor",""))&amp;(IF(C63=G53,", Painting",IF(C63&gt;0,", Painting upto "&amp;C63&amp;" Floor",""))&amp;(IF(C64&gt;0,", Finishing upto "&amp;C64&amp;" Floor","")&amp;(IF(C58&gt;0.5," Completed",""))))))))))))))</f>
        <v>Plinth, RCC, Brick, Plaster, Flooring, Painting work Completed. Finishing work is in process.</v>
      </c>
      <c r="J52" s="41"/>
    </row>
    <row r="53" spans="1:10" ht="15.75" customHeight="1" x14ac:dyDescent="0.25">
      <c r="A53" s="37" t="s">
        <v>66</v>
      </c>
      <c r="B53" s="64">
        <v>0</v>
      </c>
      <c r="C53" s="64" t="s">
        <v>68</v>
      </c>
      <c r="D53" s="64">
        <v>1</v>
      </c>
      <c r="E53" s="87" t="s">
        <v>191</v>
      </c>
      <c r="F53" s="87"/>
      <c r="G53" s="39">
        <f ca="1">--TRIM(RIGHT(SUBSTITUTE(LEFT(C52,_xlfn.AGGREGATE(16,6,FIND({0,1,2,3,4,5,6,7,8,9},C52,ROW(INDIRECT("1:"&amp;LEN(C52)))),1))," ",REPT(" ",LEN(C52))),LEN(C52)))</f>
        <v>4</v>
      </c>
      <c r="H53" s="55"/>
      <c r="I53" s="36"/>
      <c r="J53" s="42"/>
    </row>
    <row r="54" spans="1:10" s="61" customFormat="1" ht="32.25" customHeight="1" x14ac:dyDescent="0.25">
      <c r="A54" s="88" t="s">
        <v>192</v>
      </c>
      <c r="B54" s="89"/>
      <c r="C54" s="90" t="str">
        <f ca="1">I52</f>
        <v>Plinth, RCC, Brick, Plaster, Flooring, Painting work Completed. Finishing work is in process.</v>
      </c>
      <c r="D54" s="90"/>
      <c r="E54" s="90"/>
      <c r="F54" s="90"/>
      <c r="G54" s="91"/>
      <c r="H54" s="52"/>
      <c r="I54" s="36" t="s">
        <v>193</v>
      </c>
      <c r="J54" s="42"/>
    </row>
    <row r="55" spans="1:10" ht="15.75" x14ac:dyDescent="0.25">
      <c r="A55" s="67" t="s">
        <v>194</v>
      </c>
      <c r="B55" s="68"/>
      <c r="C55" s="56" t="s">
        <v>195</v>
      </c>
      <c r="D55" s="56" t="s">
        <v>196</v>
      </c>
      <c r="E55" s="68" t="s">
        <v>197</v>
      </c>
      <c r="F55" s="68"/>
      <c r="G55" s="57" t="s">
        <v>198</v>
      </c>
      <c r="H55" s="53"/>
      <c r="I55" s="38" t="s">
        <v>199</v>
      </c>
      <c r="J55" s="43">
        <f ca="1">G53*25%</f>
        <v>1</v>
      </c>
    </row>
    <row r="56" spans="1:10" ht="15.75" customHeight="1" x14ac:dyDescent="0.25">
      <c r="A56" s="67" t="s">
        <v>200</v>
      </c>
      <c r="B56" s="68"/>
      <c r="C56" s="58">
        <f ca="1">J57</f>
        <v>4</v>
      </c>
      <c r="D56" s="62">
        <f ca="1">((100/G53)*C56)/100</f>
        <v>1</v>
      </c>
      <c r="E56" s="92">
        <f ca="1">(((C57/G53*10)+(40/(D53+F53+G53)*C58)+(7.5/(G53)*C59)+(7.5/(G53)*C60)+(10/G53*C61)+(10/G53*C62)+(5/G53*C63)+(5/G53*C64)+(5/G53*C65))/100)</f>
        <v>0.9375</v>
      </c>
      <c r="F56" s="92"/>
      <c r="G56" s="94">
        <f ca="1">((((C56/G53)*20)+((C57/G53)*25)+(30/(G53+F53+D53)*C58)+(5/G53*C59)+(5/G53*C60)+(5/G53*C61)+(5/G53*C62)+(0/G53*C63)+(0/G53*C64)+(5/G53*C65))/100)</f>
        <v>0.96250000000000002</v>
      </c>
      <c r="H56" s="49"/>
      <c r="I56" s="38" t="s">
        <v>105</v>
      </c>
      <c r="J56" s="44">
        <f ca="1">G53*50%</f>
        <v>2</v>
      </c>
    </row>
    <row r="57" spans="1:10" ht="15.75" customHeight="1" x14ac:dyDescent="0.25">
      <c r="A57" s="67" t="s">
        <v>98</v>
      </c>
      <c r="B57" s="68"/>
      <c r="C57" s="59">
        <f ca="1">J65</f>
        <v>4</v>
      </c>
      <c r="D57" s="62">
        <f ca="1">((100/G53)*C57)/100</f>
        <v>1</v>
      </c>
      <c r="E57" s="92"/>
      <c r="F57" s="92"/>
      <c r="G57" s="94"/>
      <c r="H57" s="50"/>
      <c r="I57" s="38" t="s">
        <v>108</v>
      </c>
      <c r="J57" s="44">
        <f ca="1">G53</f>
        <v>4</v>
      </c>
    </row>
    <row r="58" spans="1:10" ht="15.75" customHeight="1" x14ac:dyDescent="0.25">
      <c r="A58" s="67" t="s">
        <v>201</v>
      </c>
      <c r="B58" s="68"/>
      <c r="C58" s="59">
        <f ca="1">D53+G53</f>
        <v>5</v>
      </c>
      <c r="D58" s="62">
        <f ca="1">((100/(D53+F53+G53))*C58)/100</f>
        <v>1</v>
      </c>
      <c r="E58" s="92"/>
      <c r="F58" s="92"/>
      <c r="G58" s="94"/>
      <c r="H58" s="50"/>
      <c r="I58" s="38" t="s">
        <v>109</v>
      </c>
      <c r="J58" s="45">
        <f ca="1">(IF(B53&gt;1,(G53/(B53+2)),G53/4))</f>
        <v>1</v>
      </c>
    </row>
    <row r="59" spans="1:10" ht="15.75" customHeight="1" x14ac:dyDescent="0.25">
      <c r="A59" s="67" t="s">
        <v>202</v>
      </c>
      <c r="B59" s="68" t="s">
        <v>203</v>
      </c>
      <c r="C59" s="58">
        <v>4</v>
      </c>
      <c r="D59" s="62">
        <f ca="1">((100/G53)*C59)/100</f>
        <v>1</v>
      </c>
      <c r="E59" s="92"/>
      <c r="F59" s="92"/>
      <c r="G59" s="94"/>
      <c r="H59" s="50"/>
      <c r="I59" s="38" t="s">
        <v>110</v>
      </c>
      <c r="J59" s="45">
        <f ca="1">(IF(B53&gt;1,(G53/(B53+2)+J58),G53/4+J58))</f>
        <v>2</v>
      </c>
    </row>
    <row r="60" spans="1:10" ht="15.75" customHeight="1" x14ac:dyDescent="0.25">
      <c r="A60" s="67" t="s">
        <v>204</v>
      </c>
      <c r="B60" s="68" t="s">
        <v>203</v>
      </c>
      <c r="C60" s="58">
        <v>4</v>
      </c>
      <c r="D60" s="62">
        <f ca="1">((100/G53)*C60)/100</f>
        <v>1</v>
      </c>
      <c r="E60" s="92"/>
      <c r="F60" s="92"/>
      <c r="G60" s="94"/>
      <c r="H60" s="50"/>
      <c r="I60" s="38" t="s">
        <v>205</v>
      </c>
      <c r="J60" s="45">
        <f>(IF(B53&gt;1,(G53/(B53+2)+J59),0))</f>
        <v>0</v>
      </c>
    </row>
    <row r="61" spans="1:10" ht="15.75" customHeight="1" x14ac:dyDescent="0.25">
      <c r="A61" s="67" t="s">
        <v>206</v>
      </c>
      <c r="B61" s="68" t="s">
        <v>207</v>
      </c>
      <c r="C61" s="58">
        <v>4</v>
      </c>
      <c r="D61" s="62">
        <f ca="1">((100/(G53))*C61)/100</f>
        <v>1</v>
      </c>
      <c r="E61" s="92"/>
      <c r="F61" s="92"/>
      <c r="G61" s="94"/>
      <c r="H61" s="50"/>
      <c r="I61" s="38" t="s">
        <v>208</v>
      </c>
      <c r="J61" s="45">
        <f>(IF(B53&gt;2,(G53/(B53+2)+J60),0))</f>
        <v>0</v>
      </c>
    </row>
    <row r="62" spans="1:10" ht="15.75" customHeight="1" x14ac:dyDescent="0.25">
      <c r="A62" s="67" t="s">
        <v>209</v>
      </c>
      <c r="B62" s="68" t="s">
        <v>209</v>
      </c>
      <c r="C62" s="58">
        <v>4</v>
      </c>
      <c r="D62" s="62">
        <f ca="1">((100/G53)*C62)/100</f>
        <v>1</v>
      </c>
      <c r="E62" s="92"/>
      <c r="F62" s="92"/>
      <c r="G62" s="94"/>
      <c r="H62" s="50"/>
      <c r="I62" s="38" t="s">
        <v>210</v>
      </c>
      <c r="J62" s="46">
        <f>(IF(B53&gt;3,(G53/(B53+2)+J61),0))</f>
        <v>0</v>
      </c>
    </row>
    <row r="63" spans="1:10" ht="15.75" customHeight="1" x14ac:dyDescent="0.25">
      <c r="A63" s="67" t="s">
        <v>211</v>
      </c>
      <c r="B63" s="68"/>
      <c r="C63" s="58">
        <v>4</v>
      </c>
      <c r="D63" s="62">
        <f ca="1">((100/G53)*C63)/100</f>
        <v>1</v>
      </c>
      <c r="E63" s="92"/>
      <c r="F63" s="92"/>
      <c r="G63" s="94"/>
      <c r="H63" s="50"/>
      <c r="I63" s="38" t="s">
        <v>212</v>
      </c>
      <c r="J63" s="45">
        <f>(IF(B53&gt;4,(G53/(B53+2)+J62),0))</f>
        <v>0</v>
      </c>
    </row>
    <row r="64" spans="1:10" ht="15.75" customHeight="1" x14ac:dyDescent="0.25">
      <c r="A64" s="67" t="s">
        <v>213</v>
      </c>
      <c r="B64" s="68" t="s">
        <v>213</v>
      </c>
      <c r="C64" s="58">
        <v>2</v>
      </c>
      <c r="D64" s="62">
        <f ca="1">((100/(G53))*C64)/100</f>
        <v>0.5</v>
      </c>
      <c r="E64" s="92"/>
      <c r="F64" s="92"/>
      <c r="G64" s="94"/>
      <c r="H64" s="50"/>
      <c r="I64" s="38" t="s">
        <v>111</v>
      </c>
      <c r="J64" s="45">
        <f ca="1">(IF(B53=1,(G53/(B53+3)+J59),IF(B53=0,(G53/4+J59),IF(B53&gt;1,0))))</f>
        <v>3</v>
      </c>
    </row>
    <row r="65" spans="1:10" ht="15.75" customHeight="1" thickBot="1" x14ac:dyDescent="0.3">
      <c r="A65" s="69" t="s">
        <v>214</v>
      </c>
      <c r="B65" s="70"/>
      <c r="C65" s="60">
        <v>1</v>
      </c>
      <c r="D65" s="63">
        <f ca="1">((100/(G53))*C65)/100</f>
        <v>0.25</v>
      </c>
      <c r="E65" s="93"/>
      <c r="F65" s="93"/>
      <c r="G65" s="95"/>
      <c r="H65" s="51"/>
      <c r="I65" s="47" t="s">
        <v>112</v>
      </c>
      <c r="J65" s="48">
        <f ca="1">(IF(B53&gt;1.5,(G53/(B53+2)+J59+MAX(0,J60-J59)+MAX(0,J61-J60)+MAX(0,J62-J61)+MAX(0,J63-J62)+MAX(0,J64-J63)),IF(B53=1,(G53/(B53+3)+J64),IF(B53=0,G53/4+J64))))</f>
        <v>4</v>
      </c>
    </row>
    <row r="66" spans="1:10" ht="15.75" customHeight="1" x14ac:dyDescent="0.2">
      <c r="A66" s="75" t="s">
        <v>155</v>
      </c>
      <c r="B66" s="80"/>
      <c r="C66" s="80"/>
      <c r="D66" s="80"/>
      <c r="E66" s="80"/>
      <c r="F66" s="80"/>
      <c r="G66" s="76"/>
    </row>
    <row r="67" spans="1:10" ht="15.75" customHeight="1" x14ac:dyDescent="0.2">
      <c r="A67" s="75" t="s">
        <v>52</v>
      </c>
      <c r="B67" s="80"/>
      <c r="C67" s="80"/>
      <c r="D67" s="80"/>
      <c r="E67" s="80"/>
      <c r="F67" s="80"/>
      <c r="G67" s="76"/>
    </row>
    <row r="68" spans="1:10" ht="15.75" customHeight="1" x14ac:dyDescent="0.2">
      <c r="A68" s="25" t="s">
        <v>156</v>
      </c>
      <c r="B68" s="111" t="s">
        <v>157</v>
      </c>
      <c r="C68" s="112"/>
      <c r="D68" s="112"/>
      <c r="E68" s="112"/>
      <c r="F68" s="112"/>
      <c r="G68" s="123"/>
    </row>
    <row r="69" spans="1:10" ht="15.75" customHeight="1" x14ac:dyDescent="0.2">
      <c r="A69" s="120" t="s">
        <v>53</v>
      </c>
      <c r="B69" s="121"/>
      <c r="C69" s="121"/>
      <c r="D69" s="121"/>
      <c r="E69" s="121"/>
      <c r="F69" s="121"/>
      <c r="G69" s="122"/>
    </row>
    <row r="70" spans="1:10" ht="15.75" customHeight="1" x14ac:dyDescent="0.2">
      <c r="A70" s="75" t="s">
        <v>158</v>
      </c>
      <c r="B70" s="80"/>
      <c r="C70" s="80"/>
      <c r="D70" s="76"/>
      <c r="E70" s="113">
        <v>2800</v>
      </c>
      <c r="F70" s="114"/>
      <c r="G70" s="115"/>
    </row>
    <row r="71" spans="1:10" ht="15.75" customHeight="1" x14ac:dyDescent="0.2">
      <c r="A71" s="81" t="s">
        <v>159</v>
      </c>
      <c r="B71" s="82"/>
      <c r="C71" s="82"/>
      <c r="D71" s="83"/>
      <c r="E71" s="136">
        <v>4500</v>
      </c>
      <c r="F71" s="137"/>
      <c r="G71" s="138"/>
    </row>
    <row r="72" spans="1:10" ht="15.75" customHeight="1" x14ac:dyDescent="0.2">
      <c r="A72" s="72" t="s">
        <v>160</v>
      </c>
      <c r="B72" s="72"/>
      <c r="C72" s="72"/>
      <c r="D72" s="72"/>
      <c r="E72" s="72" t="s">
        <v>161</v>
      </c>
      <c r="F72" s="72"/>
      <c r="G72" s="72"/>
    </row>
    <row r="73" spans="1:10" ht="15.75" customHeight="1" x14ac:dyDescent="0.2">
      <c r="A73" s="72" t="s">
        <v>162</v>
      </c>
      <c r="B73" s="72"/>
      <c r="C73" s="72"/>
      <c r="D73" s="72"/>
      <c r="E73" s="72" t="s">
        <v>163</v>
      </c>
      <c r="F73" s="72"/>
      <c r="G73" s="72"/>
    </row>
    <row r="74" spans="1:10" ht="15.75" customHeight="1" x14ac:dyDescent="0.2">
      <c r="A74" s="72" t="s">
        <v>164</v>
      </c>
      <c r="B74" s="72"/>
      <c r="C74" s="72"/>
      <c r="D74" s="72"/>
      <c r="E74" s="72" t="s">
        <v>161</v>
      </c>
      <c r="F74" s="72"/>
      <c r="G74" s="72"/>
    </row>
    <row r="75" spans="1:10" ht="15.75" customHeight="1" x14ac:dyDescent="0.2">
      <c r="A75" s="72" t="s">
        <v>54</v>
      </c>
      <c r="B75" s="72"/>
      <c r="C75" s="72"/>
      <c r="D75" s="72"/>
      <c r="E75" s="72" t="s">
        <v>165</v>
      </c>
      <c r="F75" s="72"/>
      <c r="G75" s="72"/>
    </row>
    <row r="76" spans="1:10" ht="15.75" hidden="1" customHeight="1" x14ac:dyDescent="0.2">
      <c r="A76" s="72" t="s">
        <v>115</v>
      </c>
      <c r="B76" s="72"/>
      <c r="C76" s="72"/>
      <c r="D76" s="72"/>
      <c r="E76" s="72" t="s">
        <v>30</v>
      </c>
      <c r="F76" s="72"/>
      <c r="G76" s="72"/>
    </row>
    <row r="77" spans="1:10" ht="15.75" customHeight="1" x14ac:dyDescent="0.2">
      <c r="A77" s="72" t="s">
        <v>55</v>
      </c>
      <c r="B77" s="72"/>
      <c r="C77" s="72"/>
      <c r="D77" s="72"/>
      <c r="E77" s="104">
        <v>2240</v>
      </c>
      <c r="F77" s="104"/>
      <c r="G77" s="104"/>
    </row>
    <row r="78" spans="1:10" ht="19.5" customHeight="1" x14ac:dyDescent="0.2">
      <c r="A78" s="105" t="s">
        <v>56</v>
      </c>
      <c r="B78" s="106"/>
      <c r="C78" s="106"/>
      <c r="D78" s="106"/>
      <c r="E78" s="106"/>
      <c r="F78" s="106"/>
      <c r="G78" s="107"/>
    </row>
    <row r="79" spans="1:10" ht="15.75" customHeight="1" x14ac:dyDescent="0.2">
      <c r="A79" s="108" t="s">
        <v>57</v>
      </c>
      <c r="B79" s="109"/>
      <c r="C79" s="109"/>
      <c r="D79" s="109"/>
      <c r="E79" s="109"/>
      <c r="F79" s="109"/>
      <c r="G79" s="110"/>
    </row>
    <row r="80" spans="1:10" ht="56.25" customHeight="1" x14ac:dyDescent="0.2">
      <c r="A80" s="1" t="s">
        <v>166</v>
      </c>
      <c r="B80" s="1" t="s">
        <v>167</v>
      </c>
      <c r="C80" s="4" t="s">
        <v>58</v>
      </c>
      <c r="D80" s="66" t="s">
        <v>168</v>
      </c>
      <c r="E80" s="28" t="s">
        <v>169</v>
      </c>
      <c r="F80" s="4" t="s">
        <v>170</v>
      </c>
      <c r="G80" s="29" t="s">
        <v>59</v>
      </c>
    </row>
    <row r="81" spans="1:9" ht="17.25" customHeight="1" x14ac:dyDescent="0.2">
      <c r="A81" s="98" t="s">
        <v>171</v>
      </c>
      <c r="B81" s="99"/>
      <c r="C81" s="99"/>
      <c r="D81" s="99"/>
      <c r="E81" s="99"/>
      <c r="F81" s="99"/>
      <c r="G81" s="100"/>
    </row>
    <row r="82" spans="1:9" ht="17.25" customHeight="1" x14ac:dyDescent="0.2">
      <c r="A82" s="98" t="s">
        <v>172</v>
      </c>
      <c r="B82" s="99"/>
      <c r="C82" s="99"/>
      <c r="D82" s="99"/>
      <c r="E82" s="99"/>
      <c r="F82" s="99"/>
      <c r="G82" s="100"/>
    </row>
    <row r="83" spans="1:9" ht="17.25" customHeight="1" x14ac:dyDescent="0.2">
      <c r="A83" s="98" t="s">
        <v>173</v>
      </c>
      <c r="B83" s="99"/>
      <c r="C83" s="99"/>
      <c r="D83" s="99"/>
      <c r="E83" s="99"/>
      <c r="F83" s="99"/>
      <c r="G83" s="100"/>
    </row>
    <row r="84" spans="1:9" ht="15.75" x14ac:dyDescent="0.2">
      <c r="A84" s="96">
        <v>1</v>
      </c>
      <c r="B84" s="97"/>
      <c r="C84" s="30" t="s">
        <v>174</v>
      </c>
      <c r="D84" s="31">
        <v>210</v>
      </c>
      <c r="E84" s="32">
        <v>0</v>
      </c>
      <c r="F84" s="32">
        <v>345</v>
      </c>
      <c r="G84" s="101" t="s">
        <v>175</v>
      </c>
    </row>
    <row r="85" spans="1:9" ht="15.75" x14ac:dyDescent="0.2">
      <c r="A85" s="96">
        <v>2</v>
      </c>
      <c r="B85" s="97"/>
      <c r="C85" s="30" t="s">
        <v>174</v>
      </c>
      <c r="D85" s="31">
        <v>263</v>
      </c>
      <c r="E85" s="32">
        <v>0</v>
      </c>
      <c r="F85" s="32">
        <v>430</v>
      </c>
      <c r="G85" s="102"/>
    </row>
    <row r="86" spans="1:9" ht="15.75" x14ac:dyDescent="0.2">
      <c r="A86" s="96">
        <v>3</v>
      </c>
      <c r="B86" s="97"/>
      <c r="C86" s="30" t="s">
        <v>174</v>
      </c>
      <c r="D86" s="31">
        <v>210</v>
      </c>
      <c r="E86" s="32">
        <v>0</v>
      </c>
      <c r="F86" s="32">
        <v>345</v>
      </c>
      <c r="G86" s="103"/>
    </row>
    <row r="87" spans="1:9" ht="15.75" x14ac:dyDescent="0.2">
      <c r="A87" s="98" t="s">
        <v>176</v>
      </c>
      <c r="B87" s="99"/>
      <c r="C87" s="99"/>
      <c r="D87" s="99"/>
      <c r="E87" s="99"/>
      <c r="F87" s="99"/>
      <c r="G87" s="100"/>
    </row>
    <row r="88" spans="1:9" ht="15.75" x14ac:dyDescent="0.2">
      <c r="A88" s="96">
        <v>1</v>
      </c>
      <c r="B88" s="97"/>
      <c r="C88" s="30" t="s">
        <v>174</v>
      </c>
      <c r="D88" s="31">
        <v>245</v>
      </c>
      <c r="E88" s="32">
        <v>0</v>
      </c>
      <c r="F88" s="32">
        <v>400</v>
      </c>
      <c r="G88" s="101" t="s">
        <v>177</v>
      </c>
      <c r="I88">
        <f>1300000/F88</f>
        <v>3250</v>
      </c>
    </row>
    <row r="89" spans="1:9" ht="15.75" x14ac:dyDescent="0.2">
      <c r="A89" s="96">
        <v>2</v>
      </c>
      <c r="B89" s="97"/>
      <c r="C89" s="30" t="s">
        <v>174</v>
      </c>
      <c r="D89" s="31">
        <v>297</v>
      </c>
      <c r="E89" s="32">
        <v>0</v>
      </c>
      <c r="F89" s="32">
        <v>490</v>
      </c>
      <c r="G89" s="102"/>
    </row>
    <row r="90" spans="1:9" ht="15.75" x14ac:dyDescent="0.2">
      <c r="A90" s="96">
        <v>3</v>
      </c>
      <c r="B90" s="97"/>
      <c r="C90" s="30" t="s">
        <v>178</v>
      </c>
      <c r="D90" s="31">
        <v>369</v>
      </c>
      <c r="E90" s="32">
        <v>0</v>
      </c>
      <c r="F90" s="32">
        <v>605</v>
      </c>
      <c r="G90" s="102"/>
    </row>
    <row r="91" spans="1:9" ht="15.75" x14ac:dyDescent="0.2">
      <c r="A91" s="96">
        <v>4</v>
      </c>
      <c r="B91" s="97"/>
      <c r="C91" s="30" t="s">
        <v>174</v>
      </c>
      <c r="D91" s="31">
        <v>245</v>
      </c>
      <c r="E91" s="32">
        <v>0</v>
      </c>
      <c r="F91" s="32">
        <v>400</v>
      </c>
      <c r="G91" s="103"/>
      <c r="I91">
        <f>1100000/F90</f>
        <v>1818.1818181818182</v>
      </c>
    </row>
    <row r="92" spans="1:9" ht="15.75" x14ac:dyDescent="0.2">
      <c r="A92" s="98" t="s">
        <v>179</v>
      </c>
      <c r="B92" s="99"/>
      <c r="C92" s="99"/>
      <c r="D92" s="99"/>
      <c r="E92" s="99"/>
      <c r="F92" s="99"/>
      <c r="G92" s="100"/>
    </row>
    <row r="93" spans="1:9" ht="15.75" x14ac:dyDescent="0.2">
      <c r="A93" s="98" t="s">
        <v>180</v>
      </c>
      <c r="B93" s="99"/>
      <c r="C93" s="99"/>
      <c r="D93" s="99"/>
      <c r="E93" s="99"/>
      <c r="F93" s="99"/>
      <c r="G93" s="100"/>
    </row>
    <row r="94" spans="1:9" ht="15.75" x14ac:dyDescent="0.2">
      <c r="A94" s="96">
        <v>1</v>
      </c>
      <c r="B94" s="97"/>
      <c r="C94" s="30" t="s">
        <v>181</v>
      </c>
      <c r="D94" s="33">
        <v>99</v>
      </c>
      <c r="E94" s="32">
        <v>0</v>
      </c>
      <c r="F94" s="32">
        <v>230</v>
      </c>
      <c r="G94" s="101" t="s">
        <v>175</v>
      </c>
    </row>
    <row r="95" spans="1:9" ht="15.75" x14ac:dyDescent="0.2">
      <c r="A95" s="96">
        <v>2</v>
      </c>
      <c r="B95" s="97"/>
      <c r="C95" s="30" t="s">
        <v>181</v>
      </c>
      <c r="D95" s="31">
        <v>119</v>
      </c>
      <c r="E95" s="32">
        <v>0</v>
      </c>
      <c r="F95" s="32">
        <v>270</v>
      </c>
      <c r="G95" s="102"/>
    </row>
    <row r="96" spans="1:9" ht="15.75" x14ac:dyDescent="0.2">
      <c r="A96" s="96">
        <v>3</v>
      </c>
      <c r="B96" s="97"/>
      <c r="C96" s="30" t="s">
        <v>181</v>
      </c>
      <c r="D96" s="33">
        <v>81</v>
      </c>
      <c r="E96" s="32">
        <v>0</v>
      </c>
      <c r="F96" s="32">
        <v>190</v>
      </c>
      <c r="G96" s="102"/>
      <c r="I96">
        <f>240*1.45</f>
        <v>348</v>
      </c>
    </row>
    <row r="97" spans="1:9" ht="15.75" x14ac:dyDescent="0.2">
      <c r="A97" s="96">
        <v>4</v>
      </c>
      <c r="B97" s="97"/>
      <c r="C97" s="30" t="s">
        <v>181</v>
      </c>
      <c r="D97" s="31">
        <v>101</v>
      </c>
      <c r="E97" s="32">
        <v>0</v>
      </c>
      <c r="F97" s="32">
        <v>230</v>
      </c>
      <c r="G97" s="102"/>
      <c r="I97">
        <f>1300000/I96</f>
        <v>3735.632183908046</v>
      </c>
    </row>
    <row r="98" spans="1:9" ht="15.75" x14ac:dyDescent="0.2">
      <c r="A98" s="96">
        <v>5</v>
      </c>
      <c r="B98" s="97"/>
      <c r="C98" s="30" t="s">
        <v>181</v>
      </c>
      <c r="D98" s="31">
        <v>142</v>
      </c>
      <c r="E98" s="32">
        <v>0</v>
      </c>
      <c r="F98" s="32">
        <v>330</v>
      </c>
      <c r="G98" s="102"/>
    </row>
    <row r="99" spans="1:9" ht="15.75" x14ac:dyDescent="0.2">
      <c r="A99" s="96">
        <v>6</v>
      </c>
      <c r="B99" s="97"/>
      <c r="C99" s="30" t="s">
        <v>181</v>
      </c>
      <c r="D99" s="31">
        <v>115</v>
      </c>
      <c r="E99" s="32">
        <v>0</v>
      </c>
      <c r="F99" s="32">
        <v>265</v>
      </c>
      <c r="G99" s="102"/>
    </row>
    <row r="100" spans="1:9" ht="15.75" x14ac:dyDescent="0.2">
      <c r="A100" s="96">
        <v>7</v>
      </c>
      <c r="B100" s="97"/>
      <c r="C100" s="34" t="s">
        <v>182</v>
      </c>
      <c r="D100" s="31">
        <v>162</v>
      </c>
      <c r="E100" s="32">
        <v>0</v>
      </c>
      <c r="F100" s="32">
        <v>260</v>
      </c>
      <c r="G100" s="103"/>
    </row>
    <row r="101" spans="1:9" ht="15.75" x14ac:dyDescent="0.2">
      <c r="A101" s="98" t="s">
        <v>176</v>
      </c>
      <c r="B101" s="99"/>
      <c r="C101" s="99"/>
      <c r="D101" s="99"/>
      <c r="E101" s="99"/>
      <c r="F101" s="99"/>
      <c r="G101" s="100"/>
    </row>
    <row r="102" spans="1:9" ht="15.75" x14ac:dyDescent="0.2">
      <c r="A102" s="96">
        <v>1</v>
      </c>
      <c r="B102" s="97"/>
      <c r="C102" s="30" t="s">
        <v>174</v>
      </c>
      <c r="D102" s="31">
        <v>247</v>
      </c>
      <c r="E102" s="32">
        <v>0</v>
      </c>
      <c r="F102" s="32">
        <v>430</v>
      </c>
      <c r="G102" s="101" t="s">
        <v>177</v>
      </c>
    </row>
    <row r="103" spans="1:9" ht="15.75" x14ac:dyDescent="0.2">
      <c r="A103" s="96">
        <v>2</v>
      </c>
      <c r="B103" s="97"/>
      <c r="C103" s="30" t="s">
        <v>174</v>
      </c>
      <c r="D103" s="31">
        <v>250</v>
      </c>
      <c r="E103" s="32">
        <v>0</v>
      </c>
      <c r="F103" s="32">
        <v>435</v>
      </c>
      <c r="G103" s="102"/>
    </row>
    <row r="104" spans="1:9" ht="15.75" x14ac:dyDescent="0.2">
      <c r="A104" s="96">
        <v>3</v>
      </c>
      <c r="B104" s="97"/>
      <c r="C104" s="30" t="s">
        <v>174</v>
      </c>
      <c r="D104" s="31">
        <v>316</v>
      </c>
      <c r="E104" s="32">
        <v>0</v>
      </c>
      <c r="F104" s="32">
        <v>550</v>
      </c>
      <c r="G104" s="102"/>
    </row>
    <row r="105" spans="1:9" ht="15.75" x14ac:dyDescent="0.2">
      <c r="A105" s="96">
        <v>4</v>
      </c>
      <c r="B105" s="97"/>
      <c r="C105" s="30" t="s">
        <v>174</v>
      </c>
      <c r="D105" s="31">
        <v>299</v>
      </c>
      <c r="E105" s="32">
        <v>0</v>
      </c>
      <c r="F105" s="32">
        <v>520</v>
      </c>
      <c r="G105" s="103"/>
    </row>
    <row r="106" spans="1:9" ht="15.75" x14ac:dyDescent="0.2">
      <c r="A106" s="98" t="s">
        <v>183</v>
      </c>
      <c r="B106" s="99"/>
      <c r="C106" s="99"/>
      <c r="D106" s="99"/>
      <c r="E106" s="99"/>
      <c r="F106" s="99"/>
      <c r="G106" s="100"/>
    </row>
    <row r="107" spans="1:9" ht="15.75" x14ac:dyDescent="0.2">
      <c r="A107" s="98" t="s">
        <v>184</v>
      </c>
      <c r="B107" s="99"/>
      <c r="C107" s="99"/>
      <c r="D107" s="99"/>
      <c r="E107" s="99"/>
      <c r="F107" s="99"/>
      <c r="G107" s="100"/>
    </row>
    <row r="108" spans="1:9" ht="15.75" x14ac:dyDescent="0.2">
      <c r="A108" s="32">
        <v>1</v>
      </c>
      <c r="B108" s="35">
        <v>7</v>
      </c>
      <c r="C108" s="30" t="s">
        <v>181</v>
      </c>
      <c r="D108" s="31">
        <v>115</v>
      </c>
      <c r="E108" s="32">
        <v>0</v>
      </c>
      <c r="F108" s="32">
        <v>265</v>
      </c>
      <c r="G108" s="101" t="s">
        <v>175</v>
      </c>
    </row>
    <row r="109" spans="1:9" ht="15.75" x14ac:dyDescent="0.2">
      <c r="A109" s="32">
        <v>2</v>
      </c>
      <c r="B109" s="35">
        <v>8</v>
      </c>
      <c r="C109" s="30" t="s">
        <v>181</v>
      </c>
      <c r="D109" s="31">
        <v>142</v>
      </c>
      <c r="E109" s="32">
        <v>0</v>
      </c>
      <c r="F109" s="32">
        <v>325</v>
      </c>
      <c r="G109" s="102"/>
    </row>
    <row r="110" spans="1:9" ht="15.75" x14ac:dyDescent="0.2">
      <c r="A110" s="32">
        <v>3</v>
      </c>
      <c r="B110" s="35">
        <v>9</v>
      </c>
      <c r="C110" s="30" t="s">
        <v>181</v>
      </c>
      <c r="D110" s="31">
        <v>100</v>
      </c>
      <c r="E110" s="32">
        <v>0</v>
      </c>
      <c r="F110" s="32">
        <v>230</v>
      </c>
      <c r="G110" s="102"/>
    </row>
    <row r="111" spans="1:9" ht="15.75" x14ac:dyDescent="0.2">
      <c r="A111" s="32">
        <v>4</v>
      </c>
      <c r="B111" s="35">
        <v>10</v>
      </c>
      <c r="C111" s="30" t="s">
        <v>181</v>
      </c>
      <c r="D111" s="33">
        <v>82</v>
      </c>
      <c r="E111" s="32">
        <v>0</v>
      </c>
      <c r="F111" s="32">
        <v>190</v>
      </c>
      <c r="G111" s="102"/>
    </row>
    <row r="112" spans="1:9" ht="15.75" x14ac:dyDescent="0.2">
      <c r="A112" s="32">
        <v>5</v>
      </c>
      <c r="B112" s="35">
        <v>11</v>
      </c>
      <c r="C112" s="30" t="s">
        <v>181</v>
      </c>
      <c r="D112" s="33">
        <v>67</v>
      </c>
      <c r="E112" s="32">
        <v>0</v>
      </c>
      <c r="F112" s="32">
        <v>155</v>
      </c>
      <c r="G112" s="102"/>
    </row>
    <row r="113" spans="1:7" ht="15.75" x14ac:dyDescent="0.2">
      <c r="A113" s="32">
        <v>6</v>
      </c>
      <c r="B113" s="35">
        <v>12</v>
      </c>
      <c r="C113" s="30" t="s">
        <v>181</v>
      </c>
      <c r="D113" s="33">
        <v>67</v>
      </c>
      <c r="E113" s="32">
        <v>0</v>
      </c>
      <c r="F113" s="32">
        <v>155</v>
      </c>
      <c r="G113" s="102"/>
    </row>
    <row r="114" spans="1:7" ht="15.75" x14ac:dyDescent="0.2">
      <c r="A114" s="32">
        <v>7</v>
      </c>
      <c r="B114" s="35">
        <v>13</v>
      </c>
      <c r="C114" s="30" t="s">
        <v>181</v>
      </c>
      <c r="D114" s="31">
        <v>128</v>
      </c>
      <c r="E114" s="32">
        <v>0</v>
      </c>
      <c r="F114" s="32">
        <v>290</v>
      </c>
      <c r="G114" s="102"/>
    </row>
    <row r="115" spans="1:7" ht="15.75" x14ac:dyDescent="0.2">
      <c r="A115" s="32">
        <v>8</v>
      </c>
      <c r="B115" s="35">
        <v>14</v>
      </c>
      <c r="C115" s="30" t="s">
        <v>181</v>
      </c>
      <c r="D115" s="33">
        <v>90</v>
      </c>
      <c r="E115" s="32">
        <v>0</v>
      </c>
      <c r="F115" s="32">
        <v>205</v>
      </c>
      <c r="G115" s="102"/>
    </row>
    <row r="116" spans="1:7" ht="15.75" x14ac:dyDescent="0.2">
      <c r="A116" s="32">
        <v>9</v>
      </c>
      <c r="B116" s="35">
        <v>15</v>
      </c>
      <c r="C116" s="30" t="s">
        <v>181</v>
      </c>
      <c r="D116" s="31">
        <v>110</v>
      </c>
      <c r="E116" s="32">
        <v>0</v>
      </c>
      <c r="F116" s="32">
        <v>250</v>
      </c>
      <c r="G116" s="103"/>
    </row>
    <row r="117" spans="1:7" ht="15.75" x14ac:dyDescent="0.2">
      <c r="A117" s="98" t="s">
        <v>176</v>
      </c>
      <c r="B117" s="99"/>
      <c r="C117" s="99"/>
      <c r="D117" s="99"/>
      <c r="E117" s="99"/>
      <c r="F117" s="99"/>
      <c r="G117" s="100"/>
    </row>
    <row r="118" spans="1:7" ht="15.75" x14ac:dyDescent="0.2">
      <c r="A118" s="96">
        <v>1</v>
      </c>
      <c r="B118" s="97"/>
      <c r="C118" s="30" t="s">
        <v>174</v>
      </c>
      <c r="D118" s="31">
        <v>299</v>
      </c>
      <c r="E118" s="32">
        <v>0</v>
      </c>
      <c r="F118" s="32">
        <v>520</v>
      </c>
      <c r="G118" s="101" t="s">
        <v>177</v>
      </c>
    </row>
    <row r="119" spans="1:7" ht="15.75" x14ac:dyDescent="0.2">
      <c r="A119" s="96">
        <v>2</v>
      </c>
      <c r="B119" s="97"/>
      <c r="C119" s="30" t="s">
        <v>174</v>
      </c>
      <c r="D119" s="31">
        <v>316</v>
      </c>
      <c r="E119" s="32">
        <v>0</v>
      </c>
      <c r="F119" s="32">
        <v>550</v>
      </c>
      <c r="G119" s="102"/>
    </row>
    <row r="120" spans="1:7" ht="15.75" x14ac:dyDescent="0.2">
      <c r="A120" s="96">
        <v>3</v>
      </c>
      <c r="B120" s="97"/>
      <c r="C120" s="30" t="s">
        <v>174</v>
      </c>
      <c r="D120" s="31">
        <v>250</v>
      </c>
      <c r="E120" s="32">
        <v>0</v>
      </c>
      <c r="F120" s="32">
        <v>435</v>
      </c>
      <c r="G120" s="102"/>
    </row>
    <row r="121" spans="1:7" ht="15.75" x14ac:dyDescent="0.2">
      <c r="A121" s="96">
        <v>4</v>
      </c>
      <c r="B121" s="97"/>
      <c r="C121" s="30" t="s">
        <v>174</v>
      </c>
      <c r="D121" s="31">
        <v>247</v>
      </c>
      <c r="E121" s="32">
        <v>0</v>
      </c>
      <c r="F121" s="32">
        <v>430</v>
      </c>
      <c r="G121" s="103"/>
    </row>
    <row r="122" spans="1:7" ht="15.75" x14ac:dyDescent="0.2">
      <c r="A122" s="98" t="s">
        <v>185</v>
      </c>
      <c r="B122" s="99"/>
      <c r="C122" s="99"/>
      <c r="D122" s="99"/>
      <c r="E122" s="99"/>
      <c r="F122" s="99"/>
      <c r="G122" s="100"/>
    </row>
    <row r="123" spans="1:7" ht="15.75" x14ac:dyDescent="0.2">
      <c r="A123" s="98" t="s">
        <v>184</v>
      </c>
      <c r="B123" s="99"/>
      <c r="C123" s="99"/>
      <c r="D123" s="99"/>
      <c r="E123" s="99"/>
      <c r="F123" s="99"/>
      <c r="G123" s="100"/>
    </row>
    <row r="124" spans="1:7" ht="15.75" x14ac:dyDescent="0.2">
      <c r="A124" s="32">
        <v>1</v>
      </c>
      <c r="B124" s="31">
        <v>16</v>
      </c>
      <c r="C124" s="30" t="s">
        <v>181</v>
      </c>
      <c r="D124" s="31">
        <v>111</v>
      </c>
      <c r="E124" s="32">
        <v>0</v>
      </c>
      <c r="F124" s="32">
        <v>275</v>
      </c>
      <c r="G124" s="101" t="s">
        <v>175</v>
      </c>
    </row>
    <row r="125" spans="1:7" ht="15.75" x14ac:dyDescent="0.2">
      <c r="A125" s="32">
        <v>2</v>
      </c>
      <c r="B125" s="31">
        <v>17</v>
      </c>
      <c r="C125" s="30" t="s">
        <v>181</v>
      </c>
      <c r="D125" s="31">
        <v>135</v>
      </c>
      <c r="E125" s="32">
        <v>0</v>
      </c>
      <c r="F125" s="32">
        <v>330</v>
      </c>
      <c r="G125" s="102"/>
    </row>
    <row r="126" spans="1:7" ht="15.75" x14ac:dyDescent="0.2">
      <c r="A126" s="32">
        <v>3</v>
      </c>
      <c r="B126" s="31">
        <v>18</v>
      </c>
      <c r="C126" s="30" t="s">
        <v>181</v>
      </c>
      <c r="D126" s="31">
        <v>135</v>
      </c>
      <c r="E126" s="32">
        <v>0</v>
      </c>
      <c r="F126" s="32">
        <v>330</v>
      </c>
      <c r="G126" s="102"/>
    </row>
    <row r="127" spans="1:7" ht="15.75" x14ac:dyDescent="0.2">
      <c r="A127" s="32">
        <v>4</v>
      </c>
      <c r="B127" s="31">
        <v>19</v>
      </c>
      <c r="C127" s="30" t="s">
        <v>181</v>
      </c>
      <c r="D127" s="33">
        <v>89</v>
      </c>
      <c r="E127" s="32">
        <v>0</v>
      </c>
      <c r="F127" s="32">
        <v>220</v>
      </c>
      <c r="G127" s="103"/>
    </row>
    <row r="128" spans="1:7" ht="15.75" x14ac:dyDescent="0.2">
      <c r="A128" s="98" t="s">
        <v>176</v>
      </c>
      <c r="B128" s="99"/>
      <c r="C128" s="99"/>
      <c r="D128" s="99"/>
      <c r="E128" s="99"/>
      <c r="F128" s="99"/>
      <c r="G128" s="100"/>
    </row>
    <row r="129" spans="1:8" ht="15.75" x14ac:dyDescent="0.2">
      <c r="A129" s="96">
        <v>1</v>
      </c>
      <c r="B129" s="97"/>
      <c r="C129" s="30" t="s">
        <v>174</v>
      </c>
      <c r="D129" s="31">
        <v>210</v>
      </c>
      <c r="E129" s="32">
        <v>0</v>
      </c>
      <c r="F129" s="32">
        <v>445</v>
      </c>
      <c r="G129" s="101" t="s">
        <v>177</v>
      </c>
    </row>
    <row r="130" spans="1:8" ht="15.75" x14ac:dyDescent="0.2">
      <c r="A130" s="96">
        <v>2</v>
      </c>
      <c r="B130" s="97"/>
      <c r="C130" s="30" t="s">
        <v>223</v>
      </c>
      <c r="D130" s="31">
        <v>303</v>
      </c>
      <c r="E130" s="32">
        <v>0</v>
      </c>
      <c r="F130" s="32">
        <v>670</v>
      </c>
      <c r="G130" s="102"/>
    </row>
    <row r="131" spans="1:8" ht="15.75" x14ac:dyDescent="0.2">
      <c r="A131" s="96">
        <v>3</v>
      </c>
      <c r="B131" s="97"/>
      <c r="C131" s="30" t="s">
        <v>174</v>
      </c>
      <c r="D131" s="31">
        <v>263</v>
      </c>
      <c r="E131" s="32">
        <v>0</v>
      </c>
      <c r="F131" s="32">
        <v>540</v>
      </c>
      <c r="G131" s="102"/>
    </row>
    <row r="132" spans="1:8" ht="15.75" x14ac:dyDescent="0.2">
      <c r="A132" s="96">
        <v>4</v>
      </c>
      <c r="B132" s="97"/>
      <c r="C132" s="30" t="s">
        <v>174</v>
      </c>
      <c r="D132" s="31">
        <v>210</v>
      </c>
      <c r="E132" s="32">
        <v>0</v>
      </c>
      <c r="F132" s="32">
        <v>445</v>
      </c>
      <c r="G132" s="103"/>
      <c r="H132">
        <f xml:space="preserve"> 752000/F132</f>
        <v>1689.8876404494381</v>
      </c>
    </row>
    <row r="133" spans="1:8" ht="158.25" customHeight="1" x14ac:dyDescent="0.2">
      <c r="A133" s="120" t="s">
        <v>228</v>
      </c>
      <c r="B133" s="112"/>
      <c r="C133" s="112"/>
      <c r="D133" s="112"/>
      <c r="E133" s="112"/>
      <c r="F133" s="112"/>
      <c r="G133" s="123"/>
    </row>
    <row r="134" spans="1:8" ht="15" x14ac:dyDescent="0.2">
      <c r="A134" s="75" t="s">
        <v>60</v>
      </c>
      <c r="B134" s="80"/>
      <c r="C134" s="80"/>
      <c r="D134" s="80"/>
      <c r="E134" s="80"/>
      <c r="F134" s="80"/>
      <c r="G134" s="76"/>
    </row>
    <row r="135" spans="1:8" ht="15" x14ac:dyDescent="0.2">
      <c r="A135" s="75" t="s">
        <v>116</v>
      </c>
      <c r="B135" s="80"/>
      <c r="C135" s="80"/>
      <c r="D135" s="80"/>
      <c r="E135" s="80"/>
      <c r="F135" s="80"/>
      <c r="G135" s="76"/>
    </row>
    <row r="136" spans="1:8" ht="15" x14ac:dyDescent="0.2">
      <c r="A136" s="75" t="s">
        <v>61</v>
      </c>
      <c r="B136" s="80"/>
      <c r="C136" s="80"/>
      <c r="D136" s="80"/>
      <c r="E136" s="80"/>
      <c r="F136" s="80"/>
      <c r="G136" s="76"/>
    </row>
    <row r="137" spans="1:8" ht="15" x14ac:dyDescent="0.2">
      <c r="A137" s="75" t="s">
        <v>62</v>
      </c>
      <c r="B137" s="80"/>
      <c r="C137" s="80"/>
      <c r="D137" s="80"/>
      <c r="E137" s="80"/>
      <c r="F137" s="80"/>
      <c r="G137" s="76"/>
    </row>
    <row r="138" spans="1:8" ht="15" x14ac:dyDescent="0.2">
      <c r="A138" s="75" t="s">
        <v>117</v>
      </c>
      <c r="B138" s="80"/>
      <c r="C138" s="80"/>
      <c r="D138" s="80"/>
      <c r="E138" s="80"/>
      <c r="F138" s="80"/>
      <c r="G138" s="76"/>
    </row>
    <row r="139" spans="1:8" ht="15" x14ac:dyDescent="0.2">
      <c r="A139" s="75" t="s">
        <v>118</v>
      </c>
      <c r="B139" s="80"/>
      <c r="C139" s="80"/>
      <c r="D139" s="80"/>
      <c r="E139" s="80"/>
      <c r="F139" s="80"/>
      <c r="G139" s="76"/>
    </row>
    <row r="140" spans="1:8" ht="15" hidden="1" x14ac:dyDescent="0.2">
      <c r="A140" s="75" t="s">
        <v>119</v>
      </c>
      <c r="B140" s="80"/>
      <c r="C140" s="80"/>
      <c r="D140" s="80"/>
      <c r="E140" s="80"/>
      <c r="F140" s="80"/>
      <c r="G140" s="76"/>
    </row>
    <row r="141" spans="1:8" ht="31.5" hidden="1" customHeight="1" x14ac:dyDescent="0.2">
      <c r="A141" s="111" t="s">
        <v>120</v>
      </c>
      <c r="B141" s="112"/>
      <c r="C141" s="112"/>
      <c r="D141" s="112"/>
      <c r="E141" s="112"/>
      <c r="F141" s="112"/>
      <c r="G141" s="123"/>
    </row>
    <row r="142" spans="1:8" ht="51" customHeight="1" x14ac:dyDescent="0.2">
      <c r="A142" s="108" t="s">
        <v>63</v>
      </c>
      <c r="B142" s="109"/>
      <c r="C142" s="109"/>
      <c r="D142" s="109"/>
      <c r="E142" s="109"/>
      <c r="F142" s="109"/>
      <c r="G142" s="110"/>
    </row>
    <row r="143" spans="1:8" ht="15.75" x14ac:dyDescent="0.2">
      <c r="A143" s="20" t="s">
        <v>121</v>
      </c>
      <c r="B143" s="21"/>
      <c r="C143" s="21"/>
      <c r="D143" s="20" t="str">
        <f>D8</f>
        <v>Pavan Vihar Complex Building No. 2</v>
      </c>
    </row>
    <row r="193" spans="1:1" ht="15.75" x14ac:dyDescent="0.2">
      <c r="A193" s="22" t="s">
        <v>64</v>
      </c>
    </row>
  </sheetData>
  <mergeCells count="193">
    <mergeCell ref="A141:G141"/>
    <mergeCell ref="A142:G142"/>
    <mergeCell ref="A101:G101"/>
    <mergeCell ref="A102:B102"/>
    <mergeCell ref="G102:G105"/>
    <mergeCell ref="A103:B103"/>
    <mergeCell ref="A104:B104"/>
    <mergeCell ref="A134:G134"/>
    <mergeCell ref="A135:G135"/>
    <mergeCell ref="A136:G136"/>
    <mergeCell ref="A137:G137"/>
    <mergeCell ref="G124:G127"/>
    <mergeCell ref="A128:G128"/>
    <mergeCell ref="A129:B129"/>
    <mergeCell ref="G129:G132"/>
    <mergeCell ref="A130:B130"/>
    <mergeCell ref="A131:B131"/>
    <mergeCell ref="A132:B132"/>
    <mergeCell ref="A105:B105"/>
    <mergeCell ref="A106:G106"/>
    <mergeCell ref="A107:G107"/>
    <mergeCell ref="G108:G116"/>
    <mergeCell ref="A118:B118"/>
    <mergeCell ref="G118:G121"/>
    <mergeCell ref="A59:B59"/>
    <mergeCell ref="A60:B60"/>
    <mergeCell ref="A61:B61"/>
    <mergeCell ref="A138:G138"/>
    <mergeCell ref="A139:G139"/>
    <mergeCell ref="A140:G140"/>
    <mergeCell ref="B68:G68"/>
    <mergeCell ref="A69:G69"/>
    <mergeCell ref="A70:D70"/>
    <mergeCell ref="E70:G70"/>
    <mergeCell ref="A71:D71"/>
    <mergeCell ref="E71:G71"/>
    <mergeCell ref="A67:G67"/>
    <mergeCell ref="A66:G66"/>
    <mergeCell ref="A77:D77"/>
    <mergeCell ref="A133:G133"/>
    <mergeCell ref="A122:G122"/>
    <mergeCell ref="A123:G123"/>
    <mergeCell ref="A88:B88"/>
    <mergeCell ref="G88:G91"/>
    <mergeCell ref="A89:B89"/>
    <mergeCell ref="A119:B119"/>
    <mergeCell ref="A120:B120"/>
    <mergeCell ref="A121:B121"/>
    <mergeCell ref="F43:G43"/>
    <mergeCell ref="B43:D43"/>
    <mergeCell ref="B44:D44"/>
    <mergeCell ref="B45:D45"/>
    <mergeCell ref="F45:G45"/>
    <mergeCell ref="A46:B46"/>
    <mergeCell ref="D46:E46"/>
    <mergeCell ref="F46:G46"/>
    <mergeCell ref="A47:G47"/>
    <mergeCell ref="F44:G44"/>
    <mergeCell ref="A38:C38"/>
    <mergeCell ref="D38:G38"/>
    <mergeCell ref="A39:C39"/>
    <mergeCell ref="D39:G39"/>
    <mergeCell ref="A40:C40"/>
    <mergeCell ref="D40:G40"/>
    <mergeCell ref="A41:G41"/>
    <mergeCell ref="B42:D42"/>
    <mergeCell ref="F42:G42"/>
    <mergeCell ref="A36:C36"/>
    <mergeCell ref="D36:G36"/>
    <mergeCell ref="A37:C37"/>
    <mergeCell ref="D37:G37"/>
    <mergeCell ref="A33:C33"/>
    <mergeCell ref="D33:G33"/>
    <mergeCell ref="A35:C35"/>
    <mergeCell ref="D35:G35"/>
    <mergeCell ref="A34:G34"/>
    <mergeCell ref="A32:C32"/>
    <mergeCell ref="D32:G32"/>
    <mergeCell ref="A24:B24"/>
    <mergeCell ref="A25:B25"/>
    <mergeCell ref="A21:C21"/>
    <mergeCell ref="D21:G21"/>
    <mergeCell ref="A22:C22"/>
    <mergeCell ref="D22:G22"/>
    <mergeCell ref="E25:F25"/>
    <mergeCell ref="E24:F24"/>
    <mergeCell ref="A31:G31"/>
    <mergeCell ref="A26:B26"/>
    <mergeCell ref="E26:F26"/>
    <mergeCell ref="A28:G28"/>
    <mergeCell ref="A29:B29"/>
    <mergeCell ref="A27:G27"/>
    <mergeCell ref="A23:C23"/>
    <mergeCell ref="D23:G23"/>
    <mergeCell ref="C29:G29"/>
    <mergeCell ref="A30:B30"/>
    <mergeCell ref="C30:G30"/>
    <mergeCell ref="A1:G1"/>
    <mergeCell ref="A2:G2"/>
    <mergeCell ref="D18:G18"/>
    <mergeCell ref="A19:C19"/>
    <mergeCell ref="D19:G19"/>
    <mergeCell ref="A3:C3"/>
    <mergeCell ref="D3:G3"/>
    <mergeCell ref="A4:C4"/>
    <mergeCell ref="D4:G4"/>
    <mergeCell ref="A8:C8"/>
    <mergeCell ref="D8:G8"/>
    <mergeCell ref="A9:C9"/>
    <mergeCell ref="D9:G9"/>
    <mergeCell ref="A12:C12"/>
    <mergeCell ref="D12:G12"/>
    <mergeCell ref="A10:C10"/>
    <mergeCell ref="D10:G10"/>
    <mergeCell ref="A5:C5"/>
    <mergeCell ref="D5:G5"/>
    <mergeCell ref="A6:C6"/>
    <mergeCell ref="D6:G6"/>
    <mergeCell ref="A13:B13"/>
    <mergeCell ref="C13:G13"/>
    <mergeCell ref="A14:B14"/>
    <mergeCell ref="A7:C7"/>
    <mergeCell ref="D7:G7"/>
    <mergeCell ref="A11:C11"/>
    <mergeCell ref="D11:G11"/>
    <mergeCell ref="A18:C18"/>
    <mergeCell ref="B16:C16"/>
    <mergeCell ref="E16:G16"/>
    <mergeCell ref="A17:B17"/>
    <mergeCell ref="D17:E17"/>
    <mergeCell ref="F17:G17"/>
    <mergeCell ref="B15:C15"/>
    <mergeCell ref="E15:G15"/>
    <mergeCell ref="A20:C20"/>
    <mergeCell ref="D20:G20"/>
    <mergeCell ref="A117:G117"/>
    <mergeCell ref="A72:D72"/>
    <mergeCell ref="A73:D73"/>
    <mergeCell ref="E72:G72"/>
    <mergeCell ref="E73:G73"/>
    <mergeCell ref="E74:G74"/>
    <mergeCell ref="E75:G75"/>
    <mergeCell ref="E76:G76"/>
    <mergeCell ref="E77:G77"/>
    <mergeCell ref="A78:G78"/>
    <mergeCell ref="A79:G79"/>
    <mergeCell ref="A81:G81"/>
    <mergeCell ref="A83:G83"/>
    <mergeCell ref="A84:B84"/>
    <mergeCell ref="G84:G86"/>
    <mergeCell ref="A85:B85"/>
    <mergeCell ref="A86:B86"/>
    <mergeCell ref="A87:G87"/>
    <mergeCell ref="A82:G82"/>
    <mergeCell ref="A74:D74"/>
    <mergeCell ref="A75:D75"/>
    <mergeCell ref="A76:D76"/>
    <mergeCell ref="A90:B90"/>
    <mergeCell ref="A91:B91"/>
    <mergeCell ref="A92:G92"/>
    <mergeCell ref="A93:G93"/>
    <mergeCell ref="A94:B94"/>
    <mergeCell ref="G94:G100"/>
    <mergeCell ref="A95:B95"/>
    <mergeCell ref="A96:B96"/>
    <mergeCell ref="A97:B97"/>
    <mergeCell ref="A98:B98"/>
    <mergeCell ref="A99:B99"/>
    <mergeCell ref="A100:B100"/>
    <mergeCell ref="A62:B62"/>
    <mergeCell ref="A63:B63"/>
    <mergeCell ref="A64:B64"/>
    <mergeCell ref="A65:B65"/>
    <mergeCell ref="F48:G48"/>
    <mergeCell ref="D48:E48"/>
    <mergeCell ref="A48:B48"/>
    <mergeCell ref="B49:C49"/>
    <mergeCell ref="D49:G49"/>
    <mergeCell ref="A50:B50"/>
    <mergeCell ref="C50:G50"/>
    <mergeCell ref="A51:G51"/>
    <mergeCell ref="A52:B52"/>
    <mergeCell ref="C52:G52"/>
    <mergeCell ref="E53:F53"/>
    <mergeCell ref="A54:B54"/>
    <mergeCell ref="C54:G54"/>
    <mergeCell ref="A55:B55"/>
    <mergeCell ref="E55:F55"/>
    <mergeCell ref="A56:B56"/>
    <mergeCell ref="E56:F65"/>
    <mergeCell ref="G56:G65"/>
    <mergeCell ref="A57:B57"/>
    <mergeCell ref="A58:B58"/>
  </mergeCells>
  <hyperlinks>
    <hyperlink ref="C30" r:id="rId1" xr:uid="{00000000-0004-0000-0000-000000000000}"/>
  </hyperlinks>
  <printOptions horizontalCentered="1"/>
  <pageMargins left="0.39370078740157483" right="0.39370078740157483" top="0.74803149606299213" bottom="0.74803149606299213" header="0.19685039370078741" footer="0.19685039370078741"/>
  <pageSetup paperSize="9" scale="93" fitToHeight="0" orientation="portrait" r:id="rId2"/>
  <headerFooter>
    <oddHeader>&amp;C&amp;G</oddHeader>
    <oddFooter>&amp;L&amp;"Times New Roman,Bold"&amp;12&amp;F&amp;C&amp;G&amp;R&amp;P</oddFooter>
  </headerFooter>
  <rowBreaks count="2" manualBreakCount="2">
    <brk id="142" max="16383" man="1"/>
    <brk id="192"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M27"/>
  <sheetViews>
    <sheetView workbookViewId="0">
      <selection activeCell="C9" sqref="C9"/>
    </sheetView>
  </sheetViews>
  <sheetFormatPr defaultRowHeight="15" x14ac:dyDescent="0.25"/>
  <cols>
    <col min="1" max="1" width="31" style="5" customWidth="1"/>
    <col min="2" max="2" width="13.6640625" style="5" customWidth="1"/>
    <col min="3" max="4" width="9.33203125" style="5"/>
    <col min="5" max="5" width="11.83203125" style="5" customWidth="1"/>
    <col min="6" max="6" width="12.5" style="5" customWidth="1"/>
    <col min="7" max="7" width="9.33203125" style="5"/>
    <col min="8" max="8" width="12.1640625" style="5" customWidth="1"/>
    <col min="9" max="9" width="18" style="5" customWidth="1"/>
    <col min="10" max="258" width="9.33203125" style="5"/>
    <col min="259" max="259" width="13.6640625" style="5" customWidth="1"/>
    <col min="260" max="260" width="9.33203125" style="5"/>
    <col min="261" max="261" width="17.1640625" style="5" customWidth="1"/>
    <col min="262" max="262" width="12.5" style="5" customWidth="1"/>
    <col min="263" max="514" width="9.33203125" style="5"/>
    <col min="515" max="515" width="13.6640625" style="5" customWidth="1"/>
    <col min="516" max="516" width="9.33203125" style="5"/>
    <col min="517" max="517" width="17.1640625" style="5" customWidth="1"/>
    <col min="518" max="518" width="12.5" style="5" customWidth="1"/>
    <col min="519" max="770" width="9.33203125" style="5"/>
    <col min="771" max="771" width="13.6640625" style="5" customWidth="1"/>
    <col min="772" max="772" width="9.33203125" style="5"/>
    <col min="773" max="773" width="17.1640625" style="5" customWidth="1"/>
    <col min="774" max="774" width="12.5" style="5" customWidth="1"/>
    <col min="775" max="1026" width="9.33203125" style="5"/>
    <col min="1027" max="1027" width="13.6640625" style="5" customWidth="1"/>
    <col min="1028" max="1028" width="9.33203125" style="5"/>
    <col min="1029" max="1029" width="17.1640625" style="5" customWidth="1"/>
    <col min="1030" max="1030" width="12.5" style="5" customWidth="1"/>
    <col min="1031" max="1282" width="9.33203125" style="5"/>
    <col min="1283" max="1283" width="13.6640625" style="5" customWidth="1"/>
    <col min="1284" max="1284" width="9.33203125" style="5"/>
    <col min="1285" max="1285" width="17.1640625" style="5" customWidth="1"/>
    <col min="1286" max="1286" width="12.5" style="5" customWidth="1"/>
    <col min="1287" max="1538" width="9.33203125" style="5"/>
    <col min="1539" max="1539" width="13.6640625" style="5" customWidth="1"/>
    <col min="1540" max="1540" width="9.33203125" style="5"/>
    <col min="1541" max="1541" width="17.1640625" style="5" customWidth="1"/>
    <col min="1542" max="1542" width="12.5" style="5" customWidth="1"/>
    <col min="1543" max="1794" width="9.33203125" style="5"/>
    <col min="1795" max="1795" width="13.6640625" style="5" customWidth="1"/>
    <col min="1796" max="1796" width="9.33203125" style="5"/>
    <col min="1797" max="1797" width="17.1640625" style="5" customWidth="1"/>
    <col min="1798" max="1798" width="12.5" style="5" customWidth="1"/>
    <col min="1799" max="2050" width="9.33203125" style="5"/>
    <col min="2051" max="2051" width="13.6640625" style="5" customWidth="1"/>
    <col min="2052" max="2052" width="9.33203125" style="5"/>
    <col min="2053" max="2053" width="17.1640625" style="5" customWidth="1"/>
    <col min="2054" max="2054" width="12.5" style="5" customWidth="1"/>
    <col min="2055" max="2306" width="9.33203125" style="5"/>
    <col min="2307" max="2307" width="13.6640625" style="5" customWidth="1"/>
    <col min="2308" max="2308" width="9.33203125" style="5"/>
    <col min="2309" max="2309" width="17.1640625" style="5" customWidth="1"/>
    <col min="2310" max="2310" width="12.5" style="5" customWidth="1"/>
    <col min="2311" max="2562" width="9.33203125" style="5"/>
    <col min="2563" max="2563" width="13.6640625" style="5" customWidth="1"/>
    <col min="2564" max="2564" width="9.33203125" style="5"/>
    <col min="2565" max="2565" width="17.1640625" style="5" customWidth="1"/>
    <col min="2566" max="2566" width="12.5" style="5" customWidth="1"/>
    <col min="2567" max="2818" width="9.33203125" style="5"/>
    <col min="2819" max="2819" width="13.6640625" style="5" customWidth="1"/>
    <col min="2820" max="2820" width="9.33203125" style="5"/>
    <col min="2821" max="2821" width="17.1640625" style="5" customWidth="1"/>
    <col min="2822" max="2822" width="12.5" style="5" customWidth="1"/>
    <col min="2823" max="3074" width="9.33203125" style="5"/>
    <col min="3075" max="3075" width="13.6640625" style="5" customWidth="1"/>
    <col min="3076" max="3076" width="9.33203125" style="5"/>
    <col min="3077" max="3077" width="17.1640625" style="5" customWidth="1"/>
    <col min="3078" max="3078" width="12.5" style="5" customWidth="1"/>
    <col min="3079" max="3330" width="9.33203125" style="5"/>
    <col min="3331" max="3331" width="13.6640625" style="5" customWidth="1"/>
    <col min="3332" max="3332" width="9.33203125" style="5"/>
    <col min="3333" max="3333" width="17.1640625" style="5" customWidth="1"/>
    <col min="3334" max="3334" width="12.5" style="5" customWidth="1"/>
    <col min="3335" max="3586" width="9.33203125" style="5"/>
    <col min="3587" max="3587" width="13.6640625" style="5" customWidth="1"/>
    <col min="3588" max="3588" width="9.33203125" style="5"/>
    <col min="3589" max="3589" width="17.1640625" style="5" customWidth="1"/>
    <col min="3590" max="3590" width="12.5" style="5" customWidth="1"/>
    <col min="3591" max="3842" width="9.33203125" style="5"/>
    <col min="3843" max="3843" width="13.6640625" style="5" customWidth="1"/>
    <col min="3844" max="3844" width="9.33203125" style="5"/>
    <col min="3845" max="3845" width="17.1640625" style="5" customWidth="1"/>
    <col min="3846" max="3846" width="12.5" style="5" customWidth="1"/>
    <col min="3847" max="4098" width="9.33203125" style="5"/>
    <col min="4099" max="4099" width="13.6640625" style="5" customWidth="1"/>
    <col min="4100" max="4100" width="9.33203125" style="5"/>
    <col min="4101" max="4101" width="17.1640625" style="5" customWidth="1"/>
    <col min="4102" max="4102" width="12.5" style="5" customWidth="1"/>
    <col min="4103" max="4354" width="9.33203125" style="5"/>
    <col min="4355" max="4355" width="13.6640625" style="5" customWidth="1"/>
    <col min="4356" max="4356" width="9.33203125" style="5"/>
    <col min="4357" max="4357" width="17.1640625" style="5" customWidth="1"/>
    <col min="4358" max="4358" width="12.5" style="5" customWidth="1"/>
    <col min="4359" max="4610" width="9.33203125" style="5"/>
    <col min="4611" max="4611" width="13.6640625" style="5" customWidth="1"/>
    <col min="4612" max="4612" width="9.33203125" style="5"/>
    <col min="4613" max="4613" width="17.1640625" style="5" customWidth="1"/>
    <col min="4614" max="4614" width="12.5" style="5" customWidth="1"/>
    <col min="4615" max="4866" width="9.33203125" style="5"/>
    <col min="4867" max="4867" width="13.6640625" style="5" customWidth="1"/>
    <col min="4868" max="4868" width="9.33203125" style="5"/>
    <col min="4869" max="4869" width="17.1640625" style="5" customWidth="1"/>
    <col min="4870" max="4870" width="12.5" style="5" customWidth="1"/>
    <col min="4871" max="5122" width="9.33203125" style="5"/>
    <col min="5123" max="5123" width="13.6640625" style="5" customWidth="1"/>
    <col min="5124" max="5124" width="9.33203125" style="5"/>
    <col min="5125" max="5125" width="17.1640625" style="5" customWidth="1"/>
    <col min="5126" max="5126" width="12.5" style="5" customWidth="1"/>
    <col min="5127" max="5378" width="9.33203125" style="5"/>
    <col min="5379" max="5379" width="13.6640625" style="5" customWidth="1"/>
    <col min="5380" max="5380" width="9.33203125" style="5"/>
    <col min="5381" max="5381" width="17.1640625" style="5" customWidth="1"/>
    <col min="5382" max="5382" width="12.5" style="5" customWidth="1"/>
    <col min="5383" max="5634" width="9.33203125" style="5"/>
    <col min="5635" max="5635" width="13.6640625" style="5" customWidth="1"/>
    <col min="5636" max="5636" width="9.33203125" style="5"/>
    <col min="5637" max="5637" width="17.1640625" style="5" customWidth="1"/>
    <col min="5638" max="5638" width="12.5" style="5" customWidth="1"/>
    <col min="5639" max="5890" width="9.33203125" style="5"/>
    <col min="5891" max="5891" width="13.6640625" style="5" customWidth="1"/>
    <col min="5892" max="5892" width="9.33203125" style="5"/>
    <col min="5893" max="5893" width="17.1640625" style="5" customWidth="1"/>
    <col min="5894" max="5894" width="12.5" style="5" customWidth="1"/>
    <col min="5895" max="6146" width="9.33203125" style="5"/>
    <col min="6147" max="6147" width="13.6640625" style="5" customWidth="1"/>
    <col min="6148" max="6148" width="9.33203125" style="5"/>
    <col min="6149" max="6149" width="17.1640625" style="5" customWidth="1"/>
    <col min="6150" max="6150" width="12.5" style="5" customWidth="1"/>
    <col min="6151" max="6402" width="9.33203125" style="5"/>
    <col min="6403" max="6403" width="13.6640625" style="5" customWidth="1"/>
    <col min="6404" max="6404" width="9.33203125" style="5"/>
    <col min="6405" max="6405" width="17.1640625" style="5" customWidth="1"/>
    <col min="6406" max="6406" width="12.5" style="5" customWidth="1"/>
    <col min="6407" max="6658" width="9.33203125" style="5"/>
    <col min="6659" max="6659" width="13.6640625" style="5" customWidth="1"/>
    <col min="6660" max="6660" width="9.33203125" style="5"/>
    <col min="6661" max="6661" width="17.1640625" style="5" customWidth="1"/>
    <col min="6662" max="6662" width="12.5" style="5" customWidth="1"/>
    <col min="6663" max="6914" width="9.33203125" style="5"/>
    <col min="6915" max="6915" width="13.6640625" style="5" customWidth="1"/>
    <col min="6916" max="6916" width="9.33203125" style="5"/>
    <col min="6917" max="6917" width="17.1640625" style="5" customWidth="1"/>
    <col min="6918" max="6918" width="12.5" style="5" customWidth="1"/>
    <col min="6919" max="7170" width="9.33203125" style="5"/>
    <col min="7171" max="7171" width="13.6640625" style="5" customWidth="1"/>
    <col min="7172" max="7172" width="9.33203125" style="5"/>
    <col min="7173" max="7173" width="17.1640625" style="5" customWidth="1"/>
    <col min="7174" max="7174" width="12.5" style="5" customWidth="1"/>
    <col min="7175" max="7426" width="9.33203125" style="5"/>
    <col min="7427" max="7427" width="13.6640625" style="5" customWidth="1"/>
    <col min="7428" max="7428" width="9.33203125" style="5"/>
    <col min="7429" max="7429" width="17.1640625" style="5" customWidth="1"/>
    <col min="7430" max="7430" width="12.5" style="5" customWidth="1"/>
    <col min="7431" max="7682" width="9.33203125" style="5"/>
    <col min="7683" max="7683" width="13.6640625" style="5" customWidth="1"/>
    <col min="7684" max="7684" width="9.33203125" style="5"/>
    <col min="7685" max="7685" width="17.1640625" style="5" customWidth="1"/>
    <col min="7686" max="7686" width="12.5" style="5" customWidth="1"/>
    <col min="7687" max="7938" width="9.33203125" style="5"/>
    <col min="7939" max="7939" width="13.6640625" style="5" customWidth="1"/>
    <col min="7940" max="7940" width="9.33203125" style="5"/>
    <col min="7941" max="7941" width="17.1640625" style="5" customWidth="1"/>
    <col min="7942" max="7942" width="12.5" style="5" customWidth="1"/>
    <col min="7943" max="8194" width="9.33203125" style="5"/>
    <col min="8195" max="8195" width="13.6640625" style="5" customWidth="1"/>
    <col min="8196" max="8196" width="9.33203125" style="5"/>
    <col min="8197" max="8197" width="17.1640625" style="5" customWidth="1"/>
    <col min="8198" max="8198" width="12.5" style="5" customWidth="1"/>
    <col min="8199" max="8450" width="9.33203125" style="5"/>
    <col min="8451" max="8451" width="13.6640625" style="5" customWidth="1"/>
    <col min="8452" max="8452" width="9.33203125" style="5"/>
    <col min="8453" max="8453" width="17.1640625" style="5" customWidth="1"/>
    <col min="8454" max="8454" width="12.5" style="5" customWidth="1"/>
    <col min="8455" max="8706" width="9.33203125" style="5"/>
    <col min="8707" max="8707" width="13.6640625" style="5" customWidth="1"/>
    <col min="8708" max="8708" width="9.33203125" style="5"/>
    <col min="8709" max="8709" width="17.1640625" style="5" customWidth="1"/>
    <col min="8710" max="8710" width="12.5" style="5" customWidth="1"/>
    <col min="8711" max="8962" width="9.33203125" style="5"/>
    <col min="8963" max="8963" width="13.6640625" style="5" customWidth="1"/>
    <col min="8964" max="8964" width="9.33203125" style="5"/>
    <col min="8965" max="8965" width="17.1640625" style="5" customWidth="1"/>
    <col min="8966" max="8966" width="12.5" style="5" customWidth="1"/>
    <col min="8967" max="9218" width="9.33203125" style="5"/>
    <col min="9219" max="9219" width="13.6640625" style="5" customWidth="1"/>
    <col min="9220" max="9220" width="9.33203125" style="5"/>
    <col min="9221" max="9221" width="17.1640625" style="5" customWidth="1"/>
    <col min="9222" max="9222" width="12.5" style="5" customWidth="1"/>
    <col min="9223" max="9474" width="9.33203125" style="5"/>
    <col min="9475" max="9475" width="13.6640625" style="5" customWidth="1"/>
    <col min="9476" max="9476" width="9.33203125" style="5"/>
    <col min="9477" max="9477" width="17.1640625" style="5" customWidth="1"/>
    <col min="9478" max="9478" width="12.5" style="5" customWidth="1"/>
    <col min="9479" max="9730" width="9.33203125" style="5"/>
    <col min="9731" max="9731" width="13.6640625" style="5" customWidth="1"/>
    <col min="9732" max="9732" width="9.33203125" style="5"/>
    <col min="9733" max="9733" width="17.1640625" style="5" customWidth="1"/>
    <col min="9734" max="9734" width="12.5" style="5" customWidth="1"/>
    <col min="9735" max="9986" width="9.33203125" style="5"/>
    <col min="9987" max="9987" width="13.6640625" style="5" customWidth="1"/>
    <col min="9988" max="9988" width="9.33203125" style="5"/>
    <col min="9989" max="9989" width="17.1640625" style="5" customWidth="1"/>
    <col min="9990" max="9990" width="12.5" style="5" customWidth="1"/>
    <col min="9991" max="10242" width="9.33203125" style="5"/>
    <col min="10243" max="10243" width="13.6640625" style="5" customWidth="1"/>
    <col min="10244" max="10244" width="9.33203125" style="5"/>
    <col min="10245" max="10245" width="17.1640625" style="5" customWidth="1"/>
    <col min="10246" max="10246" width="12.5" style="5" customWidth="1"/>
    <col min="10247" max="10498" width="9.33203125" style="5"/>
    <col min="10499" max="10499" width="13.6640625" style="5" customWidth="1"/>
    <col min="10500" max="10500" width="9.33203125" style="5"/>
    <col min="10501" max="10501" width="17.1640625" style="5" customWidth="1"/>
    <col min="10502" max="10502" width="12.5" style="5" customWidth="1"/>
    <col min="10503" max="10754" width="9.33203125" style="5"/>
    <col min="10755" max="10755" width="13.6640625" style="5" customWidth="1"/>
    <col min="10756" max="10756" width="9.33203125" style="5"/>
    <col min="10757" max="10757" width="17.1640625" style="5" customWidth="1"/>
    <col min="10758" max="10758" width="12.5" style="5" customWidth="1"/>
    <col min="10759" max="11010" width="9.33203125" style="5"/>
    <col min="11011" max="11011" width="13.6640625" style="5" customWidth="1"/>
    <col min="11012" max="11012" width="9.33203125" style="5"/>
    <col min="11013" max="11013" width="17.1640625" style="5" customWidth="1"/>
    <col min="11014" max="11014" width="12.5" style="5" customWidth="1"/>
    <col min="11015" max="11266" width="9.33203125" style="5"/>
    <col min="11267" max="11267" width="13.6640625" style="5" customWidth="1"/>
    <col min="11268" max="11268" width="9.33203125" style="5"/>
    <col min="11269" max="11269" width="17.1640625" style="5" customWidth="1"/>
    <col min="11270" max="11270" width="12.5" style="5" customWidth="1"/>
    <col min="11271" max="11522" width="9.33203125" style="5"/>
    <col min="11523" max="11523" width="13.6640625" style="5" customWidth="1"/>
    <col min="11524" max="11524" width="9.33203125" style="5"/>
    <col min="11525" max="11525" width="17.1640625" style="5" customWidth="1"/>
    <col min="11526" max="11526" width="12.5" style="5" customWidth="1"/>
    <col min="11527" max="11778" width="9.33203125" style="5"/>
    <col min="11779" max="11779" width="13.6640625" style="5" customWidth="1"/>
    <col min="11780" max="11780" width="9.33203125" style="5"/>
    <col min="11781" max="11781" width="17.1640625" style="5" customWidth="1"/>
    <col min="11782" max="11782" width="12.5" style="5" customWidth="1"/>
    <col min="11783" max="12034" width="9.33203125" style="5"/>
    <col min="12035" max="12035" width="13.6640625" style="5" customWidth="1"/>
    <col min="12036" max="12036" width="9.33203125" style="5"/>
    <col min="12037" max="12037" width="17.1640625" style="5" customWidth="1"/>
    <col min="12038" max="12038" width="12.5" style="5" customWidth="1"/>
    <col min="12039" max="12290" width="9.33203125" style="5"/>
    <col min="12291" max="12291" width="13.6640625" style="5" customWidth="1"/>
    <col min="12292" max="12292" width="9.33203125" style="5"/>
    <col min="12293" max="12293" width="17.1640625" style="5" customWidth="1"/>
    <col min="12294" max="12294" width="12.5" style="5" customWidth="1"/>
    <col min="12295" max="12546" width="9.33203125" style="5"/>
    <col min="12547" max="12547" width="13.6640625" style="5" customWidth="1"/>
    <col min="12548" max="12548" width="9.33203125" style="5"/>
    <col min="12549" max="12549" width="17.1640625" style="5" customWidth="1"/>
    <col min="12550" max="12550" width="12.5" style="5" customWidth="1"/>
    <col min="12551" max="12802" width="9.33203125" style="5"/>
    <col min="12803" max="12803" width="13.6640625" style="5" customWidth="1"/>
    <col min="12804" max="12804" width="9.33203125" style="5"/>
    <col min="12805" max="12805" width="17.1640625" style="5" customWidth="1"/>
    <col min="12806" max="12806" width="12.5" style="5" customWidth="1"/>
    <col min="12807" max="13058" width="9.33203125" style="5"/>
    <col min="13059" max="13059" width="13.6640625" style="5" customWidth="1"/>
    <col min="13060" max="13060" width="9.33203125" style="5"/>
    <col min="13061" max="13061" width="17.1640625" style="5" customWidth="1"/>
    <col min="13062" max="13062" width="12.5" style="5" customWidth="1"/>
    <col min="13063" max="13314" width="9.33203125" style="5"/>
    <col min="13315" max="13315" width="13.6640625" style="5" customWidth="1"/>
    <col min="13316" max="13316" width="9.33203125" style="5"/>
    <col min="13317" max="13317" width="17.1640625" style="5" customWidth="1"/>
    <col min="13318" max="13318" width="12.5" style="5" customWidth="1"/>
    <col min="13319" max="13570" width="9.33203125" style="5"/>
    <col min="13571" max="13571" width="13.6640625" style="5" customWidth="1"/>
    <col min="13572" max="13572" width="9.33203125" style="5"/>
    <col min="13573" max="13573" width="17.1640625" style="5" customWidth="1"/>
    <col min="13574" max="13574" width="12.5" style="5" customWidth="1"/>
    <col min="13575" max="13826" width="9.33203125" style="5"/>
    <col min="13827" max="13827" width="13.6640625" style="5" customWidth="1"/>
    <col min="13828" max="13828" width="9.33203125" style="5"/>
    <col min="13829" max="13829" width="17.1640625" style="5" customWidth="1"/>
    <col min="13830" max="13830" width="12.5" style="5" customWidth="1"/>
    <col min="13831" max="14082" width="9.33203125" style="5"/>
    <col min="14083" max="14083" width="13.6640625" style="5" customWidth="1"/>
    <col min="14084" max="14084" width="9.33203125" style="5"/>
    <col min="14085" max="14085" width="17.1640625" style="5" customWidth="1"/>
    <col min="14086" max="14086" width="12.5" style="5" customWidth="1"/>
    <col min="14087" max="14338" width="9.33203125" style="5"/>
    <col min="14339" max="14339" width="13.6640625" style="5" customWidth="1"/>
    <col min="14340" max="14340" width="9.33203125" style="5"/>
    <col min="14341" max="14341" width="17.1640625" style="5" customWidth="1"/>
    <col min="14342" max="14342" width="12.5" style="5" customWidth="1"/>
    <col min="14343" max="14594" width="9.33203125" style="5"/>
    <col min="14595" max="14595" width="13.6640625" style="5" customWidth="1"/>
    <col min="14596" max="14596" width="9.33203125" style="5"/>
    <col min="14597" max="14597" width="17.1640625" style="5" customWidth="1"/>
    <col min="14598" max="14598" width="12.5" style="5" customWidth="1"/>
    <col min="14599" max="14850" width="9.33203125" style="5"/>
    <col min="14851" max="14851" width="13.6640625" style="5" customWidth="1"/>
    <col min="14852" max="14852" width="9.33203125" style="5"/>
    <col min="14853" max="14853" width="17.1640625" style="5" customWidth="1"/>
    <col min="14854" max="14854" width="12.5" style="5" customWidth="1"/>
    <col min="14855" max="15106" width="9.33203125" style="5"/>
    <col min="15107" max="15107" width="13.6640625" style="5" customWidth="1"/>
    <col min="15108" max="15108" width="9.33203125" style="5"/>
    <col min="15109" max="15109" width="17.1640625" style="5" customWidth="1"/>
    <col min="15110" max="15110" width="12.5" style="5" customWidth="1"/>
    <col min="15111" max="15362" width="9.33203125" style="5"/>
    <col min="15363" max="15363" width="13.6640625" style="5" customWidth="1"/>
    <col min="15364" max="15364" width="9.33203125" style="5"/>
    <col min="15365" max="15365" width="17.1640625" style="5" customWidth="1"/>
    <col min="15366" max="15366" width="12.5" style="5" customWidth="1"/>
    <col min="15367" max="15618" width="9.33203125" style="5"/>
    <col min="15619" max="15619" width="13.6640625" style="5" customWidth="1"/>
    <col min="15620" max="15620" width="9.33203125" style="5"/>
    <col min="15621" max="15621" width="17.1640625" style="5" customWidth="1"/>
    <col min="15622" max="15622" width="12.5" style="5" customWidth="1"/>
    <col min="15623" max="15874" width="9.33203125" style="5"/>
    <col min="15875" max="15875" width="13.6640625" style="5" customWidth="1"/>
    <col min="15876" max="15876" width="9.33203125" style="5"/>
    <col min="15877" max="15877" width="17.1640625" style="5" customWidth="1"/>
    <col min="15878" max="15878" width="12.5" style="5" customWidth="1"/>
    <col min="15879" max="16130" width="9.33203125" style="5"/>
    <col min="16131" max="16131" width="13.6640625" style="5" customWidth="1"/>
    <col min="16132" max="16132" width="9.33203125" style="5"/>
    <col min="16133" max="16133" width="17.1640625" style="5" customWidth="1"/>
    <col min="16134" max="16134" width="12.5" style="5" customWidth="1"/>
    <col min="16135" max="16384" width="9.33203125" style="5"/>
  </cols>
  <sheetData>
    <row r="2" spans="1:13" x14ac:dyDescent="0.25">
      <c r="E2" s="6" t="s">
        <v>65</v>
      </c>
      <c r="F2" s="7" t="s">
        <v>66</v>
      </c>
      <c r="G2" s="7" t="s">
        <v>67</v>
      </c>
      <c r="H2" s="7" t="s">
        <v>68</v>
      </c>
      <c r="I2" s="7" t="s">
        <v>69</v>
      </c>
    </row>
    <row r="3" spans="1:13" x14ac:dyDescent="0.25">
      <c r="A3" s="5" t="s">
        <v>70</v>
      </c>
      <c r="B3" s="8" t="s">
        <v>71</v>
      </c>
      <c r="C3" s="8">
        <v>4</v>
      </c>
      <c r="D3" s="9"/>
      <c r="E3" s="7">
        <f>F3+G3+H3+I3</f>
        <v>15</v>
      </c>
      <c r="F3" s="10">
        <v>0</v>
      </c>
      <c r="G3" s="10">
        <v>0</v>
      </c>
      <c r="H3" s="10">
        <v>1</v>
      </c>
      <c r="I3" s="10">
        <v>14</v>
      </c>
    </row>
    <row r="4" spans="1:13" x14ac:dyDescent="0.25">
      <c r="A4" s="5" t="s">
        <v>72</v>
      </c>
      <c r="B4" s="11">
        <v>10</v>
      </c>
      <c r="C4" s="12">
        <v>10</v>
      </c>
      <c r="D4" s="13">
        <f>((100/B4)*C4)/100</f>
        <v>1</v>
      </c>
    </row>
    <row r="5" spans="1:13" x14ac:dyDescent="0.25">
      <c r="A5" s="5" t="s">
        <v>73</v>
      </c>
      <c r="B5" s="11">
        <f>C3+1</f>
        <v>5</v>
      </c>
      <c r="C5" s="12">
        <v>5</v>
      </c>
      <c r="D5" s="13">
        <f t="shared" ref="D5:D10" si="0">((100/B5)*C5)/100</f>
        <v>1</v>
      </c>
      <c r="F5" s="140" t="s">
        <v>74</v>
      </c>
      <c r="G5" s="140"/>
      <c r="H5" s="14" t="s">
        <v>75</v>
      </c>
    </row>
    <row r="6" spans="1:13" x14ac:dyDescent="0.25">
      <c r="A6" s="5" t="s">
        <v>76</v>
      </c>
      <c r="B6" s="11">
        <f>C3</f>
        <v>4</v>
      </c>
      <c r="C6" s="12">
        <v>4</v>
      </c>
      <c r="D6" s="13">
        <f t="shared" si="0"/>
        <v>1</v>
      </c>
      <c r="F6" s="139" t="s">
        <v>77</v>
      </c>
      <c r="G6" s="139"/>
      <c r="H6" s="11" t="s">
        <v>78</v>
      </c>
    </row>
    <row r="7" spans="1:13" x14ac:dyDescent="0.25">
      <c r="A7" s="5" t="s">
        <v>79</v>
      </c>
      <c r="B7" s="11">
        <f>C3</f>
        <v>4</v>
      </c>
      <c r="C7" s="12">
        <v>4</v>
      </c>
      <c r="D7" s="13">
        <f t="shared" si="0"/>
        <v>1</v>
      </c>
      <c r="F7" s="139" t="s">
        <v>80</v>
      </c>
      <c r="G7" s="139"/>
      <c r="H7" s="11" t="s">
        <v>81</v>
      </c>
    </row>
    <row r="8" spans="1:13" x14ac:dyDescent="0.25">
      <c r="A8" s="5" t="s">
        <v>82</v>
      </c>
      <c r="B8" s="11">
        <f>C3</f>
        <v>4</v>
      </c>
      <c r="C8" s="12">
        <v>4</v>
      </c>
      <c r="D8" s="13">
        <f t="shared" si="0"/>
        <v>1</v>
      </c>
      <c r="F8" s="139" t="s">
        <v>83</v>
      </c>
      <c r="G8" s="139"/>
      <c r="H8" s="11" t="s">
        <v>84</v>
      </c>
    </row>
    <row r="9" spans="1:13" x14ac:dyDescent="0.25">
      <c r="A9" s="15" t="s">
        <v>85</v>
      </c>
      <c r="B9" s="11">
        <f>C3</f>
        <v>4</v>
      </c>
      <c r="C9" s="12">
        <v>0</v>
      </c>
      <c r="D9" s="13">
        <f t="shared" si="0"/>
        <v>0</v>
      </c>
      <c r="F9" s="139" t="s">
        <v>86</v>
      </c>
      <c r="G9" s="139"/>
      <c r="H9" s="11" t="s">
        <v>87</v>
      </c>
    </row>
    <row r="10" spans="1:13" x14ac:dyDescent="0.25">
      <c r="A10" s="5" t="s">
        <v>88</v>
      </c>
      <c r="B10" s="11">
        <f>C3</f>
        <v>4</v>
      </c>
      <c r="C10" s="12">
        <v>0</v>
      </c>
      <c r="D10" s="13">
        <f t="shared" si="0"/>
        <v>0</v>
      </c>
      <c r="F10" s="139" t="s">
        <v>89</v>
      </c>
      <c r="G10" s="139"/>
      <c r="H10" s="11" t="s">
        <v>90</v>
      </c>
    </row>
    <row r="11" spans="1:13" x14ac:dyDescent="0.25">
      <c r="F11" s="139" t="s">
        <v>91</v>
      </c>
      <c r="G11" s="139"/>
      <c r="H11" s="11" t="s">
        <v>92</v>
      </c>
    </row>
    <row r="12" spans="1:13" hidden="1" x14ac:dyDescent="0.25">
      <c r="A12" s="7"/>
      <c r="B12" s="7" t="s">
        <v>93</v>
      </c>
      <c r="C12" s="7" t="s">
        <v>94</v>
      </c>
      <c r="G12" s="7" t="s">
        <v>72</v>
      </c>
      <c r="H12" s="7" t="s">
        <v>95</v>
      </c>
      <c r="I12" s="7" t="s">
        <v>96</v>
      </c>
      <c r="J12" s="7" t="s">
        <v>97</v>
      </c>
      <c r="K12" s="7" t="s">
        <v>82</v>
      </c>
      <c r="L12" s="7" t="s">
        <v>85</v>
      </c>
      <c r="M12" s="7" t="s">
        <v>88</v>
      </c>
    </row>
    <row r="13" spans="1:13" hidden="1" x14ac:dyDescent="0.25">
      <c r="A13" s="7" t="s">
        <v>98</v>
      </c>
      <c r="B13" s="7">
        <f>G13</f>
        <v>10</v>
      </c>
      <c r="C13" s="7">
        <f>G14</f>
        <v>30</v>
      </c>
      <c r="E13" s="141" t="s">
        <v>93</v>
      </c>
      <c r="F13" s="141"/>
      <c r="G13" s="16">
        <f>C4</f>
        <v>10</v>
      </c>
      <c r="H13" s="16">
        <f>40/B5*C5</f>
        <v>40</v>
      </c>
      <c r="I13" s="16">
        <f>15/B6*C6</f>
        <v>15</v>
      </c>
      <c r="J13" s="16">
        <f>10/B7*C7</f>
        <v>10</v>
      </c>
      <c r="K13" s="16">
        <f>10/B8*C8</f>
        <v>10</v>
      </c>
      <c r="L13" s="16">
        <f>5/B9*C9</f>
        <v>0</v>
      </c>
      <c r="M13" s="16">
        <f>5/B10*C10</f>
        <v>0</v>
      </c>
    </row>
    <row r="14" spans="1:13" hidden="1" x14ac:dyDescent="0.25">
      <c r="A14" s="7" t="s">
        <v>99</v>
      </c>
      <c r="B14" s="7">
        <f>H13</f>
        <v>40</v>
      </c>
      <c r="C14" s="7">
        <f>H14</f>
        <v>30</v>
      </c>
      <c r="E14" s="141" t="s">
        <v>100</v>
      </c>
      <c r="F14" s="141"/>
      <c r="G14" s="7">
        <f>G13+20</f>
        <v>30</v>
      </c>
      <c r="H14" s="7">
        <f>30/B5*C5</f>
        <v>30</v>
      </c>
      <c r="I14" s="7">
        <f>15/B6*C6</f>
        <v>15</v>
      </c>
      <c r="J14" s="7">
        <f>10/B7*C7</f>
        <v>10</v>
      </c>
      <c r="K14" s="7">
        <f>5/B8*C8</f>
        <v>5</v>
      </c>
      <c r="L14" s="7">
        <f>5/B9*C9</f>
        <v>0</v>
      </c>
      <c r="M14" s="7">
        <f>5/B10*C10</f>
        <v>0</v>
      </c>
    </row>
    <row r="15" spans="1:13" hidden="1" x14ac:dyDescent="0.25">
      <c r="A15" s="7" t="s">
        <v>96</v>
      </c>
      <c r="B15" s="7">
        <f>I13</f>
        <v>15</v>
      </c>
      <c r="C15" s="7">
        <f>I14</f>
        <v>15</v>
      </c>
    </row>
    <row r="16" spans="1:13" hidden="1" x14ac:dyDescent="0.25">
      <c r="A16" s="7" t="s">
        <v>97</v>
      </c>
      <c r="B16" s="7">
        <f>J13</f>
        <v>10</v>
      </c>
      <c r="C16" s="7">
        <f>J14</f>
        <v>10</v>
      </c>
    </row>
    <row r="17" spans="1:8" hidden="1" x14ac:dyDescent="0.25">
      <c r="A17" s="7" t="s">
        <v>82</v>
      </c>
      <c r="B17" s="7">
        <f>K13</f>
        <v>10</v>
      </c>
      <c r="C17" s="7">
        <f>K14</f>
        <v>5</v>
      </c>
    </row>
    <row r="18" spans="1:8" hidden="1" x14ac:dyDescent="0.25">
      <c r="A18" s="17" t="s">
        <v>85</v>
      </c>
      <c r="B18" s="7">
        <f>L13</f>
        <v>0</v>
      </c>
      <c r="C18" s="7">
        <f>L14</f>
        <v>0</v>
      </c>
    </row>
    <row r="19" spans="1:8" hidden="1" x14ac:dyDescent="0.25">
      <c r="A19" s="7" t="s">
        <v>88</v>
      </c>
      <c r="B19" s="7">
        <f>M13</f>
        <v>0</v>
      </c>
      <c r="C19" s="7">
        <f>M14</f>
        <v>0</v>
      </c>
    </row>
    <row r="20" spans="1:8" x14ac:dyDescent="0.25">
      <c r="A20" s="7" t="s">
        <v>101</v>
      </c>
      <c r="B20" s="18">
        <f>(B13+B14+B15+B16+B17+B18+B19)/100</f>
        <v>0.85</v>
      </c>
      <c r="C20" s="18">
        <f>(C13+C14+C15+C16+C17+C18+C19)/100</f>
        <v>0.9</v>
      </c>
      <c r="F20" s="139" t="s">
        <v>102</v>
      </c>
      <c r="G20" s="139"/>
      <c r="H20" s="11" t="s">
        <v>81</v>
      </c>
    </row>
    <row r="21" spans="1:8" x14ac:dyDescent="0.25">
      <c r="F21" s="139" t="s">
        <v>103</v>
      </c>
      <c r="G21" s="139"/>
      <c r="H21" s="11" t="s">
        <v>104</v>
      </c>
    </row>
    <row r="22" spans="1:8" x14ac:dyDescent="0.25">
      <c r="A22" s="5" t="s">
        <v>105</v>
      </c>
      <c r="B22" s="19">
        <v>0.01</v>
      </c>
      <c r="C22" s="19">
        <v>0.02</v>
      </c>
      <c r="F22" s="139" t="s">
        <v>106</v>
      </c>
      <c r="G22" s="139"/>
      <c r="H22" s="11" t="s">
        <v>107</v>
      </c>
    </row>
    <row r="23" spans="1:8" x14ac:dyDescent="0.25">
      <c r="A23" s="5" t="s">
        <v>108</v>
      </c>
      <c r="B23" s="19">
        <v>0.01</v>
      </c>
      <c r="C23" s="19">
        <v>0.03</v>
      </c>
    </row>
    <row r="24" spans="1:8" x14ac:dyDescent="0.25">
      <c r="A24" s="5" t="s">
        <v>109</v>
      </c>
      <c r="B24" s="19">
        <v>0.03</v>
      </c>
      <c r="C24" s="19">
        <v>0.08</v>
      </c>
    </row>
    <row r="25" spans="1:8" x14ac:dyDescent="0.25">
      <c r="A25" s="5" t="s">
        <v>110</v>
      </c>
      <c r="B25" s="19">
        <v>0.05</v>
      </c>
      <c r="C25" s="19">
        <v>0.15</v>
      </c>
    </row>
    <row r="26" spans="1:8" x14ac:dyDescent="0.25">
      <c r="A26" s="5" t="s">
        <v>111</v>
      </c>
      <c r="B26" s="19">
        <v>7.0000000000000007E-2</v>
      </c>
      <c r="C26" s="19">
        <v>0.2</v>
      </c>
    </row>
    <row r="27" spans="1:8" x14ac:dyDescent="0.25">
      <c r="A27" s="5" t="s">
        <v>112</v>
      </c>
      <c r="B27" s="19">
        <v>0.1</v>
      </c>
      <c r="C27" s="19">
        <v>0.3</v>
      </c>
    </row>
  </sheetData>
  <mergeCells count="12">
    <mergeCell ref="F22:G22"/>
    <mergeCell ref="F5:G5"/>
    <mergeCell ref="F6:G6"/>
    <mergeCell ref="F7:G7"/>
    <mergeCell ref="F8:G8"/>
    <mergeCell ref="F9:G9"/>
    <mergeCell ref="F10:G10"/>
    <mergeCell ref="F11:G11"/>
    <mergeCell ref="E13:F13"/>
    <mergeCell ref="E14:F14"/>
    <mergeCell ref="F20:G20"/>
    <mergeCell ref="F21:G2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M27"/>
  <sheetViews>
    <sheetView workbookViewId="0">
      <selection activeCell="C9" sqref="C9"/>
    </sheetView>
  </sheetViews>
  <sheetFormatPr defaultRowHeight="15" x14ac:dyDescent="0.25"/>
  <cols>
    <col min="1" max="1" width="31" style="5" customWidth="1"/>
    <col min="2" max="2" width="13.6640625" style="5" customWidth="1"/>
    <col min="3" max="4" width="9.33203125" style="5"/>
    <col min="5" max="5" width="11.83203125" style="5" customWidth="1"/>
    <col min="6" max="6" width="12.5" style="5" customWidth="1"/>
    <col min="7" max="7" width="9.33203125" style="5"/>
    <col min="8" max="8" width="12.1640625" style="5" customWidth="1"/>
    <col min="9" max="9" width="18" style="5" customWidth="1"/>
    <col min="10" max="258" width="9.33203125" style="5"/>
    <col min="259" max="259" width="13.6640625" style="5" customWidth="1"/>
    <col min="260" max="260" width="9.33203125" style="5"/>
    <col min="261" max="261" width="17.1640625" style="5" customWidth="1"/>
    <col min="262" max="262" width="12.5" style="5" customWidth="1"/>
    <col min="263" max="514" width="9.33203125" style="5"/>
    <col min="515" max="515" width="13.6640625" style="5" customWidth="1"/>
    <col min="516" max="516" width="9.33203125" style="5"/>
    <col min="517" max="517" width="17.1640625" style="5" customWidth="1"/>
    <col min="518" max="518" width="12.5" style="5" customWidth="1"/>
    <col min="519" max="770" width="9.33203125" style="5"/>
    <col min="771" max="771" width="13.6640625" style="5" customWidth="1"/>
    <col min="772" max="772" width="9.33203125" style="5"/>
    <col min="773" max="773" width="17.1640625" style="5" customWidth="1"/>
    <col min="774" max="774" width="12.5" style="5" customWidth="1"/>
    <col min="775" max="1026" width="9.33203125" style="5"/>
    <col min="1027" max="1027" width="13.6640625" style="5" customWidth="1"/>
    <col min="1028" max="1028" width="9.33203125" style="5"/>
    <col min="1029" max="1029" width="17.1640625" style="5" customWidth="1"/>
    <col min="1030" max="1030" width="12.5" style="5" customWidth="1"/>
    <col min="1031" max="1282" width="9.33203125" style="5"/>
    <col min="1283" max="1283" width="13.6640625" style="5" customWidth="1"/>
    <col min="1284" max="1284" width="9.33203125" style="5"/>
    <col min="1285" max="1285" width="17.1640625" style="5" customWidth="1"/>
    <col min="1286" max="1286" width="12.5" style="5" customWidth="1"/>
    <col min="1287" max="1538" width="9.33203125" style="5"/>
    <col min="1539" max="1539" width="13.6640625" style="5" customWidth="1"/>
    <col min="1540" max="1540" width="9.33203125" style="5"/>
    <col min="1541" max="1541" width="17.1640625" style="5" customWidth="1"/>
    <col min="1542" max="1542" width="12.5" style="5" customWidth="1"/>
    <col min="1543" max="1794" width="9.33203125" style="5"/>
    <col min="1795" max="1795" width="13.6640625" style="5" customWidth="1"/>
    <col min="1796" max="1796" width="9.33203125" style="5"/>
    <col min="1797" max="1797" width="17.1640625" style="5" customWidth="1"/>
    <col min="1798" max="1798" width="12.5" style="5" customWidth="1"/>
    <col min="1799" max="2050" width="9.33203125" style="5"/>
    <col min="2051" max="2051" width="13.6640625" style="5" customWidth="1"/>
    <col min="2052" max="2052" width="9.33203125" style="5"/>
    <col min="2053" max="2053" width="17.1640625" style="5" customWidth="1"/>
    <col min="2054" max="2054" width="12.5" style="5" customWidth="1"/>
    <col min="2055" max="2306" width="9.33203125" style="5"/>
    <col min="2307" max="2307" width="13.6640625" style="5" customWidth="1"/>
    <col min="2308" max="2308" width="9.33203125" style="5"/>
    <col min="2309" max="2309" width="17.1640625" style="5" customWidth="1"/>
    <col min="2310" max="2310" width="12.5" style="5" customWidth="1"/>
    <col min="2311" max="2562" width="9.33203125" style="5"/>
    <col min="2563" max="2563" width="13.6640625" style="5" customWidth="1"/>
    <col min="2564" max="2564" width="9.33203125" style="5"/>
    <col min="2565" max="2565" width="17.1640625" style="5" customWidth="1"/>
    <col min="2566" max="2566" width="12.5" style="5" customWidth="1"/>
    <col min="2567" max="2818" width="9.33203125" style="5"/>
    <col min="2819" max="2819" width="13.6640625" style="5" customWidth="1"/>
    <col min="2820" max="2820" width="9.33203125" style="5"/>
    <col min="2821" max="2821" width="17.1640625" style="5" customWidth="1"/>
    <col min="2822" max="2822" width="12.5" style="5" customWidth="1"/>
    <col min="2823" max="3074" width="9.33203125" style="5"/>
    <col min="3075" max="3075" width="13.6640625" style="5" customWidth="1"/>
    <col min="3076" max="3076" width="9.33203125" style="5"/>
    <col min="3077" max="3077" width="17.1640625" style="5" customWidth="1"/>
    <col min="3078" max="3078" width="12.5" style="5" customWidth="1"/>
    <col min="3079" max="3330" width="9.33203125" style="5"/>
    <col min="3331" max="3331" width="13.6640625" style="5" customWidth="1"/>
    <col min="3332" max="3332" width="9.33203125" style="5"/>
    <col min="3333" max="3333" width="17.1640625" style="5" customWidth="1"/>
    <col min="3334" max="3334" width="12.5" style="5" customWidth="1"/>
    <col min="3335" max="3586" width="9.33203125" style="5"/>
    <col min="3587" max="3587" width="13.6640625" style="5" customWidth="1"/>
    <col min="3588" max="3588" width="9.33203125" style="5"/>
    <col min="3589" max="3589" width="17.1640625" style="5" customWidth="1"/>
    <col min="3590" max="3590" width="12.5" style="5" customWidth="1"/>
    <col min="3591" max="3842" width="9.33203125" style="5"/>
    <col min="3843" max="3843" width="13.6640625" style="5" customWidth="1"/>
    <col min="3844" max="3844" width="9.33203125" style="5"/>
    <col min="3845" max="3845" width="17.1640625" style="5" customWidth="1"/>
    <col min="3846" max="3846" width="12.5" style="5" customWidth="1"/>
    <col min="3847" max="4098" width="9.33203125" style="5"/>
    <col min="4099" max="4099" width="13.6640625" style="5" customWidth="1"/>
    <col min="4100" max="4100" width="9.33203125" style="5"/>
    <col min="4101" max="4101" width="17.1640625" style="5" customWidth="1"/>
    <col min="4102" max="4102" width="12.5" style="5" customWidth="1"/>
    <col min="4103" max="4354" width="9.33203125" style="5"/>
    <col min="4355" max="4355" width="13.6640625" style="5" customWidth="1"/>
    <col min="4356" max="4356" width="9.33203125" style="5"/>
    <col min="4357" max="4357" width="17.1640625" style="5" customWidth="1"/>
    <col min="4358" max="4358" width="12.5" style="5" customWidth="1"/>
    <col min="4359" max="4610" width="9.33203125" style="5"/>
    <col min="4611" max="4611" width="13.6640625" style="5" customWidth="1"/>
    <col min="4612" max="4612" width="9.33203125" style="5"/>
    <col min="4613" max="4613" width="17.1640625" style="5" customWidth="1"/>
    <col min="4614" max="4614" width="12.5" style="5" customWidth="1"/>
    <col min="4615" max="4866" width="9.33203125" style="5"/>
    <col min="4867" max="4867" width="13.6640625" style="5" customWidth="1"/>
    <col min="4868" max="4868" width="9.33203125" style="5"/>
    <col min="4869" max="4869" width="17.1640625" style="5" customWidth="1"/>
    <col min="4870" max="4870" width="12.5" style="5" customWidth="1"/>
    <col min="4871" max="5122" width="9.33203125" style="5"/>
    <col min="5123" max="5123" width="13.6640625" style="5" customWidth="1"/>
    <col min="5124" max="5124" width="9.33203125" style="5"/>
    <col min="5125" max="5125" width="17.1640625" style="5" customWidth="1"/>
    <col min="5126" max="5126" width="12.5" style="5" customWidth="1"/>
    <col min="5127" max="5378" width="9.33203125" style="5"/>
    <col min="5379" max="5379" width="13.6640625" style="5" customWidth="1"/>
    <col min="5380" max="5380" width="9.33203125" style="5"/>
    <col min="5381" max="5381" width="17.1640625" style="5" customWidth="1"/>
    <col min="5382" max="5382" width="12.5" style="5" customWidth="1"/>
    <col min="5383" max="5634" width="9.33203125" style="5"/>
    <col min="5635" max="5635" width="13.6640625" style="5" customWidth="1"/>
    <col min="5636" max="5636" width="9.33203125" style="5"/>
    <col min="5637" max="5637" width="17.1640625" style="5" customWidth="1"/>
    <col min="5638" max="5638" width="12.5" style="5" customWidth="1"/>
    <col min="5639" max="5890" width="9.33203125" style="5"/>
    <col min="5891" max="5891" width="13.6640625" style="5" customWidth="1"/>
    <col min="5892" max="5892" width="9.33203125" style="5"/>
    <col min="5893" max="5893" width="17.1640625" style="5" customWidth="1"/>
    <col min="5894" max="5894" width="12.5" style="5" customWidth="1"/>
    <col min="5895" max="6146" width="9.33203125" style="5"/>
    <col min="6147" max="6147" width="13.6640625" style="5" customWidth="1"/>
    <col min="6148" max="6148" width="9.33203125" style="5"/>
    <col min="6149" max="6149" width="17.1640625" style="5" customWidth="1"/>
    <col min="6150" max="6150" width="12.5" style="5" customWidth="1"/>
    <col min="6151" max="6402" width="9.33203125" style="5"/>
    <col min="6403" max="6403" width="13.6640625" style="5" customWidth="1"/>
    <col min="6404" max="6404" width="9.33203125" style="5"/>
    <col min="6405" max="6405" width="17.1640625" style="5" customWidth="1"/>
    <col min="6406" max="6406" width="12.5" style="5" customWidth="1"/>
    <col min="6407" max="6658" width="9.33203125" style="5"/>
    <col min="6659" max="6659" width="13.6640625" style="5" customWidth="1"/>
    <col min="6660" max="6660" width="9.33203125" style="5"/>
    <col min="6661" max="6661" width="17.1640625" style="5" customWidth="1"/>
    <col min="6662" max="6662" width="12.5" style="5" customWidth="1"/>
    <col min="6663" max="6914" width="9.33203125" style="5"/>
    <col min="6915" max="6915" width="13.6640625" style="5" customWidth="1"/>
    <col min="6916" max="6916" width="9.33203125" style="5"/>
    <col min="6917" max="6917" width="17.1640625" style="5" customWidth="1"/>
    <col min="6918" max="6918" width="12.5" style="5" customWidth="1"/>
    <col min="6919" max="7170" width="9.33203125" style="5"/>
    <col min="7171" max="7171" width="13.6640625" style="5" customWidth="1"/>
    <col min="7172" max="7172" width="9.33203125" style="5"/>
    <col min="7173" max="7173" width="17.1640625" style="5" customWidth="1"/>
    <col min="7174" max="7174" width="12.5" style="5" customWidth="1"/>
    <col min="7175" max="7426" width="9.33203125" style="5"/>
    <col min="7427" max="7427" width="13.6640625" style="5" customWidth="1"/>
    <col min="7428" max="7428" width="9.33203125" style="5"/>
    <col min="7429" max="7429" width="17.1640625" style="5" customWidth="1"/>
    <col min="7430" max="7430" width="12.5" style="5" customWidth="1"/>
    <col min="7431" max="7682" width="9.33203125" style="5"/>
    <col min="7683" max="7683" width="13.6640625" style="5" customWidth="1"/>
    <col min="7684" max="7684" width="9.33203125" style="5"/>
    <col min="7685" max="7685" width="17.1640625" style="5" customWidth="1"/>
    <col min="7686" max="7686" width="12.5" style="5" customWidth="1"/>
    <col min="7687" max="7938" width="9.33203125" style="5"/>
    <col min="7939" max="7939" width="13.6640625" style="5" customWidth="1"/>
    <col min="7940" max="7940" width="9.33203125" style="5"/>
    <col min="7941" max="7941" width="17.1640625" style="5" customWidth="1"/>
    <col min="7942" max="7942" width="12.5" style="5" customWidth="1"/>
    <col min="7943" max="8194" width="9.33203125" style="5"/>
    <col min="8195" max="8195" width="13.6640625" style="5" customWidth="1"/>
    <col min="8196" max="8196" width="9.33203125" style="5"/>
    <col min="8197" max="8197" width="17.1640625" style="5" customWidth="1"/>
    <col min="8198" max="8198" width="12.5" style="5" customWidth="1"/>
    <col min="8199" max="8450" width="9.33203125" style="5"/>
    <col min="8451" max="8451" width="13.6640625" style="5" customWidth="1"/>
    <col min="8452" max="8452" width="9.33203125" style="5"/>
    <col min="8453" max="8453" width="17.1640625" style="5" customWidth="1"/>
    <col min="8454" max="8454" width="12.5" style="5" customWidth="1"/>
    <col min="8455" max="8706" width="9.33203125" style="5"/>
    <col min="8707" max="8707" width="13.6640625" style="5" customWidth="1"/>
    <col min="8708" max="8708" width="9.33203125" style="5"/>
    <col min="8709" max="8709" width="17.1640625" style="5" customWidth="1"/>
    <col min="8710" max="8710" width="12.5" style="5" customWidth="1"/>
    <col min="8711" max="8962" width="9.33203125" style="5"/>
    <col min="8963" max="8963" width="13.6640625" style="5" customWidth="1"/>
    <col min="8964" max="8964" width="9.33203125" style="5"/>
    <col min="8965" max="8965" width="17.1640625" style="5" customWidth="1"/>
    <col min="8966" max="8966" width="12.5" style="5" customWidth="1"/>
    <col min="8967" max="9218" width="9.33203125" style="5"/>
    <col min="9219" max="9219" width="13.6640625" style="5" customWidth="1"/>
    <col min="9220" max="9220" width="9.33203125" style="5"/>
    <col min="9221" max="9221" width="17.1640625" style="5" customWidth="1"/>
    <col min="9222" max="9222" width="12.5" style="5" customWidth="1"/>
    <col min="9223" max="9474" width="9.33203125" style="5"/>
    <col min="9475" max="9475" width="13.6640625" style="5" customWidth="1"/>
    <col min="9476" max="9476" width="9.33203125" style="5"/>
    <col min="9477" max="9477" width="17.1640625" style="5" customWidth="1"/>
    <col min="9478" max="9478" width="12.5" style="5" customWidth="1"/>
    <col min="9479" max="9730" width="9.33203125" style="5"/>
    <col min="9731" max="9731" width="13.6640625" style="5" customWidth="1"/>
    <col min="9732" max="9732" width="9.33203125" style="5"/>
    <col min="9733" max="9733" width="17.1640625" style="5" customWidth="1"/>
    <col min="9734" max="9734" width="12.5" style="5" customWidth="1"/>
    <col min="9735" max="9986" width="9.33203125" style="5"/>
    <col min="9987" max="9987" width="13.6640625" style="5" customWidth="1"/>
    <col min="9988" max="9988" width="9.33203125" style="5"/>
    <col min="9989" max="9989" width="17.1640625" style="5" customWidth="1"/>
    <col min="9990" max="9990" width="12.5" style="5" customWidth="1"/>
    <col min="9991" max="10242" width="9.33203125" style="5"/>
    <col min="10243" max="10243" width="13.6640625" style="5" customWidth="1"/>
    <col min="10244" max="10244" width="9.33203125" style="5"/>
    <col min="10245" max="10245" width="17.1640625" style="5" customWidth="1"/>
    <col min="10246" max="10246" width="12.5" style="5" customWidth="1"/>
    <col min="10247" max="10498" width="9.33203125" style="5"/>
    <col min="10499" max="10499" width="13.6640625" style="5" customWidth="1"/>
    <col min="10500" max="10500" width="9.33203125" style="5"/>
    <col min="10501" max="10501" width="17.1640625" style="5" customWidth="1"/>
    <col min="10502" max="10502" width="12.5" style="5" customWidth="1"/>
    <col min="10503" max="10754" width="9.33203125" style="5"/>
    <col min="10755" max="10755" width="13.6640625" style="5" customWidth="1"/>
    <col min="10756" max="10756" width="9.33203125" style="5"/>
    <col min="10757" max="10757" width="17.1640625" style="5" customWidth="1"/>
    <col min="10758" max="10758" width="12.5" style="5" customWidth="1"/>
    <col min="10759" max="11010" width="9.33203125" style="5"/>
    <col min="11011" max="11011" width="13.6640625" style="5" customWidth="1"/>
    <col min="11012" max="11012" width="9.33203125" style="5"/>
    <col min="11013" max="11013" width="17.1640625" style="5" customWidth="1"/>
    <col min="11014" max="11014" width="12.5" style="5" customWidth="1"/>
    <col min="11015" max="11266" width="9.33203125" style="5"/>
    <col min="11267" max="11267" width="13.6640625" style="5" customWidth="1"/>
    <col min="11268" max="11268" width="9.33203125" style="5"/>
    <col min="11269" max="11269" width="17.1640625" style="5" customWidth="1"/>
    <col min="11270" max="11270" width="12.5" style="5" customWidth="1"/>
    <col min="11271" max="11522" width="9.33203125" style="5"/>
    <col min="11523" max="11523" width="13.6640625" style="5" customWidth="1"/>
    <col min="11524" max="11524" width="9.33203125" style="5"/>
    <col min="11525" max="11525" width="17.1640625" style="5" customWidth="1"/>
    <col min="11526" max="11526" width="12.5" style="5" customWidth="1"/>
    <col min="11527" max="11778" width="9.33203125" style="5"/>
    <col min="11779" max="11779" width="13.6640625" style="5" customWidth="1"/>
    <col min="11780" max="11780" width="9.33203125" style="5"/>
    <col min="11781" max="11781" width="17.1640625" style="5" customWidth="1"/>
    <col min="11782" max="11782" width="12.5" style="5" customWidth="1"/>
    <col min="11783" max="12034" width="9.33203125" style="5"/>
    <col min="12035" max="12035" width="13.6640625" style="5" customWidth="1"/>
    <col min="12036" max="12036" width="9.33203125" style="5"/>
    <col min="12037" max="12037" width="17.1640625" style="5" customWidth="1"/>
    <col min="12038" max="12038" width="12.5" style="5" customWidth="1"/>
    <col min="12039" max="12290" width="9.33203125" style="5"/>
    <col min="12291" max="12291" width="13.6640625" style="5" customWidth="1"/>
    <col min="12292" max="12292" width="9.33203125" style="5"/>
    <col min="12293" max="12293" width="17.1640625" style="5" customWidth="1"/>
    <col min="12294" max="12294" width="12.5" style="5" customWidth="1"/>
    <col min="12295" max="12546" width="9.33203125" style="5"/>
    <col min="12547" max="12547" width="13.6640625" style="5" customWidth="1"/>
    <col min="12548" max="12548" width="9.33203125" style="5"/>
    <col min="12549" max="12549" width="17.1640625" style="5" customWidth="1"/>
    <col min="12550" max="12550" width="12.5" style="5" customWidth="1"/>
    <col min="12551" max="12802" width="9.33203125" style="5"/>
    <col min="12803" max="12803" width="13.6640625" style="5" customWidth="1"/>
    <col min="12804" max="12804" width="9.33203125" style="5"/>
    <col min="12805" max="12805" width="17.1640625" style="5" customWidth="1"/>
    <col min="12806" max="12806" width="12.5" style="5" customWidth="1"/>
    <col min="12807" max="13058" width="9.33203125" style="5"/>
    <col min="13059" max="13059" width="13.6640625" style="5" customWidth="1"/>
    <col min="13060" max="13060" width="9.33203125" style="5"/>
    <col min="13061" max="13061" width="17.1640625" style="5" customWidth="1"/>
    <col min="13062" max="13062" width="12.5" style="5" customWidth="1"/>
    <col min="13063" max="13314" width="9.33203125" style="5"/>
    <col min="13315" max="13315" width="13.6640625" style="5" customWidth="1"/>
    <col min="13316" max="13316" width="9.33203125" style="5"/>
    <col min="13317" max="13317" width="17.1640625" style="5" customWidth="1"/>
    <col min="13318" max="13318" width="12.5" style="5" customWidth="1"/>
    <col min="13319" max="13570" width="9.33203125" style="5"/>
    <col min="13571" max="13571" width="13.6640625" style="5" customWidth="1"/>
    <col min="13572" max="13572" width="9.33203125" style="5"/>
    <col min="13573" max="13573" width="17.1640625" style="5" customWidth="1"/>
    <col min="13574" max="13574" width="12.5" style="5" customWidth="1"/>
    <col min="13575" max="13826" width="9.33203125" style="5"/>
    <col min="13827" max="13827" width="13.6640625" style="5" customWidth="1"/>
    <col min="13828" max="13828" width="9.33203125" style="5"/>
    <col min="13829" max="13829" width="17.1640625" style="5" customWidth="1"/>
    <col min="13830" max="13830" width="12.5" style="5" customWidth="1"/>
    <col min="13831" max="14082" width="9.33203125" style="5"/>
    <col min="14083" max="14083" width="13.6640625" style="5" customWidth="1"/>
    <col min="14084" max="14084" width="9.33203125" style="5"/>
    <col min="14085" max="14085" width="17.1640625" style="5" customWidth="1"/>
    <col min="14086" max="14086" width="12.5" style="5" customWidth="1"/>
    <col min="14087" max="14338" width="9.33203125" style="5"/>
    <col min="14339" max="14339" width="13.6640625" style="5" customWidth="1"/>
    <col min="14340" max="14340" width="9.33203125" style="5"/>
    <col min="14341" max="14341" width="17.1640625" style="5" customWidth="1"/>
    <col min="14342" max="14342" width="12.5" style="5" customWidth="1"/>
    <col min="14343" max="14594" width="9.33203125" style="5"/>
    <col min="14595" max="14595" width="13.6640625" style="5" customWidth="1"/>
    <col min="14596" max="14596" width="9.33203125" style="5"/>
    <col min="14597" max="14597" width="17.1640625" style="5" customWidth="1"/>
    <col min="14598" max="14598" width="12.5" style="5" customWidth="1"/>
    <col min="14599" max="14850" width="9.33203125" style="5"/>
    <col min="14851" max="14851" width="13.6640625" style="5" customWidth="1"/>
    <col min="14852" max="14852" width="9.33203125" style="5"/>
    <col min="14853" max="14853" width="17.1640625" style="5" customWidth="1"/>
    <col min="14854" max="14854" width="12.5" style="5" customWidth="1"/>
    <col min="14855" max="15106" width="9.33203125" style="5"/>
    <col min="15107" max="15107" width="13.6640625" style="5" customWidth="1"/>
    <col min="15108" max="15108" width="9.33203125" style="5"/>
    <col min="15109" max="15109" width="17.1640625" style="5" customWidth="1"/>
    <col min="15110" max="15110" width="12.5" style="5" customWidth="1"/>
    <col min="15111" max="15362" width="9.33203125" style="5"/>
    <col min="15363" max="15363" width="13.6640625" style="5" customWidth="1"/>
    <col min="15364" max="15364" width="9.33203125" style="5"/>
    <col min="15365" max="15365" width="17.1640625" style="5" customWidth="1"/>
    <col min="15366" max="15366" width="12.5" style="5" customWidth="1"/>
    <col min="15367" max="15618" width="9.33203125" style="5"/>
    <col min="15619" max="15619" width="13.6640625" style="5" customWidth="1"/>
    <col min="15620" max="15620" width="9.33203125" style="5"/>
    <col min="15621" max="15621" width="17.1640625" style="5" customWidth="1"/>
    <col min="15622" max="15622" width="12.5" style="5" customWidth="1"/>
    <col min="15623" max="15874" width="9.33203125" style="5"/>
    <col min="15875" max="15875" width="13.6640625" style="5" customWidth="1"/>
    <col min="15876" max="15876" width="9.33203125" style="5"/>
    <col min="15877" max="15877" width="17.1640625" style="5" customWidth="1"/>
    <col min="15878" max="15878" width="12.5" style="5" customWidth="1"/>
    <col min="15879" max="16130" width="9.33203125" style="5"/>
    <col min="16131" max="16131" width="13.6640625" style="5" customWidth="1"/>
    <col min="16132" max="16132" width="9.33203125" style="5"/>
    <col min="16133" max="16133" width="17.1640625" style="5" customWidth="1"/>
    <col min="16134" max="16134" width="12.5" style="5" customWidth="1"/>
    <col min="16135" max="16384" width="9.33203125" style="5"/>
  </cols>
  <sheetData>
    <row r="2" spans="1:13" x14ac:dyDescent="0.25">
      <c r="E2" s="6" t="s">
        <v>65</v>
      </c>
      <c r="F2" s="7" t="s">
        <v>66</v>
      </c>
      <c r="G2" s="7" t="s">
        <v>67</v>
      </c>
      <c r="H2" s="7" t="s">
        <v>68</v>
      </c>
      <c r="I2" s="7" t="s">
        <v>69</v>
      </c>
    </row>
    <row r="3" spans="1:13" x14ac:dyDescent="0.25">
      <c r="A3" s="5" t="s">
        <v>70</v>
      </c>
      <c r="B3" s="8" t="s">
        <v>71</v>
      </c>
      <c r="C3" s="8">
        <v>4</v>
      </c>
      <c r="D3" s="9"/>
      <c r="E3" s="7">
        <f>F3+G3+H3+I3</f>
        <v>15</v>
      </c>
      <c r="F3" s="10">
        <v>0</v>
      </c>
      <c r="G3" s="10">
        <v>0</v>
      </c>
      <c r="H3" s="10">
        <v>1</v>
      </c>
      <c r="I3" s="10">
        <v>14</v>
      </c>
    </row>
    <row r="4" spans="1:13" x14ac:dyDescent="0.25">
      <c r="A4" s="5" t="s">
        <v>72</v>
      </c>
      <c r="B4" s="11">
        <v>10</v>
      </c>
      <c r="C4" s="12">
        <v>10</v>
      </c>
      <c r="D4" s="13">
        <f>((100/B4)*C4)/100</f>
        <v>1</v>
      </c>
    </row>
    <row r="5" spans="1:13" x14ac:dyDescent="0.25">
      <c r="A5" s="5" t="s">
        <v>73</v>
      </c>
      <c r="B5" s="11">
        <f>C3+1</f>
        <v>5</v>
      </c>
      <c r="C5" s="12">
        <v>5</v>
      </c>
      <c r="D5" s="13">
        <f t="shared" ref="D5:D10" si="0">((100/B5)*C5)/100</f>
        <v>1</v>
      </c>
      <c r="F5" s="140" t="s">
        <v>74</v>
      </c>
      <c r="G5" s="140"/>
      <c r="H5" s="14" t="s">
        <v>75</v>
      </c>
    </row>
    <row r="6" spans="1:13" x14ac:dyDescent="0.25">
      <c r="A6" s="5" t="s">
        <v>76</v>
      </c>
      <c r="B6" s="11">
        <f>C3</f>
        <v>4</v>
      </c>
      <c r="C6" s="12">
        <v>4</v>
      </c>
      <c r="D6" s="13">
        <f t="shared" si="0"/>
        <v>1</v>
      </c>
      <c r="F6" s="139" t="s">
        <v>77</v>
      </c>
      <c r="G6" s="139"/>
      <c r="H6" s="11" t="s">
        <v>78</v>
      </c>
    </row>
    <row r="7" spans="1:13" x14ac:dyDescent="0.25">
      <c r="A7" s="5" t="s">
        <v>79</v>
      </c>
      <c r="B7" s="11">
        <f>C3</f>
        <v>4</v>
      </c>
      <c r="C7" s="12">
        <v>4</v>
      </c>
      <c r="D7" s="13">
        <f t="shared" si="0"/>
        <v>1</v>
      </c>
      <c r="F7" s="139" t="s">
        <v>80</v>
      </c>
      <c r="G7" s="139"/>
      <c r="H7" s="11" t="s">
        <v>81</v>
      </c>
    </row>
    <row r="8" spans="1:13" x14ac:dyDescent="0.25">
      <c r="A8" s="5" t="s">
        <v>82</v>
      </c>
      <c r="B8" s="11">
        <f>C3</f>
        <v>4</v>
      </c>
      <c r="C8" s="12">
        <v>2</v>
      </c>
      <c r="D8" s="13">
        <f t="shared" si="0"/>
        <v>0.5</v>
      </c>
      <c r="F8" s="139" t="s">
        <v>83</v>
      </c>
      <c r="G8" s="139"/>
      <c r="H8" s="11" t="s">
        <v>84</v>
      </c>
    </row>
    <row r="9" spans="1:13" x14ac:dyDescent="0.25">
      <c r="A9" s="15" t="s">
        <v>85</v>
      </c>
      <c r="B9" s="11">
        <f>C3</f>
        <v>4</v>
      </c>
      <c r="C9" s="12">
        <v>0</v>
      </c>
      <c r="D9" s="13">
        <f t="shared" si="0"/>
        <v>0</v>
      </c>
      <c r="F9" s="139" t="s">
        <v>86</v>
      </c>
      <c r="G9" s="139"/>
      <c r="H9" s="11" t="s">
        <v>87</v>
      </c>
    </row>
    <row r="10" spans="1:13" x14ac:dyDescent="0.25">
      <c r="A10" s="5" t="s">
        <v>88</v>
      </c>
      <c r="B10" s="11">
        <f>C3</f>
        <v>4</v>
      </c>
      <c r="C10" s="12">
        <v>0</v>
      </c>
      <c r="D10" s="13">
        <f t="shared" si="0"/>
        <v>0</v>
      </c>
      <c r="F10" s="139" t="s">
        <v>89</v>
      </c>
      <c r="G10" s="139"/>
      <c r="H10" s="11" t="s">
        <v>90</v>
      </c>
    </row>
    <row r="11" spans="1:13" x14ac:dyDescent="0.25">
      <c r="F11" s="139" t="s">
        <v>91</v>
      </c>
      <c r="G11" s="139"/>
      <c r="H11" s="11" t="s">
        <v>92</v>
      </c>
    </row>
    <row r="12" spans="1:13" hidden="1" x14ac:dyDescent="0.25">
      <c r="A12" s="7"/>
      <c r="B12" s="7" t="s">
        <v>93</v>
      </c>
      <c r="C12" s="7" t="s">
        <v>94</v>
      </c>
      <c r="G12" s="7" t="s">
        <v>72</v>
      </c>
      <c r="H12" s="7" t="s">
        <v>95</v>
      </c>
      <c r="I12" s="7" t="s">
        <v>96</v>
      </c>
      <c r="J12" s="7" t="s">
        <v>97</v>
      </c>
      <c r="K12" s="7" t="s">
        <v>82</v>
      </c>
      <c r="L12" s="7" t="s">
        <v>85</v>
      </c>
      <c r="M12" s="7" t="s">
        <v>88</v>
      </c>
    </row>
    <row r="13" spans="1:13" hidden="1" x14ac:dyDescent="0.25">
      <c r="A13" s="7" t="s">
        <v>98</v>
      </c>
      <c r="B13" s="7">
        <f>G13</f>
        <v>10</v>
      </c>
      <c r="C13" s="7">
        <f>G14</f>
        <v>30</v>
      </c>
      <c r="E13" s="141" t="s">
        <v>93</v>
      </c>
      <c r="F13" s="141"/>
      <c r="G13" s="16">
        <f>C4</f>
        <v>10</v>
      </c>
      <c r="H13" s="16">
        <f>40/B5*C5</f>
        <v>40</v>
      </c>
      <c r="I13" s="16">
        <f>15/B6*C6</f>
        <v>15</v>
      </c>
      <c r="J13" s="16">
        <f>10/B7*C7</f>
        <v>10</v>
      </c>
      <c r="K13" s="16">
        <f>10/B8*C8</f>
        <v>5</v>
      </c>
      <c r="L13" s="16">
        <f>5/B9*C9</f>
        <v>0</v>
      </c>
      <c r="M13" s="16">
        <f>5/B10*C10</f>
        <v>0</v>
      </c>
    </row>
    <row r="14" spans="1:13" hidden="1" x14ac:dyDescent="0.25">
      <c r="A14" s="7" t="s">
        <v>99</v>
      </c>
      <c r="B14" s="7">
        <f>H13</f>
        <v>40</v>
      </c>
      <c r="C14" s="7">
        <f>H14</f>
        <v>30</v>
      </c>
      <c r="E14" s="141" t="s">
        <v>100</v>
      </c>
      <c r="F14" s="141"/>
      <c r="G14" s="7">
        <f>G13+20</f>
        <v>30</v>
      </c>
      <c r="H14" s="7">
        <f>30/B5*C5</f>
        <v>30</v>
      </c>
      <c r="I14" s="7">
        <f>15/B6*C6</f>
        <v>15</v>
      </c>
      <c r="J14" s="7">
        <f>10/B7*C7</f>
        <v>10</v>
      </c>
      <c r="K14" s="7">
        <f>5/B8*C8</f>
        <v>2.5</v>
      </c>
      <c r="L14" s="7">
        <f>5/B9*C9</f>
        <v>0</v>
      </c>
      <c r="M14" s="7">
        <f>5/B10*C10</f>
        <v>0</v>
      </c>
    </row>
    <row r="15" spans="1:13" hidden="1" x14ac:dyDescent="0.25">
      <c r="A15" s="7" t="s">
        <v>96</v>
      </c>
      <c r="B15" s="7">
        <f>I13</f>
        <v>15</v>
      </c>
      <c r="C15" s="7">
        <f>I14</f>
        <v>15</v>
      </c>
    </row>
    <row r="16" spans="1:13" hidden="1" x14ac:dyDescent="0.25">
      <c r="A16" s="7" t="s">
        <v>97</v>
      </c>
      <c r="B16" s="7">
        <f>J13</f>
        <v>10</v>
      </c>
      <c r="C16" s="7">
        <f>J14</f>
        <v>10</v>
      </c>
    </row>
    <row r="17" spans="1:8" hidden="1" x14ac:dyDescent="0.25">
      <c r="A17" s="7" t="s">
        <v>82</v>
      </c>
      <c r="B17" s="7">
        <f>K13</f>
        <v>5</v>
      </c>
      <c r="C17" s="7">
        <f>K14</f>
        <v>2.5</v>
      </c>
    </row>
    <row r="18" spans="1:8" hidden="1" x14ac:dyDescent="0.25">
      <c r="A18" s="17" t="s">
        <v>85</v>
      </c>
      <c r="B18" s="7">
        <f>L13</f>
        <v>0</v>
      </c>
      <c r="C18" s="7">
        <f>L14</f>
        <v>0</v>
      </c>
    </row>
    <row r="19" spans="1:8" hidden="1" x14ac:dyDescent="0.25">
      <c r="A19" s="7" t="s">
        <v>88</v>
      </c>
      <c r="B19" s="7">
        <f>M13</f>
        <v>0</v>
      </c>
      <c r="C19" s="7">
        <f>M14</f>
        <v>0</v>
      </c>
    </row>
    <row r="20" spans="1:8" x14ac:dyDescent="0.25">
      <c r="A20" s="7" t="s">
        <v>101</v>
      </c>
      <c r="B20" s="18">
        <f>(B13+B14+B15+B16+B17+B18+B19)/100</f>
        <v>0.8</v>
      </c>
      <c r="C20" s="18">
        <f>(C13+C14+C15+C16+C17+C18+C19)/100</f>
        <v>0.875</v>
      </c>
      <c r="F20" s="139" t="s">
        <v>102</v>
      </c>
      <c r="G20" s="139"/>
      <c r="H20" s="11" t="s">
        <v>81</v>
      </c>
    </row>
    <row r="21" spans="1:8" x14ac:dyDescent="0.25">
      <c r="F21" s="139" t="s">
        <v>103</v>
      </c>
      <c r="G21" s="139"/>
      <c r="H21" s="11" t="s">
        <v>104</v>
      </c>
    </row>
    <row r="22" spans="1:8" x14ac:dyDescent="0.25">
      <c r="A22" s="5" t="s">
        <v>105</v>
      </c>
      <c r="B22" s="19">
        <v>0.01</v>
      </c>
      <c r="C22" s="19">
        <v>0.02</v>
      </c>
      <c r="F22" s="139" t="s">
        <v>106</v>
      </c>
      <c r="G22" s="139"/>
      <c r="H22" s="11" t="s">
        <v>107</v>
      </c>
    </row>
    <row r="23" spans="1:8" x14ac:dyDescent="0.25">
      <c r="A23" s="5" t="s">
        <v>108</v>
      </c>
      <c r="B23" s="19">
        <v>0.01</v>
      </c>
      <c r="C23" s="19">
        <v>0.03</v>
      </c>
    </row>
    <row r="24" spans="1:8" x14ac:dyDescent="0.25">
      <c r="A24" s="5" t="s">
        <v>109</v>
      </c>
      <c r="B24" s="19">
        <v>0.03</v>
      </c>
      <c r="C24" s="19">
        <v>0.08</v>
      </c>
    </row>
    <row r="25" spans="1:8" x14ac:dyDescent="0.25">
      <c r="A25" s="5" t="s">
        <v>110</v>
      </c>
      <c r="B25" s="19">
        <v>0.05</v>
      </c>
      <c r="C25" s="19">
        <v>0.15</v>
      </c>
    </row>
    <row r="26" spans="1:8" x14ac:dyDescent="0.25">
      <c r="A26" s="5" t="s">
        <v>111</v>
      </c>
      <c r="B26" s="19">
        <v>7.0000000000000007E-2</v>
      </c>
      <c r="C26" s="19">
        <v>0.2</v>
      </c>
    </row>
    <row r="27" spans="1:8" x14ac:dyDescent="0.25">
      <c r="A27" s="5" t="s">
        <v>112</v>
      </c>
      <c r="B27" s="19">
        <v>0.1</v>
      </c>
      <c r="C27" s="19">
        <v>0.3</v>
      </c>
    </row>
  </sheetData>
  <mergeCells count="12">
    <mergeCell ref="F22:G22"/>
    <mergeCell ref="F5:G5"/>
    <mergeCell ref="F6:G6"/>
    <mergeCell ref="F7:G7"/>
    <mergeCell ref="F8:G8"/>
    <mergeCell ref="F9:G9"/>
    <mergeCell ref="F10:G10"/>
    <mergeCell ref="F11:G11"/>
    <mergeCell ref="E13:F13"/>
    <mergeCell ref="E14:F14"/>
    <mergeCell ref="F20:G20"/>
    <mergeCell ref="F21:G2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M27"/>
  <sheetViews>
    <sheetView workbookViewId="0">
      <selection activeCell="F29" sqref="F29"/>
    </sheetView>
  </sheetViews>
  <sheetFormatPr defaultRowHeight="15" x14ac:dyDescent="0.25"/>
  <cols>
    <col min="1" max="1" width="31" style="5" customWidth="1"/>
    <col min="2" max="2" width="13.6640625" style="5" customWidth="1"/>
    <col min="3" max="4" width="9.33203125" style="5"/>
    <col min="5" max="5" width="11.83203125" style="5" customWidth="1"/>
    <col min="6" max="6" width="12.5" style="5" customWidth="1"/>
    <col min="7" max="7" width="9.33203125" style="5"/>
    <col min="8" max="8" width="12.1640625" style="5" customWidth="1"/>
    <col min="9" max="9" width="18" style="5" customWidth="1"/>
    <col min="10" max="258" width="9.33203125" style="5"/>
    <col min="259" max="259" width="13.6640625" style="5" customWidth="1"/>
    <col min="260" max="260" width="9.33203125" style="5"/>
    <col min="261" max="261" width="17.1640625" style="5" customWidth="1"/>
    <col min="262" max="262" width="12.5" style="5" customWidth="1"/>
    <col min="263" max="514" width="9.33203125" style="5"/>
    <col min="515" max="515" width="13.6640625" style="5" customWidth="1"/>
    <col min="516" max="516" width="9.33203125" style="5"/>
    <col min="517" max="517" width="17.1640625" style="5" customWidth="1"/>
    <col min="518" max="518" width="12.5" style="5" customWidth="1"/>
    <col min="519" max="770" width="9.33203125" style="5"/>
    <col min="771" max="771" width="13.6640625" style="5" customWidth="1"/>
    <col min="772" max="772" width="9.33203125" style="5"/>
    <col min="773" max="773" width="17.1640625" style="5" customWidth="1"/>
    <col min="774" max="774" width="12.5" style="5" customWidth="1"/>
    <col min="775" max="1026" width="9.33203125" style="5"/>
    <col min="1027" max="1027" width="13.6640625" style="5" customWidth="1"/>
    <col min="1028" max="1028" width="9.33203125" style="5"/>
    <col min="1029" max="1029" width="17.1640625" style="5" customWidth="1"/>
    <col min="1030" max="1030" width="12.5" style="5" customWidth="1"/>
    <col min="1031" max="1282" width="9.33203125" style="5"/>
    <col min="1283" max="1283" width="13.6640625" style="5" customWidth="1"/>
    <col min="1284" max="1284" width="9.33203125" style="5"/>
    <col min="1285" max="1285" width="17.1640625" style="5" customWidth="1"/>
    <col min="1286" max="1286" width="12.5" style="5" customWidth="1"/>
    <col min="1287" max="1538" width="9.33203125" style="5"/>
    <col min="1539" max="1539" width="13.6640625" style="5" customWidth="1"/>
    <col min="1540" max="1540" width="9.33203125" style="5"/>
    <col min="1541" max="1541" width="17.1640625" style="5" customWidth="1"/>
    <col min="1542" max="1542" width="12.5" style="5" customWidth="1"/>
    <col min="1543" max="1794" width="9.33203125" style="5"/>
    <col min="1795" max="1795" width="13.6640625" style="5" customWidth="1"/>
    <col min="1796" max="1796" width="9.33203125" style="5"/>
    <col min="1797" max="1797" width="17.1640625" style="5" customWidth="1"/>
    <col min="1798" max="1798" width="12.5" style="5" customWidth="1"/>
    <col min="1799" max="2050" width="9.33203125" style="5"/>
    <col min="2051" max="2051" width="13.6640625" style="5" customWidth="1"/>
    <col min="2052" max="2052" width="9.33203125" style="5"/>
    <col min="2053" max="2053" width="17.1640625" style="5" customWidth="1"/>
    <col min="2054" max="2054" width="12.5" style="5" customWidth="1"/>
    <col min="2055" max="2306" width="9.33203125" style="5"/>
    <col min="2307" max="2307" width="13.6640625" style="5" customWidth="1"/>
    <col min="2308" max="2308" width="9.33203125" style="5"/>
    <col min="2309" max="2309" width="17.1640625" style="5" customWidth="1"/>
    <col min="2310" max="2310" width="12.5" style="5" customWidth="1"/>
    <col min="2311" max="2562" width="9.33203125" style="5"/>
    <col min="2563" max="2563" width="13.6640625" style="5" customWidth="1"/>
    <col min="2564" max="2564" width="9.33203125" style="5"/>
    <col min="2565" max="2565" width="17.1640625" style="5" customWidth="1"/>
    <col min="2566" max="2566" width="12.5" style="5" customWidth="1"/>
    <col min="2567" max="2818" width="9.33203125" style="5"/>
    <col min="2819" max="2819" width="13.6640625" style="5" customWidth="1"/>
    <col min="2820" max="2820" width="9.33203125" style="5"/>
    <col min="2821" max="2821" width="17.1640625" style="5" customWidth="1"/>
    <col min="2822" max="2822" width="12.5" style="5" customWidth="1"/>
    <col min="2823" max="3074" width="9.33203125" style="5"/>
    <col min="3075" max="3075" width="13.6640625" style="5" customWidth="1"/>
    <col min="3076" max="3076" width="9.33203125" style="5"/>
    <col min="3077" max="3077" width="17.1640625" style="5" customWidth="1"/>
    <col min="3078" max="3078" width="12.5" style="5" customWidth="1"/>
    <col min="3079" max="3330" width="9.33203125" style="5"/>
    <col min="3331" max="3331" width="13.6640625" style="5" customWidth="1"/>
    <col min="3332" max="3332" width="9.33203125" style="5"/>
    <col min="3333" max="3333" width="17.1640625" style="5" customWidth="1"/>
    <col min="3334" max="3334" width="12.5" style="5" customWidth="1"/>
    <col min="3335" max="3586" width="9.33203125" style="5"/>
    <col min="3587" max="3587" width="13.6640625" style="5" customWidth="1"/>
    <col min="3588" max="3588" width="9.33203125" style="5"/>
    <col min="3589" max="3589" width="17.1640625" style="5" customWidth="1"/>
    <col min="3590" max="3590" width="12.5" style="5" customWidth="1"/>
    <col min="3591" max="3842" width="9.33203125" style="5"/>
    <col min="3843" max="3843" width="13.6640625" style="5" customWidth="1"/>
    <col min="3844" max="3844" width="9.33203125" style="5"/>
    <col min="3845" max="3845" width="17.1640625" style="5" customWidth="1"/>
    <col min="3846" max="3846" width="12.5" style="5" customWidth="1"/>
    <col min="3847" max="4098" width="9.33203125" style="5"/>
    <col min="4099" max="4099" width="13.6640625" style="5" customWidth="1"/>
    <col min="4100" max="4100" width="9.33203125" style="5"/>
    <col min="4101" max="4101" width="17.1640625" style="5" customWidth="1"/>
    <col min="4102" max="4102" width="12.5" style="5" customWidth="1"/>
    <col min="4103" max="4354" width="9.33203125" style="5"/>
    <col min="4355" max="4355" width="13.6640625" style="5" customWidth="1"/>
    <col min="4356" max="4356" width="9.33203125" style="5"/>
    <col min="4357" max="4357" width="17.1640625" style="5" customWidth="1"/>
    <col min="4358" max="4358" width="12.5" style="5" customWidth="1"/>
    <col min="4359" max="4610" width="9.33203125" style="5"/>
    <col min="4611" max="4611" width="13.6640625" style="5" customWidth="1"/>
    <col min="4612" max="4612" width="9.33203125" style="5"/>
    <col min="4613" max="4613" width="17.1640625" style="5" customWidth="1"/>
    <col min="4614" max="4614" width="12.5" style="5" customWidth="1"/>
    <col min="4615" max="4866" width="9.33203125" style="5"/>
    <col min="4867" max="4867" width="13.6640625" style="5" customWidth="1"/>
    <col min="4868" max="4868" width="9.33203125" style="5"/>
    <col min="4869" max="4869" width="17.1640625" style="5" customWidth="1"/>
    <col min="4870" max="4870" width="12.5" style="5" customWidth="1"/>
    <col min="4871" max="5122" width="9.33203125" style="5"/>
    <col min="5123" max="5123" width="13.6640625" style="5" customWidth="1"/>
    <col min="5124" max="5124" width="9.33203125" style="5"/>
    <col min="5125" max="5125" width="17.1640625" style="5" customWidth="1"/>
    <col min="5126" max="5126" width="12.5" style="5" customWidth="1"/>
    <col min="5127" max="5378" width="9.33203125" style="5"/>
    <col min="5379" max="5379" width="13.6640625" style="5" customWidth="1"/>
    <col min="5380" max="5380" width="9.33203125" style="5"/>
    <col min="5381" max="5381" width="17.1640625" style="5" customWidth="1"/>
    <col min="5382" max="5382" width="12.5" style="5" customWidth="1"/>
    <col min="5383" max="5634" width="9.33203125" style="5"/>
    <col min="5635" max="5635" width="13.6640625" style="5" customWidth="1"/>
    <col min="5636" max="5636" width="9.33203125" style="5"/>
    <col min="5637" max="5637" width="17.1640625" style="5" customWidth="1"/>
    <col min="5638" max="5638" width="12.5" style="5" customWidth="1"/>
    <col min="5639" max="5890" width="9.33203125" style="5"/>
    <col min="5891" max="5891" width="13.6640625" style="5" customWidth="1"/>
    <col min="5892" max="5892" width="9.33203125" style="5"/>
    <col min="5893" max="5893" width="17.1640625" style="5" customWidth="1"/>
    <col min="5894" max="5894" width="12.5" style="5" customWidth="1"/>
    <col min="5895" max="6146" width="9.33203125" style="5"/>
    <col min="6147" max="6147" width="13.6640625" style="5" customWidth="1"/>
    <col min="6148" max="6148" width="9.33203125" style="5"/>
    <col min="6149" max="6149" width="17.1640625" style="5" customWidth="1"/>
    <col min="6150" max="6150" width="12.5" style="5" customWidth="1"/>
    <col min="6151" max="6402" width="9.33203125" style="5"/>
    <col min="6403" max="6403" width="13.6640625" style="5" customWidth="1"/>
    <col min="6404" max="6404" width="9.33203125" style="5"/>
    <col min="6405" max="6405" width="17.1640625" style="5" customWidth="1"/>
    <col min="6406" max="6406" width="12.5" style="5" customWidth="1"/>
    <col min="6407" max="6658" width="9.33203125" style="5"/>
    <col min="6659" max="6659" width="13.6640625" style="5" customWidth="1"/>
    <col min="6660" max="6660" width="9.33203125" style="5"/>
    <col min="6661" max="6661" width="17.1640625" style="5" customWidth="1"/>
    <col min="6662" max="6662" width="12.5" style="5" customWidth="1"/>
    <col min="6663" max="6914" width="9.33203125" style="5"/>
    <col min="6915" max="6915" width="13.6640625" style="5" customWidth="1"/>
    <col min="6916" max="6916" width="9.33203125" style="5"/>
    <col min="6917" max="6917" width="17.1640625" style="5" customWidth="1"/>
    <col min="6918" max="6918" width="12.5" style="5" customWidth="1"/>
    <col min="6919" max="7170" width="9.33203125" style="5"/>
    <col min="7171" max="7171" width="13.6640625" style="5" customWidth="1"/>
    <col min="7172" max="7172" width="9.33203125" style="5"/>
    <col min="7173" max="7173" width="17.1640625" style="5" customWidth="1"/>
    <col min="7174" max="7174" width="12.5" style="5" customWidth="1"/>
    <col min="7175" max="7426" width="9.33203125" style="5"/>
    <col min="7427" max="7427" width="13.6640625" style="5" customWidth="1"/>
    <col min="7428" max="7428" width="9.33203125" style="5"/>
    <col min="7429" max="7429" width="17.1640625" style="5" customWidth="1"/>
    <col min="7430" max="7430" width="12.5" style="5" customWidth="1"/>
    <col min="7431" max="7682" width="9.33203125" style="5"/>
    <col min="7683" max="7683" width="13.6640625" style="5" customWidth="1"/>
    <col min="7684" max="7684" width="9.33203125" style="5"/>
    <col min="7685" max="7685" width="17.1640625" style="5" customWidth="1"/>
    <col min="7686" max="7686" width="12.5" style="5" customWidth="1"/>
    <col min="7687" max="7938" width="9.33203125" style="5"/>
    <col min="7939" max="7939" width="13.6640625" style="5" customWidth="1"/>
    <col min="7940" max="7940" width="9.33203125" style="5"/>
    <col min="7941" max="7941" width="17.1640625" style="5" customWidth="1"/>
    <col min="7942" max="7942" width="12.5" style="5" customWidth="1"/>
    <col min="7943" max="8194" width="9.33203125" style="5"/>
    <col min="8195" max="8195" width="13.6640625" style="5" customWidth="1"/>
    <col min="8196" max="8196" width="9.33203125" style="5"/>
    <col min="8197" max="8197" width="17.1640625" style="5" customWidth="1"/>
    <col min="8198" max="8198" width="12.5" style="5" customWidth="1"/>
    <col min="8199" max="8450" width="9.33203125" style="5"/>
    <col min="8451" max="8451" width="13.6640625" style="5" customWidth="1"/>
    <col min="8452" max="8452" width="9.33203125" style="5"/>
    <col min="8453" max="8453" width="17.1640625" style="5" customWidth="1"/>
    <col min="8454" max="8454" width="12.5" style="5" customWidth="1"/>
    <col min="8455" max="8706" width="9.33203125" style="5"/>
    <col min="8707" max="8707" width="13.6640625" style="5" customWidth="1"/>
    <col min="8708" max="8708" width="9.33203125" style="5"/>
    <col min="8709" max="8709" width="17.1640625" style="5" customWidth="1"/>
    <col min="8710" max="8710" width="12.5" style="5" customWidth="1"/>
    <col min="8711" max="8962" width="9.33203125" style="5"/>
    <col min="8963" max="8963" width="13.6640625" style="5" customWidth="1"/>
    <col min="8964" max="8964" width="9.33203125" style="5"/>
    <col min="8965" max="8965" width="17.1640625" style="5" customWidth="1"/>
    <col min="8966" max="8966" width="12.5" style="5" customWidth="1"/>
    <col min="8967" max="9218" width="9.33203125" style="5"/>
    <col min="9219" max="9219" width="13.6640625" style="5" customWidth="1"/>
    <col min="9220" max="9220" width="9.33203125" style="5"/>
    <col min="9221" max="9221" width="17.1640625" style="5" customWidth="1"/>
    <col min="9222" max="9222" width="12.5" style="5" customWidth="1"/>
    <col min="9223" max="9474" width="9.33203125" style="5"/>
    <col min="9475" max="9475" width="13.6640625" style="5" customWidth="1"/>
    <col min="9476" max="9476" width="9.33203125" style="5"/>
    <col min="9477" max="9477" width="17.1640625" style="5" customWidth="1"/>
    <col min="9478" max="9478" width="12.5" style="5" customWidth="1"/>
    <col min="9479" max="9730" width="9.33203125" style="5"/>
    <col min="9731" max="9731" width="13.6640625" style="5" customWidth="1"/>
    <col min="9732" max="9732" width="9.33203125" style="5"/>
    <col min="9733" max="9733" width="17.1640625" style="5" customWidth="1"/>
    <col min="9734" max="9734" width="12.5" style="5" customWidth="1"/>
    <col min="9735" max="9986" width="9.33203125" style="5"/>
    <col min="9987" max="9987" width="13.6640625" style="5" customWidth="1"/>
    <col min="9988" max="9988" width="9.33203125" style="5"/>
    <col min="9989" max="9989" width="17.1640625" style="5" customWidth="1"/>
    <col min="9990" max="9990" width="12.5" style="5" customWidth="1"/>
    <col min="9991" max="10242" width="9.33203125" style="5"/>
    <col min="10243" max="10243" width="13.6640625" style="5" customWidth="1"/>
    <col min="10244" max="10244" width="9.33203125" style="5"/>
    <col min="10245" max="10245" width="17.1640625" style="5" customWidth="1"/>
    <col min="10246" max="10246" width="12.5" style="5" customWidth="1"/>
    <col min="10247" max="10498" width="9.33203125" style="5"/>
    <col min="10499" max="10499" width="13.6640625" style="5" customWidth="1"/>
    <col min="10500" max="10500" width="9.33203125" style="5"/>
    <col min="10501" max="10501" width="17.1640625" style="5" customWidth="1"/>
    <col min="10502" max="10502" width="12.5" style="5" customWidth="1"/>
    <col min="10503" max="10754" width="9.33203125" style="5"/>
    <col min="10755" max="10755" width="13.6640625" style="5" customWidth="1"/>
    <col min="10756" max="10756" width="9.33203125" style="5"/>
    <col min="10757" max="10757" width="17.1640625" style="5" customWidth="1"/>
    <col min="10758" max="10758" width="12.5" style="5" customWidth="1"/>
    <col min="10759" max="11010" width="9.33203125" style="5"/>
    <col min="11011" max="11011" width="13.6640625" style="5" customWidth="1"/>
    <col min="11012" max="11012" width="9.33203125" style="5"/>
    <col min="11013" max="11013" width="17.1640625" style="5" customWidth="1"/>
    <col min="11014" max="11014" width="12.5" style="5" customWidth="1"/>
    <col min="11015" max="11266" width="9.33203125" style="5"/>
    <col min="11267" max="11267" width="13.6640625" style="5" customWidth="1"/>
    <col min="11268" max="11268" width="9.33203125" style="5"/>
    <col min="11269" max="11269" width="17.1640625" style="5" customWidth="1"/>
    <col min="11270" max="11270" width="12.5" style="5" customWidth="1"/>
    <col min="11271" max="11522" width="9.33203125" style="5"/>
    <col min="11523" max="11523" width="13.6640625" style="5" customWidth="1"/>
    <col min="11524" max="11524" width="9.33203125" style="5"/>
    <col min="11525" max="11525" width="17.1640625" style="5" customWidth="1"/>
    <col min="11526" max="11526" width="12.5" style="5" customWidth="1"/>
    <col min="11527" max="11778" width="9.33203125" style="5"/>
    <col min="11779" max="11779" width="13.6640625" style="5" customWidth="1"/>
    <col min="11780" max="11780" width="9.33203125" style="5"/>
    <col min="11781" max="11781" width="17.1640625" style="5" customWidth="1"/>
    <col min="11782" max="11782" width="12.5" style="5" customWidth="1"/>
    <col min="11783" max="12034" width="9.33203125" style="5"/>
    <col min="12035" max="12035" width="13.6640625" style="5" customWidth="1"/>
    <col min="12036" max="12036" width="9.33203125" style="5"/>
    <col min="12037" max="12037" width="17.1640625" style="5" customWidth="1"/>
    <col min="12038" max="12038" width="12.5" style="5" customWidth="1"/>
    <col min="12039" max="12290" width="9.33203125" style="5"/>
    <col min="12291" max="12291" width="13.6640625" style="5" customWidth="1"/>
    <col min="12292" max="12292" width="9.33203125" style="5"/>
    <col min="12293" max="12293" width="17.1640625" style="5" customWidth="1"/>
    <col min="12294" max="12294" width="12.5" style="5" customWidth="1"/>
    <col min="12295" max="12546" width="9.33203125" style="5"/>
    <col min="12547" max="12547" width="13.6640625" style="5" customWidth="1"/>
    <col min="12548" max="12548" width="9.33203125" style="5"/>
    <col min="12549" max="12549" width="17.1640625" style="5" customWidth="1"/>
    <col min="12550" max="12550" width="12.5" style="5" customWidth="1"/>
    <col min="12551" max="12802" width="9.33203125" style="5"/>
    <col min="12803" max="12803" width="13.6640625" style="5" customWidth="1"/>
    <col min="12804" max="12804" width="9.33203125" style="5"/>
    <col min="12805" max="12805" width="17.1640625" style="5" customWidth="1"/>
    <col min="12806" max="12806" width="12.5" style="5" customWidth="1"/>
    <col min="12807" max="13058" width="9.33203125" style="5"/>
    <col min="13059" max="13059" width="13.6640625" style="5" customWidth="1"/>
    <col min="13060" max="13060" width="9.33203125" style="5"/>
    <col min="13061" max="13061" width="17.1640625" style="5" customWidth="1"/>
    <col min="13062" max="13062" width="12.5" style="5" customWidth="1"/>
    <col min="13063" max="13314" width="9.33203125" style="5"/>
    <col min="13315" max="13315" width="13.6640625" style="5" customWidth="1"/>
    <col min="13316" max="13316" width="9.33203125" style="5"/>
    <col min="13317" max="13317" width="17.1640625" style="5" customWidth="1"/>
    <col min="13318" max="13318" width="12.5" style="5" customWidth="1"/>
    <col min="13319" max="13570" width="9.33203125" style="5"/>
    <col min="13571" max="13571" width="13.6640625" style="5" customWidth="1"/>
    <col min="13572" max="13572" width="9.33203125" style="5"/>
    <col min="13573" max="13573" width="17.1640625" style="5" customWidth="1"/>
    <col min="13574" max="13574" width="12.5" style="5" customWidth="1"/>
    <col min="13575" max="13826" width="9.33203125" style="5"/>
    <col min="13827" max="13827" width="13.6640625" style="5" customWidth="1"/>
    <col min="13828" max="13828" width="9.33203125" style="5"/>
    <col min="13829" max="13829" width="17.1640625" style="5" customWidth="1"/>
    <col min="13830" max="13830" width="12.5" style="5" customWidth="1"/>
    <col min="13831" max="14082" width="9.33203125" style="5"/>
    <col min="14083" max="14083" width="13.6640625" style="5" customWidth="1"/>
    <col min="14084" max="14084" width="9.33203125" style="5"/>
    <col min="14085" max="14085" width="17.1640625" style="5" customWidth="1"/>
    <col min="14086" max="14086" width="12.5" style="5" customWidth="1"/>
    <col min="14087" max="14338" width="9.33203125" style="5"/>
    <col min="14339" max="14339" width="13.6640625" style="5" customWidth="1"/>
    <col min="14340" max="14340" width="9.33203125" style="5"/>
    <col min="14341" max="14341" width="17.1640625" style="5" customWidth="1"/>
    <col min="14342" max="14342" width="12.5" style="5" customWidth="1"/>
    <col min="14343" max="14594" width="9.33203125" style="5"/>
    <col min="14595" max="14595" width="13.6640625" style="5" customWidth="1"/>
    <col min="14596" max="14596" width="9.33203125" style="5"/>
    <col min="14597" max="14597" width="17.1640625" style="5" customWidth="1"/>
    <col min="14598" max="14598" width="12.5" style="5" customWidth="1"/>
    <col min="14599" max="14850" width="9.33203125" style="5"/>
    <col min="14851" max="14851" width="13.6640625" style="5" customWidth="1"/>
    <col min="14852" max="14852" width="9.33203125" style="5"/>
    <col min="14853" max="14853" width="17.1640625" style="5" customWidth="1"/>
    <col min="14854" max="14854" width="12.5" style="5" customWidth="1"/>
    <col min="14855" max="15106" width="9.33203125" style="5"/>
    <col min="15107" max="15107" width="13.6640625" style="5" customWidth="1"/>
    <col min="15108" max="15108" width="9.33203125" style="5"/>
    <col min="15109" max="15109" width="17.1640625" style="5" customWidth="1"/>
    <col min="15110" max="15110" width="12.5" style="5" customWidth="1"/>
    <col min="15111" max="15362" width="9.33203125" style="5"/>
    <col min="15363" max="15363" width="13.6640625" style="5" customWidth="1"/>
    <col min="15364" max="15364" width="9.33203125" style="5"/>
    <col min="15365" max="15365" width="17.1640625" style="5" customWidth="1"/>
    <col min="15366" max="15366" width="12.5" style="5" customWidth="1"/>
    <col min="15367" max="15618" width="9.33203125" style="5"/>
    <col min="15619" max="15619" width="13.6640625" style="5" customWidth="1"/>
    <col min="15620" max="15620" width="9.33203125" style="5"/>
    <col min="15621" max="15621" width="17.1640625" style="5" customWidth="1"/>
    <col min="15622" max="15622" width="12.5" style="5" customWidth="1"/>
    <col min="15623" max="15874" width="9.33203125" style="5"/>
    <col min="15875" max="15875" width="13.6640625" style="5" customWidth="1"/>
    <col min="15876" max="15876" width="9.33203125" style="5"/>
    <col min="15877" max="15877" width="17.1640625" style="5" customWidth="1"/>
    <col min="15878" max="15878" width="12.5" style="5" customWidth="1"/>
    <col min="15879" max="16130" width="9.33203125" style="5"/>
    <col min="16131" max="16131" width="13.6640625" style="5" customWidth="1"/>
    <col min="16132" max="16132" width="9.33203125" style="5"/>
    <col min="16133" max="16133" width="17.1640625" style="5" customWidth="1"/>
    <col min="16134" max="16134" width="12.5" style="5" customWidth="1"/>
    <col min="16135" max="16384" width="9.33203125" style="5"/>
  </cols>
  <sheetData>
    <row r="2" spans="1:13" x14ac:dyDescent="0.25">
      <c r="E2" s="6" t="s">
        <v>65</v>
      </c>
      <c r="F2" s="7" t="s">
        <v>66</v>
      </c>
      <c r="G2" s="7" t="s">
        <v>67</v>
      </c>
      <c r="H2" s="7" t="s">
        <v>68</v>
      </c>
      <c r="I2" s="7" t="s">
        <v>69</v>
      </c>
    </row>
    <row r="3" spans="1:13" x14ac:dyDescent="0.25">
      <c r="A3" s="5" t="s">
        <v>70</v>
      </c>
      <c r="B3" s="8" t="s">
        <v>71</v>
      </c>
      <c r="C3" s="8">
        <v>4</v>
      </c>
      <c r="D3" s="9"/>
      <c r="E3" s="7">
        <f>F3+G3+H3+I3</f>
        <v>15</v>
      </c>
      <c r="F3" s="10">
        <v>0</v>
      </c>
      <c r="G3" s="10">
        <v>0</v>
      </c>
      <c r="H3" s="10">
        <v>1</v>
      </c>
      <c r="I3" s="10">
        <v>14</v>
      </c>
    </row>
    <row r="4" spans="1:13" x14ac:dyDescent="0.25">
      <c r="A4" s="5" t="s">
        <v>72</v>
      </c>
      <c r="B4" s="11">
        <v>10</v>
      </c>
      <c r="C4" s="12">
        <v>10</v>
      </c>
      <c r="D4" s="13">
        <f>((100/B4)*C4)/100</f>
        <v>1</v>
      </c>
    </row>
    <row r="5" spans="1:13" x14ac:dyDescent="0.25">
      <c r="A5" s="5" t="s">
        <v>73</v>
      </c>
      <c r="B5" s="11">
        <f>C3+1</f>
        <v>5</v>
      </c>
      <c r="C5" s="12">
        <v>5</v>
      </c>
      <c r="D5" s="13">
        <f t="shared" ref="D5:D10" si="0">((100/B5)*C5)/100</f>
        <v>1</v>
      </c>
      <c r="F5" s="140" t="s">
        <v>74</v>
      </c>
      <c r="G5" s="140"/>
      <c r="H5" s="14" t="s">
        <v>75</v>
      </c>
    </row>
    <row r="6" spans="1:13" x14ac:dyDescent="0.25">
      <c r="A6" s="5" t="s">
        <v>76</v>
      </c>
      <c r="B6" s="11">
        <f>C3</f>
        <v>4</v>
      </c>
      <c r="C6" s="12">
        <v>4</v>
      </c>
      <c r="D6" s="13">
        <f t="shared" si="0"/>
        <v>1</v>
      </c>
      <c r="F6" s="139" t="s">
        <v>77</v>
      </c>
      <c r="G6" s="139"/>
      <c r="H6" s="11" t="s">
        <v>78</v>
      </c>
    </row>
    <row r="7" spans="1:13" x14ac:dyDescent="0.25">
      <c r="A7" s="5" t="s">
        <v>79</v>
      </c>
      <c r="B7" s="11">
        <f>C3</f>
        <v>4</v>
      </c>
      <c r="C7" s="12">
        <v>4</v>
      </c>
      <c r="D7" s="13">
        <f t="shared" si="0"/>
        <v>1</v>
      </c>
      <c r="F7" s="139" t="s">
        <v>80</v>
      </c>
      <c r="G7" s="139"/>
      <c r="H7" s="11" t="s">
        <v>81</v>
      </c>
    </row>
    <row r="8" spans="1:13" x14ac:dyDescent="0.25">
      <c r="A8" s="5" t="s">
        <v>82</v>
      </c>
      <c r="B8" s="11">
        <f>C3</f>
        <v>4</v>
      </c>
      <c r="C8" s="12">
        <v>0.5</v>
      </c>
      <c r="D8" s="13">
        <f t="shared" si="0"/>
        <v>0.125</v>
      </c>
      <c r="F8" s="139" t="s">
        <v>83</v>
      </c>
      <c r="G8" s="139"/>
      <c r="H8" s="11" t="s">
        <v>84</v>
      </c>
    </row>
    <row r="9" spans="1:13" x14ac:dyDescent="0.25">
      <c r="A9" s="15" t="s">
        <v>85</v>
      </c>
      <c r="B9" s="11">
        <f>C3</f>
        <v>4</v>
      </c>
      <c r="C9" s="12">
        <v>0</v>
      </c>
      <c r="D9" s="13">
        <f t="shared" si="0"/>
        <v>0</v>
      </c>
      <c r="F9" s="139" t="s">
        <v>86</v>
      </c>
      <c r="G9" s="139"/>
      <c r="H9" s="11" t="s">
        <v>87</v>
      </c>
    </row>
    <row r="10" spans="1:13" x14ac:dyDescent="0.25">
      <c r="A10" s="5" t="s">
        <v>88</v>
      </c>
      <c r="B10" s="11">
        <f>C3</f>
        <v>4</v>
      </c>
      <c r="C10" s="12">
        <v>0</v>
      </c>
      <c r="D10" s="13">
        <f t="shared" si="0"/>
        <v>0</v>
      </c>
      <c r="F10" s="139" t="s">
        <v>89</v>
      </c>
      <c r="G10" s="139"/>
      <c r="H10" s="11" t="s">
        <v>90</v>
      </c>
    </row>
    <row r="11" spans="1:13" x14ac:dyDescent="0.25">
      <c r="F11" s="139" t="s">
        <v>91</v>
      </c>
      <c r="G11" s="139"/>
      <c r="H11" s="11" t="s">
        <v>92</v>
      </c>
    </row>
    <row r="12" spans="1:13" hidden="1" x14ac:dyDescent="0.25">
      <c r="A12" s="7"/>
      <c r="B12" s="7" t="s">
        <v>93</v>
      </c>
      <c r="C12" s="7" t="s">
        <v>94</v>
      </c>
      <c r="G12" s="7" t="s">
        <v>72</v>
      </c>
      <c r="H12" s="7" t="s">
        <v>95</v>
      </c>
      <c r="I12" s="7" t="s">
        <v>96</v>
      </c>
      <c r="J12" s="7" t="s">
        <v>97</v>
      </c>
      <c r="K12" s="7" t="s">
        <v>82</v>
      </c>
      <c r="L12" s="7" t="s">
        <v>85</v>
      </c>
      <c r="M12" s="7" t="s">
        <v>88</v>
      </c>
    </row>
    <row r="13" spans="1:13" hidden="1" x14ac:dyDescent="0.25">
      <c r="A13" s="7" t="s">
        <v>98</v>
      </c>
      <c r="B13" s="7">
        <f>G13</f>
        <v>10</v>
      </c>
      <c r="C13" s="7">
        <f>G14</f>
        <v>30</v>
      </c>
      <c r="E13" s="141" t="s">
        <v>93</v>
      </c>
      <c r="F13" s="141"/>
      <c r="G13" s="16">
        <f>C4</f>
        <v>10</v>
      </c>
      <c r="H13" s="16">
        <f>40/B5*C5</f>
        <v>40</v>
      </c>
      <c r="I13" s="16">
        <f>15/B6*C6</f>
        <v>15</v>
      </c>
      <c r="J13" s="16">
        <f>10/B7*C7</f>
        <v>10</v>
      </c>
      <c r="K13" s="16">
        <f>10/B8*C8</f>
        <v>1.25</v>
      </c>
      <c r="L13" s="16">
        <f>5/B9*C9</f>
        <v>0</v>
      </c>
      <c r="M13" s="16">
        <f>5/B10*C10</f>
        <v>0</v>
      </c>
    </row>
    <row r="14" spans="1:13" hidden="1" x14ac:dyDescent="0.25">
      <c r="A14" s="7" t="s">
        <v>99</v>
      </c>
      <c r="B14" s="7">
        <f>H13</f>
        <v>40</v>
      </c>
      <c r="C14" s="7">
        <f>H14</f>
        <v>30</v>
      </c>
      <c r="E14" s="141" t="s">
        <v>100</v>
      </c>
      <c r="F14" s="141"/>
      <c r="G14" s="7">
        <f>G13+20</f>
        <v>30</v>
      </c>
      <c r="H14" s="7">
        <f>30/B5*C5</f>
        <v>30</v>
      </c>
      <c r="I14" s="7">
        <f>15/B6*C6</f>
        <v>15</v>
      </c>
      <c r="J14" s="7">
        <f>10/B7*C7</f>
        <v>10</v>
      </c>
      <c r="K14" s="7">
        <f>5/B8*C8</f>
        <v>0.625</v>
      </c>
      <c r="L14" s="7">
        <f>5/B9*C9</f>
        <v>0</v>
      </c>
      <c r="M14" s="7">
        <f>5/B10*C10</f>
        <v>0</v>
      </c>
    </row>
    <row r="15" spans="1:13" hidden="1" x14ac:dyDescent="0.25">
      <c r="A15" s="7" t="s">
        <v>96</v>
      </c>
      <c r="B15" s="7">
        <f>I13</f>
        <v>15</v>
      </c>
      <c r="C15" s="7">
        <f>I14</f>
        <v>15</v>
      </c>
    </row>
    <row r="16" spans="1:13" hidden="1" x14ac:dyDescent="0.25">
      <c r="A16" s="7" t="s">
        <v>97</v>
      </c>
      <c r="B16" s="7">
        <f>J13</f>
        <v>10</v>
      </c>
      <c r="C16" s="7">
        <f>J14</f>
        <v>10</v>
      </c>
    </row>
    <row r="17" spans="1:8" hidden="1" x14ac:dyDescent="0.25">
      <c r="A17" s="7" t="s">
        <v>82</v>
      </c>
      <c r="B17" s="7">
        <f>K13</f>
        <v>1.25</v>
      </c>
      <c r="C17" s="7">
        <f>K14</f>
        <v>0.625</v>
      </c>
    </row>
    <row r="18" spans="1:8" hidden="1" x14ac:dyDescent="0.25">
      <c r="A18" s="17" t="s">
        <v>85</v>
      </c>
      <c r="B18" s="7">
        <f>L13</f>
        <v>0</v>
      </c>
      <c r="C18" s="7">
        <f>L14</f>
        <v>0</v>
      </c>
    </row>
    <row r="19" spans="1:8" hidden="1" x14ac:dyDescent="0.25">
      <c r="A19" s="7" t="s">
        <v>88</v>
      </c>
      <c r="B19" s="7">
        <f>M13</f>
        <v>0</v>
      </c>
      <c r="C19" s="7">
        <f>M14</f>
        <v>0</v>
      </c>
    </row>
    <row r="20" spans="1:8" x14ac:dyDescent="0.25">
      <c r="A20" s="7" t="s">
        <v>101</v>
      </c>
      <c r="B20" s="18">
        <f>(B13+B14+B15+B16+B17+B18+B19)/100</f>
        <v>0.76249999999999996</v>
      </c>
      <c r="C20" s="18">
        <f>(C13+C14+C15+C16+C17+C18+C19)/100</f>
        <v>0.85624999999999996</v>
      </c>
      <c r="F20" s="139" t="s">
        <v>102</v>
      </c>
      <c r="G20" s="139"/>
      <c r="H20" s="11" t="s">
        <v>81</v>
      </c>
    </row>
    <row r="21" spans="1:8" x14ac:dyDescent="0.25">
      <c r="F21" s="139" t="s">
        <v>103</v>
      </c>
      <c r="G21" s="139"/>
      <c r="H21" s="11" t="s">
        <v>104</v>
      </c>
    </row>
    <row r="22" spans="1:8" x14ac:dyDescent="0.25">
      <c r="A22" s="5" t="s">
        <v>105</v>
      </c>
      <c r="B22" s="19">
        <v>0.01</v>
      </c>
      <c r="C22" s="19">
        <v>0.02</v>
      </c>
      <c r="F22" s="139" t="s">
        <v>106</v>
      </c>
      <c r="G22" s="139"/>
      <c r="H22" s="11" t="s">
        <v>107</v>
      </c>
    </row>
    <row r="23" spans="1:8" x14ac:dyDescent="0.25">
      <c r="A23" s="5" t="s">
        <v>108</v>
      </c>
      <c r="B23" s="19">
        <v>0.01</v>
      </c>
      <c r="C23" s="19">
        <v>0.03</v>
      </c>
    </row>
    <row r="24" spans="1:8" x14ac:dyDescent="0.25">
      <c r="A24" s="5" t="s">
        <v>109</v>
      </c>
      <c r="B24" s="19">
        <v>0.03</v>
      </c>
      <c r="C24" s="19">
        <v>0.08</v>
      </c>
    </row>
    <row r="25" spans="1:8" x14ac:dyDescent="0.25">
      <c r="A25" s="5" t="s">
        <v>110</v>
      </c>
      <c r="B25" s="19">
        <v>0.05</v>
      </c>
      <c r="C25" s="19">
        <v>0.15</v>
      </c>
    </row>
    <row r="26" spans="1:8" x14ac:dyDescent="0.25">
      <c r="A26" s="5" t="s">
        <v>111</v>
      </c>
      <c r="B26" s="19">
        <v>7.0000000000000007E-2</v>
      </c>
      <c r="C26" s="19">
        <v>0.2</v>
      </c>
    </row>
    <row r="27" spans="1:8" x14ac:dyDescent="0.25">
      <c r="A27" s="5" t="s">
        <v>112</v>
      </c>
      <c r="B27" s="19">
        <v>0.1</v>
      </c>
      <c r="C27" s="19">
        <v>0.3</v>
      </c>
    </row>
  </sheetData>
  <mergeCells count="12">
    <mergeCell ref="F22:G22"/>
    <mergeCell ref="F5:G5"/>
    <mergeCell ref="F6:G6"/>
    <mergeCell ref="F7:G7"/>
    <mergeCell ref="F8:G8"/>
    <mergeCell ref="F9:G9"/>
    <mergeCell ref="F10:G10"/>
    <mergeCell ref="F11:G11"/>
    <mergeCell ref="E13:F13"/>
    <mergeCell ref="E14:F14"/>
    <mergeCell ref="F20:G20"/>
    <mergeCell ref="F21:G2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election activeCell="A9" sqref="A8:A9"/>
    </sheetView>
  </sheetViews>
  <sheetFormatPr defaultRowHeight="12.75" x14ac:dyDescent="0.2"/>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Table 1</vt:lpstr>
      <vt:lpstr>Sheet3</vt:lpstr>
      <vt:lpstr>A%</vt:lpstr>
      <vt:lpstr>B</vt:lpstr>
      <vt:lpstr>C,D</vt:lpstr>
      <vt:lpstr>VALUATION</vt:lpstr>
      <vt:lpstr>'Table 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VSJCV - AXIS - APF New - June 19 - 04223</dc:title>
  <dc:creator>VSJ-01</dc:creator>
  <cp:lastModifiedBy>madhurapanchal77@gmail.com</cp:lastModifiedBy>
  <cp:lastPrinted>2025-07-13T12:34:05Z</cp:lastPrinted>
  <dcterms:created xsi:type="dcterms:W3CDTF">2020-07-13T07:05:04Z</dcterms:created>
  <dcterms:modified xsi:type="dcterms:W3CDTF">2025-07-13T12:35:13Z</dcterms:modified>
</cp:coreProperties>
</file>