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D:\July 25\Dump\"/>
    </mc:Choice>
  </mc:AlternateContent>
  <xr:revisionPtr revIDLastSave="0" documentId="13_ncr:1_{DE643E71-BF13-4D27-B347-B8D0CB86544E}" xr6:coauthVersionLast="47" xr6:coauthVersionMax="47" xr10:uidLastSave="{00000000-0000-0000-0000-000000000000}"/>
  <bookViews>
    <workbookView xWindow="-120" yWindow="-120" windowWidth="20730" windowHeight="11160" tabRatio="855" xr2:uid="{00000000-000D-0000-FFFF-FFFF00000000}"/>
  </bookViews>
  <sheets>
    <sheet name="Report" sheetId="16" r:id="rId1"/>
    <sheet name="Note" sheetId="11" r:id="rId2"/>
  </sheets>
  <definedNames>
    <definedName name="_xlnm.Print_Area" localSheetId="0">Report!$A$1:$J$199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 i="16" l="1"/>
  <c r="D61" i="16" l="1"/>
  <c r="D62" i="16"/>
  <c r="D63" i="16"/>
  <c r="D64" i="16"/>
  <c r="D65" i="16"/>
  <c r="D66" i="16"/>
  <c r="D67" i="16"/>
  <c r="D68" i="16"/>
  <c r="M65" i="16"/>
  <c r="C13" i="16"/>
  <c r="D97" i="16"/>
  <c r="G97" i="16" s="1"/>
  <c r="D98" i="16"/>
  <c r="G98" i="16" s="1"/>
  <c r="D95" i="16"/>
  <c r="G95" i="16" s="1"/>
  <c r="D94" i="16"/>
  <c r="G94" i="16" s="1"/>
  <c r="D92" i="16"/>
  <c r="G92" i="16" s="1"/>
  <c r="D91" i="16"/>
  <c r="G91" i="16" s="1"/>
  <c r="D89" i="16"/>
  <c r="G89" i="16" s="1"/>
  <c r="D87" i="16"/>
  <c r="G87" i="16"/>
  <c r="D84" i="16"/>
  <c r="G84" i="16" s="1"/>
  <c r="L84" i="16" s="1"/>
  <c r="D86" i="16"/>
  <c r="D85" i="16"/>
  <c r="G85" i="16" s="1"/>
  <c r="F7" i="16"/>
  <c r="M34" i="11"/>
  <c r="J34" i="11"/>
  <c r="F34" i="11"/>
  <c r="M33" i="11"/>
  <c r="J33" i="11"/>
  <c r="F33" i="11"/>
  <c r="M32" i="11"/>
  <c r="J32" i="11"/>
  <c r="F32" i="11"/>
  <c r="M31" i="11"/>
  <c r="J31" i="11"/>
  <c r="F31" i="11"/>
  <c r="M30" i="11"/>
  <c r="J30" i="11"/>
  <c r="F30" i="11"/>
  <c r="M29" i="11"/>
  <c r="J29" i="11"/>
  <c r="F29" i="11"/>
  <c r="M28" i="11"/>
  <c r="J28" i="11"/>
  <c r="F28" i="11"/>
  <c r="M27" i="11"/>
  <c r="J27" i="11"/>
  <c r="F27" i="11"/>
  <c r="M26" i="11"/>
  <c r="J26" i="11"/>
  <c r="F26" i="11"/>
  <c r="M25" i="11"/>
  <c r="J25" i="11"/>
  <c r="F25" i="11"/>
  <c r="M24" i="11"/>
  <c r="J24" i="11"/>
  <c r="F24" i="11"/>
  <c r="M23" i="11"/>
  <c r="J23" i="11"/>
  <c r="F23" i="11"/>
  <c r="M22" i="11"/>
  <c r="J22" i="11"/>
  <c r="F22" i="11"/>
  <c r="M21" i="11"/>
  <c r="J21" i="11"/>
  <c r="F21" i="11"/>
  <c r="M20" i="11"/>
  <c r="J20" i="11"/>
  <c r="F20" i="11"/>
  <c r="M19" i="11"/>
  <c r="J19" i="11"/>
  <c r="F19" i="11"/>
  <c r="M18" i="11"/>
  <c r="J18" i="11"/>
  <c r="F18" i="11"/>
  <c r="M17" i="11"/>
  <c r="J17" i="11"/>
  <c r="F17" i="11"/>
  <c r="M16" i="11"/>
  <c r="J16" i="11"/>
  <c r="F16" i="11"/>
  <c r="M15" i="11"/>
  <c r="J15" i="11"/>
  <c r="F15" i="11"/>
  <c r="M14" i="11"/>
  <c r="J14" i="11"/>
  <c r="F14" i="11"/>
  <c r="M13" i="11"/>
  <c r="J13" i="11"/>
  <c r="F13" i="11"/>
  <c r="M12" i="11"/>
  <c r="J12" i="11"/>
  <c r="F12" i="11"/>
  <c r="M11" i="11"/>
  <c r="J11" i="11"/>
  <c r="F11" i="11"/>
  <c r="M10" i="11"/>
  <c r="J10" i="11"/>
  <c r="F10" i="11"/>
  <c r="M9" i="11"/>
  <c r="J9" i="11"/>
  <c r="F9" i="11"/>
  <c r="M8" i="11"/>
  <c r="J8" i="11"/>
  <c r="F8" i="11"/>
  <c r="M7" i="11"/>
  <c r="J7" i="11"/>
  <c r="F7" i="11"/>
  <c r="F41" i="16"/>
  <c r="D51" i="16"/>
  <c r="D49" i="16"/>
  <c r="D111" i="16"/>
  <c r="G75" i="16"/>
  <c r="H46" i="16"/>
  <c r="C46" i="16"/>
  <c r="M61" i="16"/>
  <c r="M66" i="16"/>
  <c r="M62" i="16"/>
  <c r="C59" i="16" s="1"/>
  <c r="M67" i="16"/>
  <c r="C60" i="16" s="1"/>
  <c r="D60" i="16" s="1"/>
  <c r="M64" i="16"/>
  <c r="D78" i="16" l="1"/>
  <c r="G86" i="16"/>
  <c r="G78" i="16" s="1"/>
  <c r="M35" i="11"/>
  <c r="L35" i="11" s="1"/>
  <c r="J35" i="11"/>
  <c r="I35" i="11" s="1"/>
  <c r="F35" i="11"/>
  <c r="E35" i="11" s="1"/>
  <c r="H59" i="16"/>
  <c r="D59" i="16"/>
  <c r="K55" i="16" s="1"/>
  <c r="C57" i="16" s="1"/>
  <c r="F59" i="16" s="1"/>
  <c r="C78" i="16"/>
</calcChain>
</file>

<file path=xl/sharedStrings.xml><?xml version="1.0" encoding="utf-8"?>
<sst xmlns="http://schemas.openxmlformats.org/spreadsheetml/2006/main" count="258" uniqueCount="207">
  <si>
    <t>Date:</t>
  </si>
  <si>
    <t>CPC Name:</t>
  </si>
  <si>
    <t>Date Of Property Visit</t>
  </si>
  <si>
    <t>Name of the builder group</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</si>
  <si>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</si>
  <si>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</si>
  <si>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</si>
  <si>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</si>
  <si>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</si>
  <si>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</si>
  <si>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</si>
  <si>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</si>
  <si>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</si>
  <si>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</si>
  <si>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</si>
  <si>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</si>
  <si>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</si>
  <si>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</si>
  <si>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</si>
  <si>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</si>
  <si>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</si>
  <si>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</si>
  <si>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</si>
  <si>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</si>
  <si>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</si>
  <si>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Undertaking :</t>
  </si>
  <si>
    <t>Authorized Signatory
                                                                                                                                                                                                                                                                                     Name &amp; Seal of the agency</t>
  </si>
  <si>
    <t>2) I/We have no direct or Indirect Interest in the property being valued</t>
  </si>
  <si>
    <t>Quality of infrastructure in vicinity</t>
  </si>
  <si>
    <t>Description</t>
  </si>
  <si>
    <t>Attached Terrace area</t>
  </si>
  <si>
    <t>PLC Y/N</t>
  </si>
  <si>
    <t>Flat No.</t>
  </si>
  <si>
    <t>Type of Work</t>
  </si>
  <si>
    <t>Plinth</t>
  </si>
  <si>
    <t>3) The information furnished above is true and correct to my/our knowledge.</t>
  </si>
  <si>
    <t xml:space="preserve">Latitude &amp; Longitude </t>
  </si>
  <si>
    <t>Longitude</t>
  </si>
  <si>
    <t xml:space="preserve">Valuation Report </t>
  </si>
  <si>
    <t xml:space="preserve">Details of Flats in Building   </t>
  </si>
  <si>
    <t>Yes</t>
  </si>
  <si>
    <t>Quality of construction: Good</t>
  </si>
  <si>
    <t>Violations Observed if any : NA</t>
  </si>
  <si>
    <t>NA</t>
  </si>
  <si>
    <t>South</t>
  </si>
  <si>
    <t xml:space="preserve">Distance from city centre: </t>
  </si>
  <si>
    <t>Plane</t>
  </si>
  <si>
    <t>Projected life of the structure: 60 Years After Completion</t>
  </si>
  <si>
    <t>Material laying at Site: :Bricks, Cement &amp; Steel etc.</t>
  </si>
  <si>
    <t>No of floors at site : See Construction details</t>
  </si>
  <si>
    <t>Wheather the construction is as per approved Building plan : Under Construction</t>
  </si>
  <si>
    <t>Does the boundaries at site match, as mentioned in the Docoumentation: NA</t>
  </si>
  <si>
    <t>all available at  1 to 2 km.</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</si>
  <si>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</si>
  <si>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</si>
  <si>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</si>
  <si>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</si>
  <si>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</si>
  <si>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</si>
  <si>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</si>
  <si>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</si>
  <si>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</si>
  <si>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</si>
  <si>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</si>
  <si>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Expected Completion</t>
  </si>
  <si>
    <t>Approved no of Floors</t>
  </si>
  <si>
    <t xml:space="preserve">Commencement date of construction </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</si>
  <si>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</si>
  <si>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</si>
  <si>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</si>
  <si>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</si>
  <si>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</si>
  <si>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</si>
  <si>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</si>
  <si>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</si>
  <si>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</si>
  <si>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</si>
  <si>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</si>
  <si>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</si>
  <si>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</si>
  <si>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</si>
  <si>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</si>
  <si>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</si>
  <si>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</si>
  <si>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</si>
  <si>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</si>
  <si>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</si>
  <si>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</si>
  <si>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 xml:space="preserve">Recommended rate of Parking </t>
  </si>
  <si>
    <t>CB</t>
  </si>
  <si>
    <t>FB</t>
  </si>
  <si>
    <t>DB</t>
  </si>
  <si>
    <t>Approved area of the building in Sq.Mt</t>
  </si>
  <si>
    <t xml:space="preserve">O. Certificate No.: </t>
  </si>
  <si>
    <t xml:space="preserve">Date of approval: </t>
  </si>
  <si>
    <t>Contect Details ( Name &amp; Contect No.)</t>
  </si>
  <si>
    <t>Does property have Electricity / Water / Drainage Connection</t>
  </si>
  <si>
    <t>Distressed valuation of the Property</t>
  </si>
  <si>
    <t>Building details Floor Wise</t>
  </si>
  <si>
    <t>Floor</t>
  </si>
  <si>
    <t>Type of Structure : RCC Frame Structure</t>
  </si>
  <si>
    <t>Approved no of units</t>
  </si>
  <si>
    <t>Google Map :</t>
  </si>
  <si>
    <t>RERA No.</t>
  </si>
  <si>
    <t>Recommended rate of the flat Per Sq. Ft. ( on Saleable area)</t>
  </si>
  <si>
    <t>Gross Carpet area</t>
  </si>
  <si>
    <t>Commencement Certificate No.</t>
  </si>
  <si>
    <t xml:space="preserve">Approved Floor plan No.  </t>
  </si>
  <si>
    <t>Accessibility to the Project from the City:
(Proximity to civic amenities like school, hospital, market)</t>
  </si>
  <si>
    <t>Name / No of the Building</t>
  </si>
  <si>
    <t xml:space="preserve">PHOTOGRAPHS OF PROPERTY : 
</t>
  </si>
  <si>
    <t>Saleable area</t>
  </si>
  <si>
    <t xml:space="preserve">(Restrictive Covenants in regard to Land Use, if any)    </t>
  </si>
  <si>
    <t>Residential</t>
  </si>
  <si>
    <t>No</t>
  </si>
  <si>
    <t>Area Statement Details :</t>
  </si>
  <si>
    <t>4) Legal title of the property is not verified by us.</t>
  </si>
  <si>
    <t>5) Gross carpet area =  Net Carpet area + Fungible area.</t>
  </si>
  <si>
    <t>6) Fungible Area= Enclosed Balcony + Flower Bed + Covered Balcony + Service Slab + Duct + Chajja + Wheather Shed area.</t>
  </si>
  <si>
    <t>CTS no</t>
  </si>
  <si>
    <t>Valid upto date: 
One year from date of issue</t>
  </si>
  <si>
    <t xml:space="preserve">Approved usage of the Property:                                                                                                                                             </t>
  </si>
  <si>
    <t>N</t>
  </si>
  <si>
    <t>1) We have personally visited the property &amp; identified the same based on the documents provided.</t>
  </si>
  <si>
    <r>
      <t xml:space="preserve">Proposed Amenities :                                                                                                                                                                                                                      </t>
    </r>
    <r>
      <rPr>
        <sz val="11"/>
        <rFont val="Times New Roman"/>
        <family val="1"/>
      </rPr>
      <t xml:space="preserve">   </t>
    </r>
    <r>
      <rPr>
        <b/>
        <sz val="11"/>
        <rFont val="Times New Roman"/>
        <family val="1"/>
      </rPr>
      <t xml:space="preserve">                                               </t>
    </r>
  </si>
  <si>
    <r>
      <t xml:space="preserve">: </t>
    </r>
    <r>
      <rPr>
        <sz val="11"/>
        <rFont val="Times New Roman"/>
        <family val="1"/>
      </rPr>
      <t>1.Vitrified tiles flooring 2. Granite Kitchen Platform  3. Decorative Enternace  etc.</t>
    </r>
    <r>
      <rPr>
        <b/>
        <sz val="11"/>
        <rFont val="Times New Roman"/>
        <family val="1"/>
      </rPr>
      <t xml:space="preserve">                                                                                                                                                                                                                                 </t>
    </r>
    <r>
      <rPr>
        <sz val="11"/>
        <rFont val="Times New Roman"/>
        <family val="1"/>
      </rPr>
      <t xml:space="preserve">   </t>
    </r>
    <r>
      <rPr>
        <b/>
        <sz val="11"/>
        <rFont val="Times New Roman"/>
        <family val="1"/>
      </rPr>
      <t xml:space="preserve">                                               </t>
    </r>
  </si>
  <si>
    <t>Axis Goregaon</t>
  </si>
  <si>
    <t>01 Building</t>
  </si>
  <si>
    <t>Pahadi</t>
  </si>
  <si>
    <t>Goregaon</t>
  </si>
  <si>
    <t>Mumbai</t>
  </si>
  <si>
    <t>Satyam Park</t>
  </si>
  <si>
    <t>SRA/ENG/2123/PS/PL/AP</t>
  </si>
  <si>
    <t>22/03/2018.</t>
  </si>
  <si>
    <t>P51800012764</t>
  </si>
  <si>
    <t xml:space="preserve">400063
</t>
  </si>
  <si>
    <t>Slum area</t>
  </si>
  <si>
    <t>Shreyas colony SRA building</t>
  </si>
  <si>
    <t>Pahadi road</t>
  </si>
  <si>
    <t>Classic pantagaon building</t>
  </si>
  <si>
    <t>Ground floor is for parking</t>
  </si>
  <si>
    <t>1St to 6th &amp; 8th to 10th floor</t>
  </si>
  <si>
    <t>1BHK</t>
  </si>
  <si>
    <t>11th floor</t>
  </si>
  <si>
    <t>2BHK</t>
  </si>
  <si>
    <t>12th,13th &amp; 15th floor</t>
  </si>
  <si>
    <t xml:space="preserve"> 14th floor (part refuge area)</t>
  </si>
  <si>
    <t>Aarey Road</t>
  </si>
  <si>
    <t>Upper Class</t>
  </si>
  <si>
    <t>Developed</t>
  </si>
  <si>
    <t xml:space="preserve">Non-Slum </t>
  </si>
  <si>
    <t>Slum</t>
  </si>
  <si>
    <t>Approved Layout, Approved Building Plan.</t>
  </si>
  <si>
    <t>7th floor (Part fitness center &amp; refuge area)</t>
  </si>
  <si>
    <t>7th floor</t>
  </si>
  <si>
    <t xml:space="preserve"> 14th floor</t>
  </si>
  <si>
    <t>12th, 13th &amp; 15th floor</t>
  </si>
  <si>
    <t>500000/-</t>
  </si>
  <si>
    <t>Premleela Heights</t>
  </si>
  <si>
    <t>1st to 6th &amp; 8th to 10th floor</t>
  </si>
  <si>
    <t>Residential Area Details :</t>
  </si>
  <si>
    <t>Building &amp; Wing</t>
  </si>
  <si>
    <t>No. of Flats</t>
  </si>
  <si>
    <t>Total Gross Carpet Area</t>
  </si>
  <si>
    <t>Total Saleable Area</t>
  </si>
  <si>
    <t>02/02/2019.</t>
  </si>
  <si>
    <t>448 and 448/1 to 56</t>
  </si>
  <si>
    <t>4. We considered rate as per Builder cost sheet.</t>
  </si>
  <si>
    <t>Ground</t>
  </si>
  <si>
    <t>Podium</t>
  </si>
  <si>
    <t>Floors</t>
  </si>
  <si>
    <t>All work Completed. Wait For OC.</t>
  </si>
  <si>
    <t xml:space="preserve">Stage of construction: </t>
  </si>
  <si>
    <t>All work Completed. Provide OC.</t>
  </si>
  <si>
    <t>Slab/Floor</t>
  </si>
  <si>
    <t>Complition %</t>
  </si>
  <si>
    <t>Progress %</t>
  </si>
  <si>
    <t>Disbursement %</t>
  </si>
  <si>
    <t>All work Completed. OC Received.</t>
  </si>
  <si>
    <t>Excavation</t>
  </si>
  <si>
    <t>Excavation in process</t>
  </si>
  <si>
    <t>Brickwork</t>
  </si>
  <si>
    <t>Brickwork &amp; Internal Plaster</t>
  </si>
  <si>
    <t>Excavation Completed</t>
  </si>
  <si>
    <t>Internal Plaster</t>
  </si>
  <si>
    <t>Ext. Plaster &amp; Plumbing</t>
  </si>
  <si>
    <t>External Plaster &amp; Plumbing</t>
  </si>
  <si>
    <t>Footing in Process</t>
  </si>
  <si>
    <t>Flooring &amp; Fitting</t>
  </si>
  <si>
    <t>Footing Completed</t>
  </si>
  <si>
    <t>Painting &amp; Wooden</t>
  </si>
  <si>
    <t>Plinth in process</t>
  </si>
  <si>
    <t>Building Common Amenities</t>
  </si>
  <si>
    <t>Plinth completed</t>
  </si>
  <si>
    <t>Possession</t>
  </si>
  <si>
    <t>G + 1st to 15th Floor</t>
  </si>
  <si>
    <t>SRA/ENG/2123/PS/PL/AP
Valid Up to: G + 1st to 15th Floor</t>
  </si>
  <si>
    <t xml:space="preserve">RCC </t>
  </si>
  <si>
    <t>About 850m from Goregaon Railway Station</t>
  </si>
  <si>
    <t>Construction details: G + 1st to 15th Floor</t>
  </si>
  <si>
    <t>M/s. Prem Leela Developers</t>
  </si>
  <si>
    <t>Office No. 1031, Wing J, Akshar Business Park, Plot No. 03 Sector 25, Near APMC Market,
Vashi, Navi Mumbai, Maharashtra 400703 TEL: 022-46090378/79/80                                                                                                                           E mail : vsjcapf@gmail.com. Web site : www.vsjadon.com</t>
  </si>
  <si>
    <t>Flats</t>
  </si>
  <si>
    <t xml:space="preserve">Location Link </t>
  </si>
  <si>
    <t>19.1660366,72.8571211</t>
  </si>
  <si>
    <t>https://goo.gl/maps/JnpGVXbgXtopTAtD8</t>
  </si>
  <si>
    <r>
      <t xml:space="preserve">Remarks:  
1. Construction work was stopped. Work same as visit(05/01/2022).
    Material found on site.
2. We considered Saleable area as per our calculation.
3. We considered Carpet area as per Approved Plan.
4. We considered rate as per Market Inquire.
5. Car parking is subjected to authentic documentation.
</t>
    </r>
    <r>
      <rPr>
        <b/>
        <sz val="11"/>
        <color rgb="FFFF0000"/>
        <rFont val="Times New Roman"/>
        <family val="1"/>
      </rPr>
      <t>6. As per RERA, completion period of project Premleela Heights has expired on 30/12/2023 but still project work is pending.</t>
    </r>
    <r>
      <rPr>
        <b/>
        <sz val="11"/>
        <rFont val="Times New Roman"/>
        <family val="1"/>
      </rPr>
      <t xml:space="preserve">
7. Since the project has received first CC on 02/02/2019, But construction work is not yet Completed, Provide revised approved CC.</t>
    </r>
    <r>
      <rPr>
        <b/>
        <sz val="11"/>
        <color rgb="FFFF0000"/>
        <rFont val="Times New Roman"/>
        <family val="1"/>
      </rPr>
      <t xml:space="preserve">
</t>
    </r>
    <r>
      <rPr>
        <b/>
        <sz val="11"/>
        <rFont val="Times New Roman"/>
        <family val="1"/>
      </rPr>
      <t xml:space="preserve">8. As checked on RERA portal on date 15/07/2025, we have observed that above project " Premleela Heights " is kept under abeyance. Please check from your end.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</si>
</sst>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scheme val="minor"/>
    </font>
    <font>
      <sz val="11"/>
      <color indexed="8"/>
      <name val="Calibri"/>
      <family val="2"/>
    </font>
    <font>
      <b/>
      <sz val="11"/>
      <color indexed="8"/>
      <name val="Times New Roman"/>
      <family val="1"/>
    </font>
    <font>
      <sz val="11"/>
      <color indexed="8"/>
      <name val="Times New Roman"/>
      <family val="1"/>
    </font>
    <font>
      <b/>
      <sz val="12"/>
      <color indexed="8"/>
      <name val="Times New Roman"/>
      <family val="1"/>
    </font>
    <font>
      <b/>
      <sz val="11"/>
      <name val="Times New Roman"/>
      <family val="1"/>
    </font>
    <font>
      <sz val="11"/>
      <name val="Times New Roman"/>
      <family val="1"/>
    </font>
    <font>
      <b/>
      <sz val="14"/>
      <color indexed="8"/>
      <name val="Times New Roman"/>
      <family val="1"/>
    </font>
    <font>
      <b/>
      <sz val="10"/>
      <color indexed="8"/>
      <name val="Times New Roman"/>
      <family val="1"/>
    </font>
    <font>
      <sz val="12"/>
      <color indexed="8"/>
      <name val="Times New Roman"/>
      <family val="1"/>
    </font>
    <font>
      <sz val="12"/>
      <name val="Times New Roman"/>
      <family val="1"/>
    </font>
    <font>
      <b/>
      <sz val="12"/>
      <name val="Times New Roman"/>
      <family val="1"/>
    </font>
    <font>
      <sz val="11"/>
      <color theme="1"/>
      <name val="Calibri"/>
      <family val="2"/>
      <scheme val="minor"/>
    </font>
    <font>
      <sz val="11"/>
      <color rgb="FF000000"/>
      <name val="Calibri"/>
      <family val="2"/>
    </font>
    <font>
      <b/>
      <sz val="11"/>
      <color theme="1"/>
      <name val="Calibri"/>
      <family val="2"/>
      <scheme val="minor"/>
    </font>
    <font>
      <b/>
      <sz val="11"/>
      <color theme="1"/>
      <name val="Times New Roman"/>
      <family val="1"/>
    </font>
    <font>
      <sz val="11"/>
      <color rgb="FFFF0000"/>
      <name val="Times New Roman"/>
      <family val="1"/>
    </font>
    <font>
      <sz val="11"/>
      <color theme="1"/>
      <name val="Times New Roman"/>
      <family val="1"/>
    </font>
    <font>
      <sz val="12"/>
      <color theme="1"/>
      <name val="Times New Roman"/>
      <family val="1"/>
    </font>
    <font>
      <b/>
      <sz val="12"/>
      <color theme="1"/>
      <name val="Times New Roman"/>
      <family val="1"/>
    </font>
    <font>
      <sz val="11"/>
      <color rgb="FF000000"/>
      <name val="Times New Roman"/>
      <family val="1"/>
    </font>
    <font>
      <b/>
      <sz val="11"/>
      <color rgb="FFFF0000"/>
      <name val="Times New Roman"/>
      <family val="1"/>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s>
  <cellStyleXfs count="5">
    <xf numFmtId="0" fontId="0" fillId="0" borderId="0"/>
    <xf numFmtId="0" fontId="1" fillId="0" borderId="0"/>
    <xf numFmtId="0" fontId="13" fillId="0" borderId="0"/>
    <xf numFmtId="0" fontId="12" fillId="0" borderId="0"/>
    <xf numFmtId="0" fontId="22" fillId="0" borderId="0" applyNumberFormat="0" applyFill="0" applyBorder="0" applyAlignment="0" applyProtection="0"/>
  </cellStyleXfs>
  <cellXfs count="212">
    <xf numFmtId="0" fontId="0" fillId="0" borderId="0" xfId="0"/>
    <xf numFmtId="0" fontId="3" fillId="0" borderId="1" xfId="0" applyFont="1" applyBorder="1" applyAlignment="1">
      <alignment vertical="top"/>
    </xf>
    <xf numFmtId="0" fontId="3" fillId="0" borderId="1" xfId="0" applyFont="1" applyBorder="1" applyAlignment="1">
      <alignment vertical="top" wrapText="1"/>
    </xf>
    <xf numFmtId="0" fontId="3" fillId="2" borderId="1" xfId="0" applyFont="1" applyFill="1" applyBorder="1" applyAlignment="1">
      <alignment vertical="top"/>
    </xf>
    <xf numFmtId="1" fontId="4" fillId="0" borderId="1" xfId="0" applyNumberFormat="1" applyFont="1" applyBorder="1" applyAlignment="1">
      <alignment horizontal="center" vertical="top" wrapText="1"/>
    </xf>
    <xf numFmtId="0" fontId="0" fillId="0" borderId="1" xfId="0" applyBorder="1"/>
    <xf numFmtId="0" fontId="14" fillId="0" borderId="1" xfId="0" applyFont="1" applyBorder="1"/>
    <xf numFmtId="0" fontId="0" fillId="0" borderId="2" xfId="0" applyBorder="1"/>
    <xf numFmtId="1" fontId="8" fillId="0" borderId="1" xfId="0" applyNumberFormat="1" applyFont="1" applyBorder="1" applyAlignment="1">
      <alignment horizontal="center" vertical="top" wrapText="1"/>
    </xf>
    <xf numFmtId="0" fontId="2" fillId="0" borderId="0" xfId="0" applyFont="1" applyAlignment="1">
      <alignment vertical="top" wrapText="1"/>
    </xf>
    <xf numFmtId="0" fontId="8" fillId="0" borderId="0" xfId="0" applyFont="1" applyAlignment="1">
      <alignment vertical="top"/>
    </xf>
    <xf numFmtId="0" fontId="15" fillId="0" borderId="0" xfId="0" applyFont="1"/>
    <xf numFmtId="0" fontId="16" fillId="0" borderId="3" xfId="0" applyFont="1" applyBorder="1" applyAlignment="1">
      <alignment vertical="top" wrapText="1"/>
    </xf>
    <xf numFmtId="0" fontId="17" fillId="0" borderId="0" xfId="0" applyFont="1"/>
    <xf numFmtId="0" fontId="3" fillId="0" borderId="3" xfId="0" applyFont="1" applyBorder="1" applyAlignment="1">
      <alignment vertical="top" wrapText="1"/>
    </xf>
    <xf numFmtId="0" fontId="2" fillId="0" borderId="0" xfId="0" applyFont="1" applyAlignment="1">
      <alignment vertical="top"/>
    </xf>
    <xf numFmtId="0" fontId="3" fillId="0" borderId="4" xfId="0" applyFont="1" applyBorder="1" applyAlignment="1">
      <alignment vertical="top"/>
    </xf>
    <xf numFmtId="0" fontId="3" fillId="2" borderId="1" xfId="0" applyFont="1" applyFill="1" applyBorder="1" applyAlignment="1">
      <alignment horizontal="left" vertical="top"/>
    </xf>
    <xf numFmtId="0" fontId="14" fillId="0" borderId="1" xfId="0" applyFont="1" applyBorder="1" applyAlignment="1">
      <alignment horizontal="center"/>
    </xf>
    <xf numFmtId="1" fontId="9" fillId="0" borderId="1" xfId="0" applyNumberFormat="1" applyFont="1" applyBorder="1" applyAlignment="1">
      <alignment horizontal="center" vertical="center" wrapText="1"/>
    </xf>
    <xf numFmtId="0" fontId="3" fillId="0" borderId="0" xfId="1" applyFont="1"/>
    <xf numFmtId="0" fontId="18" fillId="0" borderId="0" xfId="0" applyFont="1" applyAlignment="1">
      <alignment horizontal="center" vertical="center"/>
    </xf>
    <xf numFmtId="0" fontId="6" fillId="0" borderId="1" xfId="0" applyFont="1" applyBorder="1" applyAlignment="1">
      <alignment vertical="top"/>
    </xf>
    <xf numFmtId="164" fontId="3" fillId="0" borderId="1" xfId="0" applyNumberFormat="1" applyFont="1" applyBorder="1" applyAlignment="1">
      <alignment horizontal="center" vertical="top" wrapText="1"/>
    </xf>
    <xf numFmtId="0" fontId="19" fillId="0" borderId="1" xfId="0" applyFont="1" applyBorder="1" applyAlignment="1">
      <alignment horizontal="center" vertical="center"/>
    </xf>
    <xf numFmtId="0" fontId="18" fillId="0" borderId="1" xfId="0" applyFont="1" applyBorder="1" applyAlignment="1">
      <alignment horizontal="center" vertical="center"/>
    </xf>
    <xf numFmtId="0" fontId="0" fillId="2" borderId="0" xfId="0" applyFill="1"/>
    <xf numFmtId="0" fontId="0" fillId="2" borderId="1" xfId="0" applyFill="1" applyBorder="1"/>
    <xf numFmtId="0" fontId="0" fillId="2" borderId="2" xfId="0" applyFill="1" applyBorder="1"/>
    <xf numFmtId="0" fontId="14" fillId="2" borderId="1" xfId="0" applyFont="1" applyFill="1" applyBorder="1"/>
    <xf numFmtId="0" fontId="0" fillId="3" borderId="0" xfId="0" applyFill="1"/>
    <xf numFmtId="0" fontId="18" fillId="0" borderId="5" xfId="3" applyFont="1" applyBorder="1" applyProtection="1">
      <protection hidden="1"/>
    </xf>
    <xf numFmtId="0" fontId="18" fillId="0" borderId="6" xfId="3" applyFont="1" applyBorder="1" applyProtection="1">
      <protection hidden="1"/>
    </xf>
    <xf numFmtId="0" fontId="10" fillId="0" borderId="1" xfId="3" applyFont="1" applyBorder="1" applyAlignment="1" applyProtection="1">
      <alignment horizontal="center" vertical="top"/>
      <protection locked="0"/>
    </xf>
    <xf numFmtId="0" fontId="18" fillId="0" borderId="0" xfId="3" applyFont="1" applyProtection="1">
      <protection hidden="1"/>
    </xf>
    <xf numFmtId="0" fontId="18" fillId="0" borderId="7" xfId="3" applyFont="1" applyBorder="1" applyProtection="1">
      <protection hidden="1"/>
    </xf>
    <xf numFmtId="0" fontId="18" fillId="0" borderId="0" xfId="3" applyFont="1"/>
    <xf numFmtId="0" fontId="18" fillId="0" borderId="7" xfId="3" applyFont="1" applyBorder="1"/>
    <xf numFmtId="0" fontId="20" fillId="0" borderId="0" xfId="0" applyFont="1" applyProtection="1">
      <protection hidden="1"/>
    </xf>
    <xf numFmtId="9" fontId="20" fillId="0" borderId="0" xfId="0" applyNumberFormat="1" applyFont="1" applyProtection="1">
      <protection hidden="1"/>
    </xf>
    <xf numFmtId="0" fontId="20" fillId="0" borderId="7" xfId="0" applyFont="1" applyBorder="1" applyProtection="1">
      <protection hidden="1"/>
    </xf>
    <xf numFmtId="0" fontId="0" fillId="0" borderId="8" xfId="0" applyBorder="1"/>
    <xf numFmtId="0" fontId="0" fillId="0" borderId="9" xfId="0" applyBorder="1"/>
    <xf numFmtId="0" fontId="10" fillId="0" borderId="1" xfId="3" applyFont="1" applyBorder="1" applyAlignment="1" applyProtection="1">
      <alignment horizontal="center" vertical="top" wrapText="1"/>
      <protection locked="0"/>
    </xf>
    <xf numFmtId="0" fontId="10" fillId="0" borderId="1" xfId="3" applyFont="1" applyBorder="1" applyAlignment="1" applyProtection="1">
      <alignment horizontal="center" wrapText="1"/>
      <protection locked="0"/>
    </xf>
    <xf numFmtId="1" fontId="10" fillId="0" borderId="1" xfId="3" applyNumberFormat="1" applyFont="1" applyBorder="1" applyAlignment="1" applyProtection="1">
      <alignment horizontal="center" wrapText="1"/>
      <protection locked="0"/>
    </xf>
    <xf numFmtId="0" fontId="10" fillId="0" borderId="10" xfId="3" applyFont="1" applyBorder="1" applyAlignment="1" applyProtection="1">
      <alignment horizontal="center" wrapText="1"/>
      <protection locked="0"/>
    </xf>
    <xf numFmtId="2" fontId="18" fillId="0" borderId="0" xfId="0" applyNumberFormat="1" applyFont="1" applyAlignment="1">
      <alignment horizontal="center" vertical="center"/>
    </xf>
    <xf numFmtId="0" fontId="3" fillId="0" borderId="4" xfId="0" applyFont="1" applyBorder="1" applyAlignment="1">
      <alignment horizontal="left" vertical="top"/>
    </xf>
    <xf numFmtId="0" fontId="3" fillId="0" borderId="3" xfId="0" applyFont="1" applyBorder="1" applyAlignment="1">
      <alignment horizontal="left" vertical="top"/>
    </xf>
    <xf numFmtId="0" fontId="3" fillId="0" borderId="11" xfId="0" applyFont="1" applyBorder="1" applyAlignment="1">
      <alignment horizontal="left" vertical="top"/>
    </xf>
    <xf numFmtId="0" fontId="22" fillId="0" borderId="4" xfId="4" applyBorder="1" applyAlignment="1">
      <alignment horizontal="left" vertical="top"/>
    </xf>
    <xf numFmtId="0" fontId="2" fillId="0" borderId="4" xfId="0" applyFont="1" applyBorder="1" applyAlignment="1">
      <alignment horizontal="left" vertical="top"/>
    </xf>
    <xf numFmtId="0" fontId="2" fillId="0" borderId="11" xfId="0" applyFont="1" applyBorder="1" applyAlignment="1">
      <alignment horizontal="left" vertical="top"/>
    </xf>
    <xf numFmtId="0" fontId="2" fillId="0" borderId="3" xfId="0" applyFont="1" applyBorder="1" applyAlignment="1">
      <alignment horizontal="left" vertical="top"/>
    </xf>
    <xf numFmtId="0" fontId="3" fillId="2" borderId="4" xfId="0" applyFont="1" applyFill="1" applyBorder="1" applyAlignment="1">
      <alignment horizontal="left" vertical="top"/>
    </xf>
    <xf numFmtId="0" fontId="3" fillId="2" borderId="11" xfId="0" applyFont="1" applyFill="1" applyBorder="1" applyAlignment="1">
      <alignment horizontal="left" vertical="top"/>
    </xf>
    <xf numFmtId="0" fontId="3" fillId="2" borderId="3" xfId="0" applyFont="1" applyFill="1" applyBorder="1" applyAlignment="1">
      <alignment horizontal="left" vertical="top"/>
    </xf>
    <xf numFmtId="0" fontId="3" fillId="2" borderId="4"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3" xfId="0" applyFont="1" applyFill="1" applyBorder="1" applyAlignment="1">
      <alignment horizontal="left" vertical="top" wrapText="1"/>
    </xf>
    <xf numFmtId="0" fontId="11" fillId="0" borderId="19" xfId="3" applyFont="1" applyBorder="1" applyAlignment="1" applyProtection="1">
      <alignment horizontal="left" vertical="top" wrapText="1"/>
      <protection locked="0"/>
    </xf>
    <xf numFmtId="0" fontId="11" fillId="0" borderId="20" xfId="3" applyFont="1" applyBorder="1" applyAlignment="1" applyProtection="1">
      <alignment horizontal="left" vertical="top" wrapText="1"/>
      <protection locked="0"/>
    </xf>
    <xf numFmtId="0" fontId="11" fillId="0" borderId="21" xfId="3" applyFont="1" applyBorder="1" applyAlignment="1" applyProtection="1">
      <alignment horizontal="left" vertical="top" wrapText="1"/>
      <protection locked="0"/>
    </xf>
    <xf numFmtId="0" fontId="10" fillId="0" borderId="4" xfId="3" applyFont="1" applyBorder="1" applyAlignment="1" applyProtection="1">
      <alignment horizontal="center" vertical="top" wrapText="1"/>
      <protection locked="0"/>
    </xf>
    <xf numFmtId="0" fontId="10" fillId="0" borderId="3" xfId="3" applyFont="1" applyBorder="1" applyAlignment="1" applyProtection="1">
      <alignment horizontal="center" vertical="top" wrapText="1"/>
      <protection locked="0"/>
    </xf>
    <xf numFmtId="0" fontId="5" fillId="0" borderId="4" xfId="0" applyFont="1" applyBorder="1" applyAlignment="1">
      <alignment horizontal="left" vertical="top"/>
    </xf>
    <xf numFmtId="0" fontId="5" fillId="0" borderId="3" xfId="0" applyFont="1" applyBorder="1" applyAlignment="1">
      <alignment horizontal="left" vertical="top"/>
    </xf>
    <xf numFmtId="0" fontId="5" fillId="0" borderId="4" xfId="0" applyFont="1" applyBorder="1" applyAlignment="1">
      <alignment horizontal="left" vertical="top" wrapText="1"/>
    </xf>
    <xf numFmtId="0" fontId="5" fillId="0" borderId="11" xfId="0" applyFont="1" applyBorder="1" applyAlignment="1">
      <alignment horizontal="left" vertical="top" wrapText="1"/>
    </xf>
    <xf numFmtId="0" fontId="5" fillId="0" borderId="3" xfId="0" applyFont="1" applyBorder="1" applyAlignment="1">
      <alignment horizontal="left" vertical="top" wrapText="1"/>
    </xf>
    <xf numFmtId="9" fontId="10" fillId="2" borderId="4" xfId="3" applyNumberFormat="1" applyFont="1" applyFill="1" applyBorder="1" applyAlignment="1" applyProtection="1">
      <alignment horizontal="center" vertical="center" wrapText="1"/>
      <protection hidden="1"/>
    </xf>
    <xf numFmtId="9" fontId="10" fillId="2" borderId="3" xfId="3" applyNumberFormat="1" applyFont="1" applyFill="1" applyBorder="1" applyAlignment="1" applyProtection="1">
      <alignment horizontal="center" vertical="center" wrapText="1"/>
      <protection hidden="1"/>
    </xf>
    <xf numFmtId="0" fontId="10" fillId="0" borderId="22" xfId="3" applyFont="1" applyBorder="1" applyAlignment="1" applyProtection="1">
      <alignment horizontal="center" vertical="top" wrapText="1"/>
      <protection locked="0"/>
    </xf>
    <xf numFmtId="9" fontId="10" fillId="2" borderId="23" xfId="3" applyNumberFormat="1" applyFont="1" applyFill="1" applyBorder="1" applyAlignment="1" applyProtection="1">
      <alignment horizontal="center" vertical="center" wrapText="1"/>
      <protection hidden="1"/>
    </xf>
    <xf numFmtId="9" fontId="10" fillId="2" borderId="24" xfId="3" applyNumberFormat="1" applyFont="1" applyFill="1" applyBorder="1" applyAlignment="1" applyProtection="1">
      <alignment horizontal="center" vertical="center" wrapText="1"/>
      <protection hidden="1"/>
    </xf>
    <xf numFmtId="0" fontId="10" fillId="0" borderId="22" xfId="3" applyFont="1" applyBorder="1" applyAlignment="1" applyProtection="1">
      <alignment horizontal="center" vertical="top"/>
      <protection locked="0"/>
    </xf>
    <xf numFmtId="0" fontId="10" fillId="0" borderId="3" xfId="3" applyFont="1" applyBorder="1" applyAlignment="1" applyProtection="1">
      <alignment horizontal="center" vertical="top"/>
      <protection locked="0"/>
    </xf>
    <xf numFmtId="0" fontId="10" fillId="0" borderId="4" xfId="3" applyFont="1" applyBorder="1" applyAlignment="1" applyProtection="1">
      <alignment horizontal="center" vertical="top"/>
      <protection locked="0"/>
    </xf>
    <xf numFmtId="0" fontId="6" fillId="0" borderId="4" xfId="0" applyFont="1" applyBorder="1" applyAlignment="1">
      <alignment horizontal="left" vertical="top"/>
    </xf>
    <xf numFmtId="0" fontId="6" fillId="0" borderId="11" xfId="0" applyFont="1" applyBorder="1" applyAlignment="1">
      <alignment horizontal="left" vertical="top"/>
    </xf>
    <xf numFmtId="0" fontId="6" fillId="0" borderId="3" xfId="0" applyFont="1" applyBorder="1" applyAlignment="1">
      <alignment horizontal="left" vertical="top"/>
    </xf>
    <xf numFmtId="0" fontId="2" fillId="0" borderId="12" xfId="0" applyFont="1" applyBorder="1" applyAlignment="1">
      <alignment horizontal="center" vertical="top" wrapText="1"/>
    </xf>
    <xf numFmtId="0" fontId="2" fillId="0" borderId="18" xfId="0" applyFont="1" applyBorder="1" applyAlignment="1">
      <alignment horizontal="center" vertical="top" wrapText="1"/>
    </xf>
    <xf numFmtId="0" fontId="2" fillId="0" borderId="13" xfId="0" applyFont="1" applyBorder="1" applyAlignment="1">
      <alignment horizontal="center" vertical="top" wrapText="1"/>
    </xf>
    <xf numFmtId="0" fontId="2" fillId="0" borderId="14" xfId="0" applyFont="1" applyBorder="1" applyAlignment="1">
      <alignment horizontal="center" vertical="top" wrapText="1"/>
    </xf>
    <xf numFmtId="0" fontId="2" fillId="0" borderId="0" xfId="0" applyFont="1" applyAlignment="1">
      <alignment horizontal="center" vertical="top" wrapText="1"/>
    </xf>
    <xf numFmtId="0" fontId="2" fillId="0" borderId="15" xfId="0" applyFont="1" applyBorder="1" applyAlignment="1">
      <alignment horizontal="center" vertical="top" wrapText="1"/>
    </xf>
    <xf numFmtId="0" fontId="2" fillId="0" borderId="16" xfId="0" applyFont="1" applyBorder="1" applyAlignment="1">
      <alignment horizontal="center" vertical="top" wrapText="1"/>
    </xf>
    <xf numFmtId="0" fontId="2" fillId="0" borderId="2" xfId="0" applyFont="1" applyBorder="1" applyAlignment="1">
      <alignment horizontal="center" vertical="top" wrapText="1"/>
    </xf>
    <xf numFmtId="0" fontId="2" fillId="0" borderId="17" xfId="0" applyFont="1" applyBorder="1" applyAlignment="1">
      <alignment horizontal="center" vertical="top" wrapText="1"/>
    </xf>
    <xf numFmtId="0" fontId="5" fillId="0" borderId="12" xfId="1" applyFont="1" applyBorder="1" applyAlignment="1">
      <alignment horizontal="left" vertical="top" wrapText="1"/>
    </xf>
    <xf numFmtId="0" fontId="5" fillId="0" borderId="18" xfId="1" applyFont="1" applyBorder="1" applyAlignment="1">
      <alignment horizontal="left" vertical="top" wrapText="1"/>
    </xf>
    <xf numFmtId="0" fontId="5" fillId="0" borderId="13" xfId="1" applyFont="1" applyBorder="1" applyAlignment="1">
      <alignment horizontal="left" vertical="top" wrapText="1"/>
    </xf>
    <xf numFmtId="1" fontId="9" fillId="0" borderId="1" xfId="0" applyNumberFormat="1" applyFont="1" applyBorder="1" applyAlignment="1">
      <alignment horizontal="center" vertical="center" wrapText="1"/>
    </xf>
    <xf numFmtId="0" fontId="3" fillId="0" borderId="4" xfId="0" applyFont="1" applyBorder="1" applyAlignment="1">
      <alignment vertical="top"/>
    </xf>
    <xf numFmtId="0" fontId="3" fillId="0" borderId="11" xfId="0" applyFont="1" applyBorder="1" applyAlignment="1">
      <alignment vertical="top"/>
    </xf>
    <xf numFmtId="0" fontId="3" fillId="0" borderId="3" xfId="0" applyFont="1" applyBorder="1" applyAlignment="1">
      <alignment vertical="top"/>
    </xf>
    <xf numFmtId="1" fontId="9" fillId="0" borderId="4" xfId="0" applyNumberFormat="1" applyFont="1" applyBorder="1" applyAlignment="1">
      <alignment horizontal="center" vertical="center" wrapText="1"/>
    </xf>
    <xf numFmtId="1" fontId="9" fillId="0" borderId="3" xfId="0" applyNumberFormat="1" applyFont="1" applyBorder="1" applyAlignment="1">
      <alignment horizontal="center" vertical="center" wrapText="1"/>
    </xf>
    <xf numFmtId="0" fontId="3" fillId="0" borderId="4" xfId="0" applyFont="1" applyBorder="1" applyAlignment="1">
      <alignment horizontal="left" vertical="top" wrapText="1"/>
    </xf>
    <xf numFmtId="0" fontId="3" fillId="0" borderId="11" xfId="0" applyFont="1" applyBorder="1" applyAlignment="1">
      <alignment horizontal="left" vertical="top" wrapText="1"/>
    </xf>
    <xf numFmtId="0" fontId="3" fillId="0" borderId="3" xfId="0" applyFont="1" applyBorder="1" applyAlignment="1">
      <alignment horizontal="left" vertical="top" wrapText="1"/>
    </xf>
    <xf numFmtId="1" fontId="9" fillId="0" borderId="12" xfId="0" applyNumberFormat="1" applyFont="1" applyBorder="1" applyAlignment="1">
      <alignment horizontal="center" vertical="center" wrapText="1"/>
    </xf>
    <xf numFmtId="1" fontId="9" fillId="0" borderId="13" xfId="0" applyNumberFormat="1" applyFont="1" applyBorder="1" applyAlignment="1">
      <alignment horizontal="center" vertical="center" wrapText="1"/>
    </xf>
    <xf numFmtId="1" fontId="9" fillId="0" borderId="16" xfId="0" applyNumberFormat="1" applyFont="1" applyBorder="1" applyAlignment="1">
      <alignment horizontal="center" vertical="center" wrapText="1"/>
    </xf>
    <xf numFmtId="1" fontId="9" fillId="0" borderId="17" xfId="0" applyNumberFormat="1" applyFont="1" applyBorder="1" applyAlignment="1">
      <alignment horizontal="center" vertical="center" wrapText="1"/>
    </xf>
    <xf numFmtId="1" fontId="4" fillId="0" borderId="4" xfId="0" applyNumberFormat="1" applyFont="1" applyBorder="1" applyAlignment="1">
      <alignment horizontal="center" vertical="center" wrapText="1"/>
    </xf>
    <xf numFmtId="1" fontId="4" fillId="0" borderId="11" xfId="0" applyNumberFormat="1" applyFont="1" applyBorder="1" applyAlignment="1">
      <alignment horizontal="center" vertical="center" wrapText="1"/>
    </xf>
    <xf numFmtId="1" fontId="4" fillId="0" borderId="3" xfId="0" applyNumberFormat="1" applyFont="1" applyBorder="1" applyAlignment="1">
      <alignment horizontal="center" vertical="center" wrapText="1"/>
    </xf>
    <xf numFmtId="0" fontId="2" fillId="0" borderId="1" xfId="0" applyFont="1" applyBorder="1" applyAlignment="1">
      <alignment horizontal="center" vertical="top"/>
    </xf>
    <xf numFmtId="1" fontId="4" fillId="0" borderId="4" xfId="0" applyNumberFormat="1" applyFont="1" applyBorder="1" applyAlignment="1">
      <alignment horizontal="center" vertical="top" wrapText="1"/>
    </xf>
    <xf numFmtId="1" fontId="4" fillId="0" borderId="3" xfId="0" applyNumberFormat="1" applyFont="1" applyBorder="1" applyAlignment="1">
      <alignment horizontal="center" vertical="top" wrapText="1"/>
    </xf>
    <xf numFmtId="0" fontId="15" fillId="0" borderId="4" xfId="0" applyFont="1" applyBorder="1" applyAlignment="1">
      <alignment horizontal="center" vertical="top" wrapText="1"/>
    </xf>
    <xf numFmtId="0" fontId="15" fillId="0" borderId="11" xfId="0" applyFont="1" applyBorder="1" applyAlignment="1">
      <alignment horizontal="center" vertical="top" wrapText="1"/>
    </xf>
    <xf numFmtId="0" fontId="15" fillId="0" borderId="3" xfId="0" applyFont="1" applyBorder="1" applyAlignment="1">
      <alignment horizontal="center" vertical="top" wrapText="1"/>
    </xf>
    <xf numFmtId="1" fontId="4" fillId="0" borderId="11" xfId="0" applyNumberFormat="1" applyFont="1" applyBorder="1" applyAlignment="1">
      <alignment horizontal="center" vertical="top" wrapText="1"/>
    </xf>
    <xf numFmtId="1" fontId="18" fillId="0" borderId="4" xfId="0" applyNumberFormat="1" applyFont="1" applyBorder="1" applyAlignment="1">
      <alignment horizontal="center" vertical="top" wrapText="1"/>
    </xf>
    <xf numFmtId="1" fontId="18" fillId="0" borderId="11" xfId="0" applyNumberFormat="1" applyFont="1" applyBorder="1" applyAlignment="1">
      <alignment horizontal="center" vertical="top" wrapText="1"/>
    </xf>
    <xf numFmtId="1" fontId="18" fillId="0" borderId="3" xfId="0" applyNumberFormat="1" applyFont="1" applyBorder="1" applyAlignment="1">
      <alignment horizontal="center" vertical="top" wrapText="1"/>
    </xf>
    <xf numFmtId="1" fontId="9" fillId="0" borderId="4" xfId="0" applyNumberFormat="1" applyFont="1" applyBorder="1" applyAlignment="1">
      <alignment horizontal="center" vertical="top" wrapText="1"/>
    </xf>
    <xf numFmtId="1" fontId="9" fillId="0" borderId="11" xfId="0" applyNumberFormat="1" applyFont="1" applyBorder="1" applyAlignment="1">
      <alignment horizontal="center" vertical="top" wrapText="1"/>
    </xf>
    <xf numFmtId="1" fontId="9" fillId="0" borderId="3" xfId="0" applyNumberFormat="1" applyFont="1" applyBorder="1" applyAlignment="1">
      <alignment horizontal="center" vertical="top" wrapText="1"/>
    </xf>
    <xf numFmtId="1" fontId="4" fillId="0" borderId="1" xfId="0" applyNumberFormat="1" applyFont="1" applyBorder="1" applyAlignment="1">
      <alignment horizontal="center" vertical="center" wrapText="1"/>
    </xf>
    <xf numFmtId="1" fontId="4" fillId="0" borderId="1" xfId="0" applyNumberFormat="1" applyFont="1" applyBorder="1" applyAlignment="1">
      <alignment horizontal="center" vertical="top" wrapText="1"/>
    </xf>
    <xf numFmtId="1" fontId="2" fillId="0" borderId="1" xfId="0" applyNumberFormat="1" applyFont="1" applyBorder="1" applyAlignment="1">
      <alignment horizontal="center" vertical="top" wrapText="1"/>
    </xf>
    <xf numFmtId="0" fontId="7" fillId="0" borderId="1" xfId="0" applyFont="1" applyBorder="1" applyAlignment="1">
      <alignment horizontal="center" vertical="top"/>
    </xf>
    <xf numFmtId="0" fontId="10" fillId="0" borderId="29" xfId="3" applyFont="1" applyBorder="1" applyAlignment="1" applyProtection="1">
      <alignment horizontal="center" vertical="top" wrapText="1"/>
      <protection locked="0"/>
    </xf>
    <xf numFmtId="0" fontId="10" fillId="0" borderId="24" xfId="3" applyFont="1" applyBorder="1" applyAlignment="1" applyProtection="1">
      <alignment horizontal="center" vertical="top" wrapText="1"/>
      <protection locked="0"/>
    </xf>
    <xf numFmtId="0" fontId="5" fillId="0" borderId="4" xfId="0" applyFont="1" applyBorder="1" applyAlignment="1">
      <alignment vertical="top"/>
    </xf>
    <xf numFmtId="0" fontId="5" fillId="0" borderId="11" xfId="0" applyFont="1" applyBorder="1" applyAlignment="1">
      <alignment vertical="top"/>
    </xf>
    <xf numFmtId="0" fontId="5" fillId="0" borderId="3" xfId="0" applyFont="1" applyBorder="1" applyAlignment="1">
      <alignment vertical="top"/>
    </xf>
    <xf numFmtId="0" fontId="6" fillId="0" borderId="4" xfId="0" applyFont="1" applyBorder="1" applyAlignment="1">
      <alignment horizontal="center" vertical="top"/>
    </xf>
    <xf numFmtId="0" fontId="6" fillId="0" borderId="3" xfId="0" applyFont="1" applyBorder="1" applyAlignment="1">
      <alignment horizontal="center" vertical="top"/>
    </xf>
    <xf numFmtId="0" fontId="6" fillId="0" borderId="1" xfId="0" applyFont="1" applyBorder="1" applyAlignment="1">
      <alignment horizontal="left" vertical="top" wrapText="1"/>
    </xf>
    <xf numFmtId="0" fontId="6" fillId="0" borderId="1" xfId="0" applyFont="1" applyBorder="1" applyAlignment="1">
      <alignment horizontal="center" vertical="top" wrapText="1"/>
    </xf>
    <xf numFmtId="14" fontId="3" fillId="0" borderId="4" xfId="0" applyNumberFormat="1" applyFont="1" applyBorder="1" applyAlignment="1">
      <alignment horizontal="left" vertical="top" wrapText="1"/>
    </xf>
    <xf numFmtId="0" fontId="6" fillId="0" borderId="1" xfId="0" applyFont="1" applyBorder="1" applyAlignment="1">
      <alignment horizontal="left" vertical="top"/>
    </xf>
    <xf numFmtId="0" fontId="6" fillId="0" borderId="1" xfId="0" applyFont="1" applyBorder="1" applyAlignment="1">
      <alignment horizontal="center" vertical="top"/>
    </xf>
    <xf numFmtId="0" fontId="6" fillId="0" borderId="3" xfId="0" applyFont="1" applyBorder="1" applyAlignment="1">
      <alignment horizontal="left"/>
    </xf>
    <xf numFmtId="14" fontId="6" fillId="0" borderId="4" xfId="0" applyNumberFormat="1" applyFont="1" applyBorder="1" applyAlignment="1">
      <alignment horizontal="left" vertical="top"/>
    </xf>
    <xf numFmtId="164" fontId="3" fillId="0" borderId="4" xfId="0" applyNumberFormat="1" applyFont="1" applyBorder="1" applyAlignment="1">
      <alignment horizontal="left" vertical="top"/>
    </xf>
    <xf numFmtId="164" fontId="3" fillId="0" borderId="11" xfId="0" applyNumberFormat="1" applyFont="1" applyBorder="1" applyAlignment="1">
      <alignment horizontal="left" vertical="top"/>
    </xf>
    <xf numFmtId="164" fontId="3" fillId="0" borderId="3" xfId="0" applyNumberFormat="1" applyFont="1" applyBorder="1" applyAlignment="1">
      <alignment horizontal="left" vertical="top"/>
    </xf>
    <xf numFmtId="0" fontId="6" fillId="0" borderId="4"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3" fillId="0" borderId="16" xfId="0" applyFont="1" applyBorder="1" applyAlignment="1">
      <alignment horizontal="left" vertical="top" wrapText="1"/>
    </xf>
    <xf numFmtId="0" fontId="3" fillId="0" borderId="2" xfId="0" applyFont="1" applyBorder="1" applyAlignment="1">
      <alignment horizontal="left" vertical="top" wrapText="1"/>
    </xf>
    <xf numFmtId="0" fontId="3" fillId="0" borderId="12" xfId="0" applyFont="1" applyBorder="1" applyAlignment="1">
      <alignment horizontal="left" vertical="top"/>
    </xf>
    <xf numFmtId="0" fontId="3" fillId="0" borderId="18" xfId="0" applyFont="1" applyBorder="1" applyAlignment="1">
      <alignment horizontal="left" vertical="top"/>
    </xf>
    <xf numFmtId="0" fontId="3" fillId="0" borderId="13" xfId="0" applyFont="1" applyBorder="1" applyAlignment="1">
      <alignment horizontal="left" vertical="top"/>
    </xf>
    <xf numFmtId="0" fontId="3" fillId="0" borderId="16" xfId="0" applyFont="1" applyBorder="1" applyAlignment="1">
      <alignment horizontal="left" vertical="top"/>
    </xf>
    <xf numFmtId="0" fontId="3" fillId="0" borderId="2" xfId="0" applyFont="1" applyBorder="1" applyAlignment="1">
      <alignment horizontal="left" vertical="top"/>
    </xf>
    <xf numFmtId="0" fontId="3" fillId="0" borderId="17" xfId="0" applyFont="1" applyBorder="1" applyAlignment="1">
      <alignment horizontal="left" vertical="top"/>
    </xf>
    <xf numFmtId="164" fontId="3" fillId="0" borderId="4" xfId="0" applyNumberFormat="1" applyFont="1" applyBorder="1" applyAlignment="1">
      <alignment horizontal="center" vertical="top" wrapText="1"/>
    </xf>
    <xf numFmtId="164" fontId="3" fillId="0" borderId="3" xfId="0" applyNumberFormat="1" applyFont="1" applyBorder="1" applyAlignment="1">
      <alignment horizontal="center" vertical="top" wrapText="1"/>
    </xf>
    <xf numFmtId="164" fontId="3" fillId="0" borderId="1" xfId="0" applyNumberFormat="1" applyFont="1" applyBorder="1" applyAlignment="1">
      <alignment horizontal="center" vertical="top" wrapText="1"/>
    </xf>
    <xf numFmtId="0" fontId="3" fillId="0" borderId="4" xfId="0" applyFont="1" applyBorder="1" applyAlignment="1">
      <alignment horizontal="center" vertical="top"/>
    </xf>
    <xf numFmtId="0" fontId="3" fillId="0" borderId="3" xfId="0" applyFont="1" applyBorder="1" applyAlignment="1">
      <alignment horizontal="center" vertical="top"/>
    </xf>
    <xf numFmtId="0" fontId="3" fillId="0" borderId="4" xfId="0" applyFont="1" applyBorder="1" applyAlignment="1">
      <alignment horizontal="center" vertical="top" wrapText="1"/>
    </xf>
    <xf numFmtId="0" fontId="3" fillId="0" borderId="3" xfId="0" applyFont="1" applyBorder="1" applyAlignment="1">
      <alignment horizontal="center" vertical="top" wrapText="1"/>
    </xf>
    <xf numFmtId="0" fontId="17" fillId="0" borderId="4" xfId="0" applyFont="1" applyBorder="1" applyAlignment="1" applyProtection="1">
      <alignment horizontal="left" vertical="center" wrapText="1"/>
      <protection locked="0"/>
    </xf>
    <xf numFmtId="0" fontId="17" fillId="0" borderId="11" xfId="0" applyFont="1" applyBorder="1" applyAlignment="1" applyProtection="1">
      <alignment horizontal="left" vertical="center" wrapText="1"/>
      <protection locked="0"/>
    </xf>
    <xf numFmtId="0" fontId="3" fillId="0" borderId="1" xfId="0" applyFont="1" applyBorder="1" applyAlignment="1">
      <alignment horizontal="left" vertical="top"/>
    </xf>
    <xf numFmtId="0" fontId="3" fillId="2" borderId="1" xfId="0" applyFont="1" applyFill="1" applyBorder="1" applyAlignment="1">
      <alignment horizontal="left" vertical="top"/>
    </xf>
    <xf numFmtId="0" fontId="3" fillId="0" borderId="1" xfId="0" applyFont="1" applyBorder="1" applyAlignment="1">
      <alignment horizontal="left" vertical="top" wrapText="1"/>
    </xf>
    <xf numFmtId="0" fontId="6" fillId="0" borderId="11" xfId="0" applyFont="1" applyBorder="1" applyAlignment="1">
      <alignment horizontal="left" vertical="top" wrapText="1"/>
    </xf>
    <xf numFmtId="0" fontId="16" fillId="0" borderId="11" xfId="0" applyFont="1" applyBorder="1" applyAlignment="1">
      <alignment horizontal="left" vertical="top" wrapText="1"/>
    </xf>
    <xf numFmtId="0" fontId="16" fillId="0" borderId="3" xfId="0" applyFont="1" applyBorder="1" applyAlignment="1">
      <alignment horizontal="left" vertical="top" wrapText="1"/>
    </xf>
    <xf numFmtId="0" fontId="2" fillId="0" borderId="4" xfId="0" applyFont="1" applyBorder="1" applyAlignment="1">
      <alignment horizontal="center" vertical="top" wrapText="1"/>
    </xf>
    <xf numFmtId="0" fontId="2" fillId="0" borderId="11"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xf>
    <xf numFmtId="0" fontId="2" fillId="0" borderId="11" xfId="0" applyFont="1" applyBorder="1" applyAlignment="1">
      <alignment horizontal="center" vertical="top"/>
    </xf>
    <xf numFmtId="0" fontId="2" fillId="0" borderId="3" xfId="0" applyFont="1" applyBorder="1" applyAlignment="1">
      <alignment horizontal="center" vertical="top"/>
    </xf>
    <xf numFmtId="14" fontId="3" fillId="0" borderId="4" xfId="0" applyNumberFormat="1" applyFont="1" applyBorder="1" applyAlignment="1">
      <alignment horizontal="left" vertical="top"/>
    </xf>
    <xf numFmtId="14" fontId="3" fillId="0" borderId="11" xfId="0" applyNumberFormat="1" applyFont="1" applyBorder="1" applyAlignment="1">
      <alignment horizontal="left" vertical="top"/>
    </xf>
    <xf numFmtId="14" fontId="3" fillId="0" borderId="3" xfId="0" applyNumberFormat="1" applyFont="1" applyBorder="1" applyAlignment="1">
      <alignment horizontal="left" vertical="top"/>
    </xf>
    <xf numFmtId="0" fontId="10" fillId="0" borderId="11" xfId="3" applyFont="1" applyBorder="1" applyAlignment="1" applyProtection="1">
      <alignment horizontal="center" vertical="top" wrapText="1"/>
      <protection locked="0"/>
    </xf>
    <xf numFmtId="0" fontId="10" fillId="0" borderId="25" xfId="3" applyFont="1" applyBorder="1" applyAlignment="1" applyProtection="1">
      <alignment horizontal="center" vertical="top" wrapText="1"/>
      <protection locked="0"/>
    </xf>
    <xf numFmtId="0" fontId="10" fillId="0" borderId="25" xfId="3" applyFont="1" applyBorder="1" applyAlignment="1" applyProtection="1">
      <alignment horizontal="center" vertical="top"/>
      <protection locked="0"/>
    </xf>
    <xf numFmtId="0" fontId="11" fillId="0" borderId="22" xfId="3" applyFont="1" applyBorder="1" applyAlignment="1" applyProtection="1">
      <alignment horizontal="left" vertical="top"/>
      <protection locked="0"/>
    </xf>
    <xf numFmtId="0" fontId="11" fillId="0" borderId="3" xfId="3" applyFont="1" applyBorder="1" applyAlignment="1" applyProtection="1">
      <alignment horizontal="left" vertical="top"/>
      <protection locked="0"/>
    </xf>
    <xf numFmtId="0" fontId="11" fillId="0" borderId="4" xfId="3" applyFont="1" applyBorder="1" applyAlignment="1" applyProtection="1">
      <alignment horizontal="left" vertical="top" wrapText="1"/>
      <protection locked="0"/>
    </xf>
    <xf numFmtId="0" fontId="11" fillId="0" borderId="11" xfId="3" applyFont="1" applyBorder="1" applyAlignment="1" applyProtection="1">
      <alignment horizontal="left" vertical="top" wrapText="1"/>
      <protection locked="0"/>
    </xf>
    <xf numFmtId="0" fontId="11" fillId="0" borderId="25" xfId="3" applyFont="1" applyBorder="1" applyAlignment="1" applyProtection="1">
      <alignment horizontal="left" vertical="top" wrapText="1"/>
      <protection locked="0"/>
    </xf>
    <xf numFmtId="0" fontId="17" fillId="0" borderId="4"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3" xfId="0" applyFont="1" applyBorder="1" applyAlignment="1" applyProtection="1">
      <alignment horizontal="left" vertical="top" wrapText="1"/>
      <protection locked="0"/>
    </xf>
    <xf numFmtId="9" fontId="10" fillId="2" borderId="12" xfId="3" applyNumberFormat="1" applyFont="1" applyFill="1" applyBorder="1" applyAlignment="1" applyProtection="1">
      <alignment horizontal="center" vertical="center" wrapText="1"/>
      <protection hidden="1"/>
    </xf>
    <xf numFmtId="9" fontId="10" fillId="2" borderId="13" xfId="3" applyNumberFormat="1" applyFont="1" applyFill="1" applyBorder="1" applyAlignment="1" applyProtection="1">
      <alignment horizontal="center" vertical="center" wrapText="1"/>
      <protection hidden="1"/>
    </xf>
    <xf numFmtId="9" fontId="10" fillId="2" borderId="14" xfId="3" applyNumberFormat="1" applyFont="1" applyFill="1" applyBorder="1" applyAlignment="1" applyProtection="1">
      <alignment horizontal="center" vertical="center" wrapText="1"/>
      <protection hidden="1"/>
    </xf>
    <xf numFmtId="9" fontId="10" fillId="2" borderId="15" xfId="3" applyNumberFormat="1" applyFont="1" applyFill="1" applyBorder="1" applyAlignment="1" applyProtection="1">
      <alignment horizontal="center" vertical="center" wrapText="1"/>
      <protection hidden="1"/>
    </xf>
    <xf numFmtId="9" fontId="10" fillId="2" borderId="26" xfId="3" applyNumberFormat="1" applyFont="1" applyFill="1" applyBorder="1" applyAlignment="1" applyProtection="1">
      <alignment horizontal="center" vertical="center" wrapText="1"/>
      <protection hidden="1"/>
    </xf>
    <xf numFmtId="9" fontId="10" fillId="2" borderId="27" xfId="3" applyNumberFormat="1" applyFont="1" applyFill="1" applyBorder="1" applyAlignment="1" applyProtection="1">
      <alignment horizontal="center" vertical="center" wrapText="1"/>
      <protection hidden="1"/>
    </xf>
    <xf numFmtId="9" fontId="10" fillId="2" borderId="18" xfId="3" applyNumberFormat="1" applyFont="1" applyFill="1" applyBorder="1" applyAlignment="1" applyProtection="1">
      <alignment horizontal="center" vertical="center" wrapText="1"/>
      <protection hidden="1"/>
    </xf>
    <xf numFmtId="9" fontId="10" fillId="2" borderId="28" xfId="3" applyNumberFormat="1" applyFont="1" applyFill="1" applyBorder="1" applyAlignment="1" applyProtection="1">
      <alignment horizontal="center" vertical="center" wrapText="1"/>
      <protection hidden="1"/>
    </xf>
    <xf numFmtId="9" fontId="10" fillId="2" borderId="0" xfId="3" applyNumberFormat="1" applyFont="1" applyFill="1" applyAlignment="1" applyProtection="1">
      <alignment horizontal="center" vertical="center" wrapText="1"/>
      <protection hidden="1"/>
    </xf>
    <xf numFmtId="9" fontId="10" fillId="2" borderId="7" xfId="3" applyNumberFormat="1" applyFont="1" applyFill="1" applyBorder="1" applyAlignment="1" applyProtection="1">
      <alignment horizontal="center" vertical="center" wrapText="1"/>
      <protection hidden="1"/>
    </xf>
    <xf numFmtId="9" fontId="10" fillId="2" borderId="8" xfId="3" applyNumberFormat="1" applyFont="1" applyFill="1" applyBorder="1" applyAlignment="1" applyProtection="1">
      <alignment horizontal="center" vertical="center" wrapText="1"/>
      <protection hidden="1"/>
    </xf>
    <xf numFmtId="9" fontId="10" fillId="2" borderId="9" xfId="3" applyNumberFormat="1" applyFont="1" applyFill="1" applyBorder="1" applyAlignment="1" applyProtection="1">
      <alignment horizontal="center" vertical="center" wrapText="1"/>
      <protection hidden="1"/>
    </xf>
    <xf numFmtId="0" fontId="6" fillId="0" borderId="4" xfId="0" applyFont="1" applyBorder="1" applyAlignment="1">
      <alignment horizontal="left" vertical="top" wrapText="1"/>
    </xf>
    <xf numFmtId="0" fontId="6" fillId="0" borderId="3" xfId="0" applyFont="1" applyBorder="1" applyAlignment="1">
      <alignment horizontal="left" vertical="top" wrapText="1"/>
    </xf>
    <xf numFmtId="0" fontId="3" fillId="0" borderId="12" xfId="0" applyFont="1" applyBorder="1" applyAlignment="1">
      <alignment horizontal="left" vertical="top" wrapText="1"/>
    </xf>
    <xf numFmtId="0" fontId="3" fillId="0" borderId="18" xfId="0" applyFont="1" applyBorder="1" applyAlignment="1">
      <alignment horizontal="left" vertical="top" wrapText="1"/>
    </xf>
    <xf numFmtId="0" fontId="3" fillId="0" borderId="13" xfId="0" applyFont="1" applyBorder="1" applyAlignment="1">
      <alignment horizontal="left" vertical="top" wrapText="1"/>
    </xf>
    <xf numFmtId="0" fontId="3" fillId="0" borderId="17" xfId="0" applyFont="1" applyBorder="1" applyAlignment="1">
      <alignment horizontal="left" vertical="top" wrapText="1"/>
    </xf>
    <xf numFmtId="0" fontId="17" fillId="0" borderId="4" xfId="0" applyFont="1" applyBorder="1" applyAlignment="1">
      <alignment horizontal="center" vertical="top"/>
    </xf>
    <xf numFmtId="0" fontId="17" fillId="0" borderId="3" xfId="0" applyFont="1" applyBorder="1" applyAlignment="1">
      <alignment horizontal="center" vertical="top"/>
    </xf>
    <xf numFmtId="0" fontId="0" fillId="2" borderId="1" xfId="0" applyFill="1" applyBorder="1" applyAlignment="1">
      <alignment horizontal="center" wrapText="1"/>
    </xf>
    <xf numFmtId="0" fontId="14" fillId="2" borderId="1" xfId="0" applyFont="1" applyFill="1" applyBorder="1" applyAlignment="1">
      <alignment horizontal="center"/>
    </xf>
    <xf numFmtId="0" fontId="14" fillId="0" borderId="1" xfId="0" applyFont="1" applyBorder="1" applyAlignment="1">
      <alignment horizontal="center"/>
    </xf>
  </cellXfs>
  <cellStyles count="5">
    <cellStyle name="Excel Built-in Normal" xfId="1" xr:uid="{00000000-0005-0000-0000-000000000000}"/>
    <cellStyle name="Hyperlink" xfId="4" builtinId="8"/>
    <cellStyle name="Normal" xfId="0" builtinId="0"/>
    <cellStyle name="Normal 2" xfId="2" xr:uid="{00000000-0005-0000-0000-000003000000}"/>
    <cellStyle name="Normal 3"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438147</xdr:colOff>
      <xdr:row>158</xdr:row>
      <xdr:rowOff>0</xdr:rowOff>
    </xdr:from>
    <xdr:to>
      <xdr:col>9</xdr:col>
      <xdr:colOff>274490</xdr:colOff>
      <xdr:row>177</xdr:row>
      <xdr:rowOff>19049</xdr:rowOff>
    </xdr:to>
    <xdr:pic>
      <xdr:nvPicPr>
        <xdr:cNvPr id="2608" name="Picture 25">
          <a:extLst>
            <a:ext uri="{FF2B5EF4-FFF2-40B4-BE49-F238E27FC236}">
              <a16:creationId xmlns:a16="http://schemas.microsoft.com/office/drawing/2014/main" id="{00000000-0008-0000-0000-0000300A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438147" y="32843932"/>
          <a:ext cx="5646593" cy="36385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438147</xdr:colOff>
      <xdr:row>177</xdr:row>
      <xdr:rowOff>142078</xdr:rowOff>
    </xdr:from>
    <xdr:to>
      <xdr:col>9</xdr:col>
      <xdr:colOff>274490</xdr:colOff>
      <xdr:row>196</xdr:row>
      <xdr:rowOff>161129</xdr:rowOff>
    </xdr:to>
    <xdr:pic>
      <xdr:nvPicPr>
        <xdr:cNvPr id="2609" name="Picture 26">
          <a:extLst>
            <a:ext uri="{FF2B5EF4-FFF2-40B4-BE49-F238E27FC236}">
              <a16:creationId xmlns:a16="http://schemas.microsoft.com/office/drawing/2014/main" id="{00000000-0008-0000-0000-0000310A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438147" y="36605510"/>
          <a:ext cx="5646593" cy="363855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228600</xdr:colOff>
      <xdr:row>111</xdr:row>
      <xdr:rowOff>82550</xdr:rowOff>
    </xdr:from>
    <xdr:to>
      <xdr:col>9</xdr:col>
      <xdr:colOff>497206</xdr:colOff>
      <xdr:row>145</xdr:row>
      <xdr:rowOff>114561</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228600" y="25790525"/>
          <a:ext cx="6078856" cy="6509011"/>
          <a:chOff x="228600" y="24511000"/>
          <a:chExt cx="6351906" cy="6077211"/>
        </a:xfrm>
      </xdr:grpSpPr>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5070081" y="28572211"/>
            <a:ext cx="1510425" cy="2016000"/>
          </a:xfrm>
          <a:prstGeom prst="rect">
            <a:avLst/>
          </a:prstGeom>
          <a:ln>
            <a:solidFill>
              <a:schemeClr val="tx1"/>
            </a:solidFill>
          </a:ln>
        </xdr:spPr>
      </xdr:pic>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3490711" y="24511000"/>
            <a:ext cx="2966907" cy="3960000"/>
          </a:xfrm>
          <a:prstGeom prst="rect">
            <a:avLst/>
          </a:prstGeom>
          <a:ln>
            <a:solidFill>
              <a:schemeClr val="tx1"/>
            </a:solidFill>
          </a:ln>
        </xdr:spPr>
      </xdr:pic>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379896" y="24511000"/>
            <a:ext cx="2966907" cy="3960000"/>
          </a:xfrm>
          <a:prstGeom prst="rect">
            <a:avLst/>
          </a:prstGeom>
          <a:ln>
            <a:solidFill>
              <a:schemeClr val="tx1"/>
            </a:solidFill>
          </a:ln>
        </xdr:spPr>
      </xdr:pic>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3456254" y="28572211"/>
            <a:ext cx="1510425" cy="2016000"/>
          </a:xfrm>
          <a:prstGeom prst="rect">
            <a:avLst/>
          </a:prstGeom>
          <a:ln>
            <a:solidFill>
              <a:schemeClr val="tx1"/>
            </a:solidFill>
          </a:ln>
        </xdr:spPr>
      </xdr:pic>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228600" y="28572211"/>
            <a:ext cx="1510425" cy="2016000"/>
          </a:xfrm>
          <a:prstGeom prst="rect">
            <a:avLst/>
          </a:prstGeom>
          <a:ln>
            <a:solidFill>
              <a:schemeClr val="tx1"/>
            </a:solidFill>
          </a:ln>
        </xdr:spPr>
      </xdr:pic>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1842427" y="28572211"/>
            <a:ext cx="1510425" cy="2016000"/>
          </a:xfrm>
          <a:prstGeom prst="rect">
            <a:avLst/>
          </a:prstGeom>
          <a:ln>
            <a:solidFill>
              <a:schemeClr val="tx1"/>
            </a:solidFill>
          </a:ln>
        </xdr:spPr>
      </xdr:pic>
    </xdr:grpSp>
    <xdr:clientData/>
  </xdr:twoCellAnchor>
  <xdr:twoCellAnchor editAs="oneCell">
    <xdr:from>
      <xdr:col>11</xdr:col>
      <xdr:colOff>0</xdr:colOff>
      <xdr:row>93</xdr:row>
      <xdr:rowOff>38101</xdr:rowOff>
    </xdr:from>
    <xdr:to>
      <xdr:col>19</xdr:col>
      <xdr:colOff>523200</xdr:colOff>
      <xdr:row>98</xdr:row>
      <xdr:rowOff>1831079</xdr:rowOff>
    </xdr:to>
    <xdr:pic>
      <xdr:nvPicPr>
        <xdr:cNvPr id="3" name="Picture 2">
          <a:extLst>
            <a:ext uri="{FF2B5EF4-FFF2-40B4-BE49-F238E27FC236}">
              <a16:creationId xmlns:a16="http://schemas.microsoft.com/office/drawing/2014/main" id="{E9EDE596-952A-4DD6-9362-B17CEC8F8E61}"/>
            </a:ext>
          </a:extLst>
        </xdr:cNvPr>
        <xdr:cNvPicPr>
          <a:picLocks noChangeAspect="1"/>
        </xdr:cNvPicPr>
      </xdr:nvPicPr>
      <xdr:blipFill>
        <a:blip xmlns:r="http://schemas.openxmlformats.org/officeDocument/2006/relationships" r:embed="rId9"/>
        <a:stretch>
          <a:fillRect/>
        </a:stretch>
      </xdr:blipFill>
      <xdr:spPr>
        <a:xfrm>
          <a:off x="7210425" y="20040601"/>
          <a:ext cx="5400000" cy="279310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JnpGVXbgXtopTAtD8"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57"/>
  <sheetViews>
    <sheetView tabSelected="1" view="pageBreakPreview" zoomScaleNormal="100" zoomScaleSheetLayoutView="100" zoomScalePageLayoutView="96" workbookViewId="0">
      <selection activeCell="L7" sqref="L7"/>
    </sheetView>
  </sheetViews>
  <sheetFormatPr defaultColWidth="9.140625" defaultRowHeight="15" x14ac:dyDescent="0.25"/>
  <cols>
    <col min="1" max="1" width="8.7109375" style="13" customWidth="1"/>
    <col min="2" max="2" width="11.28515625" style="13" customWidth="1"/>
    <col min="3" max="3" width="14.42578125" style="13" customWidth="1"/>
    <col min="4" max="4" width="7.28515625" style="13" customWidth="1"/>
    <col min="5" max="5" width="5.5703125" style="13" customWidth="1"/>
    <col min="6" max="6" width="9" style="13" customWidth="1"/>
    <col min="7" max="8" width="9.85546875" style="13" customWidth="1"/>
    <col min="9" max="9" width="11.140625" style="13" customWidth="1"/>
    <col min="10" max="10" width="11.85546875" style="13" customWidth="1"/>
    <col min="11" max="16384" width="9.140625" style="13"/>
  </cols>
  <sheetData>
    <row r="1" spans="1:10" ht="43.9" customHeight="1" x14ac:dyDescent="0.25">
      <c r="A1" s="169" t="s">
        <v>201</v>
      </c>
      <c r="B1" s="170"/>
      <c r="C1" s="170"/>
      <c r="D1" s="170"/>
      <c r="E1" s="170"/>
      <c r="F1" s="170"/>
      <c r="G1" s="170"/>
      <c r="H1" s="170"/>
      <c r="I1" s="170"/>
      <c r="J1" s="171"/>
    </row>
    <row r="2" spans="1:10" x14ac:dyDescent="0.25">
      <c r="A2" s="172" t="s">
        <v>38</v>
      </c>
      <c r="B2" s="173"/>
      <c r="C2" s="173"/>
      <c r="D2" s="173"/>
      <c r="E2" s="173"/>
      <c r="F2" s="173"/>
      <c r="G2" s="173"/>
      <c r="H2" s="173"/>
      <c r="I2" s="173"/>
      <c r="J2" s="174"/>
    </row>
    <row r="3" spans="1:10" x14ac:dyDescent="0.25">
      <c r="A3" s="48" t="s">
        <v>0</v>
      </c>
      <c r="B3" s="50"/>
      <c r="C3" s="50"/>
      <c r="D3" s="50"/>
      <c r="E3" s="49"/>
      <c r="F3" s="175" t="str">
        <f ca="1">TEXT(TODAY(),"DD/MM/YYYY")</f>
        <v>15/07/2025</v>
      </c>
      <c r="G3" s="176"/>
      <c r="H3" s="176"/>
      <c r="I3" s="176"/>
      <c r="J3" s="177"/>
    </row>
    <row r="4" spans="1:10" ht="15" customHeight="1" x14ac:dyDescent="0.25">
      <c r="A4" s="48" t="s">
        <v>1</v>
      </c>
      <c r="B4" s="50"/>
      <c r="C4" s="50"/>
      <c r="D4" s="50"/>
      <c r="E4" s="49"/>
      <c r="F4" s="186" t="s">
        <v>126</v>
      </c>
      <c r="G4" s="187"/>
      <c r="H4" s="187"/>
      <c r="I4" s="187"/>
      <c r="J4" s="188"/>
    </row>
    <row r="5" spans="1:10" x14ac:dyDescent="0.25">
      <c r="A5" s="48" t="s">
        <v>2</v>
      </c>
      <c r="B5" s="50"/>
      <c r="C5" s="50"/>
      <c r="D5" s="50"/>
      <c r="E5" s="49"/>
      <c r="F5" s="175">
        <v>45852</v>
      </c>
      <c r="G5" s="176"/>
      <c r="H5" s="176"/>
      <c r="I5" s="176"/>
      <c r="J5" s="177"/>
    </row>
    <row r="6" spans="1:10" ht="16.5" customHeight="1" x14ac:dyDescent="0.25">
      <c r="A6" s="48" t="s">
        <v>3</v>
      </c>
      <c r="B6" s="50"/>
      <c r="C6" s="50"/>
      <c r="D6" s="50"/>
      <c r="E6" s="49"/>
      <c r="F6" s="100" t="s">
        <v>200</v>
      </c>
      <c r="G6" s="101"/>
      <c r="H6" s="101"/>
      <c r="I6" s="101"/>
      <c r="J6" s="102"/>
    </row>
    <row r="7" spans="1:10" ht="15" customHeight="1" x14ac:dyDescent="0.25">
      <c r="A7" s="48" t="s">
        <v>4</v>
      </c>
      <c r="B7" s="50"/>
      <c r="C7" s="50"/>
      <c r="D7" s="50"/>
      <c r="E7" s="49"/>
      <c r="F7" s="100" t="str">
        <f>F6</f>
        <v>M/s. Prem Leela Developers</v>
      </c>
      <c r="G7" s="101"/>
      <c r="H7" s="101"/>
      <c r="I7" s="101"/>
      <c r="J7" s="102"/>
    </row>
    <row r="8" spans="1:10" x14ac:dyDescent="0.25">
      <c r="A8" s="48" t="s">
        <v>5</v>
      </c>
      <c r="B8" s="50"/>
      <c r="C8" s="50"/>
      <c r="D8" s="50"/>
      <c r="E8" s="49"/>
      <c r="F8" s="52" t="s">
        <v>158</v>
      </c>
      <c r="G8" s="53"/>
      <c r="H8" s="53"/>
      <c r="I8" s="53"/>
      <c r="J8" s="54"/>
    </row>
    <row r="9" spans="1:10" x14ac:dyDescent="0.25">
      <c r="A9" s="48" t="s">
        <v>95</v>
      </c>
      <c r="B9" s="50"/>
      <c r="C9" s="50"/>
      <c r="D9" s="50"/>
      <c r="E9" s="49"/>
      <c r="F9" s="48">
        <v>9821320614</v>
      </c>
      <c r="G9" s="50"/>
      <c r="H9" s="50"/>
      <c r="I9" s="50"/>
      <c r="J9" s="49"/>
    </row>
    <row r="10" spans="1:10" x14ac:dyDescent="0.25">
      <c r="A10" s="48" t="s">
        <v>109</v>
      </c>
      <c r="B10" s="50"/>
      <c r="C10" s="50"/>
      <c r="D10" s="50"/>
      <c r="E10" s="49"/>
      <c r="F10" s="79" t="s">
        <v>127</v>
      </c>
      <c r="G10" s="80"/>
      <c r="H10" s="80"/>
      <c r="I10" s="80"/>
      <c r="J10" s="81"/>
    </row>
    <row r="11" spans="1:10" x14ac:dyDescent="0.25">
      <c r="A11" s="48" t="s">
        <v>6</v>
      </c>
      <c r="B11" s="50"/>
      <c r="C11" s="50"/>
      <c r="D11" s="50"/>
      <c r="E11" s="49"/>
      <c r="F11" s="201" t="s">
        <v>152</v>
      </c>
      <c r="G11" s="166"/>
      <c r="H11" s="166"/>
      <c r="I11" s="166"/>
      <c r="J11" s="202"/>
    </row>
    <row r="12" spans="1:10" x14ac:dyDescent="0.25">
      <c r="A12" s="79" t="s">
        <v>103</v>
      </c>
      <c r="B12" s="50"/>
      <c r="C12" s="50"/>
      <c r="D12" s="50"/>
      <c r="E12" s="49"/>
      <c r="F12" s="48" t="s">
        <v>134</v>
      </c>
      <c r="G12" s="50"/>
      <c r="H12" s="50"/>
      <c r="I12" s="50"/>
      <c r="J12" s="49"/>
    </row>
    <row r="13" spans="1:10" x14ac:dyDescent="0.25">
      <c r="A13" s="163" t="s">
        <v>54</v>
      </c>
      <c r="B13" s="163"/>
      <c r="C13" s="100" t="str">
        <f>CONCATENATE((IF(OR(F8="",F8="NA"),"",F8)),", ",(IF(OR(A14="",A14="NA"),"",A14)),". ",(IF(OR(C14="",C14="NA"),"",C14)),", ",(IF(OR(B15="",B15="NA"),"",B15)),", ",(IF(OR(I14="",I14="NA"),"",I14)),", ",(IF(OR(B16="",B16="NA"),"",B16)),", ",(IF(OR(G15="",G15="NA"),"",G15)),".")</f>
        <v>Premleela Heights, CTS no. 448 and 448/1 to 56, Aarey Road, Pahadi, Goregaon, Mumbai.</v>
      </c>
      <c r="D13" s="101"/>
      <c r="E13" s="101"/>
      <c r="F13" s="101"/>
      <c r="G13" s="101"/>
      <c r="H13" s="101"/>
      <c r="I13" s="101"/>
      <c r="J13" s="102"/>
    </row>
    <row r="14" spans="1:10" x14ac:dyDescent="0.25">
      <c r="A14" s="100" t="s">
        <v>119</v>
      </c>
      <c r="B14" s="102"/>
      <c r="C14" s="100" t="s">
        <v>166</v>
      </c>
      <c r="D14" s="101"/>
      <c r="E14" s="101"/>
      <c r="F14" s="101"/>
      <c r="G14" s="102"/>
      <c r="H14" s="2" t="s">
        <v>55</v>
      </c>
      <c r="I14" s="159" t="s">
        <v>128</v>
      </c>
      <c r="J14" s="160"/>
    </row>
    <row r="15" spans="1:10" x14ac:dyDescent="0.25">
      <c r="A15" s="16" t="s">
        <v>7</v>
      </c>
      <c r="B15" s="48" t="s">
        <v>147</v>
      </c>
      <c r="C15" s="50"/>
      <c r="D15" s="50"/>
      <c r="E15" s="49"/>
      <c r="F15" s="1" t="s">
        <v>56</v>
      </c>
      <c r="G15" s="48" t="s">
        <v>130</v>
      </c>
      <c r="H15" s="50"/>
      <c r="I15" s="50"/>
      <c r="J15" s="49"/>
    </row>
    <row r="16" spans="1:10" x14ac:dyDescent="0.25">
      <c r="A16" s="16" t="s">
        <v>8</v>
      </c>
      <c r="B16" s="48" t="s">
        <v>129</v>
      </c>
      <c r="C16" s="50"/>
      <c r="D16" s="50"/>
      <c r="E16" s="49"/>
      <c r="F16" s="22" t="s">
        <v>57</v>
      </c>
      <c r="G16" s="100" t="s">
        <v>135</v>
      </c>
      <c r="H16" s="50"/>
      <c r="I16" s="50"/>
      <c r="J16" s="49"/>
    </row>
    <row r="17" spans="1:10" ht="32.25" customHeight="1" x14ac:dyDescent="0.25">
      <c r="A17" s="163" t="s">
        <v>58</v>
      </c>
      <c r="B17" s="163"/>
      <c r="C17" s="164" t="s">
        <v>131</v>
      </c>
      <c r="D17" s="164"/>
      <c r="E17" s="164"/>
      <c r="F17" s="165" t="s">
        <v>45</v>
      </c>
      <c r="G17" s="165"/>
      <c r="H17" s="166" t="s">
        <v>198</v>
      </c>
      <c r="I17" s="167"/>
      <c r="J17" s="168"/>
    </row>
    <row r="18" spans="1:10" ht="15" customHeight="1" x14ac:dyDescent="0.25">
      <c r="A18" s="203" t="s">
        <v>108</v>
      </c>
      <c r="B18" s="204"/>
      <c r="C18" s="204"/>
      <c r="D18" s="204"/>
      <c r="E18" s="205"/>
      <c r="F18" s="148" t="s">
        <v>52</v>
      </c>
      <c r="G18" s="149"/>
      <c r="H18" s="149"/>
      <c r="I18" s="149"/>
      <c r="J18" s="150"/>
    </row>
    <row r="19" spans="1:10" x14ac:dyDescent="0.25">
      <c r="A19" s="146"/>
      <c r="B19" s="147"/>
      <c r="C19" s="147"/>
      <c r="D19" s="147"/>
      <c r="E19" s="206"/>
      <c r="F19" s="151"/>
      <c r="G19" s="152"/>
      <c r="H19" s="152"/>
      <c r="I19" s="152"/>
      <c r="J19" s="153"/>
    </row>
    <row r="20" spans="1:10" ht="15" customHeight="1" x14ac:dyDescent="0.25">
      <c r="A20" s="203" t="s">
        <v>96</v>
      </c>
      <c r="B20" s="204"/>
      <c r="C20" s="204"/>
      <c r="D20" s="204"/>
      <c r="E20" s="205"/>
      <c r="F20" s="203" t="s">
        <v>40</v>
      </c>
      <c r="G20" s="204"/>
      <c r="H20" s="204"/>
      <c r="I20" s="204"/>
      <c r="J20" s="205"/>
    </row>
    <row r="21" spans="1:10" x14ac:dyDescent="0.25">
      <c r="A21" s="146"/>
      <c r="B21" s="147"/>
      <c r="C21" s="147"/>
      <c r="D21" s="147"/>
      <c r="E21" s="206"/>
      <c r="F21" s="146"/>
      <c r="G21" s="147"/>
      <c r="H21" s="147"/>
      <c r="I21" s="147"/>
      <c r="J21" s="206"/>
    </row>
    <row r="22" spans="1:10" ht="15" customHeight="1" x14ac:dyDescent="0.25">
      <c r="A22" s="48" t="s">
        <v>9</v>
      </c>
      <c r="B22" s="50"/>
      <c r="C22" s="50"/>
      <c r="D22" s="50"/>
      <c r="E22" s="49"/>
      <c r="F22" s="161" t="s">
        <v>148</v>
      </c>
      <c r="G22" s="162"/>
      <c r="H22" s="162"/>
      <c r="I22" s="162"/>
      <c r="J22" s="12"/>
    </row>
    <row r="23" spans="1:10" x14ac:dyDescent="0.25">
      <c r="A23" s="48" t="s">
        <v>10</v>
      </c>
      <c r="B23" s="50"/>
      <c r="C23" s="50"/>
      <c r="D23" s="50"/>
      <c r="E23" s="49"/>
      <c r="F23" s="95" t="s">
        <v>46</v>
      </c>
      <c r="G23" s="96"/>
      <c r="H23" s="96"/>
      <c r="I23" s="96"/>
      <c r="J23" s="97"/>
    </row>
    <row r="24" spans="1:10" ht="15" customHeight="1" x14ac:dyDescent="0.25">
      <c r="A24" s="48" t="s">
        <v>11</v>
      </c>
      <c r="B24" s="50"/>
      <c r="C24" s="50"/>
      <c r="D24" s="50"/>
      <c r="E24" s="49"/>
      <c r="F24" s="161" t="s">
        <v>149</v>
      </c>
      <c r="G24" s="162"/>
      <c r="H24" s="162"/>
      <c r="I24" s="162"/>
      <c r="J24" s="12"/>
    </row>
    <row r="25" spans="1:10" x14ac:dyDescent="0.25">
      <c r="A25" s="48" t="s">
        <v>28</v>
      </c>
      <c r="B25" s="50"/>
      <c r="C25" s="50"/>
      <c r="D25" s="50"/>
      <c r="E25" s="49"/>
      <c r="F25" s="95" t="s">
        <v>59</v>
      </c>
      <c r="G25" s="96"/>
      <c r="H25" s="96"/>
      <c r="I25" s="96"/>
      <c r="J25" s="97"/>
    </row>
    <row r="26" spans="1:10" x14ac:dyDescent="0.25">
      <c r="A26" s="207" t="s">
        <v>12</v>
      </c>
      <c r="B26" s="208"/>
      <c r="C26" s="207" t="s">
        <v>13</v>
      </c>
      <c r="D26" s="208"/>
      <c r="E26" s="207" t="s">
        <v>14</v>
      </c>
      <c r="F26" s="208"/>
      <c r="G26" s="207" t="s">
        <v>44</v>
      </c>
      <c r="H26" s="208"/>
      <c r="I26" s="207" t="s">
        <v>15</v>
      </c>
      <c r="J26" s="208"/>
    </row>
    <row r="27" spans="1:10" x14ac:dyDescent="0.25">
      <c r="A27" s="157" t="s">
        <v>16</v>
      </c>
      <c r="B27" s="158"/>
      <c r="C27" s="157" t="s">
        <v>43</v>
      </c>
      <c r="D27" s="158"/>
      <c r="E27" s="157" t="s">
        <v>43</v>
      </c>
      <c r="F27" s="158"/>
      <c r="G27" s="157" t="s">
        <v>43</v>
      </c>
      <c r="H27" s="158"/>
      <c r="I27" s="157" t="s">
        <v>43</v>
      </c>
      <c r="J27" s="158"/>
    </row>
    <row r="28" spans="1:10" ht="32.25" customHeight="1" x14ac:dyDescent="0.25">
      <c r="A28" s="157" t="s">
        <v>17</v>
      </c>
      <c r="B28" s="158"/>
      <c r="C28" s="157" t="s">
        <v>136</v>
      </c>
      <c r="D28" s="158"/>
      <c r="E28" s="159" t="s">
        <v>137</v>
      </c>
      <c r="F28" s="160"/>
      <c r="G28" s="157" t="s">
        <v>138</v>
      </c>
      <c r="H28" s="158"/>
      <c r="I28" s="159" t="s">
        <v>139</v>
      </c>
      <c r="J28" s="160"/>
    </row>
    <row r="29" spans="1:10" x14ac:dyDescent="0.25">
      <c r="A29" s="48" t="s">
        <v>51</v>
      </c>
      <c r="B29" s="50"/>
      <c r="C29" s="50"/>
      <c r="D29" s="50"/>
      <c r="E29" s="50"/>
      <c r="F29" s="50"/>
      <c r="G29" s="50"/>
      <c r="H29" s="50"/>
      <c r="I29" s="50"/>
      <c r="J29" s="49"/>
    </row>
    <row r="30" spans="1:10" x14ac:dyDescent="0.25">
      <c r="A30" s="48" t="s">
        <v>100</v>
      </c>
      <c r="B30" s="50"/>
      <c r="C30" s="50"/>
      <c r="D30" s="50"/>
      <c r="E30" s="50"/>
      <c r="F30" s="50"/>
      <c r="G30" s="50"/>
      <c r="H30" s="50"/>
      <c r="I30" s="50"/>
      <c r="J30" s="49"/>
    </row>
    <row r="31" spans="1:10" x14ac:dyDescent="0.25">
      <c r="A31" s="48" t="s">
        <v>36</v>
      </c>
      <c r="B31" s="49"/>
      <c r="C31" s="48" t="s">
        <v>204</v>
      </c>
      <c r="D31" s="50"/>
      <c r="E31" s="50"/>
      <c r="F31" s="50"/>
      <c r="G31" s="50"/>
      <c r="H31" s="50"/>
      <c r="I31" s="50"/>
      <c r="J31" s="49"/>
    </row>
    <row r="32" spans="1:10" x14ac:dyDescent="0.25">
      <c r="A32" s="48" t="s">
        <v>203</v>
      </c>
      <c r="B32" s="49"/>
      <c r="C32" s="51" t="s">
        <v>205</v>
      </c>
      <c r="D32" s="50"/>
      <c r="E32" s="50">
        <v>19.164870000000001</v>
      </c>
      <c r="F32" s="50"/>
      <c r="G32" s="50" t="s">
        <v>37</v>
      </c>
      <c r="H32" s="50"/>
      <c r="I32" s="50">
        <v>72.857529999999997</v>
      </c>
      <c r="J32" s="49"/>
    </row>
    <row r="33" spans="1:10" x14ac:dyDescent="0.25">
      <c r="A33" s="52" t="s">
        <v>18</v>
      </c>
      <c r="B33" s="53"/>
      <c r="C33" s="53"/>
      <c r="D33" s="53"/>
      <c r="E33" s="53"/>
      <c r="F33" s="53"/>
      <c r="G33" s="53"/>
      <c r="H33" s="53"/>
      <c r="I33" s="53"/>
      <c r="J33" s="54"/>
    </row>
    <row r="34" spans="1:10" ht="15" customHeight="1" x14ac:dyDescent="0.25">
      <c r="A34" s="100" t="s">
        <v>121</v>
      </c>
      <c r="B34" s="101"/>
      <c r="C34" s="101"/>
      <c r="D34" s="101"/>
      <c r="E34" s="102"/>
      <c r="F34" s="144" t="s">
        <v>113</v>
      </c>
      <c r="G34" s="145"/>
      <c r="H34" s="145"/>
      <c r="I34" s="145"/>
      <c r="J34" s="14"/>
    </row>
    <row r="35" spans="1:10" ht="15" customHeight="1" x14ac:dyDescent="0.25">
      <c r="A35" s="146" t="s">
        <v>112</v>
      </c>
      <c r="B35" s="147"/>
      <c r="C35" s="147"/>
      <c r="D35" s="147"/>
      <c r="E35" s="147"/>
      <c r="F35" s="100" t="s">
        <v>114</v>
      </c>
      <c r="G35" s="101"/>
      <c r="H35" s="101"/>
      <c r="I35" s="101"/>
      <c r="J35" s="102"/>
    </row>
    <row r="36" spans="1:10" x14ac:dyDescent="0.25">
      <c r="A36" s="52" t="s">
        <v>115</v>
      </c>
      <c r="B36" s="53"/>
      <c r="C36" s="53"/>
      <c r="D36" s="53"/>
      <c r="E36" s="53"/>
      <c r="F36" s="53"/>
      <c r="G36" s="53"/>
      <c r="H36" s="53"/>
      <c r="I36" s="53"/>
      <c r="J36" s="54"/>
    </row>
    <row r="37" spans="1:10" x14ac:dyDescent="0.25">
      <c r="A37" s="148" t="s">
        <v>60</v>
      </c>
      <c r="B37" s="149"/>
      <c r="C37" s="149"/>
      <c r="D37" s="149"/>
      <c r="E37" s="150"/>
      <c r="F37" s="154" t="s">
        <v>150</v>
      </c>
      <c r="G37" s="155"/>
      <c r="H37" s="23" t="s">
        <v>151</v>
      </c>
      <c r="I37" s="156" t="s">
        <v>85</v>
      </c>
      <c r="J37" s="156"/>
    </row>
    <row r="38" spans="1:10" x14ac:dyDescent="0.25">
      <c r="A38" s="151"/>
      <c r="B38" s="152"/>
      <c r="C38" s="152"/>
      <c r="D38" s="152"/>
      <c r="E38" s="153"/>
      <c r="F38" s="154">
        <v>196.3</v>
      </c>
      <c r="G38" s="155"/>
      <c r="H38" s="23">
        <v>1456.7</v>
      </c>
      <c r="I38" s="156">
        <v>1653</v>
      </c>
      <c r="J38" s="156"/>
    </row>
    <row r="39" spans="1:10" x14ac:dyDescent="0.25">
      <c r="A39" s="48" t="s">
        <v>19</v>
      </c>
      <c r="B39" s="50"/>
      <c r="C39" s="50"/>
      <c r="D39" s="50"/>
      <c r="E39" s="49"/>
      <c r="F39" s="154">
        <v>1</v>
      </c>
      <c r="G39" s="155"/>
      <c r="H39" s="23">
        <v>3</v>
      </c>
      <c r="I39" s="156">
        <v>4</v>
      </c>
      <c r="J39" s="156"/>
    </row>
    <row r="40" spans="1:10" x14ac:dyDescent="0.25">
      <c r="A40" s="48" t="s">
        <v>20</v>
      </c>
      <c r="B40" s="50"/>
      <c r="C40" s="50"/>
      <c r="D40" s="50"/>
      <c r="E40" s="49"/>
      <c r="F40" s="154">
        <v>0</v>
      </c>
      <c r="G40" s="155"/>
      <c r="H40" s="23">
        <v>0</v>
      </c>
      <c r="I40" s="156">
        <v>0</v>
      </c>
      <c r="J40" s="156"/>
    </row>
    <row r="41" spans="1:10" x14ac:dyDescent="0.25">
      <c r="A41" s="48" t="s">
        <v>21</v>
      </c>
      <c r="B41" s="50"/>
      <c r="C41" s="50"/>
      <c r="D41" s="50"/>
      <c r="E41" s="49"/>
      <c r="F41" s="154">
        <f>F39+F40</f>
        <v>1</v>
      </c>
      <c r="G41" s="155"/>
      <c r="H41" s="23">
        <v>3</v>
      </c>
      <c r="I41" s="156">
        <v>4</v>
      </c>
      <c r="J41" s="156"/>
    </row>
    <row r="42" spans="1:10" x14ac:dyDescent="0.25">
      <c r="A42" s="48" t="s">
        <v>61</v>
      </c>
      <c r="B42" s="50"/>
      <c r="C42" s="50"/>
      <c r="D42" s="50"/>
      <c r="E42" s="49"/>
      <c r="F42" s="141">
        <v>4566.3999999999996</v>
      </c>
      <c r="G42" s="142"/>
      <c r="H42" s="142"/>
      <c r="I42" s="142"/>
      <c r="J42" s="143"/>
    </row>
    <row r="43" spans="1:10" x14ac:dyDescent="0.25">
      <c r="A43" s="48" t="s">
        <v>22</v>
      </c>
      <c r="B43" s="50"/>
      <c r="C43" s="50"/>
      <c r="D43" s="50"/>
      <c r="E43" s="49"/>
      <c r="F43" s="79" t="s">
        <v>127</v>
      </c>
      <c r="G43" s="80"/>
      <c r="H43" s="80"/>
      <c r="I43" s="80"/>
      <c r="J43" s="81"/>
    </row>
    <row r="44" spans="1:10" x14ac:dyDescent="0.25">
      <c r="A44" s="52" t="s">
        <v>63</v>
      </c>
      <c r="B44" s="53"/>
      <c r="C44" s="53"/>
      <c r="D44" s="53"/>
      <c r="E44" s="53"/>
      <c r="F44" s="53"/>
      <c r="G44" s="53"/>
      <c r="H44" s="53"/>
      <c r="I44" s="53"/>
      <c r="J44" s="54"/>
    </row>
    <row r="45" spans="1:10" ht="16.5" customHeight="1" x14ac:dyDescent="0.25">
      <c r="A45" s="100" t="s">
        <v>62</v>
      </c>
      <c r="B45" s="102"/>
      <c r="C45" s="55" t="s">
        <v>132</v>
      </c>
      <c r="D45" s="56"/>
      <c r="E45" s="56"/>
      <c r="F45" s="57"/>
      <c r="G45" s="17" t="s">
        <v>53</v>
      </c>
      <c r="H45" s="136" t="s">
        <v>133</v>
      </c>
      <c r="I45" s="101"/>
      <c r="J45" s="102"/>
    </row>
    <row r="46" spans="1:10" ht="31.5" customHeight="1" x14ac:dyDescent="0.25">
      <c r="A46" s="100" t="s">
        <v>107</v>
      </c>
      <c r="B46" s="102"/>
      <c r="C46" s="55" t="str">
        <f>C45</f>
        <v>SRA/ENG/2123/PS/PL/AP</v>
      </c>
      <c r="D46" s="56"/>
      <c r="E46" s="56"/>
      <c r="F46" s="57"/>
      <c r="G46" s="17" t="s">
        <v>53</v>
      </c>
      <c r="H46" s="100" t="str">
        <f>H45</f>
        <v>22/03/2018.</v>
      </c>
      <c r="I46" s="101"/>
      <c r="J46" s="102"/>
    </row>
    <row r="47" spans="1:10" ht="30.75" customHeight="1" x14ac:dyDescent="0.25">
      <c r="A47" s="100" t="s">
        <v>106</v>
      </c>
      <c r="B47" s="102"/>
      <c r="C47" s="58" t="s">
        <v>196</v>
      </c>
      <c r="D47" s="56"/>
      <c r="E47" s="56"/>
      <c r="F47" s="57"/>
      <c r="G47" s="3" t="s">
        <v>53</v>
      </c>
      <c r="H47" s="100" t="s">
        <v>165</v>
      </c>
      <c r="I47" s="101" t="s">
        <v>120</v>
      </c>
      <c r="J47" s="102"/>
    </row>
    <row r="48" spans="1:10" ht="15" customHeight="1" x14ac:dyDescent="0.25">
      <c r="A48" s="100" t="s">
        <v>93</v>
      </c>
      <c r="B48" s="102"/>
      <c r="C48" s="55" t="s">
        <v>43</v>
      </c>
      <c r="D48" s="56"/>
      <c r="E48" s="56"/>
      <c r="F48" s="57" t="s">
        <v>94</v>
      </c>
      <c r="G48" s="17" t="s">
        <v>53</v>
      </c>
      <c r="H48" s="100" t="s">
        <v>43</v>
      </c>
      <c r="I48" s="101" t="s">
        <v>43</v>
      </c>
      <c r="J48" s="102"/>
    </row>
    <row r="49" spans="1:13" x14ac:dyDescent="0.25">
      <c r="A49" s="137" t="s">
        <v>66</v>
      </c>
      <c r="B49" s="137"/>
      <c r="C49" s="137"/>
      <c r="D49" s="138" t="str">
        <f>H47</f>
        <v>02/02/2019.</v>
      </c>
      <c r="E49" s="138"/>
      <c r="F49" s="79" t="s">
        <v>64</v>
      </c>
      <c r="G49" s="139"/>
      <c r="H49" s="140">
        <v>45290</v>
      </c>
      <c r="I49" s="80"/>
      <c r="J49" s="81"/>
    </row>
    <row r="50" spans="1:13" x14ac:dyDescent="0.25">
      <c r="A50" s="129" t="s">
        <v>23</v>
      </c>
      <c r="B50" s="130"/>
      <c r="C50" s="130"/>
      <c r="D50" s="130"/>
      <c r="E50" s="130"/>
      <c r="F50" s="130"/>
      <c r="G50" s="130"/>
      <c r="H50" s="130"/>
      <c r="I50" s="130"/>
      <c r="J50" s="131"/>
    </row>
    <row r="51" spans="1:13" x14ac:dyDescent="0.25">
      <c r="A51" s="79" t="s">
        <v>92</v>
      </c>
      <c r="B51" s="80"/>
      <c r="C51" s="81"/>
      <c r="D51" s="132">
        <f>F42</f>
        <v>4566.3999999999996</v>
      </c>
      <c r="E51" s="133"/>
      <c r="F51" s="134" t="s">
        <v>101</v>
      </c>
      <c r="G51" s="134"/>
      <c r="H51" s="134"/>
      <c r="I51" s="135">
        <v>47</v>
      </c>
      <c r="J51" s="135"/>
    </row>
    <row r="52" spans="1:13" x14ac:dyDescent="0.25">
      <c r="A52" s="79" t="s">
        <v>65</v>
      </c>
      <c r="B52" s="80"/>
      <c r="C52" s="79" t="s">
        <v>195</v>
      </c>
      <c r="D52" s="80"/>
      <c r="E52" s="81"/>
      <c r="F52" s="48" t="s">
        <v>49</v>
      </c>
      <c r="G52" s="50"/>
      <c r="H52" s="50"/>
      <c r="I52" s="50"/>
      <c r="J52" s="49"/>
    </row>
    <row r="53" spans="1:13" x14ac:dyDescent="0.25">
      <c r="A53" s="48" t="s">
        <v>41</v>
      </c>
      <c r="B53" s="50"/>
      <c r="C53" s="50"/>
      <c r="D53" s="100" t="s">
        <v>47</v>
      </c>
      <c r="E53" s="101"/>
      <c r="F53" s="101"/>
      <c r="G53" s="101"/>
      <c r="H53" s="101"/>
      <c r="I53" s="101"/>
      <c r="J53" s="102"/>
    </row>
    <row r="54" spans="1:13" ht="15.75" thickBot="1" x14ac:dyDescent="0.3">
      <c r="A54" s="48" t="s">
        <v>48</v>
      </c>
      <c r="B54" s="50"/>
      <c r="C54" s="50"/>
      <c r="D54" s="50"/>
      <c r="E54" s="50"/>
      <c r="F54" s="50"/>
      <c r="G54" s="50"/>
      <c r="H54" s="50"/>
      <c r="I54" s="50"/>
      <c r="J54" s="49"/>
    </row>
    <row r="55" spans="1:13" ht="15" customHeight="1" x14ac:dyDescent="0.25">
      <c r="A55" s="61" t="s">
        <v>199</v>
      </c>
      <c r="B55" s="62"/>
      <c r="C55" s="62"/>
      <c r="D55" s="62"/>
      <c r="E55" s="62"/>
      <c r="F55" s="62"/>
      <c r="G55" s="62"/>
      <c r="H55" s="62"/>
      <c r="I55" s="62"/>
      <c r="J55" s="63"/>
      <c r="K55" s="31" t="str">
        <f>(IF(C59=0,"Work not yet Started.",IF(D59=50%,"Excavation work in process",IF(D59=100%,"Excavation work completed, ","0")))&amp;(IF(C60=0%,"",IF(D60=25%,"Footing work is process",IF(D60=50%,"Footing work Completed",IF(D60=75%,"Plinth work is process",IF(D60=100%,"Plinth work completed","0"))))))&amp;(IF(C61&gt;0,", RCC upto "&amp;C61&amp;" Slab completed",""))&amp;(IF(C62&gt;0,", Brickwork upto "&amp;C62&amp;" Floor completed"," "))&amp;(IF(C63&gt;0,", Internal Plaster upto "&amp;C63&amp;" Floor completed"," "))&amp;(IF(C64&gt;0,", External Plaster upto "&amp;C64&amp;" Floor completed"," "))&amp;(IF(C65&gt;0,", Flooring upto "&amp;C65&amp;" Floor completed"," "))&amp;(IF(C66&gt;0,", Painting upto "&amp;C66&amp;" Floor completed"," "))&amp;(IF(C67&gt;0,", Finishing upto "&amp;C67&amp;" Floor completed"," ")))</f>
        <v xml:space="preserve">Excavation work completed, Plinth work completed, RCC upto 15 Slab completed, Brickwork upto 10 Floor completed, Internal Plaster upto 10 Floor completed, External Plaster upto 7 Floor completed   </v>
      </c>
      <c r="L55" s="31"/>
      <c r="M55" s="32"/>
    </row>
    <row r="56" spans="1:13" ht="15.75" x14ac:dyDescent="0.25">
      <c r="A56" s="76" t="s">
        <v>168</v>
      </c>
      <c r="B56" s="77"/>
      <c r="C56" s="33">
        <v>1</v>
      </c>
      <c r="D56" s="78" t="s">
        <v>169</v>
      </c>
      <c r="E56" s="77"/>
      <c r="F56" s="78">
        <v>0</v>
      </c>
      <c r="G56" s="77"/>
      <c r="H56" s="33" t="s">
        <v>170</v>
      </c>
      <c r="I56" s="78">
        <v>15</v>
      </c>
      <c r="J56" s="180"/>
      <c r="K56" s="34" t="s">
        <v>171</v>
      </c>
      <c r="L56" s="34"/>
      <c r="M56" s="35"/>
    </row>
    <row r="57" spans="1:13" ht="48" customHeight="1" x14ac:dyDescent="0.25">
      <c r="A57" s="181" t="s">
        <v>172</v>
      </c>
      <c r="B57" s="182"/>
      <c r="C57" s="183" t="str">
        <f>K55</f>
        <v xml:space="preserve">Excavation work completed, Plinth work completed, RCC upto 15 Slab completed, Brickwork upto 10 Floor completed, Internal Plaster upto 10 Floor completed, External Plaster upto 7 Floor completed   </v>
      </c>
      <c r="D57" s="184"/>
      <c r="E57" s="184"/>
      <c r="F57" s="184"/>
      <c r="G57" s="184"/>
      <c r="H57" s="184"/>
      <c r="I57" s="184"/>
      <c r="J57" s="185"/>
      <c r="K57" s="34" t="s">
        <v>173</v>
      </c>
      <c r="L57" s="34"/>
      <c r="M57" s="35"/>
    </row>
    <row r="58" spans="1:13" ht="15.75" customHeight="1" x14ac:dyDescent="0.25">
      <c r="A58" s="73" t="s">
        <v>33</v>
      </c>
      <c r="B58" s="65"/>
      <c r="C58" s="43" t="s">
        <v>174</v>
      </c>
      <c r="D58" s="64" t="s">
        <v>175</v>
      </c>
      <c r="E58" s="65"/>
      <c r="F58" s="64" t="s">
        <v>176</v>
      </c>
      <c r="G58" s="65"/>
      <c r="H58" s="64" t="s">
        <v>177</v>
      </c>
      <c r="I58" s="178"/>
      <c r="J58" s="179"/>
      <c r="K58" s="34" t="s">
        <v>178</v>
      </c>
      <c r="L58" s="36"/>
      <c r="M58" s="37"/>
    </row>
    <row r="59" spans="1:13" ht="15.75" customHeight="1" x14ac:dyDescent="0.25">
      <c r="A59" s="73" t="s">
        <v>179</v>
      </c>
      <c r="B59" s="65"/>
      <c r="C59" s="44">
        <f>M62</f>
        <v>15</v>
      </c>
      <c r="D59" s="71">
        <f>((100/I56)*C59)/100</f>
        <v>1</v>
      </c>
      <c r="E59" s="72"/>
      <c r="F59" s="189">
        <f>(IF(C57=K57,"100%",IF(C57=K58,"100%",(((C60/I56*10)+(40/(C56+F56+I56)*C61)+(7.5/(I56)*C62)+(7.5/(I56)*C63)+(10/I56*C64)+(10/I56*C65)+(5/I56*C66)+(5/I56*C67)+(5/I56*C68))/100))))</f>
        <v>0.62166666666666659</v>
      </c>
      <c r="G59" s="190"/>
      <c r="H59" s="189">
        <f>((((C59/I56)*20)+((C60/I56)*25)+(30/(I56+F56+C56)*C61)+(5/I56*C62)+(5/I56*C63)+(5/I56*C64)+(5/I56*C65)+(0/I56*C66)+(0/I56*C67)+(5/I56*C68))/100)</f>
        <v>0.82124999999999981</v>
      </c>
      <c r="I59" s="195"/>
      <c r="J59" s="196"/>
      <c r="K59" s="34"/>
      <c r="L59" s="36"/>
      <c r="M59" s="37"/>
    </row>
    <row r="60" spans="1:13" ht="15.75" x14ac:dyDescent="0.25">
      <c r="A60" s="73" t="s">
        <v>34</v>
      </c>
      <c r="B60" s="65"/>
      <c r="C60" s="44">
        <f>M67</f>
        <v>15</v>
      </c>
      <c r="D60" s="71">
        <f>((100/I56)*C60)/100</f>
        <v>1</v>
      </c>
      <c r="E60" s="72"/>
      <c r="F60" s="191"/>
      <c r="G60" s="192"/>
      <c r="H60" s="191"/>
      <c r="I60" s="197"/>
      <c r="J60" s="198"/>
      <c r="K60" s="36"/>
      <c r="L60" s="36"/>
      <c r="M60" s="37"/>
    </row>
    <row r="61" spans="1:13" ht="15" customHeight="1" x14ac:dyDescent="0.25">
      <c r="A61" s="73" t="s">
        <v>197</v>
      </c>
      <c r="B61" s="65"/>
      <c r="C61" s="45">
        <v>15</v>
      </c>
      <c r="D61" s="71">
        <f>((100/(C56+F56+I56))*C61)/100</f>
        <v>0.9375</v>
      </c>
      <c r="E61" s="72"/>
      <c r="F61" s="191"/>
      <c r="G61" s="192"/>
      <c r="H61" s="191"/>
      <c r="I61" s="197"/>
      <c r="J61" s="198"/>
      <c r="K61" s="38" t="s">
        <v>180</v>
      </c>
      <c r="L61" s="39"/>
      <c r="M61" s="40">
        <f>I56*50%</f>
        <v>7.5</v>
      </c>
    </row>
    <row r="62" spans="1:13" ht="15.75" customHeight="1" x14ac:dyDescent="0.25">
      <c r="A62" s="73" t="s">
        <v>181</v>
      </c>
      <c r="B62" s="65" t="s">
        <v>182</v>
      </c>
      <c r="C62" s="44">
        <v>10</v>
      </c>
      <c r="D62" s="71">
        <f>((100/I56)*C62)/100</f>
        <v>0.66666666666666674</v>
      </c>
      <c r="E62" s="72"/>
      <c r="F62" s="191"/>
      <c r="G62" s="192"/>
      <c r="H62" s="191"/>
      <c r="I62" s="197"/>
      <c r="J62" s="198"/>
      <c r="K62" s="38" t="s">
        <v>183</v>
      </c>
      <c r="L62" s="39"/>
      <c r="M62" s="40">
        <f>I56</f>
        <v>15</v>
      </c>
    </row>
    <row r="63" spans="1:13" ht="15" customHeight="1" x14ac:dyDescent="0.25">
      <c r="A63" s="73" t="s">
        <v>184</v>
      </c>
      <c r="B63" s="65" t="s">
        <v>182</v>
      </c>
      <c r="C63" s="44">
        <v>10</v>
      </c>
      <c r="D63" s="71">
        <f>((100/I56)*C63)/100</f>
        <v>0.66666666666666674</v>
      </c>
      <c r="E63" s="72"/>
      <c r="F63" s="191"/>
      <c r="G63" s="192"/>
      <c r="H63" s="191"/>
      <c r="I63" s="197"/>
      <c r="J63" s="198"/>
      <c r="K63" s="38"/>
      <c r="L63" s="39"/>
      <c r="M63" s="40"/>
    </row>
    <row r="64" spans="1:13" ht="15" customHeight="1" x14ac:dyDescent="0.25">
      <c r="A64" s="76" t="s">
        <v>185</v>
      </c>
      <c r="B64" s="77" t="s">
        <v>186</v>
      </c>
      <c r="C64" s="44">
        <v>7</v>
      </c>
      <c r="D64" s="71">
        <f>((100/(I56))*C64)/100</f>
        <v>0.46666666666666673</v>
      </c>
      <c r="E64" s="72"/>
      <c r="F64" s="191"/>
      <c r="G64" s="192"/>
      <c r="H64" s="191"/>
      <c r="I64" s="197"/>
      <c r="J64" s="198"/>
      <c r="K64" s="38" t="s">
        <v>187</v>
      </c>
      <c r="L64" s="39"/>
      <c r="M64" s="40">
        <f>I56*25%</f>
        <v>3.75</v>
      </c>
    </row>
    <row r="65" spans="1:13" ht="15.75" customHeight="1" x14ac:dyDescent="0.25">
      <c r="A65" s="73" t="s">
        <v>188</v>
      </c>
      <c r="B65" s="65" t="s">
        <v>188</v>
      </c>
      <c r="C65" s="44">
        <v>0</v>
      </c>
      <c r="D65" s="71">
        <f>((100/I56)*C65)/100</f>
        <v>0</v>
      </c>
      <c r="E65" s="72"/>
      <c r="F65" s="191"/>
      <c r="G65" s="192"/>
      <c r="H65" s="191"/>
      <c r="I65" s="197"/>
      <c r="J65" s="198"/>
      <c r="K65" s="38" t="s">
        <v>189</v>
      </c>
      <c r="L65" s="39"/>
      <c r="M65" s="40">
        <f>I56*50%</f>
        <v>7.5</v>
      </c>
    </row>
    <row r="66" spans="1:13" ht="15" customHeight="1" x14ac:dyDescent="0.25">
      <c r="A66" s="73" t="s">
        <v>190</v>
      </c>
      <c r="B66" s="65"/>
      <c r="C66" s="44">
        <v>0</v>
      </c>
      <c r="D66" s="71">
        <f>((100/I56)*C66)/100</f>
        <v>0</v>
      </c>
      <c r="E66" s="72"/>
      <c r="F66" s="191"/>
      <c r="G66" s="192"/>
      <c r="H66" s="191"/>
      <c r="I66" s="197"/>
      <c r="J66" s="198"/>
      <c r="K66" s="38" t="s">
        <v>191</v>
      </c>
      <c r="L66" s="39"/>
      <c r="M66" s="40">
        <f>I56*75%</f>
        <v>11.25</v>
      </c>
    </row>
    <row r="67" spans="1:13" ht="15.75" customHeight="1" x14ac:dyDescent="0.25">
      <c r="A67" s="73" t="s">
        <v>192</v>
      </c>
      <c r="B67" s="65" t="s">
        <v>192</v>
      </c>
      <c r="C67" s="44">
        <v>0</v>
      </c>
      <c r="D67" s="71">
        <f>((100/(I56))*C67)/100</f>
        <v>0</v>
      </c>
      <c r="E67" s="72"/>
      <c r="F67" s="191"/>
      <c r="G67" s="192"/>
      <c r="H67" s="191"/>
      <c r="I67" s="197"/>
      <c r="J67" s="198"/>
      <c r="K67" s="38" t="s">
        <v>193</v>
      </c>
      <c r="L67" s="39"/>
      <c r="M67" s="40">
        <f>I56</f>
        <v>15</v>
      </c>
    </row>
    <row r="68" spans="1:13" ht="16.5" customHeight="1" thickBot="1" x14ac:dyDescent="0.3">
      <c r="A68" s="127" t="s">
        <v>194</v>
      </c>
      <c r="B68" s="128"/>
      <c r="C68" s="46">
        <v>0</v>
      </c>
      <c r="D68" s="74">
        <f>((100/(I56))*C68)/100</f>
        <v>0</v>
      </c>
      <c r="E68" s="75"/>
      <c r="F68" s="193"/>
      <c r="G68" s="194"/>
      <c r="H68" s="193"/>
      <c r="I68" s="199"/>
      <c r="J68" s="200"/>
      <c r="K68" s="41"/>
      <c r="L68" s="41"/>
      <c r="M68" s="42"/>
    </row>
    <row r="69" spans="1:13" x14ac:dyDescent="0.25">
      <c r="A69" s="48" t="s">
        <v>50</v>
      </c>
      <c r="B69" s="50"/>
      <c r="C69" s="50"/>
      <c r="D69" s="50"/>
      <c r="E69" s="50"/>
      <c r="F69" s="50"/>
      <c r="G69" s="50"/>
      <c r="H69" s="50"/>
      <c r="I69" s="50"/>
      <c r="J69" s="49"/>
    </row>
    <row r="70" spans="1:13" x14ac:dyDescent="0.25">
      <c r="A70" s="48" t="s">
        <v>42</v>
      </c>
      <c r="B70" s="50"/>
      <c r="C70" s="50"/>
      <c r="D70" s="50"/>
      <c r="E70" s="50"/>
      <c r="F70" s="50"/>
      <c r="G70" s="50"/>
      <c r="H70" s="50"/>
      <c r="I70" s="50"/>
      <c r="J70" s="49"/>
    </row>
    <row r="71" spans="1:13" ht="15" customHeight="1" x14ac:dyDescent="0.25">
      <c r="A71" s="66" t="s">
        <v>124</v>
      </c>
      <c r="B71" s="67"/>
      <c r="C71" s="68" t="s">
        <v>125</v>
      </c>
      <c r="D71" s="69"/>
      <c r="E71" s="69"/>
      <c r="F71" s="69"/>
      <c r="G71" s="69"/>
      <c r="H71" s="69"/>
      <c r="I71" s="69"/>
      <c r="J71" s="70"/>
    </row>
    <row r="72" spans="1:13" x14ac:dyDescent="0.25">
      <c r="A72" s="52" t="s">
        <v>24</v>
      </c>
      <c r="B72" s="53"/>
      <c r="C72" s="53"/>
      <c r="D72" s="53"/>
      <c r="E72" s="53"/>
      <c r="F72" s="53"/>
      <c r="G72" s="53"/>
      <c r="H72" s="53"/>
      <c r="I72" s="53"/>
      <c r="J72" s="54"/>
    </row>
    <row r="73" spans="1:13" x14ac:dyDescent="0.25">
      <c r="A73" s="48" t="s">
        <v>104</v>
      </c>
      <c r="B73" s="50"/>
      <c r="C73" s="50"/>
      <c r="D73" s="50"/>
      <c r="E73" s="50"/>
      <c r="F73" s="49"/>
      <c r="G73" s="55">
        <v>17500</v>
      </c>
      <c r="H73" s="56"/>
      <c r="I73" s="56"/>
      <c r="J73" s="57"/>
    </row>
    <row r="74" spans="1:13" x14ac:dyDescent="0.25">
      <c r="A74" s="48" t="s">
        <v>88</v>
      </c>
      <c r="B74" s="50"/>
      <c r="C74" s="50"/>
      <c r="D74" s="50"/>
      <c r="E74" s="50"/>
      <c r="F74" s="49"/>
      <c r="G74" s="58" t="s">
        <v>157</v>
      </c>
      <c r="H74" s="59"/>
      <c r="I74" s="59"/>
      <c r="J74" s="60"/>
    </row>
    <row r="75" spans="1:13" s="20" customFormat="1" ht="14.45" customHeight="1" x14ac:dyDescent="0.25">
      <c r="A75" s="52" t="s">
        <v>97</v>
      </c>
      <c r="B75" s="53"/>
      <c r="C75" s="53"/>
      <c r="D75" s="53"/>
      <c r="E75" s="53"/>
      <c r="F75" s="54"/>
      <c r="G75" s="55">
        <f>G73*0.8</f>
        <v>14000</v>
      </c>
      <c r="H75" s="56"/>
      <c r="I75" s="56"/>
      <c r="J75" s="57"/>
    </row>
    <row r="76" spans="1:13" customFormat="1" ht="15.75" x14ac:dyDescent="0.25">
      <c r="A76" s="107" t="s">
        <v>160</v>
      </c>
      <c r="B76" s="108"/>
      <c r="C76" s="108"/>
      <c r="D76" s="108"/>
      <c r="E76" s="108"/>
      <c r="F76" s="108"/>
      <c r="G76" s="108"/>
      <c r="H76" s="108"/>
      <c r="I76" s="108"/>
      <c r="J76" s="109"/>
    </row>
    <row r="77" spans="1:13" customFormat="1" ht="15.75" x14ac:dyDescent="0.25">
      <c r="A77" s="111" t="s">
        <v>161</v>
      </c>
      <c r="B77" s="112"/>
      <c r="C77" s="24" t="s">
        <v>162</v>
      </c>
      <c r="D77" s="113" t="s">
        <v>163</v>
      </c>
      <c r="E77" s="114"/>
      <c r="F77" s="115"/>
      <c r="G77" s="111" t="s">
        <v>164</v>
      </c>
      <c r="H77" s="116"/>
      <c r="I77" s="116"/>
      <c r="J77" s="112"/>
    </row>
    <row r="78" spans="1:13" customFormat="1" ht="15.75" x14ac:dyDescent="0.25">
      <c r="A78" s="98" t="s">
        <v>202</v>
      </c>
      <c r="B78" s="99"/>
      <c r="C78" s="25">
        <f>COUNT(D84:E87)*9+1+COUNT(D91:E92)+COUNT(D94:E95)*3+COUNT(D97:E98)</f>
        <v>47</v>
      </c>
      <c r="D78" s="117">
        <f>SUM(D84:E87)*9+D89+SUM(D91:E92)+SUM(D94:E95)*3+SUM(D97:E98)</f>
        <v>20020.286519999998</v>
      </c>
      <c r="E78" s="118"/>
      <c r="F78" s="119"/>
      <c r="G78" s="120">
        <f>SUM(G84:G87)*9+G89+SUM(G91:G92)+SUM(G94:G95)*3+SUM(G97:G98)</f>
        <v>30030.429779999999</v>
      </c>
      <c r="H78" s="121"/>
      <c r="I78" s="121"/>
      <c r="J78" s="122"/>
    </row>
    <row r="79" spans="1:13" s="20" customFormat="1" ht="18.75" x14ac:dyDescent="0.25">
      <c r="A79" s="126" t="s">
        <v>98</v>
      </c>
      <c r="B79" s="126"/>
      <c r="C79" s="126"/>
      <c r="D79" s="126"/>
      <c r="E79" s="126"/>
      <c r="F79" s="126"/>
      <c r="G79" s="126"/>
      <c r="H79" s="126"/>
      <c r="I79" s="126"/>
      <c r="J79" s="126"/>
    </row>
    <row r="80" spans="1:13" x14ac:dyDescent="0.25">
      <c r="A80" s="110" t="s">
        <v>39</v>
      </c>
      <c r="B80" s="110"/>
      <c r="C80" s="110"/>
      <c r="D80" s="110"/>
      <c r="E80" s="110"/>
      <c r="F80" s="110"/>
      <c r="G80" s="110"/>
      <c r="H80" s="110"/>
      <c r="I80" s="110"/>
      <c r="J80" s="110"/>
    </row>
    <row r="81" spans="1:12" ht="42" customHeight="1" x14ac:dyDescent="0.25">
      <c r="A81" s="124" t="s">
        <v>32</v>
      </c>
      <c r="B81" s="124"/>
      <c r="C81" s="4" t="s">
        <v>29</v>
      </c>
      <c r="D81" s="125" t="s">
        <v>105</v>
      </c>
      <c r="E81" s="125"/>
      <c r="F81" s="8" t="s">
        <v>30</v>
      </c>
      <c r="G81" s="4" t="s">
        <v>111</v>
      </c>
      <c r="H81" s="4" t="s">
        <v>31</v>
      </c>
      <c r="I81" s="124" t="s">
        <v>99</v>
      </c>
      <c r="J81" s="124"/>
    </row>
    <row r="82" spans="1:12" s="21" customFormat="1" ht="15.75" x14ac:dyDescent="0.25">
      <c r="A82" s="123" t="s">
        <v>140</v>
      </c>
      <c r="B82" s="123"/>
      <c r="C82" s="123"/>
      <c r="D82" s="123"/>
      <c r="E82" s="123"/>
      <c r="F82" s="123"/>
      <c r="G82" s="123"/>
      <c r="H82" s="123"/>
      <c r="I82" s="123"/>
      <c r="J82" s="123"/>
    </row>
    <row r="83" spans="1:12" s="21" customFormat="1" ht="15.75" x14ac:dyDescent="0.25">
      <c r="A83" s="123" t="s">
        <v>141</v>
      </c>
      <c r="B83" s="123"/>
      <c r="C83" s="123"/>
      <c r="D83" s="123"/>
      <c r="E83" s="123"/>
      <c r="F83" s="123"/>
      <c r="G83" s="123"/>
      <c r="H83" s="123"/>
      <c r="I83" s="123"/>
      <c r="J83" s="123"/>
    </row>
    <row r="84" spans="1:12" s="21" customFormat="1" ht="15.75" x14ac:dyDescent="0.25">
      <c r="A84" s="94">
        <v>1</v>
      </c>
      <c r="B84" s="94"/>
      <c r="C84" s="19" t="s">
        <v>142</v>
      </c>
      <c r="D84" s="94">
        <f>(31.04)*10.764</f>
        <v>334.11455999999998</v>
      </c>
      <c r="E84" s="94"/>
      <c r="F84" s="19">
        <v>0</v>
      </c>
      <c r="G84" s="19">
        <f>(D84*1.5+F84)</f>
        <v>501.17183999999997</v>
      </c>
      <c r="H84" s="19" t="s">
        <v>122</v>
      </c>
      <c r="I84" s="94" t="s">
        <v>159</v>
      </c>
      <c r="J84" s="94"/>
      <c r="L84" s="47">
        <f>G84/D84</f>
        <v>1.5</v>
      </c>
    </row>
    <row r="85" spans="1:12" s="21" customFormat="1" ht="15.75" x14ac:dyDescent="0.25">
      <c r="A85" s="94">
        <v>2</v>
      </c>
      <c r="B85" s="94"/>
      <c r="C85" s="19" t="s">
        <v>142</v>
      </c>
      <c r="D85" s="94">
        <f>(31.4+1.3*0.45)*10.764</f>
        <v>344.28653999999995</v>
      </c>
      <c r="E85" s="94"/>
      <c r="F85" s="19">
        <v>0</v>
      </c>
      <c r="G85" s="19">
        <f>(D85*1.5+F85)</f>
        <v>516.42980999999986</v>
      </c>
      <c r="H85" s="19" t="s">
        <v>122</v>
      </c>
      <c r="I85" s="94"/>
      <c r="J85" s="94"/>
    </row>
    <row r="86" spans="1:12" s="21" customFormat="1" ht="15.75" x14ac:dyDescent="0.25">
      <c r="A86" s="94">
        <v>3</v>
      </c>
      <c r="B86" s="94"/>
      <c r="C86" s="19" t="s">
        <v>142</v>
      </c>
      <c r="D86" s="94">
        <f>(31.4+1.3*0.45)*10.764</f>
        <v>344.28653999999995</v>
      </c>
      <c r="E86" s="94"/>
      <c r="F86" s="19">
        <v>0</v>
      </c>
      <c r="G86" s="19">
        <f>(D86*1.5+F86)</f>
        <v>516.42980999999986</v>
      </c>
      <c r="H86" s="19" t="s">
        <v>122</v>
      </c>
      <c r="I86" s="94"/>
      <c r="J86" s="94"/>
    </row>
    <row r="87" spans="1:12" s="21" customFormat="1" ht="15.75" x14ac:dyDescent="0.25">
      <c r="A87" s="94">
        <v>4</v>
      </c>
      <c r="B87" s="94"/>
      <c r="C87" s="19" t="s">
        <v>142</v>
      </c>
      <c r="D87" s="94">
        <f>(31.04)*10.764</f>
        <v>334.11455999999998</v>
      </c>
      <c r="E87" s="94"/>
      <c r="F87" s="19">
        <v>0</v>
      </c>
      <c r="G87" s="19">
        <f>(D87*1.5+F87)</f>
        <v>501.17183999999997</v>
      </c>
      <c r="H87" s="19" t="s">
        <v>122</v>
      </c>
      <c r="I87" s="94"/>
      <c r="J87" s="94"/>
    </row>
    <row r="88" spans="1:12" s="21" customFormat="1" ht="15.75" x14ac:dyDescent="0.25">
      <c r="A88" s="107" t="s">
        <v>153</v>
      </c>
      <c r="B88" s="108"/>
      <c r="C88" s="108"/>
      <c r="D88" s="108"/>
      <c r="E88" s="108"/>
      <c r="F88" s="108"/>
      <c r="G88" s="108"/>
      <c r="H88" s="108"/>
      <c r="I88" s="108"/>
      <c r="J88" s="109"/>
    </row>
    <row r="89" spans="1:12" s="21" customFormat="1" ht="15.75" x14ac:dyDescent="0.25">
      <c r="A89" s="98">
        <v>1</v>
      </c>
      <c r="B89" s="99"/>
      <c r="C89" s="19" t="s">
        <v>142</v>
      </c>
      <c r="D89" s="98">
        <f>(33.56)*10.764</f>
        <v>361.23984000000002</v>
      </c>
      <c r="E89" s="99"/>
      <c r="F89" s="19">
        <v>0</v>
      </c>
      <c r="G89" s="19">
        <f>(D89*1.5+F89)</f>
        <v>541.85976000000005</v>
      </c>
      <c r="H89" s="19" t="s">
        <v>122</v>
      </c>
      <c r="I89" s="98" t="s">
        <v>154</v>
      </c>
      <c r="J89" s="99"/>
    </row>
    <row r="90" spans="1:12" s="21" customFormat="1" ht="15.75" x14ac:dyDescent="0.25">
      <c r="A90" s="107" t="s">
        <v>143</v>
      </c>
      <c r="B90" s="108"/>
      <c r="C90" s="108"/>
      <c r="D90" s="108"/>
      <c r="E90" s="108"/>
      <c r="F90" s="108"/>
      <c r="G90" s="108"/>
      <c r="H90" s="108"/>
      <c r="I90" s="108"/>
      <c r="J90" s="109"/>
    </row>
    <row r="91" spans="1:12" s="21" customFormat="1" ht="15.75" x14ac:dyDescent="0.25">
      <c r="A91" s="98">
        <v>1</v>
      </c>
      <c r="B91" s="99"/>
      <c r="C91" s="19" t="s">
        <v>144</v>
      </c>
      <c r="D91" s="98">
        <f>(74.61)*10.764</f>
        <v>803.10203999999999</v>
      </c>
      <c r="E91" s="99"/>
      <c r="F91" s="19">
        <v>0</v>
      </c>
      <c r="G91" s="19">
        <f>(D91*1.5+F91)</f>
        <v>1204.6530600000001</v>
      </c>
      <c r="H91" s="19" t="s">
        <v>122</v>
      </c>
      <c r="I91" s="103" t="s">
        <v>143</v>
      </c>
      <c r="J91" s="104"/>
    </row>
    <row r="92" spans="1:12" s="21" customFormat="1" ht="15.75" x14ac:dyDescent="0.25">
      <c r="A92" s="98">
        <v>2</v>
      </c>
      <c r="B92" s="99"/>
      <c r="C92" s="19" t="s">
        <v>144</v>
      </c>
      <c r="D92" s="98">
        <f>(74.61)*10.764</f>
        <v>803.10203999999999</v>
      </c>
      <c r="E92" s="99"/>
      <c r="F92" s="19">
        <v>0</v>
      </c>
      <c r="G92" s="19">
        <f>(D92*1.5+F92)</f>
        <v>1204.6530600000001</v>
      </c>
      <c r="H92" s="19" t="s">
        <v>122</v>
      </c>
      <c r="I92" s="105"/>
      <c r="J92" s="106"/>
    </row>
    <row r="93" spans="1:12" s="21" customFormat="1" ht="15.75" x14ac:dyDescent="0.25">
      <c r="A93" s="107" t="s">
        <v>156</v>
      </c>
      <c r="B93" s="108"/>
      <c r="C93" s="108"/>
      <c r="D93" s="108"/>
      <c r="E93" s="108"/>
      <c r="F93" s="108"/>
      <c r="G93" s="108"/>
      <c r="H93" s="108"/>
      <c r="I93" s="108"/>
      <c r="J93" s="109"/>
    </row>
    <row r="94" spans="1:12" s="21" customFormat="1" ht="15.75" x14ac:dyDescent="0.25">
      <c r="A94" s="98">
        <v>1</v>
      </c>
      <c r="B94" s="99"/>
      <c r="C94" s="19" t="s">
        <v>144</v>
      </c>
      <c r="D94" s="98">
        <f>(73.49)*10.764</f>
        <v>791.04635999999994</v>
      </c>
      <c r="E94" s="99"/>
      <c r="F94" s="19">
        <v>0</v>
      </c>
      <c r="G94" s="19">
        <f>(D94*1.5+F94)</f>
        <v>1186.56954</v>
      </c>
      <c r="H94" s="19" t="s">
        <v>122</v>
      </c>
      <c r="I94" s="103" t="s">
        <v>145</v>
      </c>
      <c r="J94" s="104"/>
    </row>
    <row r="95" spans="1:12" s="21" customFormat="1" ht="15.75" x14ac:dyDescent="0.25">
      <c r="A95" s="98">
        <v>2</v>
      </c>
      <c r="B95" s="99"/>
      <c r="C95" s="19" t="s">
        <v>144</v>
      </c>
      <c r="D95" s="98">
        <f>(73.49)*10.764</f>
        <v>791.04635999999994</v>
      </c>
      <c r="E95" s="99"/>
      <c r="F95" s="19">
        <v>0</v>
      </c>
      <c r="G95" s="19">
        <f>(D95*1.5+F95)</f>
        <v>1186.56954</v>
      </c>
      <c r="H95" s="19" t="s">
        <v>122</v>
      </c>
      <c r="I95" s="105"/>
      <c r="J95" s="106"/>
    </row>
    <row r="96" spans="1:12" s="21" customFormat="1" ht="15.75" x14ac:dyDescent="0.25">
      <c r="A96" s="107" t="s">
        <v>146</v>
      </c>
      <c r="B96" s="108"/>
      <c r="C96" s="108"/>
      <c r="D96" s="108"/>
      <c r="E96" s="108"/>
      <c r="F96" s="108"/>
      <c r="G96" s="108"/>
      <c r="H96" s="108"/>
      <c r="I96" s="108"/>
      <c r="J96" s="109"/>
    </row>
    <row r="97" spans="1:10" s="21" customFormat="1" ht="15.75" x14ac:dyDescent="0.25">
      <c r="A97" s="98">
        <v>1</v>
      </c>
      <c r="B97" s="99"/>
      <c r="C97" s="19" t="s">
        <v>144</v>
      </c>
      <c r="D97" s="98">
        <f>(74.61)*10.764</f>
        <v>803.10203999999999</v>
      </c>
      <c r="E97" s="99"/>
      <c r="F97" s="19">
        <v>0</v>
      </c>
      <c r="G97" s="19">
        <f>(D97*1.5+F97)</f>
        <v>1204.6530600000001</v>
      </c>
      <c r="H97" s="19" t="s">
        <v>122</v>
      </c>
      <c r="I97" s="103" t="s">
        <v>155</v>
      </c>
      <c r="J97" s="104"/>
    </row>
    <row r="98" spans="1:10" s="21" customFormat="1" ht="15.75" x14ac:dyDescent="0.25">
      <c r="A98" s="98">
        <v>2</v>
      </c>
      <c r="B98" s="99"/>
      <c r="C98" s="19" t="s">
        <v>142</v>
      </c>
      <c r="D98" s="98">
        <f>(27.15)*10.764</f>
        <v>292.24259999999998</v>
      </c>
      <c r="E98" s="99"/>
      <c r="F98" s="19">
        <v>0</v>
      </c>
      <c r="G98" s="19">
        <f>(D98*1.5+F98)</f>
        <v>438.36389999999994</v>
      </c>
      <c r="H98" s="19" t="s">
        <v>122</v>
      </c>
      <c r="I98" s="105"/>
      <c r="J98" s="106"/>
    </row>
    <row r="99" spans="1:10" ht="190.5" customHeight="1" x14ac:dyDescent="0.25">
      <c r="A99" s="91" t="s">
        <v>206</v>
      </c>
      <c r="B99" s="92"/>
      <c r="C99" s="92"/>
      <c r="D99" s="92"/>
      <c r="E99" s="92"/>
      <c r="F99" s="92"/>
      <c r="G99" s="92"/>
      <c r="H99" s="92"/>
      <c r="I99" s="92"/>
      <c r="J99" s="93"/>
    </row>
    <row r="100" spans="1:10" x14ac:dyDescent="0.25">
      <c r="A100" s="95" t="s">
        <v>25</v>
      </c>
      <c r="B100" s="96"/>
      <c r="C100" s="96"/>
      <c r="D100" s="96"/>
      <c r="E100" s="96"/>
      <c r="F100" s="96"/>
      <c r="G100" s="96"/>
      <c r="H100" s="96"/>
      <c r="I100" s="96"/>
      <c r="J100" s="97"/>
    </row>
    <row r="101" spans="1:10" x14ac:dyDescent="0.25">
      <c r="A101" s="48" t="s">
        <v>123</v>
      </c>
      <c r="B101" s="50"/>
      <c r="C101" s="50"/>
      <c r="D101" s="50"/>
      <c r="E101" s="50"/>
      <c r="F101" s="50"/>
      <c r="G101" s="50"/>
      <c r="H101" s="50"/>
      <c r="I101" s="50"/>
      <c r="J101" s="49"/>
    </row>
    <row r="102" spans="1:10" x14ac:dyDescent="0.25">
      <c r="A102" s="95" t="s">
        <v>27</v>
      </c>
      <c r="B102" s="96"/>
      <c r="C102" s="96"/>
      <c r="D102" s="96"/>
      <c r="E102" s="96"/>
      <c r="F102" s="96"/>
      <c r="G102" s="96"/>
      <c r="H102" s="96"/>
      <c r="I102" s="96"/>
      <c r="J102" s="97"/>
    </row>
    <row r="103" spans="1:10" x14ac:dyDescent="0.25">
      <c r="A103" s="48" t="s">
        <v>35</v>
      </c>
      <c r="B103" s="50"/>
      <c r="C103" s="50"/>
      <c r="D103" s="50"/>
      <c r="E103" s="50"/>
      <c r="F103" s="50"/>
      <c r="G103" s="50"/>
      <c r="H103" s="50"/>
      <c r="I103" s="50"/>
      <c r="J103" s="49"/>
    </row>
    <row r="104" spans="1:10" x14ac:dyDescent="0.25">
      <c r="A104" s="48" t="s">
        <v>116</v>
      </c>
      <c r="B104" s="50"/>
      <c r="C104" s="50"/>
      <c r="D104" s="50"/>
      <c r="E104" s="50"/>
      <c r="F104" s="50"/>
      <c r="G104" s="50"/>
      <c r="H104" s="50"/>
      <c r="I104" s="50"/>
      <c r="J104" s="49"/>
    </row>
    <row r="105" spans="1:10" x14ac:dyDescent="0.25">
      <c r="A105" s="48" t="s">
        <v>117</v>
      </c>
      <c r="B105" s="50"/>
      <c r="C105" s="50"/>
      <c r="D105" s="50"/>
      <c r="E105" s="50"/>
      <c r="F105" s="50"/>
      <c r="G105" s="50"/>
      <c r="H105" s="50"/>
      <c r="I105" s="50"/>
      <c r="J105" s="49"/>
    </row>
    <row r="106" spans="1:10" x14ac:dyDescent="0.25">
      <c r="A106" s="100" t="s">
        <v>118</v>
      </c>
      <c r="B106" s="101"/>
      <c r="C106" s="101"/>
      <c r="D106" s="101"/>
      <c r="E106" s="101"/>
      <c r="F106" s="101"/>
      <c r="G106" s="101"/>
      <c r="H106" s="101"/>
      <c r="I106" s="101"/>
      <c r="J106" s="102"/>
    </row>
    <row r="107" spans="1:10" ht="15" customHeight="1" x14ac:dyDescent="0.25">
      <c r="A107" s="82" t="s">
        <v>26</v>
      </c>
      <c r="B107" s="83"/>
      <c r="C107" s="83"/>
      <c r="D107" s="83"/>
      <c r="E107" s="83"/>
      <c r="F107" s="83"/>
      <c r="G107" s="83"/>
      <c r="H107" s="83"/>
      <c r="I107" s="83"/>
      <c r="J107" s="84"/>
    </row>
    <row r="108" spans="1:10" x14ac:dyDescent="0.25">
      <c r="A108" s="85"/>
      <c r="B108" s="86"/>
      <c r="C108" s="86"/>
      <c r="D108" s="86"/>
      <c r="E108" s="86"/>
      <c r="F108" s="86"/>
      <c r="G108" s="86"/>
      <c r="H108" s="86"/>
      <c r="I108" s="86"/>
      <c r="J108" s="87"/>
    </row>
    <row r="109" spans="1:10" x14ac:dyDescent="0.25">
      <c r="A109" s="85"/>
      <c r="B109" s="86"/>
      <c r="C109" s="86"/>
      <c r="D109" s="86"/>
      <c r="E109" s="86"/>
      <c r="F109" s="86"/>
      <c r="G109" s="86"/>
      <c r="H109" s="86"/>
      <c r="I109" s="86"/>
      <c r="J109" s="87"/>
    </row>
    <row r="110" spans="1:10" x14ac:dyDescent="0.25">
      <c r="A110" s="88"/>
      <c r="B110" s="89"/>
      <c r="C110" s="89"/>
      <c r="D110" s="89"/>
      <c r="E110" s="89"/>
      <c r="F110" s="89"/>
      <c r="G110" s="89"/>
      <c r="H110" s="89"/>
      <c r="I110" s="89"/>
      <c r="J110" s="90"/>
    </row>
    <row r="111" spans="1:10" x14ac:dyDescent="0.25">
      <c r="A111" s="10" t="s">
        <v>110</v>
      </c>
      <c r="B111" s="9"/>
      <c r="C111" s="9"/>
      <c r="D111" s="15" t="str">
        <f>F8</f>
        <v>Premleela Heights</v>
      </c>
      <c r="G111" s="9"/>
      <c r="H111" s="9"/>
      <c r="I111" s="9"/>
      <c r="J111" s="9"/>
    </row>
    <row r="112" spans="1:10" x14ac:dyDescent="0.25">
      <c r="A112" s="9"/>
      <c r="B112" s="9"/>
      <c r="C112" s="9"/>
      <c r="D112" s="9"/>
      <c r="E112" s="9"/>
      <c r="F112" s="9"/>
      <c r="G112" s="9"/>
      <c r="H112" s="9"/>
      <c r="I112" s="9"/>
      <c r="J112" s="9"/>
    </row>
    <row r="113" spans="1:10" x14ac:dyDescent="0.25">
      <c r="A113" s="9"/>
      <c r="B113" s="9"/>
      <c r="C113" s="9"/>
      <c r="D113" s="9"/>
      <c r="E113" s="9"/>
      <c r="F113" s="9"/>
      <c r="G113" s="9"/>
      <c r="H113" s="9"/>
      <c r="I113" s="9"/>
      <c r="J113" s="9"/>
    </row>
    <row r="157" spans="1:1" x14ac:dyDescent="0.25">
      <c r="A157" s="11" t="s">
        <v>102</v>
      </c>
    </row>
  </sheetData>
  <mergeCells count="218">
    <mergeCell ref="F4:J4"/>
    <mergeCell ref="A64:B64"/>
    <mergeCell ref="F59:G68"/>
    <mergeCell ref="H59:J68"/>
    <mergeCell ref="A60:B60"/>
    <mergeCell ref="D60:E60"/>
    <mergeCell ref="A66:B66"/>
    <mergeCell ref="D66:E66"/>
    <mergeCell ref="H47:J47"/>
    <mergeCell ref="F10:J10"/>
    <mergeCell ref="A11:E11"/>
    <mergeCell ref="F11:J11"/>
    <mergeCell ref="A18:E19"/>
    <mergeCell ref="F18:J19"/>
    <mergeCell ref="A24:E24"/>
    <mergeCell ref="A25:E25"/>
    <mergeCell ref="F25:J25"/>
    <mergeCell ref="A26:B26"/>
    <mergeCell ref="C26:D26"/>
    <mergeCell ref="E26:F26"/>
    <mergeCell ref="G26:H26"/>
    <mergeCell ref="I26:J26"/>
    <mergeCell ref="A20:E21"/>
    <mergeCell ref="F20:J21"/>
    <mergeCell ref="A1:J1"/>
    <mergeCell ref="A2:J2"/>
    <mergeCell ref="A3:E3"/>
    <mergeCell ref="F3:J3"/>
    <mergeCell ref="A4:E4"/>
    <mergeCell ref="A14:B14"/>
    <mergeCell ref="A5:E5"/>
    <mergeCell ref="F5:J5"/>
    <mergeCell ref="D58:E58"/>
    <mergeCell ref="H58:J58"/>
    <mergeCell ref="F39:G39"/>
    <mergeCell ref="I39:J39"/>
    <mergeCell ref="F40:G40"/>
    <mergeCell ref="I40:J40"/>
    <mergeCell ref="F41:G41"/>
    <mergeCell ref="I41:J41"/>
    <mergeCell ref="F56:G56"/>
    <mergeCell ref="I56:J56"/>
    <mergeCell ref="A57:B57"/>
    <mergeCell ref="C57:J57"/>
    <mergeCell ref="A58:B58"/>
    <mergeCell ref="A9:E9"/>
    <mergeCell ref="F9:J9"/>
    <mergeCell ref="A10:E10"/>
    <mergeCell ref="A22:E22"/>
    <mergeCell ref="A6:E6"/>
    <mergeCell ref="F6:J6"/>
    <mergeCell ref="A7:E7"/>
    <mergeCell ref="F7:J7"/>
    <mergeCell ref="A8:E8"/>
    <mergeCell ref="F8:J8"/>
    <mergeCell ref="A17:B17"/>
    <mergeCell ref="C17:E17"/>
    <mergeCell ref="F17:G17"/>
    <mergeCell ref="H17:J17"/>
    <mergeCell ref="A12:E12"/>
    <mergeCell ref="F12:J12"/>
    <mergeCell ref="A13:B13"/>
    <mergeCell ref="C13:J13"/>
    <mergeCell ref="I14:J14"/>
    <mergeCell ref="B15:E15"/>
    <mergeCell ref="G15:J15"/>
    <mergeCell ref="B16:E16"/>
    <mergeCell ref="G16:J16"/>
    <mergeCell ref="C14:G14"/>
    <mergeCell ref="F22:I22"/>
    <mergeCell ref="A23:E23"/>
    <mergeCell ref="F23:J23"/>
    <mergeCell ref="A29:J29"/>
    <mergeCell ref="A30:J30"/>
    <mergeCell ref="A31:B31"/>
    <mergeCell ref="A27:B27"/>
    <mergeCell ref="C27:D27"/>
    <mergeCell ref="E27:F27"/>
    <mergeCell ref="G27:H27"/>
    <mergeCell ref="I27:J27"/>
    <mergeCell ref="A28:B28"/>
    <mergeCell ref="C28:D28"/>
    <mergeCell ref="E28:F28"/>
    <mergeCell ref="G28:H28"/>
    <mergeCell ref="I28:J28"/>
    <mergeCell ref="F24:I24"/>
    <mergeCell ref="A33:J33"/>
    <mergeCell ref="A39:E39"/>
    <mergeCell ref="F34:I34"/>
    <mergeCell ref="A34:E34"/>
    <mergeCell ref="A35:E35"/>
    <mergeCell ref="F35:J35"/>
    <mergeCell ref="A36:J36"/>
    <mergeCell ref="A37:E38"/>
    <mergeCell ref="F37:G37"/>
    <mergeCell ref="I37:J37"/>
    <mergeCell ref="F38:G38"/>
    <mergeCell ref="I38:J38"/>
    <mergeCell ref="A40:E40"/>
    <mergeCell ref="A41:E41"/>
    <mergeCell ref="A42:E42"/>
    <mergeCell ref="F42:J42"/>
    <mergeCell ref="A43:E43"/>
    <mergeCell ref="F43:J43"/>
    <mergeCell ref="A44:J44"/>
    <mergeCell ref="A45:B45"/>
    <mergeCell ref="C45:F45"/>
    <mergeCell ref="C47:F47"/>
    <mergeCell ref="A50:J50"/>
    <mergeCell ref="A51:C51"/>
    <mergeCell ref="D51:E51"/>
    <mergeCell ref="F51:H51"/>
    <mergeCell ref="I51:J51"/>
    <mergeCell ref="H45:J45"/>
    <mergeCell ref="A48:B48"/>
    <mergeCell ref="A49:C49"/>
    <mergeCell ref="D49:E49"/>
    <mergeCell ref="F49:G49"/>
    <mergeCell ref="H49:J49"/>
    <mergeCell ref="A46:B46"/>
    <mergeCell ref="C46:F46"/>
    <mergeCell ref="H46:J46"/>
    <mergeCell ref="A47:B47"/>
    <mergeCell ref="C48:F48"/>
    <mergeCell ref="H48:J48"/>
    <mergeCell ref="A53:C53"/>
    <mergeCell ref="D53:J53"/>
    <mergeCell ref="A54:J54"/>
    <mergeCell ref="A59:B59"/>
    <mergeCell ref="D59:E59"/>
    <mergeCell ref="A67:B67"/>
    <mergeCell ref="D67:E67"/>
    <mergeCell ref="A68:B68"/>
    <mergeCell ref="A62:B62"/>
    <mergeCell ref="D64:E64"/>
    <mergeCell ref="D62:E62"/>
    <mergeCell ref="A63:B63"/>
    <mergeCell ref="D63:E63"/>
    <mergeCell ref="A75:F75"/>
    <mergeCell ref="G75:J75"/>
    <mergeCell ref="A104:J104"/>
    <mergeCell ref="A105:J105"/>
    <mergeCell ref="D92:E92"/>
    <mergeCell ref="A92:B92"/>
    <mergeCell ref="A93:J93"/>
    <mergeCell ref="A98:B98"/>
    <mergeCell ref="A97:B97"/>
    <mergeCell ref="D94:E94"/>
    <mergeCell ref="D97:E97"/>
    <mergeCell ref="A76:J76"/>
    <mergeCell ref="A77:B77"/>
    <mergeCell ref="D77:F77"/>
    <mergeCell ref="G77:J77"/>
    <mergeCell ref="A78:B78"/>
    <mergeCell ref="D78:F78"/>
    <mergeCell ref="G78:J78"/>
    <mergeCell ref="A83:J83"/>
    <mergeCell ref="A81:B81"/>
    <mergeCell ref="D81:E81"/>
    <mergeCell ref="I81:J81"/>
    <mergeCell ref="A82:J82"/>
    <mergeCell ref="A79:J79"/>
    <mergeCell ref="A80:J80"/>
    <mergeCell ref="I84:J87"/>
    <mergeCell ref="A88:J88"/>
    <mergeCell ref="A90:J90"/>
    <mergeCell ref="I91:J92"/>
    <mergeCell ref="A91:B91"/>
    <mergeCell ref="D87:E87"/>
    <mergeCell ref="D91:E91"/>
    <mergeCell ref="D86:E86"/>
    <mergeCell ref="A87:B87"/>
    <mergeCell ref="A89:B89"/>
    <mergeCell ref="D89:E89"/>
    <mergeCell ref="A107:J110"/>
    <mergeCell ref="A99:J99"/>
    <mergeCell ref="A86:B86"/>
    <mergeCell ref="A102:J102"/>
    <mergeCell ref="A103:J103"/>
    <mergeCell ref="I89:J89"/>
    <mergeCell ref="A106:J106"/>
    <mergeCell ref="A84:B84"/>
    <mergeCell ref="D84:E84"/>
    <mergeCell ref="A100:J100"/>
    <mergeCell ref="A101:J101"/>
    <mergeCell ref="A85:B85"/>
    <mergeCell ref="D85:E85"/>
    <mergeCell ref="D98:E98"/>
    <mergeCell ref="I94:J95"/>
    <mergeCell ref="A96:J96"/>
    <mergeCell ref="I97:J98"/>
    <mergeCell ref="A94:B94"/>
    <mergeCell ref="A95:B95"/>
    <mergeCell ref="D95:E95"/>
    <mergeCell ref="A32:B32"/>
    <mergeCell ref="C31:J31"/>
    <mergeCell ref="C32:J32"/>
    <mergeCell ref="A70:J70"/>
    <mergeCell ref="A72:J72"/>
    <mergeCell ref="A73:F73"/>
    <mergeCell ref="G73:J73"/>
    <mergeCell ref="A74:F74"/>
    <mergeCell ref="G74:J74"/>
    <mergeCell ref="A55:J55"/>
    <mergeCell ref="F58:G58"/>
    <mergeCell ref="A71:B71"/>
    <mergeCell ref="C71:J71"/>
    <mergeCell ref="D61:E61"/>
    <mergeCell ref="D65:E65"/>
    <mergeCell ref="A65:B65"/>
    <mergeCell ref="A69:J69"/>
    <mergeCell ref="A61:B61"/>
    <mergeCell ref="D68:E68"/>
    <mergeCell ref="A56:B56"/>
    <mergeCell ref="D56:E56"/>
    <mergeCell ref="F52:J52"/>
    <mergeCell ref="A52:B52"/>
    <mergeCell ref="C52:E52"/>
  </mergeCells>
  <hyperlinks>
    <hyperlink ref="C32" r:id="rId1" xr:uid="{00000000-0004-0000-0000-000000000000}"/>
  </hyperlinks>
  <printOptions horizontalCentered="1"/>
  <pageMargins left="0.31496062992125984" right="0.31496062992125984" top="0.78740157480314965" bottom="0.78740157480314965" header="0.19685039370078741" footer="0.19685039370078741"/>
  <pageSetup fitToHeight="0" orientation="portrait" r:id="rId2"/>
  <headerFooter>
    <oddHeader>&amp;C&amp;G</oddHeader>
    <oddFooter>&amp;L&amp;"Times New Roman,Bold"Ref No: &amp;F&amp;C&amp;G&amp;R&amp;P</oddFooter>
  </headerFooter>
  <rowBreaks count="2" manualBreakCount="2">
    <brk id="110" max="16383" man="1"/>
    <brk id="156"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M35"/>
  <sheetViews>
    <sheetView workbookViewId="0">
      <selection activeCell="R9" sqref="R9"/>
    </sheetView>
  </sheetViews>
  <sheetFormatPr defaultRowHeight="15" x14ac:dyDescent="0.25"/>
  <sheetData>
    <row r="2" spans="2:13" x14ac:dyDescent="0.25">
      <c r="H2" s="30" t="s">
        <v>167</v>
      </c>
      <c r="I2" s="30"/>
      <c r="J2" s="30"/>
      <c r="K2" s="30"/>
      <c r="L2" s="30"/>
    </row>
    <row r="3" spans="2:13" x14ac:dyDescent="0.25">
      <c r="B3" s="26"/>
      <c r="C3" s="27" t="s">
        <v>86</v>
      </c>
      <c r="D3" s="209"/>
      <c r="E3" s="209"/>
      <c r="F3" s="26"/>
    </row>
    <row r="4" spans="2:13" x14ac:dyDescent="0.25">
      <c r="B4" s="26"/>
      <c r="C4" s="26"/>
      <c r="D4" s="26"/>
      <c r="E4" s="28"/>
      <c r="F4" s="28"/>
      <c r="G4" s="7"/>
      <c r="H4" s="7"/>
      <c r="I4" s="7"/>
      <c r="J4" s="7"/>
    </row>
    <row r="5" spans="2:13" x14ac:dyDescent="0.25">
      <c r="B5" s="27" t="s">
        <v>87</v>
      </c>
      <c r="C5" s="29" t="s">
        <v>67</v>
      </c>
      <c r="D5" s="210" t="s">
        <v>68</v>
      </c>
      <c r="E5" s="210"/>
      <c r="F5" s="210"/>
      <c r="G5" s="18"/>
      <c r="H5" s="211" t="s">
        <v>69</v>
      </c>
      <c r="I5" s="211"/>
      <c r="J5" s="211"/>
      <c r="K5" s="211" t="s">
        <v>70</v>
      </c>
      <c r="L5" s="211"/>
      <c r="M5" s="211"/>
    </row>
    <row r="6" spans="2:13" x14ac:dyDescent="0.25">
      <c r="B6" s="27">
        <v>1</v>
      </c>
      <c r="C6" s="29"/>
      <c r="D6" s="29" t="s">
        <v>71</v>
      </c>
      <c r="E6" s="29" t="s">
        <v>72</v>
      </c>
      <c r="F6" s="29" t="s">
        <v>73</v>
      </c>
      <c r="G6" s="6"/>
      <c r="H6" s="6" t="s">
        <v>71</v>
      </c>
      <c r="I6" s="6" t="s">
        <v>72</v>
      </c>
      <c r="J6" s="6" t="s">
        <v>73</v>
      </c>
      <c r="K6" s="6" t="s">
        <v>71</v>
      </c>
      <c r="L6" s="6" t="s">
        <v>72</v>
      </c>
      <c r="M6" s="6" t="s">
        <v>73</v>
      </c>
    </row>
    <row r="7" spans="2:13" x14ac:dyDescent="0.25">
      <c r="B7" s="26"/>
      <c r="C7" s="27" t="s">
        <v>74</v>
      </c>
      <c r="D7" s="27"/>
      <c r="E7" s="27"/>
      <c r="F7" s="27">
        <f>D7*E7</f>
        <v>0</v>
      </c>
      <c r="G7" s="5" t="s">
        <v>89</v>
      </c>
      <c r="H7" s="5"/>
      <c r="I7" s="5"/>
      <c r="J7" s="5">
        <f>H7*I7</f>
        <v>0</v>
      </c>
      <c r="K7" s="5"/>
      <c r="L7" s="5"/>
      <c r="M7" s="5">
        <f>K7*L7</f>
        <v>0</v>
      </c>
    </row>
    <row r="8" spans="2:13" x14ac:dyDescent="0.25">
      <c r="B8" s="26"/>
      <c r="C8" s="27"/>
      <c r="D8" s="27"/>
      <c r="E8" s="27"/>
      <c r="F8" s="27">
        <f t="shared" ref="F8:F34" si="0">D8*E8</f>
        <v>0</v>
      </c>
      <c r="G8" s="5" t="s">
        <v>90</v>
      </c>
      <c r="H8" s="5"/>
      <c r="I8" s="5"/>
      <c r="J8" s="5">
        <f t="shared" ref="J8:J34" si="1">H8*I8</f>
        <v>0</v>
      </c>
      <c r="K8" s="5"/>
      <c r="L8" s="5"/>
      <c r="M8" s="5">
        <f t="shared" ref="M8:M34" si="2">K8*L8</f>
        <v>0</v>
      </c>
    </row>
    <row r="9" spans="2:13" x14ac:dyDescent="0.25">
      <c r="B9" s="26"/>
      <c r="C9" s="27"/>
      <c r="D9" s="27"/>
      <c r="E9" s="27"/>
      <c r="F9" s="27">
        <f t="shared" si="0"/>
        <v>0</v>
      </c>
      <c r="G9" s="5"/>
      <c r="H9" s="5"/>
      <c r="I9" s="5"/>
      <c r="J9" s="5">
        <f t="shared" si="1"/>
        <v>0</v>
      </c>
      <c r="K9" s="5"/>
      <c r="L9" s="5"/>
      <c r="M9" s="5">
        <f t="shared" si="2"/>
        <v>0</v>
      </c>
    </row>
    <row r="10" spans="2:13" x14ac:dyDescent="0.25">
      <c r="C10" s="5" t="s">
        <v>77</v>
      </c>
      <c r="D10" s="5"/>
      <c r="E10" s="5"/>
      <c r="F10" s="5">
        <f t="shared" si="0"/>
        <v>0</v>
      </c>
      <c r="G10" s="5" t="s">
        <v>89</v>
      </c>
      <c r="H10" s="5"/>
      <c r="I10" s="5"/>
      <c r="J10" s="5">
        <f t="shared" si="1"/>
        <v>0</v>
      </c>
      <c r="K10" s="5"/>
      <c r="L10" s="5"/>
      <c r="M10" s="5">
        <f t="shared" si="2"/>
        <v>0</v>
      </c>
    </row>
    <row r="11" spans="2:13" x14ac:dyDescent="0.25">
      <c r="C11" s="5"/>
      <c r="D11" s="5"/>
      <c r="E11" s="5"/>
      <c r="F11" s="5">
        <f t="shared" si="0"/>
        <v>0</v>
      </c>
      <c r="G11" s="5" t="s">
        <v>90</v>
      </c>
      <c r="H11" s="5"/>
      <c r="I11" s="5"/>
      <c r="J11" s="5">
        <f t="shared" si="1"/>
        <v>0</v>
      </c>
      <c r="K11" s="5"/>
      <c r="L11" s="5"/>
      <c r="M11" s="5">
        <f t="shared" si="2"/>
        <v>0</v>
      </c>
    </row>
    <row r="12" spans="2:13" x14ac:dyDescent="0.25">
      <c r="C12" s="5"/>
      <c r="D12" s="5"/>
      <c r="E12" s="5"/>
      <c r="F12" s="5">
        <f t="shared" si="0"/>
        <v>0</v>
      </c>
      <c r="G12" s="5"/>
      <c r="H12" s="5"/>
      <c r="I12" s="5"/>
      <c r="J12" s="5">
        <f t="shared" si="1"/>
        <v>0</v>
      </c>
      <c r="K12" s="5"/>
      <c r="L12" s="5"/>
      <c r="M12" s="5">
        <f t="shared" si="2"/>
        <v>0</v>
      </c>
    </row>
    <row r="13" spans="2:13" x14ac:dyDescent="0.25">
      <c r="C13" s="5"/>
      <c r="D13" s="5"/>
      <c r="E13" s="5"/>
      <c r="F13" s="5">
        <f t="shared" si="0"/>
        <v>0</v>
      </c>
      <c r="G13" s="5"/>
      <c r="H13" s="5"/>
      <c r="I13" s="5"/>
      <c r="J13" s="5">
        <f t="shared" si="1"/>
        <v>0</v>
      </c>
      <c r="K13" s="5"/>
      <c r="L13" s="5"/>
      <c r="M13" s="5">
        <f t="shared" si="2"/>
        <v>0</v>
      </c>
    </row>
    <row r="14" spans="2:13" x14ac:dyDescent="0.25">
      <c r="C14" s="5" t="s">
        <v>75</v>
      </c>
      <c r="D14" s="5"/>
      <c r="E14" s="5"/>
      <c r="F14" s="5">
        <f t="shared" si="0"/>
        <v>0</v>
      </c>
      <c r="G14" s="5" t="s">
        <v>89</v>
      </c>
      <c r="H14" s="5"/>
      <c r="I14" s="5"/>
      <c r="J14" s="5">
        <f t="shared" si="1"/>
        <v>0</v>
      </c>
      <c r="K14" s="5"/>
      <c r="L14" s="5"/>
      <c r="M14" s="5">
        <f t="shared" si="2"/>
        <v>0</v>
      </c>
    </row>
    <row r="15" spans="2:13" x14ac:dyDescent="0.25">
      <c r="C15" s="5"/>
      <c r="D15" s="5"/>
      <c r="E15" s="5"/>
      <c r="F15" s="5">
        <f t="shared" si="0"/>
        <v>0</v>
      </c>
      <c r="G15" s="5" t="s">
        <v>90</v>
      </c>
      <c r="H15" s="5"/>
      <c r="I15" s="5"/>
      <c r="J15" s="5">
        <f t="shared" si="1"/>
        <v>0</v>
      </c>
      <c r="K15" s="5"/>
      <c r="L15" s="5"/>
      <c r="M15" s="5">
        <f t="shared" si="2"/>
        <v>0</v>
      </c>
    </row>
    <row r="16" spans="2:13" x14ac:dyDescent="0.25">
      <c r="C16" s="5"/>
      <c r="D16" s="5"/>
      <c r="E16" s="5"/>
      <c r="F16" s="5">
        <f t="shared" si="0"/>
        <v>0</v>
      </c>
      <c r="G16" s="5"/>
      <c r="H16" s="5"/>
      <c r="I16" s="5"/>
      <c r="J16" s="5">
        <f t="shared" si="1"/>
        <v>0</v>
      </c>
      <c r="K16" s="5"/>
      <c r="L16" s="5"/>
      <c r="M16" s="5">
        <f t="shared" si="2"/>
        <v>0</v>
      </c>
    </row>
    <row r="17" spans="3:13" x14ac:dyDescent="0.25">
      <c r="C17" s="5"/>
      <c r="D17" s="5"/>
      <c r="E17" s="5"/>
      <c r="F17" s="5">
        <f t="shared" si="0"/>
        <v>0</v>
      </c>
      <c r="G17" s="5"/>
      <c r="H17" s="5"/>
      <c r="I17" s="5"/>
      <c r="J17" s="5">
        <f t="shared" si="1"/>
        <v>0</v>
      </c>
      <c r="K17" s="5"/>
      <c r="L17" s="5"/>
      <c r="M17" s="5">
        <f t="shared" si="2"/>
        <v>0</v>
      </c>
    </row>
    <row r="18" spans="3:13" x14ac:dyDescent="0.25">
      <c r="C18" s="5" t="s">
        <v>76</v>
      </c>
      <c r="D18" s="5"/>
      <c r="E18" s="5"/>
      <c r="F18" s="5">
        <f t="shared" si="0"/>
        <v>0</v>
      </c>
      <c r="G18" s="5" t="s">
        <v>89</v>
      </c>
      <c r="H18" s="5"/>
      <c r="I18" s="5"/>
      <c r="J18" s="5">
        <f t="shared" si="1"/>
        <v>0</v>
      </c>
      <c r="K18" s="5"/>
      <c r="L18" s="5"/>
      <c r="M18" s="5">
        <f t="shared" si="2"/>
        <v>0</v>
      </c>
    </row>
    <row r="19" spans="3:13" x14ac:dyDescent="0.25">
      <c r="C19" s="5"/>
      <c r="D19" s="5"/>
      <c r="E19" s="5"/>
      <c r="F19" s="5">
        <f t="shared" si="0"/>
        <v>0</v>
      </c>
      <c r="G19" s="5" t="s">
        <v>90</v>
      </c>
      <c r="H19" s="5"/>
      <c r="I19" s="5"/>
      <c r="J19" s="5">
        <f t="shared" si="1"/>
        <v>0</v>
      </c>
      <c r="K19" s="5"/>
      <c r="L19" s="5"/>
      <c r="M19" s="5">
        <f t="shared" si="2"/>
        <v>0</v>
      </c>
    </row>
    <row r="20" spans="3:13" x14ac:dyDescent="0.25">
      <c r="C20" s="5"/>
      <c r="D20" s="5"/>
      <c r="E20" s="5"/>
      <c r="F20" s="5">
        <f t="shared" si="0"/>
        <v>0</v>
      </c>
      <c r="G20" s="5"/>
      <c r="H20" s="5"/>
      <c r="I20" s="5"/>
      <c r="J20" s="5">
        <f t="shared" si="1"/>
        <v>0</v>
      </c>
      <c r="K20" s="5"/>
      <c r="L20" s="5"/>
      <c r="M20" s="5">
        <f t="shared" si="2"/>
        <v>0</v>
      </c>
    </row>
    <row r="21" spans="3:13" x14ac:dyDescent="0.25">
      <c r="C21" s="5" t="s">
        <v>76</v>
      </c>
      <c r="D21" s="5"/>
      <c r="E21" s="5"/>
      <c r="F21" s="5">
        <f t="shared" si="0"/>
        <v>0</v>
      </c>
      <c r="G21" s="5" t="s">
        <v>89</v>
      </c>
      <c r="H21" s="5"/>
      <c r="I21" s="5"/>
      <c r="J21" s="5">
        <f t="shared" si="1"/>
        <v>0</v>
      </c>
      <c r="K21" s="5"/>
      <c r="L21" s="5"/>
      <c r="M21" s="5">
        <f t="shared" si="2"/>
        <v>0</v>
      </c>
    </row>
    <row r="22" spans="3:13" x14ac:dyDescent="0.25">
      <c r="C22" s="5"/>
      <c r="D22" s="5"/>
      <c r="E22" s="5"/>
      <c r="F22" s="5">
        <f t="shared" si="0"/>
        <v>0</v>
      </c>
      <c r="G22" s="5" t="s">
        <v>90</v>
      </c>
      <c r="H22" s="5"/>
      <c r="I22" s="5"/>
      <c r="J22" s="5">
        <f t="shared" si="1"/>
        <v>0</v>
      </c>
      <c r="K22" s="5"/>
      <c r="L22" s="5"/>
      <c r="M22" s="5">
        <f t="shared" si="2"/>
        <v>0</v>
      </c>
    </row>
    <row r="23" spans="3:13" x14ac:dyDescent="0.25">
      <c r="C23" s="5"/>
      <c r="D23" s="5"/>
      <c r="E23" s="5"/>
      <c r="F23" s="5">
        <f t="shared" si="0"/>
        <v>0</v>
      </c>
      <c r="G23" s="5"/>
      <c r="H23" s="5"/>
      <c r="I23" s="5"/>
      <c r="J23" s="5">
        <f t="shared" si="1"/>
        <v>0</v>
      </c>
      <c r="K23" s="5"/>
      <c r="L23" s="5"/>
      <c r="M23" s="5">
        <f t="shared" si="2"/>
        <v>0</v>
      </c>
    </row>
    <row r="24" spans="3:13" x14ac:dyDescent="0.25">
      <c r="C24" s="5" t="s">
        <v>82</v>
      </c>
      <c r="D24" s="5"/>
      <c r="E24" s="5"/>
      <c r="F24" s="5">
        <f t="shared" si="0"/>
        <v>0</v>
      </c>
      <c r="G24" s="5" t="s">
        <v>91</v>
      </c>
      <c r="H24" s="5"/>
      <c r="I24" s="5"/>
      <c r="J24" s="5">
        <f t="shared" si="1"/>
        <v>0</v>
      </c>
      <c r="K24" s="5"/>
      <c r="L24" s="5"/>
      <c r="M24" s="5">
        <f t="shared" si="2"/>
        <v>0</v>
      </c>
    </row>
    <row r="25" spans="3:13" x14ac:dyDescent="0.25">
      <c r="C25" s="5" t="s">
        <v>83</v>
      </c>
      <c r="D25" s="5"/>
      <c r="E25" s="5"/>
      <c r="F25" s="5">
        <f t="shared" si="0"/>
        <v>0</v>
      </c>
      <c r="G25" s="5" t="s">
        <v>91</v>
      </c>
      <c r="H25" s="5"/>
      <c r="I25" s="5"/>
      <c r="J25" s="5">
        <f t="shared" si="1"/>
        <v>0</v>
      </c>
      <c r="K25" s="5"/>
      <c r="L25" s="5"/>
      <c r="M25" s="5">
        <f t="shared" si="2"/>
        <v>0</v>
      </c>
    </row>
    <row r="26" spans="3:13" x14ac:dyDescent="0.25">
      <c r="C26" s="5" t="s">
        <v>84</v>
      </c>
      <c r="D26" s="5"/>
      <c r="E26" s="5"/>
      <c r="F26" s="5">
        <f t="shared" si="0"/>
        <v>0</v>
      </c>
      <c r="G26" s="5" t="s">
        <v>91</v>
      </c>
      <c r="H26" s="5"/>
      <c r="I26" s="5"/>
      <c r="J26" s="5">
        <f t="shared" si="1"/>
        <v>0</v>
      </c>
      <c r="K26" s="5"/>
      <c r="L26" s="5"/>
      <c r="M26" s="5">
        <f t="shared" si="2"/>
        <v>0</v>
      </c>
    </row>
    <row r="27" spans="3:13" x14ac:dyDescent="0.25">
      <c r="C27" s="5"/>
      <c r="D27" s="5"/>
      <c r="E27" s="5"/>
      <c r="F27" s="5">
        <f t="shared" si="0"/>
        <v>0</v>
      </c>
      <c r="G27" s="5"/>
      <c r="H27" s="5"/>
      <c r="I27" s="5"/>
      <c r="J27" s="5">
        <f t="shared" si="1"/>
        <v>0</v>
      </c>
      <c r="K27" s="5"/>
      <c r="L27" s="5"/>
      <c r="M27" s="5">
        <f t="shared" si="2"/>
        <v>0</v>
      </c>
    </row>
    <row r="28" spans="3:13" x14ac:dyDescent="0.25">
      <c r="C28" s="5" t="s">
        <v>78</v>
      </c>
      <c r="D28" s="5"/>
      <c r="E28" s="5"/>
      <c r="F28" s="5">
        <f t="shared" si="0"/>
        <v>0</v>
      </c>
      <c r="G28" s="5"/>
      <c r="H28" s="5"/>
      <c r="I28" s="5"/>
      <c r="J28" s="5">
        <f t="shared" si="1"/>
        <v>0</v>
      </c>
      <c r="K28" s="5"/>
      <c r="L28" s="5"/>
      <c r="M28" s="5">
        <f t="shared" si="2"/>
        <v>0</v>
      </c>
    </row>
    <row r="29" spans="3:13" x14ac:dyDescent="0.25">
      <c r="C29" s="5" t="s">
        <v>79</v>
      </c>
      <c r="D29" s="5"/>
      <c r="E29" s="5"/>
      <c r="F29" s="5">
        <f t="shared" si="0"/>
        <v>0</v>
      </c>
      <c r="G29" s="5"/>
      <c r="H29" s="5"/>
      <c r="I29" s="5"/>
      <c r="J29" s="5">
        <f t="shared" si="1"/>
        <v>0</v>
      </c>
      <c r="K29" s="5"/>
      <c r="L29" s="5"/>
      <c r="M29" s="5">
        <f t="shared" si="2"/>
        <v>0</v>
      </c>
    </row>
    <row r="30" spans="3:13" x14ac:dyDescent="0.25">
      <c r="C30" s="5" t="s">
        <v>80</v>
      </c>
      <c r="D30" s="5"/>
      <c r="E30" s="5"/>
      <c r="F30" s="5">
        <f t="shared" si="0"/>
        <v>0</v>
      </c>
      <c r="G30" s="5"/>
      <c r="H30" s="5"/>
      <c r="I30" s="5"/>
      <c r="J30" s="5">
        <f t="shared" si="1"/>
        <v>0</v>
      </c>
      <c r="K30" s="5"/>
      <c r="L30" s="5"/>
      <c r="M30" s="5">
        <f t="shared" si="2"/>
        <v>0</v>
      </c>
    </row>
    <row r="31" spans="3:13" x14ac:dyDescent="0.25">
      <c r="C31" s="5" t="s">
        <v>81</v>
      </c>
      <c r="D31" s="5"/>
      <c r="E31" s="5"/>
      <c r="F31" s="5">
        <f t="shared" si="0"/>
        <v>0</v>
      </c>
      <c r="G31" s="5"/>
      <c r="H31" s="5"/>
      <c r="I31" s="5"/>
      <c r="J31" s="5">
        <f t="shared" si="1"/>
        <v>0</v>
      </c>
      <c r="K31" s="5"/>
      <c r="L31" s="5"/>
      <c r="M31" s="5">
        <f t="shared" si="2"/>
        <v>0</v>
      </c>
    </row>
    <row r="32" spans="3:13" x14ac:dyDescent="0.25">
      <c r="C32" s="5"/>
      <c r="D32" s="5"/>
      <c r="E32" s="5"/>
      <c r="F32" s="5">
        <f t="shared" si="0"/>
        <v>0</v>
      </c>
      <c r="G32" s="5"/>
      <c r="H32" s="5"/>
      <c r="I32" s="5"/>
      <c r="J32" s="5">
        <f t="shared" si="1"/>
        <v>0</v>
      </c>
      <c r="K32" s="5"/>
      <c r="L32" s="5"/>
      <c r="M32" s="5">
        <f t="shared" si="2"/>
        <v>0</v>
      </c>
    </row>
    <row r="33" spans="3:13" x14ac:dyDescent="0.25">
      <c r="C33" s="5"/>
      <c r="D33" s="5"/>
      <c r="E33" s="5"/>
      <c r="F33" s="5">
        <f t="shared" si="0"/>
        <v>0</v>
      </c>
      <c r="G33" s="5"/>
      <c r="H33" s="5"/>
      <c r="I33" s="5"/>
      <c r="J33" s="5">
        <f t="shared" si="1"/>
        <v>0</v>
      </c>
      <c r="K33" s="5"/>
      <c r="L33" s="5"/>
      <c r="M33" s="5">
        <f t="shared" si="2"/>
        <v>0</v>
      </c>
    </row>
    <row r="34" spans="3:13" x14ac:dyDescent="0.25">
      <c r="C34" s="5"/>
      <c r="D34" s="5"/>
      <c r="E34" s="5"/>
      <c r="F34" s="5">
        <f t="shared" si="0"/>
        <v>0</v>
      </c>
      <c r="G34" s="5"/>
      <c r="H34" s="5"/>
      <c r="I34" s="5"/>
      <c r="J34" s="5">
        <f t="shared" si="1"/>
        <v>0</v>
      </c>
      <c r="K34" s="5"/>
      <c r="L34" s="5"/>
      <c r="M34" s="5">
        <f t="shared" si="2"/>
        <v>0</v>
      </c>
    </row>
    <row r="35" spans="3:13" x14ac:dyDescent="0.25">
      <c r="C35" s="5" t="s">
        <v>85</v>
      </c>
      <c r="D35" s="5"/>
      <c r="E35" s="5">
        <f>F35*10.764</f>
        <v>0</v>
      </c>
      <c r="F35" s="5">
        <f>SUM(F7:F34)</f>
        <v>0</v>
      </c>
      <c r="G35" s="5"/>
      <c r="H35" s="5"/>
      <c r="I35" s="5">
        <f>J35*10.764</f>
        <v>0</v>
      </c>
      <c r="J35" s="5">
        <f>SUM(J7:J34)</f>
        <v>0</v>
      </c>
      <c r="K35" s="5"/>
      <c r="L35" s="5">
        <f>M35*10.764</f>
        <v>0</v>
      </c>
      <c r="M35" s="5">
        <f>SUM(M7:M34)</f>
        <v>0</v>
      </c>
    </row>
  </sheetData>
  <mergeCells count="4">
    <mergeCell ref="D3:E3"/>
    <mergeCell ref="D5:F5"/>
    <mergeCell ref="H5:J5"/>
    <mergeCell ref="K5:M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vt:lpstr>
      <vt:lpstr>Note</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madhurapanchal77@gmail.com</cp:lastModifiedBy>
  <cp:lastPrinted>2025-07-15T10:09:05Z</cp:lastPrinted>
  <dcterms:created xsi:type="dcterms:W3CDTF">2013-11-23T05:32:33Z</dcterms:created>
  <dcterms:modified xsi:type="dcterms:W3CDTF">2025-07-15T10:09:12Z</dcterms:modified>
</cp:coreProperties>
</file>