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bookViews>
  <sheets>
    <sheet name="Sheet1" sheetId="1" r:id="rId1"/>
    <sheet name="C % (B2)" sheetId="15" r:id="rId2"/>
    <sheet name="B3 - C %" sheetId="14" r:id="rId3"/>
    <sheet name="Wing A" sheetId="11" r:id="rId4"/>
    <sheet name="Wing B" sheetId="12" r:id="rId5"/>
    <sheet name="Wing C" sheetId="13" r:id="rId6"/>
    <sheet name="Note" sheetId="16" r:id="rId7"/>
    <sheet name="VALUATION" sheetId="17" r:id="rId8"/>
  </sheets>
  <definedNames>
    <definedName name="_xlnm.Print_Area" localSheetId="0">Sheet1!$A$1:$J$248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1" l="1"/>
  <c r="F3" i="1" l="1"/>
  <c r="D80" i="1" l="1"/>
  <c r="M79" i="1"/>
  <c r="C72" i="1" s="1"/>
  <c r="D72" i="1" s="1"/>
  <c r="D79" i="1"/>
  <c r="M78" i="1"/>
  <c r="D78" i="1"/>
  <c r="M77" i="1"/>
  <c r="D77" i="1"/>
  <c r="M76" i="1"/>
  <c r="D76" i="1"/>
  <c r="D75" i="1"/>
  <c r="M74" i="1"/>
  <c r="C71" i="1" s="1"/>
  <c r="D74" i="1"/>
  <c r="M73" i="1"/>
  <c r="D73" i="1"/>
  <c r="D66" i="1"/>
  <c r="M65" i="1"/>
  <c r="C58" i="1" s="1"/>
  <c r="D65" i="1"/>
  <c r="M64" i="1"/>
  <c r="D64" i="1"/>
  <c r="M63" i="1"/>
  <c r="D63" i="1"/>
  <c r="M62" i="1"/>
  <c r="D62" i="1"/>
  <c r="D61" i="1"/>
  <c r="M60" i="1"/>
  <c r="D60" i="1"/>
  <c r="M59" i="1"/>
  <c r="D59" i="1"/>
  <c r="C57" i="1"/>
  <c r="D57" i="1" s="1"/>
  <c r="O143" i="1"/>
  <c r="O140" i="1"/>
  <c r="F11" i="17"/>
  <c r="G11" i="17" s="1"/>
  <c r="F10" i="17"/>
  <c r="G10" i="17" s="1"/>
  <c r="F9" i="17"/>
  <c r="G9" i="17"/>
  <c r="F8" i="17"/>
  <c r="G8" i="17"/>
  <c r="F7" i="17"/>
  <c r="G7" i="17" s="1"/>
  <c r="G6" i="17"/>
  <c r="G5" i="17"/>
  <c r="B16" i="15"/>
  <c r="E10" i="15" s="1"/>
  <c r="B14" i="15"/>
  <c r="E9" i="15" s="1"/>
  <c r="B12" i="15"/>
  <c r="E8" i="15" s="1"/>
  <c r="B10" i="15"/>
  <c r="L7" i="15" s="1"/>
  <c r="H16" i="15" s="1"/>
  <c r="B8" i="15"/>
  <c r="E6" i="15" s="1"/>
  <c r="K7" i="15"/>
  <c r="H15" i="15" s="1"/>
  <c r="I6" i="15"/>
  <c r="I7" i="15" s="1"/>
  <c r="H13" i="15" s="1"/>
  <c r="B6" i="15"/>
  <c r="J7" i="15" s="1"/>
  <c r="H14" i="15" s="1"/>
  <c r="J6" i="15"/>
  <c r="G14" i="15" s="1"/>
  <c r="E5" i="15"/>
  <c r="E4" i="15"/>
  <c r="K147" i="1"/>
  <c r="K127" i="1"/>
  <c r="D147" i="1"/>
  <c r="D146" i="1"/>
  <c r="D145" i="1"/>
  <c r="D144" i="1"/>
  <c r="D143" i="1"/>
  <c r="I142" i="1"/>
  <c r="D142" i="1"/>
  <c r="D140" i="1"/>
  <c r="D139" i="1"/>
  <c r="G139" i="1" s="1"/>
  <c r="D138" i="1"/>
  <c r="G138" i="1" s="1"/>
  <c r="D137" i="1"/>
  <c r="G137" i="1" s="1"/>
  <c r="D136" i="1"/>
  <c r="G136" i="1" s="1"/>
  <c r="D135" i="1"/>
  <c r="G135" i="1" s="1"/>
  <c r="D134" i="1"/>
  <c r="G134" i="1" s="1"/>
  <c r="D133" i="1"/>
  <c r="G133" i="1" s="1"/>
  <c r="D132" i="1"/>
  <c r="G132" i="1" s="1"/>
  <c r="D131" i="1"/>
  <c r="G131" i="1" s="1"/>
  <c r="I130" i="1"/>
  <c r="D130" i="1"/>
  <c r="G130" i="1" s="1"/>
  <c r="D120" i="1"/>
  <c r="D118" i="1"/>
  <c r="D119" i="1"/>
  <c r="D117" i="1"/>
  <c r="G117" i="1" s="1"/>
  <c r="D116" i="1"/>
  <c r="G116" i="1" s="1"/>
  <c r="D115" i="1"/>
  <c r="G115" i="1" s="1"/>
  <c r="D114" i="1"/>
  <c r="G114" i="1" s="1"/>
  <c r="D113" i="1"/>
  <c r="G113" i="1" s="1"/>
  <c r="D112" i="1"/>
  <c r="G112" i="1" s="1"/>
  <c r="D111" i="1"/>
  <c r="G111" i="1" s="1"/>
  <c r="D110" i="1"/>
  <c r="G110" i="1" s="1"/>
  <c r="I109" i="1"/>
  <c r="D109" i="1"/>
  <c r="G109" i="1" s="1"/>
  <c r="D47" i="1"/>
  <c r="F161" i="1"/>
  <c r="D107" i="1"/>
  <c r="C44" i="1"/>
  <c r="D123" i="1"/>
  <c r="D124" i="1"/>
  <c r="D125" i="1"/>
  <c r="D126" i="1"/>
  <c r="D127" i="1"/>
  <c r="D122" i="1"/>
  <c r="N122" i="1" s="1"/>
  <c r="I122" i="1"/>
  <c r="D98" i="1"/>
  <c r="G98" i="1" s="1"/>
  <c r="D99" i="1"/>
  <c r="G99" i="1" s="1"/>
  <c r="D100" i="1"/>
  <c r="G100" i="1" s="1"/>
  <c r="D101" i="1"/>
  <c r="G101" i="1" s="1"/>
  <c r="D102" i="1"/>
  <c r="G102" i="1" s="1"/>
  <c r="D103" i="1"/>
  <c r="G103" i="1" s="1"/>
  <c r="D104" i="1"/>
  <c r="G104" i="1" s="1"/>
  <c r="D105" i="1"/>
  <c r="G105" i="1" s="1"/>
  <c r="D106" i="1"/>
  <c r="G106" i="1" s="1"/>
  <c r="D97" i="1"/>
  <c r="G97" i="1" s="1"/>
  <c r="I97" i="1"/>
  <c r="F7" i="1"/>
  <c r="F39" i="1"/>
  <c r="F40" i="1" s="1"/>
  <c r="D49" i="1" s="1"/>
  <c r="I6" i="14"/>
  <c r="G13" i="14" s="1"/>
  <c r="B6" i="14"/>
  <c r="J7" i="14" s="1"/>
  <c r="H14" i="14" s="1"/>
  <c r="B8" i="14"/>
  <c r="E6" i="14" s="1"/>
  <c r="K7" i="14"/>
  <c r="H15" i="14" s="1"/>
  <c r="B10" i="14"/>
  <c r="L7" i="14" s="1"/>
  <c r="H16" i="14" s="1"/>
  <c r="B12" i="14"/>
  <c r="M6" i="14" s="1"/>
  <c r="G17" i="14" s="1"/>
  <c r="E8" i="14"/>
  <c r="M7" i="14"/>
  <c r="H17" i="14" s="1"/>
  <c r="B14" i="14"/>
  <c r="N7" i="14" s="1"/>
  <c r="H18" i="14" s="1"/>
  <c r="B16" i="14"/>
  <c r="O7" i="14" s="1"/>
  <c r="H19" i="14" s="1"/>
  <c r="E4" i="14"/>
  <c r="H44" i="1"/>
  <c r="G91"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M35" i="12" s="1"/>
  <c r="L35" i="12" s="1"/>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9" i="14"/>
  <c r="E5" i="14"/>
  <c r="N6" i="14"/>
  <c r="G18" i="14" s="1"/>
  <c r="L6" i="14"/>
  <c r="G16" i="14" s="1"/>
  <c r="J6" i="14"/>
  <c r="G14" i="14" s="1"/>
  <c r="G13" i="15"/>
  <c r="K6" i="14" l="1"/>
  <c r="G15" i="14" s="1"/>
  <c r="G35" i="13"/>
  <c r="F35" i="13" s="1"/>
  <c r="F34" i="11"/>
  <c r="E34" i="11" s="1"/>
  <c r="K35" i="13"/>
  <c r="J35" i="13" s="1"/>
  <c r="F35" i="12"/>
  <c r="E35" i="12" s="1"/>
  <c r="N35" i="13"/>
  <c r="M35" i="13" s="1"/>
  <c r="M34" i="11"/>
  <c r="L34" i="11" s="1"/>
  <c r="K6" i="15"/>
  <c r="G15" i="15" s="1"/>
  <c r="E7" i="15"/>
  <c r="N6" i="15"/>
  <c r="G18" i="15" s="1"/>
  <c r="L6" i="15"/>
  <c r="G16" i="15" s="1"/>
  <c r="N7" i="15"/>
  <c r="H18" i="15" s="1"/>
  <c r="E7" i="14"/>
  <c r="J34" i="11"/>
  <c r="I34" i="11" s="1"/>
  <c r="J35" i="12"/>
  <c r="I35" i="12" s="1"/>
  <c r="O7" i="15"/>
  <c r="H19" i="15" s="1"/>
  <c r="G12" i="17"/>
  <c r="E10" i="14"/>
  <c r="I7" i="14"/>
  <c r="H13" i="14" s="1"/>
  <c r="H20" i="14" s="1"/>
  <c r="M6" i="15"/>
  <c r="G17" i="15" s="1"/>
  <c r="G20" i="15" s="1"/>
  <c r="O6" i="14"/>
  <c r="G19" i="14" s="1"/>
  <c r="G20" i="14" s="1"/>
  <c r="M7" i="15"/>
  <c r="H17" i="15" s="1"/>
  <c r="H20" i="15" s="1"/>
  <c r="K148" i="1"/>
  <c r="O6" i="15"/>
  <c r="G19" i="15" s="1"/>
  <c r="H71" i="1"/>
  <c r="H81" i="1" s="1"/>
  <c r="D71" i="1"/>
  <c r="K67" i="1" s="1"/>
  <c r="F71" i="1" s="1"/>
  <c r="C81" i="1" s="1"/>
  <c r="H57" i="1"/>
  <c r="D58" i="1"/>
  <c r="K53" i="1" s="1"/>
  <c r="C55" i="1" s="1"/>
  <c r="F57" i="1" s="1"/>
</calcChain>
</file>

<file path=xl/sharedStrings.xml><?xml version="1.0" encoding="utf-8"?>
<sst xmlns="http://schemas.openxmlformats.org/spreadsheetml/2006/main" count="557" uniqueCount="244">
  <si>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</si>
  <si>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</si>
  <si>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</si>
  <si>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</si>
  <si>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</si>
  <si>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</si>
  <si>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</si>
  <si>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</si>
  <si>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</si>
  <si>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</si>
  <si>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</si>
  <si>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</si>
  <si>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</si>
  <si>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</si>
  <si>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</si>
  <si>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</si>
  <si>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</si>
  <si>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</si>
  <si>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</si>
  <si>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</si>
  <si>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</si>
  <si>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</si>
  <si>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</si>
  <si>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</si>
  <si>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</si>
  <si>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</si>
  <si>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</si>
  <si>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</si>
  <si>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</si>
  <si>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</si>
  <si>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</si>
  <si>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</si>
  <si>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</si>
  <si>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</si>
  <si>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</si>
  <si>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</si>
  <si>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</si>
  <si>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</si>
  <si>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</si>
  <si>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</si>
  <si>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</si>
  <si>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</si>
  <si>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</si>
  <si>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Latitude</t>
  </si>
  <si>
    <t>Longitude</t>
  </si>
  <si>
    <t>Flooring</t>
  </si>
  <si>
    <t>Finishing</t>
  </si>
  <si>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</si>
  <si>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</si>
  <si>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</si>
  <si>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</si>
  <si>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</si>
  <si>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</si>
  <si>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</si>
  <si>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</si>
  <si>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</si>
  <si>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</si>
  <si>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</si>
  <si>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</si>
  <si>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</si>
  <si>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</si>
  <si>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</si>
  <si>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</si>
  <si>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</si>
  <si>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</si>
  <si>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</si>
  <si>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</si>
  <si>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</si>
  <si>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</si>
  <si>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</si>
  <si>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</si>
  <si>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</si>
  <si>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</si>
  <si>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</si>
  <si>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</si>
  <si>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</si>
  <si>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</si>
  <si>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</si>
  <si>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</si>
  <si>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</si>
  <si>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</si>
  <si>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</si>
  <si>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</si>
  <si>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</si>
  <si>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</si>
  <si>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</si>
  <si>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</si>
  <si>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</si>
  <si>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</si>
  <si>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</si>
  <si>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</si>
  <si>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</si>
  <si>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</si>
  <si>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</si>
  <si>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</si>
  <si>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</si>
  <si>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</si>
  <si>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</si>
  <si>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</si>
  <si>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</si>
  <si>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</si>
  <si>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</si>
  <si>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</si>
  <si>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</si>
  <si>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</si>
  <si>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</si>
  <si>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</si>
  <si>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</si>
  <si>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Contect Details ( Name &amp; Contect No.)</t>
  </si>
  <si>
    <t>Name / no of the Building</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</si>
  <si>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</si>
  <si>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</si>
  <si>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</si>
  <si>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</si>
  <si>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</si>
  <si>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</si>
  <si>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</si>
  <si>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</si>
  <si>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</si>
  <si>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</si>
  <si>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</si>
  <si>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</si>
  <si>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</si>
  <si>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</si>
  <si>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</si>
  <si>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</si>
  <si>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</si>
  <si>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</si>
  <si>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</si>
  <si>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</si>
  <si>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</si>
  <si>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</si>
  <si>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</si>
  <si>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</si>
  <si>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</si>
  <si>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</si>
  <si>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</si>
  <si>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</si>
  <si>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</si>
  <si>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</si>
  <si>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</si>
  <si>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</si>
  <si>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N</t>
  </si>
  <si>
    <t>1BHK</t>
  </si>
  <si>
    <t>Adore Garden</t>
  </si>
  <si>
    <t>Gut. No.</t>
  </si>
  <si>
    <t>61, 61/1 &amp; 62</t>
  </si>
  <si>
    <t>Plot No.</t>
  </si>
  <si>
    <t>Umroli west</t>
  </si>
  <si>
    <t>Palghar</t>
  </si>
  <si>
    <t>Approved Layout, NA Order cum CC</t>
  </si>
  <si>
    <t>31/12/2017.</t>
  </si>
  <si>
    <t>Axis Goregoan</t>
  </si>
  <si>
    <t>Palghar Bhoisar Road</t>
  </si>
  <si>
    <t>About 0.35 Km from Umroli raiway station Railway Station</t>
  </si>
  <si>
    <t>Umroli Market</t>
  </si>
  <si>
    <t>Name of the Project as per RERA</t>
  </si>
  <si>
    <t>Open Plot</t>
  </si>
  <si>
    <t>Vidhata Building</t>
  </si>
  <si>
    <t>NA Order cum Commencement of Construction</t>
  </si>
  <si>
    <t>Recommended rate of the flat Per Sq. Ft. ( on Saleable area)</t>
  </si>
  <si>
    <t>Shop</t>
  </si>
  <si>
    <t xml:space="preserve">1st to 4th floor </t>
  </si>
  <si>
    <t>MHSL/KS.1/T.1/NP/SR-282/2017.</t>
  </si>
  <si>
    <t>2BHK</t>
  </si>
  <si>
    <t>Recommended rate of the Shop Per Sq. Ft. ( on Saleable area)</t>
  </si>
  <si>
    <t xml:space="preserve">Approved usage of the Property: Residential + Commercial
(Restrictive Covenants in regard to Land Use, if any)                                                                                                                                                </t>
  </si>
  <si>
    <t>M/s.Satghare Builtcon PVT. LTD</t>
  </si>
  <si>
    <t>Building No.2 &amp; 3(Type D1 &amp; Type D1a)/2 Buildings</t>
  </si>
  <si>
    <t>Open</t>
  </si>
  <si>
    <t>P99000015769</t>
  </si>
  <si>
    <t>Adore Garden, Building No.2 &amp; 3, Gut.No.61, 61/1 &amp; 62, Umroli, Palghar.</t>
  </si>
  <si>
    <t>Building No. 2 ( Type D1 )</t>
  </si>
  <si>
    <t>Ground floor for shops &amp; flat</t>
  </si>
  <si>
    <t xml:space="preserve">2nd to 4th floor </t>
  </si>
  <si>
    <t>Office</t>
  </si>
  <si>
    <t>Building No. 3 ( Type D1a )</t>
  </si>
  <si>
    <t>1st floor</t>
  </si>
  <si>
    <t>Recommended rate of the Office Per Sq. Ft. ( on Saleable area)</t>
  </si>
  <si>
    <t>75000/-</t>
  </si>
  <si>
    <t>Builder Saleable area</t>
  </si>
  <si>
    <t>2 Buildings</t>
  </si>
  <si>
    <t xml:space="preserve">PHOTOGRAPHS OF PROPERTY : 
</t>
  </si>
  <si>
    <t>17/06/2020.</t>
  </si>
  <si>
    <t>Pratiksha</t>
  </si>
  <si>
    <t>5. We considered flat rate as per Builder cost sheet.</t>
  </si>
  <si>
    <t>6. We considered recommended Shop &amp; Office rate as per Market Inquire.</t>
  </si>
  <si>
    <t>Market Research Data</t>
  </si>
  <si>
    <t>Source</t>
  </si>
  <si>
    <t>Distance from proposed property</t>
  </si>
  <si>
    <t>Net Carpet</t>
  </si>
  <si>
    <t>Saleable Area</t>
  </si>
  <si>
    <t>Rate on Saleable</t>
  </si>
  <si>
    <t>Market Value</t>
  </si>
  <si>
    <t>Magic Brick</t>
  </si>
  <si>
    <t>3BHK</t>
  </si>
  <si>
    <t>4BHK</t>
  </si>
  <si>
    <t>99 Acres</t>
  </si>
  <si>
    <t>Kings Krest - 350m</t>
  </si>
  <si>
    <t>Average</t>
  </si>
  <si>
    <t xml:space="preserve">Valuation Adopted </t>
  </si>
  <si>
    <t>housing.</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</si>
  <si>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</si>
  <si>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</si>
  <si>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</si>
  <si>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</si>
  <si>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</si>
  <si>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</si>
  <si>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</si>
  <si>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</si>
  <si>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</si>
  <si>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</si>
  <si>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</si>
  <si>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</si>
  <si>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</si>
  <si>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</si>
  <si>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</si>
  <si>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</si>
  <si>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</si>
  <si>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</si>
  <si>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</si>
  <si>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</si>
  <si>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</si>
  <si>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</si>
  <si>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</si>
  <si>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</si>
  <si>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</si>
  <si>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</si>
  <si>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</si>
  <si>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Gr. + 1st to  4th Floor</t>
  </si>
  <si>
    <t>MHSL/KS.1/T.1/NP/SR-282/2017.
Vaid up to : Type D1 &amp; D1a = Gr. + 1st to  4th Floor</t>
  </si>
  <si>
    <t>Construction details: Building no.2 = Gr. + 1st to  4th Floor</t>
  </si>
  <si>
    <t>Construction details: Building no.3 = Gr. + 1st to  4th Floor</t>
  </si>
  <si>
    <t>Projected life: 60 Years After Completion</t>
  </si>
  <si>
    <t>Flats = 47, Shops = 20
Offices = 09</t>
  </si>
  <si>
    <t>Adore Garden Bldg No 2 &amp; 3</t>
  </si>
  <si>
    <t>Location Link</t>
  </si>
  <si>
    <t>https://goo.gl/maps/dtfwe1cCvJjVzoAW6</t>
  </si>
  <si>
    <t>02502349844 / 9326038235</t>
  </si>
  <si>
    <t xml:space="preserve">Office No. 1031, Wing J, Akshar Business Park, Plot No. 03 Sector 25, Near APMC Market, Vashi, 
Navi Mumbai, Maharashtra 400703 TEL: 022-46090378/79/80
E mail : vsjcapf@gmail.com. Web site : www.vsjadon.com
</t>
  </si>
  <si>
    <t>Date of approval: 08/07/2021</t>
  </si>
  <si>
    <t>Part O. Certificate No (Bldg No.3).: Mahsul/KS1/Te1/Bhogwata Pramaanpatra/SR-10/2021</t>
  </si>
  <si>
    <t>All work Completed. Part OC Received.</t>
  </si>
  <si>
    <t>Remarks:  
1. Bldg no.2 - Construction Stage is same as last visit dtd.11/01/2025 (Lift work is pending.)
   Bldg no.3 - All work completed. Part OC received .
2. We considered  Shop &amp; Office Saleable area as per our calculation.
3. We considered  Flat Saleable area as per builder area sheet.
4. We considered Carpet area as per Approved Plan.
5. We have given rate verify by Market Inquire.
6. We have considered Other charges from cost sheet.
7. Car parking is subjected to authentic documentation.
8. We have updated Part OC from RERA site.(On 14/01/2025).
8. On site, we meet Mr. Sagar (Site Supervisor) - 9892266672.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</si>
</sst>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FF0000"/>
      <name val="Calibri"/>
      <family val="2"/>
    </font>
    <font>
      <sz val="12"/>
      <color theme="1"/>
      <name val="Times New Roman"/>
      <family val="1"/>
    </font>
    <font>
      <sz val="11"/>
      <color rgb="FF00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3" fillId="0" borderId="0" applyNumberFormat="0" applyFill="0" applyBorder="0" applyAlignment="0" applyProtection="0"/>
  </cellStyleXfs>
  <cellXfs count="196">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2"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6"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 fillId="0" borderId="0" xfId="3"/>
    <xf numFmtId="0" fontId="15" fillId="0" borderId="0" xfId="5"/>
    <xf numFmtId="0" fontId="16" fillId="0" borderId="2" xfId="5" applyFont="1" applyBorder="1" applyAlignment="1">
      <alignment horizontal="center" vertical="top" wrapText="1"/>
    </xf>
    <xf numFmtId="0" fontId="15" fillId="0" borderId="2" xfId="5" applyBorder="1" applyAlignment="1">
      <alignment horizontal="center" vertical="center"/>
    </xf>
    <xf numFmtId="0" fontId="15" fillId="0" borderId="2" xfId="5" applyBorder="1" applyAlignment="1">
      <alignment horizontal="left" vertical="center"/>
    </xf>
    <xf numFmtId="1" fontId="15" fillId="0" borderId="2" xfId="5" applyNumberFormat="1" applyBorder="1" applyAlignment="1">
      <alignment horizontal="center" vertical="center"/>
    </xf>
    <xf numFmtId="165" fontId="15" fillId="0" borderId="2" xfId="1" applyNumberFormat="1" applyFont="1" applyBorder="1" applyAlignment="1">
      <alignment horizontal="right" vertical="center"/>
    </xf>
    <xf numFmtId="0" fontId="16" fillId="0" borderId="2" xfId="5" applyFont="1" applyBorder="1" applyAlignment="1">
      <alignment horizontal="center" vertical="center"/>
    </xf>
    <xf numFmtId="1" fontId="17" fillId="0" borderId="2" xfId="5" applyNumberFormat="1" applyFont="1" applyBorder="1" applyAlignment="1">
      <alignment horizontal="center" vertical="center"/>
    </xf>
    <xf numFmtId="0" fontId="1" fillId="0" borderId="2" xfId="3" applyBorder="1" applyAlignment="1">
      <alignment horizontal="center" vertical="center"/>
    </xf>
    <xf numFmtId="0" fontId="20" fillId="0" borderId="0" xfId="3" applyFont="1"/>
    <xf numFmtId="0" fontId="21" fillId="0" borderId="14" xfId="4" applyFont="1" applyBorder="1" applyProtection="1">
      <protection hidden="1"/>
    </xf>
    <xf numFmtId="0" fontId="21" fillId="0" borderId="0" xfId="4" applyFont="1" applyProtection="1">
      <protection hidden="1"/>
    </xf>
    <xf numFmtId="0" fontId="22" fillId="0" borderId="0" xfId="0" applyFont="1" applyProtection="1">
      <protection hidden="1"/>
    </xf>
    <xf numFmtId="0" fontId="14" fillId="0" borderId="2" xfId="4" applyFont="1" applyBorder="1" applyAlignment="1" applyProtection="1">
      <alignment horizontal="center" vertical="top" wrapText="1"/>
      <protection locked="0"/>
    </xf>
    <xf numFmtId="0" fontId="4" fillId="0" borderId="1" xfId="0" applyFont="1" applyBorder="1" applyAlignment="1">
      <alignment vertical="top"/>
    </xf>
    <xf numFmtId="0" fontId="4" fillId="0" borderId="2" xfId="0" applyFont="1" applyBorder="1" applyAlignment="1">
      <alignment horizontal="left" vertical="top"/>
    </xf>
    <xf numFmtId="0" fontId="14" fillId="0" borderId="2" xfId="4" applyFont="1" applyBorder="1" applyAlignment="1" applyProtection="1">
      <alignment horizontal="center" vertical="top"/>
      <protection locked="0"/>
    </xf>
    <xf numFmtId="0" fontId="18" fillId="0" borderId="0" xfId="0" applyFont="1" applyAlignment="1">
      <alignment horizontal="left" vertical="top"/>
    </xf>
    <xf numFmtId="0" fontId="17" fillId="0" borderId="0" xfId="0" applyFont="1"/>
    <xf numFmtId="0" fontId="21" fillId="0" borderId="15" xfId="4" applyFont="1" applyBorder="1" applyProtection="1">
      <protection hidden="1"/>
    </xf>
    <xf numFmtId="0" fontId="21" fillId="0" borderId="16" xfId="4" applyFont="1" applyBorder="1" applyProtection="1">
      <protection hidden="1"/>
    </xf>
    <xf numFmtId="0" fontId="21" fillId="0" borderId="0" xfId="4" applyFont="1"/>
    <xf numFmtId="0" fontId="21" fillId="0" borderId="16" xfId="4" applyFont="1" applyBorder="1"/>
    <xf numFmtId="0" fontId="14" fillId="0" borderId="2" xfId="4" applyFont="1" applyBorder="1" applyAlignment="1" applyProtection="1">
      <alignment horizontal="center" wrapText="1"/>
      <protection locked="0"/>
    </xf>
    <xf numFmtId="1" fontId="14" fillId="0" borderId="2" xfId="4" applyNumberFormat="1" applyFont="1" applyBorder="1" applyAlignment="1" applyProtection="1">
      <alignment horizontal="center" wrapText="1"/>
      <protection locked="0"/>
    </xf>
    <xf numFmtId="9" fontId="22" fillId="0" borderId="0" xfId="0" applyNumberFormat="1" applyFont="1" applyProtection="1">
      <protection hidden="1"/>
    </xf>
    <xf numFmtId="0" fontId="22" fillId="0" borderId="16" xfId="0" applyFont="1" applyBorder="1" applyProtection="1">
      <protection hidden="1"/>
    </xf>
    <xf numFmtId="0" fontId="14" fillId="0" borderId="26" xfId="4" applyFont="1" applyBorder="1" applyAlignment="1" applyProtection="1">
      <alignment horizontal="center" wrapText="1"/>
      <protection locked="0"/>
    </xf>
    <xf numFmtId="0" fontId="0" fillId="0" borderId="19" xfId="0" applyBorder="1"/>
    <xf numFmtId="0" fontId="0" fillId="0" borderId="20" xfId="0" applyBorder="1"/>
    <xf numFmtId="0" fontId="2" fillId="0" borderId="0" xfId="2"/>
    <xf numFmtId="2" fontId="0" fillId="0" borderId="0" xfId="0" applyNumberFormat="1"/>
    <xf numFmtId="0" fontId="12"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19" fillId="0" borderId="0" xfId="0" applyFont="1"/>
    <xf numFmtId="0" fontId="4" fillId="0" borderId="1" xfId="0" applyFont="1" applyBorder="1" applyAlignment="1">
      <alignment horizontal="left" vertical="top"/>
    </xf>
    <xf numFmtId="0" fontId="4" fillId="0" borderId="6" xfId="0" applyFont="1" applyBorder="1" applyAlignment="1">
      <alignment horizontal="left" vertical="top"/>
    </xf>
    <xf numFmtId="0" fontId="23" fillId="0" borderId="1" xfId="6" applyFill="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14" fillId="0" borderId="25" xfId="4" applyFont="1" applyBorder="1" applyAlignment="1" applyProtection="1">
      <alignment horizontal="center" vertical="top" wrapText="1"/>
      <protection locked="0"/>
    </xf>
    <xf numFmtId="0" fontId="14" fillId="0" borderId="26" xfId="4" applyFont="1" applyBorder="1" applyAlignment="1" applyProtection="1">
      <alignment horizontal="center" vertical="top" wrapText="1"/>
      <protection locked="0"/>
    </xf>
    <xf numFmtId="1" fontId="6" fillId="0" borderId="7"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4" fillId="0" borderId="17" xfId="4" applyFont="1" applyBorder="1" applyAlignment="1" applyProtection="1">
      <alignment horizontal="center" vertical="top" wrapText="1"/>
      <protection locked="0"/>
    </xf>
    <xf numFmtId="0" fontId="14" fillId="0" borderId="2" xfId="4" applyFont="1" applyBorder="1" applyAlignment="1" applyProtection="1">
      <alignment horizontal="center" vertical="top" wrapText="1"/>
      <protection locked="0"/>
    </xf>
    <xf numFmtId="9" fontId="14" fillId="0" borderId="2" xfId="4" applyNumberFormat="1" applyFont="1" applyBorder="1" applyAlignment="1" applyProtection="1">
      <alignment horizontal="center" vertical="center" wrapText="1"/>
      <protection hidden="1"/>
    </xf>
    <xf numFmtId="0" fontId="14" fillId="0" borderId="17" xfId="4" applyFont="1" applyBorder="1" applyAlignment="1" applyProtection="1">
      <alignment horizontal="center" vertical="top"/>
      <protection locked="0"/>
    </xf>
    <xf numFmtId="0" fontId="14" fillId="0" borderId="2" xfId="4" applyFont="1" applyBorder="1" applyAlignment="1" applyProtection="1">
      <alignment horizontal="center" vertical="top"/>
      <protection locked="0"/>
    </xf>
    <xf numFmtId="9" fontId="14" fillId="0" borderId="26" xfId="4" applyNumberFormat="1" applyFont="1" applyBorder="1" applyAlignment="1" applyProtection="1">
      <alignment horizontal="center" vertical="center" wrapText="1"/>
      <protection hidden="1"/>
    </xf>
    <xf numFmtId="9" fontId="14" fillId="0" borderId="24" xfId="4" applyNumberFormat="1" applyFont="1" applyBorder="1" applyAlignment="1" applyProtection="1">
      <alignment horizontal="center" vertical="center" wrapText="1"/>
      <protection hidden="1"/>
    </xf>
    <xf numFmtId="9" fontId="14" fillId="0" borderId="27" xfId="4" applyNumberFormat="1" applyFont="1" applyBorder="1" applyAlignment="1" applyProtection="1">
      <alignment horizontal="center" vertical="center" wrapText="1"/>
      <protection hidden="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4" fillId="0" borderId="5"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center" vertical="top"/>
    </xf>
    <xf numFmtId="0" fontId="5" fillId="0" borderId="6" xfId="0" applyFont="1" applyBorder="1" applyAlignment="1">
      <alignment horizontal="center"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3" xfId="0" applyFont="1" applyBorder="1" applyAlignment="1">
      <alignment horizontal="left" vertical="top" wrapText="1"/>
    </xf>
    <xf numFmtId="0" fontId="9" fillId="0" borderId="11" xfId="0" applyFont="1" applyBorder="1" applyAlignment="1">
      <alignment horizontal="left" vertical="top" wrapText="1"/>
    </xf>
    <xf numFmtId="0" fontId="0" fillId="0" borderId="6" xfId="0" applyBorder="1" applyAlignment="1">
      <alignment horizontal="left"/>
    </xf>
    <xf numFmtId="0" fontId="9" fillId="0" borderId="1"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7" fillId="0" borderId="1" xfId="0" applyFont="1" applyBorder="1" applyAlignment="1">
      <alignment horizontal="left" vertical="top"/>
    </xf>
    <xf numFmtId="0" fontId="13" fillId="0" borderId="21" xfId="4" applyFont="1" applyBorder="1" applyAlignment="1" applyProtection="1">
      <alignment horizontal="left" vertical="top" wrapText="1"/>
      <protection locked="0"/>
    </xf>
    <xf numFmtId="0" fontId="13" fillId="0" borderId="22" xfId="4" applyFont="1" applyBorder="1" applyAlignment="1" applyProtection="1">
      <alignment horizontal="left" vertical="top" wrapText="1"/>
      <protection locked="0"/>
    </xf>
    <xf numFmtId="0" fontId="13" fillId="0" borderId="23" xfId="4" applyFont="1" applyBorder="1" applyAlignment="1" applyProtection="1">
      <alignment horizontal="left" vertical="top" wrapText="1"/>
      <protection locked="0"/>
    </xf>
    <xf numFmtId="1" fontId="6" fillId="0" borderId="1"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14" fontId="4" fillId="0" borderId="1" xfId="0" applyNumberFormat="1" applyFont="1" applyBorder="1" applyAlignment="1">
      <alignment horizontal="left" vertical="top"/>
    </xf>
    <xf numFmtId="0" fontId="4" fillId="0" borderId="2" xfId="0" applyFont="1" applyBorder="1" applyAlignment="1">
      <alignment horizontal="left" vertical="top"/>
    </xf>
    <xf numFmtId="0" fontId="5"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5" fillId="0" borderId="1" xfId="0" applyFont="1" applyBorder="1" applyAlignment="1">
      <alignment horizontal="center"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3" xfId="0" applyFont="1" applyBorder="1" applyAlignment="1">
      <alignment horizontal="left" vertical="top"/>
    </xf>
    <xf numFmtId="0" fontId="4" fillId="0" borderId="11" xfId="0" applyFont="1" applyBorder="1" applyAlignment="1">
      <alignment horizontal="left" vertical="top"/>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4"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14" fillId="0" borderId="24" xfId="4" applyFont="1" applyBorder="1" applyAlignment="1" applyProtection="1">
      <alignment horizontal="center" vertical="top" wrapText="1"/>
      <protection locked="0"/>
    </xf>
    <xf numFmtId="0" fontId="13" fillId="0" borderId="17" xfId="4" applyFont="1" applyBorder="1" applyAlignment="1" applyProtection="1">
      <alignment horizontal="left" vertical="top"/>
      <protection locked="0"/>
    </xf>
    <xf numFmtId="0" fontId="13" fillId="0" borderId="2" xfId="4" applyFont="1" applyBorder="1" applyAlignment="1" applyProtection="1">
      <alignment horizontal="left" vertical="top"/>
      <protection locked="0"/>
    </xf>
    <xf numFmtId="0" fontId="13" fillId="0" borderId="1" xfId="4" applyFont="1" applyBorder="1" applyAlignment="1" applyProtection="1">
      <alignment horizontal="left" vertical="top" wrapText="1"/>
      <protection locked="0"/>
    </xf>
    <xf numFmtId="0" fontId="13" fillId="0" borderId="5" xfId="4" applyFont="1" applyBorder="1" applyAlignment="1" applyProtection="1">
      <alignment horizontal="left" vertical="top" wrapText="1"/>
      <protection locked="0"/>
    </xf>
    <xf numFmtId="0" fontId="13" fillId="0" borderId="18" xfId="4" applyFont="1" applyBorder="1" applyAlignment="1" applyProtection="1">
      <alignment horizontal="left" vertical="top" wrapText="1"/>
      <protection locked="0"/>
    </xf>
    <xf numFmtId="0" fontId="14" fillId="0" borderId="24" xfId="4" applyFont="1" applyBorder="1" applyAlignment="1" applyProtection="1">
      <alignment horizontal="center" vertical="top"/>
      <protection locked="0"/>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0" fontId="0" fillId="2" borderId="2" xfId="0" applyFill="1" applyBorder="1" applyAlignment="1">
      <alignment horizontal="center" wrapText="1"/>
    </xf>
    <xf numFmtId="0" fontId="16" fillId="0" borderId="2" xfId="0" applyFont="1" applyBorder="1" applyAlignment="1">
      <alignment horizontal="center"/>
    </xf>
    <xf numFmtId="0" fontId="16" fillId="0" borderId="2" xfId="5" applyFont="1" applyBorder="1" applyAlignment="1">
      <alignment horizontal="left"/>
    </xf>
    <xf numFmtId="0" fontId="13" fillId="0" borderId="28" xfId="4" applyFont="1" applyBorder="1" applyAlignment="1" applyProtection="1">
      <alignment horizontal="center" vertical="center" wrapText="1"/>
      <protection locked="0"/>
    </xf>
    <xf numFmtId="0" fontId="13" fillId="0" borderId="30" xfId="4" applyFont="1" applyBorder="1" applyAlignment="1" applyProtection="1">
      <alignment horizontal="center" vertical="center" wrapText="1"/>
      <protection locked="0"/>
    </xf>
    <xf numFmtId="9" fontId="13" fillId="0" borderId="29" xfId="4" applyNumberFormat="1" applyFont="1" applyBorder="1" applyAlignment="1" applyProtection="1">
      <alignment horizontal="center" vertical="center" wrapText="1"/>
      <protection locked="0"/>
    </xf>
    <xf numFmtId="0" fontId="13" fillId="0" borderId="29" xfId="4" applyFont="1" applyBorder="1" applyAlignment="1" applyProtection="1">
      <alignment horizontal="center" vertical="center" wrapText="1"/>
      <protection locked="0"/>
    </xf>
    <xf numFmtId="9" fontId="13" fillId="0" borderId="28" xfId="4" applyNumberFormat="1" applyFont="1" applyBorder="1" applyAlignment="1" applyProtection="1">
      <alignment horizontal="center" vertical="center" wrapText="1"/>
      <protection hidden="1"/>
    </xf>
    <xf numFmtId="9" fontId="13" fillId="0" borderId="29" xfId="4" applyNumberFormat="1" applyFont="1" applyBorder="1" applyAlignment="1" applyProtection="1">
      <alignment horizontal="center" vertical="center" wrapText="1"/>
      <protection hidden="1"/>
    </xf>
    <xf numFmtId="9" fontId="13" fillId="0" borderId="30" xfId="4" applyNumberFormat="1" applyFont="1" applyBorder="1" applyAlignment="1" applyProtection="1">
      <alignment horizontal="center" vertical="center" wrapText="1"/>
      <protection hidden="1"/>
    </xf>
  </cellXfs>
  <cellStyles count="7">
    <cellStyle name="Comma 2" xfId="1"/>
    <cellStyle name="Excel Built-in Normal" xfId="2"/>
    <cellStyle name="Excel Built-in Normal 2" xfId="3"/>
    <cellStyle name="Hyperlink" xfId="6" builtinId="8"/>
    <cellStyle name="Normal" xfId="0" builtinId="0"/>
    <cellStyle name="Normal 3" xfId="4"/>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7793</xdr:colOff>
      <xdr:row>205</xdr:row>
      <xdr:rowOff>25977</xdr:rowOff>
    </xdr:from>
    <xdr:to>
      <xdr:col>8</xdr:col>
      <xdr:colOff>364354</xdr:colOff>
      <xdr:row>220</xdr:row>
      <xdr:rowOff>48477</xdr:rowOff>
    </xdr:to>
    <xdr:pic>
      <xdr:nvPicPr>
        <xdr:cNvPr id="6305" name="Picture 3">
          <a:extLst>
            <a:ext uri="{FF2B5EF4-FFF2-40B4-BE49-F238E27FC236}">
              <a16:creationId xmlns:a16="http://schemas.microsoft.com/office/drawing/2014/main" xmlns="" id="{00000000-0008-0000-0000-0000A118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535998" y="44412477"/>
          <a:ext cx="5032470"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16453</xdr:colOff>
      <xdr:row>221</xdr:row>
      <xdr:rowOff>19049</xdr:rowOff>
    </xdr:from>
    <xdr:to>
      <xdr:col>8</xdr:col>
      <xdr:colOff>387903</xdr:colOff>
      <xdr:row>236</xdr:row>
      <xdr:rowOff>41549</xdr:rowOff>
    </xdr:to>
    <xdr:pic>
      <xdr:nvPicPr>
        <xdr:cNvPr id="6306" name="Picture 4">
          <a:extLst>
            <a:ext uri="{FF2B5EF4-FFF2-40B4-BE49-F238E27FC236}">
              <a16:creationId xmlns:a16="http://schemas.microsoft.com/office/drawing/2014/main" xmlns="" id="{00000000-0008-0000-0000-0000A218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44658" y="47453549"/>
          <a:ext cx="5047359"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430232</xdr:colOff>
      <xdr:row>204</xdr:row>
      <xdr:rowOff>84419</xdr:rowOff>
    </xdr:from>
    <xdr:to>
      <xdr:col>22</xdr:col>
      <xdr:colOff>70104</xdr:colOff>
      <xdr:row>206</xdr:row>
      <xdr:rowOff>72751</xdr:rowOff>
    </xdr:to>
    <xdr:sp macro="" textlink="">
      <xdr:nvSpPr>
        <xdr:cNvPr id="32" name="Rectangle 31"/>
        <xdr:cNvSpPr/>
      </xdr:nvSpPr>
      <xdr:spPr>
        <a:xfrm>
          <a:off x="12593657" y="43727969"/>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No.3</a:t>
          </a:r>
        </a:p>
      </xdr:txBody>
    </xdr:sp>
    <xdr:clientData/>
  </xdr:twoCellAnchor>
  <xdr:twoCellAnchor>
    <xdr:from>
      <xdr:col>17</xdr:col>
      <xdr:colOff>496435</xdr:colOff>
      <xdr:row>163</xdr:row>
      <xdr:rowOff>162013</xdr:rowOff>
    </xdr:from>
    <xdr:to>
      <xdr:col>18</xdr:col>
      <xdr:colOff>551188</xdr:colOff>
      <xdr:row>167</xdr:row>
      <xdr:rowOff>46344</xdr:rowOff>
    </xdr:to>
    <xdr:sp macro="" textlink="">
      <xdr:nvSpPr>
        <xdr:cNvPr id="53" name="TextBox 42"/>
        <xdr:cNvSpPr txBox="1"/>
      </xdr:nvSpPr>
      <xdr:spPr>
        <a:xfrm>
          <a:off x="11422170" y="36200131"/>
          <a:ext cx="659871"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a:t>
          </a:r>
        </a:p>
        <a:p>
          <a:r>
            <a:rPr lang="en-US" b="1">
              <a:solidFill>
                <a:srgbClr val="FF0000"/>
              </a:solidFill>
            </a:rPr>
            <a:t>No.2</a:t>
          </a:r>
          <a:endParaRPr lang="en-IN" b="1">
            <a:solidFill>
              <a:srgbClr val="FF0000"/>
            </a:solidFill>
          </a:endParaRPr>
        </a:p>
      </xdr:txBody>
    </xdr:sp>
    <xdr:clientData/>
  </xdr:twoCellAnchor>
  <xdr:twoCellAnchor editAs="oneCell">
    <xdr:from>
      <xdr:col>11</xdr:col>
      <xdr:colOff>76200</xdr:colOff>
      <xdr:row>41</xdr:row>
      <xdr:rowOff>28575</xdr:rowOff>
    </xdr:from>
    <xdr:to>
      <xdr:col>18</xdr:col>
      <xdr:colOff>129000</xdr:colOff>
      <xdr:row>46</xdr:row>
      <xdr:rowOff>77553</xdr:rowOff>
    </xdr:to>
    <xdr:pic>
      <xdr:nvPicPr>
        <xdr:cNvPr id="2" name="Picture 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362825" y="8467725"/>
          <a:ext cx="4320000" cy="1658703"/>
        </a:xfrm>
        <a:prstGeom prst="rect">
          <a:avLst/>
        </a:prstGeom>
        <a:ln>
          <a:solidFill>
            <a:schemeClr val="tx1"/>
          </a:solidFill>
        </a:ln>
      </xdr:spPr>
    </xdr:pic>
    <xdr:clientData/>
  </xdr:twoCellAnchor>
  <xdr:twoCellAnchor>
    <xdr:from>
      <xdr:col>12</xdr:col>
      <xdr:colOff>414056</xdr:colOff>
      <xdr:row>179</xdr:row>
      <xdr:rowOff>63874</xdr:rowOff>
    </xdr:from>
    <xdr:to>
      <xdr:col>15</xdr:col>
      <xdr:colOff>148014</xdr:colOff>
      <xdr:row>181</xdr:row>
      <xdr:rowOff>57015</xdr:rowOff>
    </xdr:to>
    <xdr:sp macro="" textlink="">
      <xdr:nvSpPr>
        <xdr:cNvPr id="44" name="TextBox 43"/>
        <xdr:cNvSpPr txBox="1"/>
      </xdr:nvSpPr>
      <xdr:spPr>
        <a:xfrm>
          <a:off x="8310281" y="39021124"/>
          <a:ext cx="1562758"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no.3 </a:t>
          </a:r>
          <a:endParaRPr lang="en-IN" b="1">
            <a:solidFill>
              <a:srgbClr val="FF0000"/>
            </a:solidFill>
          </a:endParaRPr>
        </a:p>
      </xdr:txBody>
    </xdr:sp>
    <xdr:clientData/>
  </xdr:twoCellAnchor>
  <xdr:twoCellAnchor editAs="oneCell">
    <xdr:from>
      <xdr:col>9</xdr:col>
      <xdr:colOff>0</xdr:colOff>
      <xdr:row>181</xdr:row>
      <xdr:rowOff>0</xdr:rowOff>
    </xdr:from>
    <xdr:to>
      <xdr:col>9</xdr:col>
      <xdr:colOff>304800</xdr:colOff>
      <xdr:row>182</xdr:row>
      <xdr:rowOff>114300</xdr:rowOff>
    </xdr:to>
    <xdr:sp macro="" textlink="">
      <xdr:nvSpPr>
        <xdr:cNvPr id="1025" name="AutoShape 1" descr="blob:https://web.whatsapp.com/1190393f-3810-46fc-8192-dfc0e979145d"/>
        <xdr:cNvSpPr>
          <a:spLocks noChangeAspect="1" noChangeArrowheads="1"/>
        </xdr:cNvSpPr>
      </xdr:nvSpPr>
      <xdr:spPr bwMode="auto">
        <a:xfrm>
          <a:off x="5895975" y="3933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184</xdr:row>
      <xdr:rowOff>0</xdr:rowOff>
    </xdr:from>
    <xdr:to>
      <xdr:col>9</xdr:col>
      <xdr:colOff>304800</xdr:colOff>
      <xdr:row>185</xdr:row>
      <xdr:rowOff>114300</xdr:rowOff>
    </xdr:to>
    <xdr:sp macro="" textlink="">
      <xdr:nvSpPr>
        <xdr:cNvPr id="1026" name="AutoShape 2" descr="blob:https://web.whatsapp.com/1190393f-3810-46fc-8192-dfc0e979145d"/>
        <xdr:cNvSpPr>
          <a:spLocks noChangeAspect="1" noChangeArrowheads="1"/>
        </xdr:cNvSpPr>
      </xdr:nvSpPr>
      <xdr:spPr bwMode="auto">
        <a:xfrm>
          <a:off x="5895975" y="399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162</xdr:row>
      <xdr:rowOff>7349</xdr:rowOff>
    </xdr:from>
    <xdr:to>
      <xdr:col>9</xdr:col>
      <xdr:colOff>1084157</xdr:colOff>
      <xdr:row>196</xdr:row>
      <xdr:rowOff>117974</xdr:rowOff>
    </xdr:to>
    <xdr:grpSp>
      <xdr:nvGrpSpPr>
        <xdr:cNvPr id="5" name="Group 4"/>
        <xdr:cNvGrpSpPr/>
      </xdr:nvGrpSpPr>
      <xdr:grpSpPr>
        <a:xfrm>
          <a:off x="133350" y="33944924"/>
          <a:ext cx="6846782" cy="6663825"/>
          <a:chOff x="133350" y="35726099"/>
          <a:chExt cx="6846782" cy="6663825"/>
        </a:xfrm>
      </xdr:grpSpPr>
      <xdr:pic>
        <xdr:nvPicPr>
          <xdr:cNvPr id="39" name="Picture 38" descr="https://vsjcllp.vsjadon.com/upload/insp-239922-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677676" y="39081074"/>
            <a:ext cx="2476300" cy="3305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9922-847.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095464" y="39084749"/>
            <a:ext cx="2476300" cy="33051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9922-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33350" y="35726099"/>
            <a:ext cx="4318457" cy="32414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9922-87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551571" y="35734842"/>
            <a:ext cx="2428561" cy="32414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514350</xdr:colOff>
      <xdr:row>12</xdr:row>
      <xdr:rowOff>28575</xdr:rowOff>
    </xdr:from>
    <xdr:to>
      <xdr:col>14</xdr:col>
      <xdr:colOff>304800</xdr:colOff>
      <xdr:row>21</xdr:row>
      <xdr:rowOff>95250</xdr:rowOff>
    </xdr:to>
    <xdr:pic>
      <xdr:nvPicPr>
        <xdr:cNvPr id="3227" name="Picture 1">
          <a:extLst>
            <a:ext uri="{FF2B5EF4-FFF2-40B4-BE49-F238E27FC236}">
              <a16:creationId xmlns:a16="http://schemas.microsoft.com/office/drawing/2014/main" xmlns="" id="{00000000-0008-0000-0100-00009B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1400" y="231457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11</xdr:col>
      <xdr:colOff>400050</xdr:colOff>
      <xdr:row>21</xdr:row>
      <xdr:rowOff>66675</xdr:rowOff>
    </xdr:to>
    <xdr:pic>
      <xdr:nvPicPr>
        <xdr:cNvPr id="3228" name="Picture 2">
          <a:extLst>
            <a:ext uri="{FF2B5EF4-FFF2-40B4-BE49-F238E27FC236}">
              <a16:creationId xmlns:a16="http://schemas.microsoft.com/office/drawing/2014/main" xmlns="" id="{00000000-0008-0000-0100-00009C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22</xdr:row>
      <xdr:rowOff>47625</xdr:rowOff>
    </xdr:from>
    <xdr:to>
      <xdr:col>11</xdr:col>
      <xdr:colOff>400050</xdr:colOff>
      <xdr:row>33</xdr:row>
      <xdr:rowOff>104775</xdr:rowOff>
    </xdr:to>
    <xdr:pic>
      <xdr:nvPicPr>
        <xdr:cNvPr id="3229" name="Picture 3">
          <a:extLst>
            <a:ext uri="{FF2B5EF4-FFF2-40B4-BE49-F238E27FC236}">
              <a16:creationId xmlns:a16="http://schemas.microsoft.com/office/drawing/2014/main" xmlns="" id="{00000000-0008-0000-0100-00009D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57850" y="4619625"/>
          <a:ext cx="1619250" cy="2152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609600</xdr:colOff>
      <xdr:row>22</xdr:row>
      <xdr:rowOff>0</xdr:rowOff>
    </xdr:from>
    <xdr:to>
      <xdr:col>14</xdr:col>
      <xdr:colOff>400050</xdr:colOff>
      <xdr:row>33</xdr:row>
      <xdr:rowOff>66675</xdr:rowOff>
    </xdr:to>
    <xdr:pic>
      <xdr:nvPicPr>
        <xdr:cNvPr id="3230" name="Picture 4">
          <a:extLst>
            <a:ext uri="{FF2B5EF4-FFF2-40B4-BE49-F238E27FC236}">
              <a16:creationId xmlns:a16="http://schemas.microsoft.com/office/drawing/2014/main" xmlns="" id="{00000000-0008-0000-0100-00009E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8665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66675</xdr:rowOff>
    </xdr:to>
    <xdr:pic>
      <xdr:nvPicPr>
        <xdr:cNvPr id="4131" name="Picture 1">
          <a:extLst>
            <a:ext uri="{FF2B5EF4-FFF2-40B4-BE49-F238E27FC236}">
              <a16:creationId xmlns:a16="http://schemas.microsoft.com/office/drawing/2014/main" xmlns="" id="{00000000-0008-0000-0200-000023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600075</xdr:colOff>
      <xdr:row>33</xdr:row>
      <xdr:rowOff>171450</xdr:rowOff>
    </xdr:to>
    <xdr:pic>
      <xdr:nvPicPr>
        <xdr:cNvPr id="5183" name="Picture 1">
          <a:extLst>
            <a:ext uri="{FF2B5EF4-FFF2-40B4-BE49-F238E27FC236}">
              <a16:creationId xmlns:a16="http://schemas.microsoft.com/office/drawing/2014/main" xmlns="" id="{00000000-0008-0000-0700-00003F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86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28575</xdr:rowOff>
    </xdr:from>
    <xdr:to>
      <xdr:col>6</xdr:col>
      <xdr:colOff>600075</xdr:colOff>
      <xdr:row>54</xdr:row>
      <xdr:rowOff>9525</xdr:rowOff>
    </xdr:to>
    <xdr:pic>
      <xdr:nvPicPr>
        <xdr:cNvPr id="5184" name="Picture 2">
          <a:extLst>
            <a:ext uri="{FF2B5EF4-FFF2-40B4-BE49-F238E27FC236}">
              <a16:creationId xmlns:a16="http://schemas.microsoft.com/office/drawing/2014/main" xmlns="" id="{00000000-0008-0000-0700-000040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67056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tfwe1cCvJjVzoAW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4"/>
  <sheetViews>
    <sheetView tabSelected="1" view="pageBreakPreview" topLeftCell="A87" zoomScaleNormal="100" zoomScaleSheetLayoutView="100" zoomScalePageLayoutView="55" workbookViewId="0">
      <selection activeCell="R94" sqref="R94"/>
    </sheetView>
  </sheetViews>
  <sheetFormatPr defaultColWidth="9.140625" defaultRowHeight="15" x14ac:dyDescent="0.25"/>
  <cols>
    <col min="1" max="1" width="7.85546875" customWidth="1"/>
    <col min="2" max="2" width="14.140625" customWidth="1"/>
    <col min="3" max="3" width="14.42578125" customWidth="1"/>
    <col min="4" max="4" width="7.28515625" customWidth="1"/>
    <col min="5" max="5" width="5.5703125" customWidth="1"/>
    <col min="6" max="6" width="9" customWidth="1"/>
    <col min="7" max="8" width="9.85546875" customWidth="1"/>
    <col min="9" max="9" width="10.42578125" customWidth="1"/>
    <col min="10" max="10" width="17.28515625" customWidth="1"/>
    <col min="11" max="11" width="3.5703125" customWidth="1"/>
  </cols>
  <sheetData>
    <row r="1" spans="1:10" ht="43.9" customHeight="1" x14ac:dyDescent="0.25">
      <c r="A1" s="82" t="s">
        <v>239</v>
      </c>
      <c r="B1" s="83"/>
      <c r="C1" s="83"/>
      <c r="D1" s="83"/>
      <c r="E1" s="83"/>
      <c r="F1" s="83"/>
      <c r="G1" s="83"/>
      <c r="H1" s="83"/>
      <c r="I1" s="83"/>
      <c r="J1" s="84"/>
    </row>
    <row r="2" spans="1:10" x14ac:dyDescent="0.25">
      <c r="A2" s="121" t="s">
        <v>47</v>
      </c>
      <c r="B2" s="122"/>
      <c r="C2" s="122"/>
      <c r="D2" s="122"/>
      <c r="E2" s="122"/>
      <c r="F2" s="122"/>
      <c r="G2" s="122"/>
      <c r="H2" s="122"/>
      <c r="I2" s="122"/>
      <c r="J2" s="123"/>
    </row>
    <row r="3" spans="1:10" x14ac:dyDescent="0.25">
      <c r="A3" s="103" t="s">
        <v>0</v>
      </c>
      <c r="B3" s="104"/>
      <c r="C3" s="104"/>
      <c r="D3" s="104"/>
      <c r="E3" s="105"/>
      <c r="F3" s="143" t="str">
        <f ca="1">TEXT(TODAY(),"DD/MM/YYYY")</f>
        <v>15/07/2025</v>
      </c>
      <c r="G3" s="173"/>
      <c r="H3" s="173"/>
      <c r="I3" s="173"/>
      <c r="J3" s="174"/>
    </row>
    <row r="4" spans="1:10" x14ac:dyDescent="0.25">
      <c r="A4" s="103" t="s">
        <v>1</v>
      </c>
      <c r="B4" s="104"/>
      <c r="C4" s="104"/>
      <c r="D4" s="104"/>
      <c r="E4" s="105"/>
      <c r="F4" s="53" t="s">
        <v>152</v>
      </c>
      <c r="G4" s="85"/>
      <c r="H4" s="85"/>
      <c r="I4" s="85"/>
      <c r="J4" s="54"/>
    </row>
    <row r="5" spans="1:10" x14ac:dyDescent="0.25">
      <c r="A5" s="103" t="s">
        <v>2</v>
      </c>
      <c r="B5" s="104"/>
      <c r="C5" s="104"/>
      <c r="D5" s="104"/>
      <c r="E5" s="105"/>
      <c r="F5" s="143">
        <v>45850</v>
      </c>
      <c r="G5" s="173"/>
      <c r="H5" s="173"/>
      <c r="I5" s="173"/>
      <c r="J5" s="174"/>
    </row>
    <row r="6" spans="1:10" ht="16.5" customHeight="1" x14ac:dyDescent="0.25">
      <c r="A6" s="103" t="s">
        <v>3</v>
      </c>
      <c r="B6" s="104"/>
      <c r="C6" s="104"/>
      <c r="D6" s="104"/>
      <c r="E6" s="105"/>
      <c r="F6" s="86" t="s">
        <v>167</v>
      </c>
      <c r="G6" s="87"/>
      <c r="H6" s="87"/>
      <c r="I6" s="87"/>
      <c r="J6" s="88"/>
    </row>
    <row r="7" spans="1:10" ht="15" customHeight="1" x14ac:dyDescent="0.25">
      <c r="A7" s="103" t="s">
        <v>4</v>
      </c>
      <c r="B7" s="104"/>
      <c r="C7" s="104"/>
      <c r="D7" s="104"/>
      <c r="E7" s="105"/>
      <c r="F7" s="86" t="str">
        <f>F6</f>
        <v>M/s.Satghare Builtcon PVT. LTD</v>
      </c>
      <c r="G7" s="87"/>
      <c r="H7" s="87"/>
      <c r="I7" s="87"/>
      <c r="J7" s="88"/>
    </row>
    <row r="8" spans="1:10" x14ac:dyDescent="0.25">
      <c r="A8" s="103" t="s">
        <v>5</v>
      </c>
      <c r="B8" s="104"/>
      <c r="C8" s="104"/>
      <c r="D8" s="104"/>
      <c r="E8" s="105"/>
      <c r="F8" s="115" t="s">
        <v>144</v>
      </c>
      <c r="G8" s="141"/>
      <c r="H8" s="141"/>
      <c r="I8" s="141"/>
      <c r="J8" s="142"/>
    </row>
    <row r="9" spans="1:10" x14ac:dyDescent="0.25">
      <c r="A9" s="53" t="s">
        <v>156</v>
      </c>
      <c r="B9" s="104"/>
      <c r="C9" s="104"/>
      <c r="D9" s="104"/>
      <c r="E9" s="105"/>
      <c r="F9" s="115" t="s">
        <v>235</v>
      </c>
      <c r="G9" s="141"/>
      <c r="H9" s="141"/>
      <c r="I9" s="141"/>
      <c r="J9" s="142"/>
    </row>
    <row r="10" spans="1:10" x14ac:dyDescent="0.25">
      <c r="A10" s="53" t="s">
        <v>108</v>
      </c>
      <c r="B10" s="104"/>
      <c r="C10" s="104"/>
      <c r="D10" s="104"/>
      <c r="E10" s="105"/>
      <c r="F10" s="53" t="s">
        <v>238</v>
      </c>
      <c r="G10" s="85"/>
      <c r="H10" s="85"/>
      <c r="I10" s="85"/>
      <c r="J10" s="54"/>
    </row>
    <row r="11" spans="1:10" x14ac:dyDescent="0.25">
      <c r="A11" s="53" t="s">
        <v>109</v>
      </c>
      <c r="B11" s="85"/>
      <c r="C11" s="85"/>
      <c r="D11" s="85"/>
      <c r="E11" s="54"/>
      <c r="F11" s="53" t="s">
        <v>168</v>
      </c>
      <c r="G11" s="85"/>
      <c r="H11" s="85"/>
      <c r="I11" s="85"/>
      <c r="J11" s="54"/>
    </row>
    <row r="12" spans="1:10" x14ac:dyDescent="0.25">
      <c r="A12" s="53" t="s">
        <v>6</v>
      </c>
      <c r="B12" s="104"/>
      <c r="C12" s="104"/>
      <c r="D12" s="104"/>
      <c r="E12" s="105"/>
      <c r="F12" s="124" t="s">
        <v>150</v>
      </c>
      <c r="G12" s="125"/>
      <c r="H12" s="125"/>
      <c r="I12" s="125"/>
      <c r="J12" s="126"/>
    </row>
    <row r="13" spans="1:10" x14ac:dyDescent="0.25">
      <c r="A13" s="53" t="s">
        <v>141</v>
      </c>
      <c r="B13" s="85"/>
      <c r="C13" s="85"/>
      <c r="D13" s="85"/>
      <c r="E13" s="54"/>
      <c r="F13" s="53" t="s">
        <v>170</v>
      </c>
      <c r="G13" s="85"/>
      <c r="H13" s="85"/>
      <c r="I13" s="85"/>
      <c r="J13" s="54"/>
    </row>
    <row r="14" spans="1:10" x14ac:dyDescent="0.25">
      <c r="A14" s="144" t="s">
        <v>65</v>
      </c>
      <c r="B14" s="144"/>
      <c r="C14" s="86" t="s">
        <v>171</v>
      </c>
      <c r="D14" s="87"/>
      <c r="E14" s="87"/>
      <c r="F14" s="87"/>
      <c r="G14" s="87"/>
      <c r="H14" s="87"/>
      <c r="I14" s="87"/>
      <c r="J14" s="88"/>
    </row>
    <row r="15" spans="1:10" x14ac:dyDescent="0.25">
      <c r="A15" s="31" t="s">
        <v>145</v>
      </c>
      <c r="B15" s="53" t="s">
        <v>146</v>
      </c>
      <c r="C15" s="85"/>
      <c r="D15" s="54"/>
      <c r="E15" s="86" t="s">
        <v>147</v>
      </c>
      <c r="F15" s="88"/>
      <c r="G15" s="34" t="s">
        <v>54</v>
      </c>
      <c r="H15" s="3" t="s">
        <v>66</v>
      </c>
      <c r="I15" s="86" t="s">
        <v>148</v>
      </c>
      <c r="J15" s="88"/>
    </row>
    <row r="16" spans="1:10" x14ac:dyDescent="0.25">
      <c r="A16" s="1" t="s">
        <v>7</v>
      </c>
      <c r="B16" s="53" t="s">
        <v>153</v>
      </c>
      <c r="C16" s="85"/>
      <c r="D16" s="85"/>
      <c r="E16" s="54"/>
      <c r="F16" s="2" t="s">
        <v>67</v>
      </c>
      <c r="G16" s="53" t="s">
        <v>149</v>
      </c>
      <c r="H16" s="85"/>
      <c r="I16" s="85"/>
      <c r="J16" s="54"/>
    </row>
    <row r="17" spans="1:10" x14ac:dyDescent="0.25">
      <c r="A17" s="1" t="s">
        <v>8</v>
      </c>
      <c r="B17" s="53" t="s">
        <v>149</v>
      </c>
      <c r="C17" s="85"/>
      <c r="D17" s="85"/>
      <c r="E17" s="54"/>
      <c r="F17" s="2" t="s">
        <v>68</v>
      </c>
      <c r="G17" s="53">
        <v>401404</v>
      </c>
      <c r="H17" s="85"/>
      <c r="I17" s="85"/>
      <c r="J17" s="54"/>
    </row>
    <row r="18" spans="1:10" ht="32.25" customHeight="1" x14ac:dyDescent="0.25">
      <c r="A18" s="144" t="s">
        <v>69</v>
      </c>
      <c r="B18" s="144"/>
      <c r="C18" s="144" t="s">
        <v>155</v>
      </c>
      <c r="D18" s="144"/>
      <c r="E18" s="144"/>
      <c r="F18" s="169" t="s">
        <v>56</v>
      </c>
      <c r="G18" s="169"/>
      <c r="H18" s="87" t="s">
        <v>154</v>
      </c>
      <c r="I18" s="87"/>
      <c r="J18" s="88"/>
    </row>
    <row r="19" spans="1:10" ht="15" customHeight="1" x14ac:dyDescent="0.25">
      <c r="A19" s="164" t="s">
        <v>110</v>
      </c>
      <c r="B19" s="167"/>
      <c r="C19" s="167"/>
      <c r="D19" s="167"/>
      <c r="E19" s="168"/>
      <c r="F19" s="155" t="s">
        <v>63</v>
      </c>
      <c r="G19" s="156"/>
      <c r="H19" s="156"/>
      <c r="I19" s="156"/>
      <c r="J19" s="157"/>
    </row>
    <row r="20" spans="1:10" ht="15.75" customHeight="1" x14ac:dyDescent="0.25">
      <c r="A20" s="170"/>
      <c r="B20" s="171"/>
      <c r="C20" s="171"/>
      <c r="D20" s="171"/>
      <c r="E20" s="172"/>
      <c r="F20" s="158"/>
      <c r="G20" s="159"/>
      <c r="H20" s="159"/>
      <c r="I20" s="159"/>
      <c r="J20" s="160"/>
    </row>
    <row r="21" spans="1:10" ht="15" customHeight="1" x14ac:dyDescent="0.25">
      <c r="A21" s="164" t="s">
        <v>111</v>
      </c>
      <c r="B21" s="165"/>
      <c r="C21" s="165"/>
      <c r="D21" s="165"/>
      <c r="E21" s="166"/>
      <c r="F21" s="164" t="s">
        <v>49</v>
      </c>
      <c r="G21" s="167"/>
      <c r="H21" s="167"/>
      <c r="I21" s="167"/>
      <c r="J21" s="168"/>
    </row>
    <row r="22" spans="1:10" x14ac:dyDescent="0.25">
      <c r="A22" s="103" t="s">
        <v>9</v>
      </c>
      <c r="B22" s="104"/>
      <c r="C22" s="104"/>
      <c r="D22" s="104"/>
      <c r="E22" s="105"/>
      <c r="F22" s="161" t="s">
        <v>139</v>
      </c>
      <c r="G22" s="162"/>
      <c r="H22" s="162"/>
      <c r="I22" s="162"/>
      <c r="J22" s="163"/>
    </row>
    <row r="23" spans="1:10" x14ac:dyDescent="0.25">
      <c r="A23" s="103" t="s">
        <v>10</v>
      </c>
      <c r="B23" s="104"/>
      <c r="C23" s="104"/>
      <c r="D23" s="104"/>
      <c r="E23" s="105"/>
      <c r="F23" s="152" t="s">
        <v>57</v>
      </c>
      <c r="G23" s="153"/>
      <c r="H23" s="153"/>
      <c r="I23" s="153"/>
      <c r="J23" s="154"/>
    </row>
    <row r="24" spans="1:10" x14ac:dyDescent="0.25">
      <c r="A24" s="103" t="s">
        <v>11</v>
      </c>
      <c r="B24" s="104"/>
      <c r="C24" s="104"/>
      <c r="D24" s="104"/>
      <c r="E24" s="105"/>
      <c r="F24" s="161" t="s">
        <v>140</v>
      </c>
      <c r="G24" s="162"/>
      <c r="H24" s="162"/>
      <c r="I24" s="162"/>
      <c r="J24" s="163"/>
    </row>
    <row r="25" spans="1:10" x14ac:dyDescent="0.25">
      <c r="A25" s="103" t="s">
        <v>28</v>
      </c>
      <c r="B25" s="104"/>
      <c r="C25" s="104"/>
      <c r="D25" s="104"/>
      <c r="E25" s="105"/>
      <c r="F25" s="152" t="s">
        <v>70</v>
      </c>
      <c r="G25" s="146"/>
      <c r="H25" s="146"/>
      <c r="I25" s="146"/>
      <c r="J25" s="147"/>
    </row>
    <row r="26" spans="1:10" s="35" customFormat="1" x14ac:dyDescent="0.25">
      <c r="A26" s="101" t="s">
        <v>12</v>
      </c>
      <c r="B26" s="102"/>
      <c r="C26" s="101" t="s">
        <v>13</v>
      </c>
      <c r="D26" s="102"/>
      <c r="E26" s="101" t="s">
        <v>14</v>
      </c>
      <c r="F26" s="102"/>
      <c r="G26" s="101" t="s">
        <v>55</v>
      </c>
      <c r="H26" s="102"/>
      <c r="I26" s="101" t="s">
        <v>15</v>
      </c>
      <c r="J26" s="102"/>
    </row>
    <row r="27" spans="1:10" x14ac:dyDescent="0.25">
      <c r="A27" s="101" t="s">
        <v>16</v>
      </c>
      <c r="B27" s="102"/>
      <c r="C27" s="101" t="s">
        <v>54</v>
      </c>
      <c r="D27" s="102"/>
      <c r="E27" s="101" t="s">
        <v>54</v>
      </c>
      <c r="F27" s="102"/>
      <c r="G27" s="101" t="s">
        <v>54</v>
      </c>
      <c r="H27" s="102"/>
      <c r="I27" s="101" t="s">
        <v>54</v>
      </c>
      <c r="J27" s="102"/>
    </row>
    <row r="28" spans="1:10" x14ac:dyDescent="0.25">
      <c r="A28" s="101" t="s">
        <v>17</v>
      </c>
      <c r="B28" s="102"/>
      <c r="C28" s="101" t="s">
        <v>169</v>
      </c>
      <c r="D28" s="102"/>
      <c r="E28" s="101" t="s">
        <v>169</v>
      </c>
      <c r="F28" s="102"/>
      <c r="G28" s="101" t="s">
        <v>157</v>
      </c>
      <c r="H28" s="102"/>
      <c r="I28" s="101" t="s">
        <v>158</v>
      </c>
      <c r="J28" s="102"/>
    </row>
    <row r="29" spans="1:10" x14ac:dyDescent="0.25">
      <c r="A29" s="53" t="s">
        <v>62</v>
      </c>
      <c r="B29" s="85"/>
      <c r="C29" s="85"/>
      <c r="D29" s="85"/>
      <c r="E29" s="85"/>
      <c r="F29" s="85"/>
      <c r="G29" s="85"/>
      <c r="H29" s="85"/>
      <c r="I29" s="85"/>
      <c r="J29" s="54"/>
    </row>
    <row r="30" spans="1:10" x14ac:dyDescent="0.25">
      <c r="A30" s="53" t="s">
        <v>136</v>
      </c>
      <c r="B30" s="85"/>
      <c r="C30" s="85"/>
      <c r="D30" s="85"/>
      <c r="E30" s="85"/>
      <c r="F30" s="85"/>
      <c r="G30" s="85"/>
      <c r="H30" s="85"/>
      <c r="I30" s="85"/>
      <c r="J30" s="54"/>
    </row>
    <row r="31" spans="1:10" x14ac:dyDescent="0.25">
      <c r="A31" s="53" t="s">
        <v>42</v>
      </c>
      <c r="B31" s="54"/>
      <c r="C31" s="89" t="s">
        <v>43</v>
      </c>
      <c r="D31" s="57"/>
      <c r="E31" s="151">
        <v>19.7534484</v>
      </c>
      <c r="F31" s="90"/>
      <c r="G31" s="89" t="s">
        <v>44</v>
      </c>
      <c r="H31" s="57"/>
      <c r="I31" s="89">
        <v>72.758245000000002</v>
      </c>
      <c r="J31" s="90"/>
    </row>
    <row r="32" spans="1:10" x14ac:dyDescent="0.25">
      <c r="A32" s="53" t="s">
        <v>236</v>
      </c>
      <c r="B32" s="54"/>
      <c r="C32" s="55" t="s">
        <v>237</v>
      </c>
      <c r="D32" s="56"/>
      <c r="E32" s="56"/>
      <c r="F32" s="56"/>
      <c r="G32" s="56"/>
      <c r="H32" s="56"/>
      <c r="I32" s="56"/>
      <c r="J32" s="57"/>
    </row>
    <row r="33" spans="1:10" x14ac:dyDescent="0.25">
      <c r="A33" s="115" t="s">
        <v>18</v>
      </c>
      <c r="B33" s="141"/>
      <c r="C33" s="141"/>
      <c r="D33" s="141"/>
      <c r="E33" s="141"/>
      <c r="F33" s="141"/>
      <c r="G33" s="141"/>
      <c r="H33" s="141"/>
      <c r="I33" s="141"/>
      <c r="J33" s="142"/>
    </row>
    <row r="34" spans="1:10" ht="15" customHeight="1" x14ac:dyDescent="0.25">
      <c r="A34" s="91" t="s">
        <v>166</v>
      </c>
      <c r="B34" s="92"/>
      <c r="C34" s="92"/>
      <c r="D34" s="92"/>
      <c r="E34" s="92"/>
      <c r="F34" s="92"/>
      <c r="G34" s="92"/>
      <c r="H34" s="92"/>
      <c r="I34" s="92"/>
      <c r="J34" s="93"/>
    </row>
    <row r="35" spans="1:10" x14ac:dyDescent="0.25">
      <c r="A35" s="94"/>
      <c r="B35" s="95"/>
      <c r="C35" s="95"/>
      <c r="D35" s="95"/>
      <c r="E35" s="95"/>
      <c r="F35" s="95"/>
      <c r="G35" s="95"/>
      <c r="H35" s="95"/>
      <c r="I35" s="95"/>
      <c r="J35" s="96"/>
    </row>
    <row r="36" spans="1:10" ht="16.5" customHeight="1" x14ac:dyDescent="0.25">
      <c r="A36" s="53" t="s">
        <v>71</v>
      </c>
      <c r="B36" s="104"/>
      <c r="C36" s="104"/>
      <c r="D36" s="104"/>
      <c r="E36" s="105"/>
      <c r="F36" s="86">
        <v>6175.34</v>
      </c>
      <c r="G36" s="87"/>
      <c r="H36" s="87"/>
      <c r="I36" s="87"/>
      <c r="J36" s="88"/>
    </row>
    <row r="37" spans="1:10" x14ac:dyDescent="0.25">
      <c r="A37" s="103" t="s">
        <v>19</v>
      </c>
      <c r="B37" s="104"/>
      <c r="C37" s="104"/>
      <c r="D37" s="104"/>
      <c r="E37" s="105"/>
      <c r="F37" s="53">
        <v>0.9</v>
      </c>
      <c r="G37" s="85"/>
      <c r="H37" s="85"/>
      <c r="I37" s="85"/>
      <c r="J37" s="54"/>
    </row>
    <row r="38" spans="1:10" x14ac:dyDescent="0.25">
      <c r="A38" s="103" t="s">
        <v>20</v>
      </c>
      <c r="B38" s="104"/>
      <c r="C38" s="104"/>
      <c r="D38" s="104"/>
      <c r="E38" s="105"/>
      <c r="F38" s="53">
        <v>0</v>
      </c>
      <c r="G38" s="85"/>
      <c r="H38" s="85"/>
      <c r="I38" s="85"/>
      <c r="J38" s="54"/>
    </row>
    <row r="39" spans="1:10" x14ac:dyDescent="0.25">
      <c r="A39" s="103" t="s">
        <v>21</v>
      </c>
      <c r="B39" s="104"/>
      <c r="C39" s="104"/>
      <c r="D39" s="104"/>
      <c r="E39" s="105"/>
      <c r="F39" s="53">
        <f>F37+F38</f>
        <v>0.9</v>
      </c>
      <c r="G39" s="85"/>
      <c r="H39" s="85"/>
      <c r="I39" s="85"/>
      <c r="J39" s="54"/>
    </row>
    <row r="40" spans="1:10" x14ac:dyDescent="0.25">
      <c r="A40" s="53" t="s">
        <v>72</v>
      </c>
      <c r="B40" s="104"/>
      <c r="C40" s="104"/>
      <c r="D40" s="104"/>
      <c r="E40" s="105"/>
      <c r="F40" s="53">
        <f>F36*F39</f>
        <v>5557.8060000000005</v>
      </c>
      <c r="G40" s="85"/>
      <c r="H40" s="85"/>
      <c r="I40" s="85"/>
      <c r="J40" s="54"/>
    </row>
    <row r="41" spans="1:10" x14ac:dyDescent="0.25">
      <c r="A41" s="103" t="s">
        <v>22</v>
      </c>
      <c r="B41" s="104"/>
      <c r="C41" s="104"/>
      <c r="D41" s="104"/>
      <c r="E41" s="105"/>
      <c r="F41" s="53" t="s">
        <v>181</v>
      </c>
      <c r="G41" s="85"/>
      <c r="H41" s="85"/>
      <c r="I41" s="85"/>
      <c r="J41" s="54"/>
    </row>
    <row r="42" spans="1:10" x14ac:dyDescent="0.25">
      <c r="A42" s="115" t="s">
        <v>74</v>
      </c>
      <c r="B42" s="141"/>
      <c r="C42" s="141"/>
      <c r="D42" s="141"/>
      <c r="E42" s="141"/>
      <c r="F42" s="141"/>
      <c r="G42" s="141"/>
      <c r="H42" s="141"/>
      <c r="I42" s="141"/>
      <c r="J42" s="142"/>
    </row>
    <row r="43" spans="1:10" ht="15" customHeight="1" x14ac:dyDescent="0.25">
      <c r="A43" s="86" t="s">
        <v>73</v>
      </c>
      <c r="B43" s="88"/>
      <c r="C43" s="86" t="s">
        <v>163</v>
      </c>
      <c r="D43" s="87"/>
      <c r="E43" s="87"/>
      <c r="F43" s="88"/>
      <c r="G43" s="32" t="s">
        <v>64</v>
      </c>
      <c r="H43" s="53" t="s">
        <v>151</v>
      </c>
      <c r="I43" s="85"/>
      <c r="J43" s="54"/>
    </row>
    <row r="44" spans="1:10" x14ac:dyDescent="0.25">
      <c r="A44" s="86" t="s">
        <v>75</v>
      </c>
      <c r="B44" s="88"/>
      <c r="C44" s="86" t="str">
        <f>C43</f>
        <v>MHSL/KS.1/T.1/NP/SR-282/2017.</v>
      </c>
      <c r="D44" s="87"/>
      <c r="E44" s="87"/>
      <c r="F44" s="88"/>
      <c r="G44" s="32" t="s">
        <v>64</v>
      </c>
      <c r="H44" s="53" t="str">
        <f>H43</f>
        <v>31/12/2017.</v>
      </c>
      <c r="I44" s="85" t="s">
        <v>50</v>
      </c>
      <c r="J44" s="54"/>
    </row>
    <row r="45" spans="1:10" ht="48.75" customHeight="1" x14ac:dyDescent="0.25">
      <c r="A45" s="86" t="s">
        <v>159</v>
      </c>
      <c r="B45" s="88"/>
      <c r="C45" s="86" t="s">
        <v>230</v>
      </c>
      <c r="D45" s="87"/>
      <c r="E45" s="87"/>
      <c r="F45" s="88"/>
      <c r="G45" s="2" t="s">
        <v>64</v>
      </c>
      <c r="H45" s="2" t="s">
        <v>151</v>
      </c>
      <c r="I45" s="183" t="s">
        <v>51</v>
      </c>
      <c r="J45" s="183"/>
    </row>
    <row r="46" spans="1:10" ht="33" customHeight="1" x14ac:dyDescent="0.25">
      <c r="A46" s="86" t="s">
        <v>241</v>
      </c>
      <c r="B46" s="87"/>
      <c r="C46" s="87"/>
      <c r="D46" s="87"/>
      <c r="E46" s="88"/>
      <c r="F46" s="53" t="s">
        <v>240</v>
      </c>
      <c r="G46" s="85"/>
      <c r="H46" s="54"/>
      <c r="I46" s="53" t="s">
        <v>58</v>
      </c>
      <c r="J46" s="54"/>
    </row>
    <row r="47" spans="1:10" x14ac:dyDescent="0.25">
      <c r="A47" s="144" t="s">
        <v>79</v>
      </c>
      <c r="B47" s="144"/>
      <c r="C47" s="144"/>
      <c r="D47" s="182" t="str">
        <f>H45</f>
        <v>31/12/2017.</v>
      </c>
      <c r="E47" s="182"/>
      <c r="F47" s="53" t="s">
        <v>76</v>
      </c>
      <c r="G47" s="97"/>
      <c r="H47" s="143">
        <v>46021</v>
      </c>
      <c r="I47" s="85"/>
      <c r="J47" s="54"/>
    </row>
    <row r="48" spans="1:10" x14ac:dyDescent="0.25">
      <c r="A48" s="127" t="s">
        <v>23</v>
      </c>
      <c r="B48" s="128"/>
      <c r="C48" s="128"/>
      <c r="D48" s="128"/>
      <c r="E48" s="128"/>
      <c r="F48" s="128"/>
      <c r="G48" s="128"/>
      <c r="H48" s="128"/>
      <c r="I48" s="128"/>
      <c r="J48" s="129"/>
    </row>
    <row r="49" spans="1:13" ht="33.75" customHeight="1" x14ac:dyDescent="0.25">
      <c r="A49" s="53" t="s">
        <v>107</v>
      </c>
      <c r="B49" s="85"/>
      <c r="C49" s="54"/>
      <c r="D49" s="89">
        <f>F40</f>
        <v>5557.8060000000005</v>
      </c>
      <c r="E49" s="57"/>
      <c r="F49" s="184" t="s">
        <v>137</v>
      </c>
      <c r="G49" s="185"/>
      <c r="H49" s="124" t="s">
        <v>234</v>
      </c>
      <c r="I49" s="125"/>
      <c r="J49" s="126"/>
    </row>
    <row r="50" spans="1:13" x14ac:dyDescent="0.25">
      <c r="A50" s="98" t="s">
        <v>77</v>
      </c>
      <c r="B50" s="99"/>
      <c r="C50" s="100"/>
      <c r="D50" s="53" t="s">
        <v>229</v>
      </c>
      <c r="E50" s="85"/>
      <c r="F50" s="85"/>
      <c r="G50" s="85"/>
      <c r="H50" s="85"/>
      <c r="I50" s="85"/>
      <c r="J50" s="54"/>
    </row>
    <row r="51" spans="1:13" x14ac:dyDescent="0.25">
      <c r="A51" s="53" t="s">
        <v>52</v>
      </c>
      <c r="B51" s="85"/>
      <c r="C51" s="85"/>
      <c r="D51" s="85"/>
      <c r="E51" s="54"/>
      <c r="F51" s="86" t="s">
        <v>233</v>
      </c>
      <c r="G51" s="87"/>
      <c r="H51" s="87"/>
      <c r="I51" s="87"/>
      <c r="J51" s="88"/>
    </row>
    <row r="52" spans="1:13" ht="15.75" thickBot="1" x14ac:dyDescent="0.3">
      <c r="A52" s="53" t="s">
        <v>59</v>
      </c>
      <c r="B52" s="85"/>
      <c r="C52" s="85"/>
      <c r="D52" s="85"/>
      <c r="E52" s="85"/>
      <c r="F52" s="85"/>
      <c r="G52" s="85"/>
      <c r="H52" s="85"/>
      <c r="I52" s="85"/>
      <c r="J52" s="54"/>
    </row>
    <row r="53" spans="1:13" ht="15" customHeight="1" x14ac:dyDescent="0.25">
      <c r="A53" s="134" t="s">
        <v>231</v>
      </c>
      <c r="B53" s="135"/>
      <c r="C53" s="135"/>
      <c r="D53" s="135"/>
      <c r="E53" s="135"/>
      <c r="F53" s="135"/>
      <c r="G53" s="135"/>
      <c r="H53" s="135"/>
      <c r="I53" s="135"/>
      <c r="J53" s="136"/>
      <c r="K53" s="27" t="str">
        <f>(IF(C57=0,"Work not yet Started.",IF(D57=50%,"Excavation work in process",IF(D57=100%,"Excavation work completed, ","0")))&amp;(IF(C58=0%,"",IF(D58=25%,"Footing work is process",IF(D58=50%,"Footing work Completed",IF(D58=75%,"Plinth work is process",IF(D58=100%,"Plinth work completed","0"))))))&amp;(IF(C59&gt;0,", RCC upto "&amp;C59&amp;" Slab completed",""))&amp;(IF(C60&gt;0,", Brickwork upto "&amp;C60&amp;" Floor completed"," "))&amp;(IF(C61&gt;0,", Internal Plaster upto "&amp;C61&amp;" Floor completed"," "))&amp;(IF(C62&gt;0,", External Plaster upto "&amp;C62&amp;" Floor completed"," "))&amp;(IF(C63&gt;0,", Flooring upto "&amp;C63&amp;" Floor completed"," "))&amp;(IF(C64&gt;0,", Painting upto "&amp;C64&amp;" Floor completed"," "))&amp;(IF(C65&gt;0,", Finishing upto "&amp;C65&amp;"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L53" s="27"/>
      <c r="M53" s="36"/>
    </row>
    <row r="54" spans="1:13" ht="15.75" x14ac:dyDescent="0.25">
      <c r="A54" s="68" t="s">
        <v>202</v>
      </c>
      <c r="B54" s="69"/>
      <c r="C54" s="33">
        <v>1</v>
      </c>
      <c r="D54" s="69" t="s">
        <v>203</v>
      </c>
      <c r="E54" s="69"/>
      <c r="F54" s="69">
        <v>0</v>
      </c>
      <c r="G54" s="69"/>
      <c r="H54" s="33" t="s">
        <v>204</v>
      </c>
      <c r="I54" s="69">
        <v>4</v>
      </c>
      <c r="J54" s="181"/>
      <c r="K54" s="28" t="s">
        <v>205</v>
      </c>
      <c r="L54" s="28"/>
      <c r="M54" s="37"/>
    </row>
    <row r="55" spans="1:13" ht="65.25" customHeight="1" x14ac:dyDescent="0.25">
      <c r="A55" s="176" t="s">
        <v>206</v>
      </c>
      <c r="B55" s="177"/>
      <c r="C55" s="178" t="str">
        <f>K53</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D55" s="179"/>
      <c r="E55" s="179"/>
      <c r="F55" s="179"/>
      <c r="G55" s="179"/>
      <c r="H55" s="179"/>
      <c r="I55" s="179"/>
      <c r="J55" s="180"/>
      <c r="K55" s="28" t="s">
        <v>207</v>
      </c>
      <c r="L55" s="28"/>
      <c r="M55" s="37"/>
    </row>
    <row r="56" spans="1:13" ht="15.75" x14ac:dyDescent="0.25">
      <c r="A56" s="65" t="s">
        <v>34</v>
      </c>
      <c r="B56" s="66"/>
      <c r="C56" s="30" t="s">
        <v>208</v>
      </c>
      <c r="D56" s="66" t="s">
        <v>209</v>
      </c>
      <c r="E56" s="66"/>
      <c r="F56" s="66" t="s">
        <v>210</v>
      </c>
      <c r="G56" s="66"/>
      <c r="H56" s="66" t="s">
        <v>211</v>
      </c>
      <c r="I56" s="66"/>
      <c r="J56" s="175"/>
      <c r="K56" s="28" t="s">
        <v>212</v>
      </c>
      <c r="L56" s="38"/>
      <c r="M56" s="39"/>
    </row>
    <row r="57" spans="1:13" ht="15.75" x14ac:dyDescent="0.25">
      <c r="A57" s="65" t="s">
        <v>213</v>
      </c>
      <c r="B57" s="66"/>
      <c r="C57" s="40">
        <f>M60</f>
        <v>4</v>
      </c>
      <c r="D57" s="67">
        <f>((100/I54)*C57)/100</f>
        <v>1</v>
      </c>
      <c r="E57" s="67"/>
      <c r="F57" s="67">
        <f>(IF(C55=K55,"100%",IF(C55=K56,"100%",(((C58/I54*10)+(40/(C54+F54+I54)*C59)+(7.5/(I54)*C60)+(7.5/(I54)*C61)+(10/I54*C62)+(10/I54*C63)+(5/I54*C64)+(5/I54*C65)+(5/I54*C66))/100))))</f>
        <v>0.9375</v>
      </c>
      <c r="G57" s="67"/>
      <c r="H57" s="67">
        <f>((((C57/I54)*20)+((C58/I54)*25)+(30/(I54+F54+C54)*C59)+(5/I54*C60)+(5/I54*C61)+(5/I54*C62)+(5/I54*C63)+(0/I54*C64)+(0/I54*C65)+(5/I54*C66))/100)</f>
        <v>0.95</v>
      </c>
      <c r="I57" s="67"/>
      <c r="J57" s="71"/>
      <c r="K57" s="28"/>
      <c r="L57" s="38"/>
      <c r="M57" s="39"/>
    </row>
    <row r="58" spans="1:13" ht="15.75" x14ac:dyDescent="0.25">
      <c r="A58" s="65" t="s">
        <v>35</v>
      </c>
      <c r="B58" s="66"/>
      <c r="C58" s="40">
        <f>M65</f>
        <v>4</v>
      </c>
      <c r="D58" s="67">
        <f>((100/I54)*C58)/100</f>
        <v>1</v>
      </c>
      <c r="E58" s="67"/>
      <c r="F58" s="67"/>
      <c r="G58" s="67"/>
      <c r="H58" s="67"/>
      <c r="I58" s="67"/>
      <c r="J58" s="71"/>
      <c r="K58" s="38"/>
      <c r="L58" s="38"/>
      <c r="M58" s="39"/>
    </row>
    <row r="59" spans="1:13" ht="15.75" x14ac:dyDescent="0.25">
      <c r="A59" s="65" t="s">
        <v>36</v>
      </c>
      <c r="B59" s="66"/>
      <c r="C59" s="41">
        <v>5</v>
      </c>
      <c r="D59" s="67">
        <f>((100/(C54+F54+I54))*C59)/100</f>
        <v>1</v>
      </c>
      <c r="E59" s="67"/>
      <c r="F59" s="67"/>
      <c r="G59" s="67"/>
      <c r="H59" s="67"/>
      <c r="I59" s="67"/>
      <c r="J59" s="71"/>
      <c r="K59" s="29" t="s">
        <v>214</v>
      </c>
      <c r="L59" s="42"/>
      <c r="M59" s="43">
        <f>I54*50%</f>
        <v>2</v>
      </c>
    </row>
    <row r="60" spans="1:13" ht="15.75" x14ac:dyDescent="0.25">
      <c r="A60" s="65" t="s">
        <v>215</v>
      </c>
      <c r="B60" s="66" t="s">
        <v>216</v>
      </c>
      <c r="C60" s="40">
        <v>4</v>
      </c>
      <c r="D60" s="67">
        <f>((100/I54)*C60)/100</f>
        <v>1</v>
      </c>
      <c r="E60" s="67"/>
      <c r="F60" s="67"/>
      <c r="G60" s="67"/>
      <c r="H60" s="67"/>
      <c r="I60" s="67"/>
      <c r="J60" s="71"/>
      <c r="K60" s="29" t="s">
        <v>217</v>
      </c>
      <c r="L60" s="42"/>
      <c r="M60" s="43">
        <f>I54</f>
        <v>4</v>
      </c>
    </row>
    <row r="61" spans="1:13" ht="15" customHeight="1" x14ac:dyDescent="0.25">
      <c r="A61" s="65" t="s">
        <v>218</v>
      </c>
      <c r="B61" s="66" t="s">
        <v>216</v>
      </c>
      <c r="C61" s="40">
        <v>4</v>
      </c>
      <c r="D61" s="67">
        <f>((100/I54)*C61)/100</f>
        <v>1</v>
      </c>
      <c r="E61" s="67"/>
      <c r="F61" s="67"/>
      <c r="G61" s="67"/>
      <c r="H61" s="67"/>
      <c r="I61" s="67"/>
      <c r="J61" s="71"/>
      <c r="K61" s="29"/>
      <c r="L61" s="42"/>
      <c r="M61" s="43"/>
    </row>
    <row r="62" spans="1:13" ht="15.75" x14ac:dyDescent="0.25">
      <c r="A62" s="68" t="s">
        <v>219</v>
      </c>
      <c r="B62" s="69" t="s">
        <v>220</v>
      </c>
      <c r="C62" s="40">
        <v>4</v>
      </c>
      <c r="D62" s="67">
        <f>((100/(I54))*C62)/100</f>
        <v>1</v>
      </c>
      <c r="E62" s="67"/>
      <c r="F62" s="67"/>
      <c r="G62" s="67"/>
      <c r="H62" s="67"/>
      <c r="I62" s="67"/>
      <c r="J62" s="71"/>
      <c r="K62" s="29" t="s">
        <v>221</v>
      </c>
      <c r="L62" s="42"/>
      <c r="M62" s="43">
        <f>I54*25%</f>
        <v>1</v>
      </c>
    </row>
    <row r="63" spans="1:13" ht="15.75" x14ac:dyDescent="0.25">
      <c r="A63" s="65" t="s">
        <v>222</v>
      </c>
      <c r="B63" s="66" t="s">
        <v>222</v>
      </c>
      <c r="C63" s="40">
        <v>4</v>
      </c>
      <c r="D63" s="67">
        <f>((100/I54)*C63)/100</f>
        <v>1</v>
      </c>
      <c r="E63" s="67"/>
      <c r="F63" s="67"/>
      <c r="G63" s="67"/>
      <c r="H63" s="67"/>
      <c r="I63" s="67"/>
      <c r="J63" s="71"/>
      <c r="K63" s="29" t="s">
        <v>223</v>
      </c>
      <c r="L63" s="42"/>
      <c r="M63" s="43">
        <f>I54*50%</f>
        <v>2</v>
      </c>
    </row>
    <row r="64" spans="1:13" ht="15.75" x14ac:dyDescent="0.25">
      <c r="A64" s="65" t="s">
        <v>224</v>
      </c>
      <c r="B64" s="66"/>
      <c r="C64" s="40">
        <v>4</v>
      </c>
      <c r="D64" s="67">
        <f>((100/I54)*C64)/100</f>
        <v>1</v>
      </c>
      <c r="E64" s="67"/>
      <c r="F64" s="67"/>
      <c r="G64" s="67"/>
      <c r="H64" s="67"/>
      <c r="I64" s="67"/>
      <c r="J64" s="71"/>
      <c r="K64" s="29" t="s">
        <v>225</v>
      </c>
      <c r="L64" s="42"/>
      <c r="M64" s="43">
        <f>I54*75%</f>
        <v>3</v>
      </c>
    </row>
    <row r="65" spans="1:13" ht="15" customHeight="1" x14ac:dyDescent="0.25">
      <c r="A65" s="65" t="s">
        <v>226</v>
      </c>
      <c r="B65" s="66" t="s">
        <v>226</v>
      </c>
      <c r="C65" s="40">
        <v>3</v>
      </c>
      <c r="D65" s="67">
        <f>((100/(I54))*C65)/100</f>
        <v>0.75</v>
      </c>
      <c r="E65" s="67"/>
      <c r="F65" s="67"/>
      <c r="G65" s="67"/>
      <c r="H65" s="67"/>
      <c r="I65" s="67"/>
      <c r="J65" s="71"/>
      <c r="K65" s="29" t="s">
        <v>227</v>
      </c>
      <c r="L65" s="42"/>
      <c r="M65" s="43">
        <f>I54</f>
        <v>4</v>
      </c>
    </row>
    <row r="66" spans="1:13" ht="16.5" thickBot="1" x14ac:dyDescent="0.3">
      <c r="A66" s="58" t="s">
        <v>228</v>
      </c>
      <c r="B66" s="59"/>
      <c r="C66" s="44">
        <v>0</v>
      </c>
      <c r="D66" s="70">
        <f>((100/(I54))*C66)/100</f>
        <v>0</v>
      </c>
      <c r="E66" s="70"/>
      <c r="F66" s="70"/>
      <c r="G66" s="70"/>
      <c r="H66" s="70"/>
      <c r="I66" s="70"/>
      <c r="J66" s="72"/>
      <c r="K66" s="45"/>
      <c r="L66" s="45"/>
      <c r="M66" s="46"/>
    </row>
    <row r="67" spans="1:13" ht="15" customHeight="1" x14ac:dyDescent="0.25">
      <c r="A67" s="134" t="s">
        <v>232</v>
      </c>
      <c r="B67" s="135"/>
      <c r="C67" s="135"/>
      <c r="D67" s="135"/>
      <c r="E67" s="135"/>
      <c r="F67" s="135"/>
      <c r="G67" s="135"/>
      <c r="H67" s="135"/>
      <c r="I67" s="135"/>
      <c r="J67" s="136"/>
      <c r="K67" s="27" t="str">
        <f>(IF(C71=0,"Work not yet Started.",IF(D71=50%,"Excavation work in process",IF(D71=100%,"Excavation work completed, ","0")))&amp;(IF(C72=0%,"",IF(D72=25%,"Footing work is process",IF(D72=50%,"Footing work Completed",IF(D72=75%,"Plinth work is process",IF(D72=100%,"Plinth work completed","0"))))))&amp;(IF(C73&gt;0,", RCC upto "&amp;C73&amp;" Slab completed",""))&amp;(IF(C74&gt;0,", Brickwork upto "&amp;C74&amp;" Floor completed"," "))&amp;(IF(C75&gt;0,", Internal Plaster upto "&amp;C75&amp;" Floor completed"," "))&amp;(IF(C76&gt;0,", External Plaster upto "&amp;C76&amp;" Floor completed"," "))&amp;(IF(C77&gt;0,", Flooring upto "&amp;C77&amp;" Floor completed"," "))&amp;(IF(C78&gt;0,", Painting upto "&amp;C78&amp;" Floor completed"," "))&amp;(IF(C79&gt;0,", Finishing upto "&amp;C79&amp;"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4 Floor completed</v>
      </c>
      <c r="L67" s="27"/>
      <c r="M67" s="36"/>
    </row>
    <row r="68" spans="1:13" ht="15.75" x14ac:dyDescent="0.25">
      <c r="A68" s="68" t="s">
        <v>202</v>
      </c>
      <c r="B68" s="69"/>
      <c r="C68" s="33">
        <v>1</v>
      </c>
      <c r="D68" s="69" t="s">
        <v>203</v>
      </c>
      <c r="E68" s="69"/>
      <c r="F68" s="69">
        <v>0</v>
      </c>
      <c r="G68" s="69"/>
      <c r="H68" s="33" t="s">
        <v>204</v>
      </c>
      <c r="I68" s="69">
        <v>4</v>
      </c>
      <c r="J68" s="181"/>
      <c r="K68" s="28" t="s">
        <v>205</v>
      </c>
      <c r="L68" s="28"/>
      <c r="M68" s="37"/>
    </row>
    <row r="69" spans="1:13" ht="16.5" thickBot="1" x14ac:dyDescent="0.3">
      <c r="A69" s="176" t="s">
        <v>206</v>
      </c>
      <c r="B69" s="177"/>
      <c r="C69" s="178" t="str">
        <f>K70</f>
        <v>All work Completed. Part OC Received.</v>
      </c>
      <c r="D69" s="179"/>
      <c r="E69" s="179"/>
      <c r="F69" s="179"/>
      <c r="G69" s="179"/>
      <c r="H69" s="179"/>
      <c r="I69" s="179"/>
      <c r="J69" s="180"/>
      <c r="K69" s="28" t="s">
        <v>207</v>
      </c>
      <c r="L69" s="28"/>
      <c r="M69" s="37"/>
    </row>
    <row r="70" spans="1:13" ht="15.75" hidden="1" x14ac:dyDescent="0.25">
      <c r="A70" s="65" t="s">
        <v>34</v>
      </c>
      <c r="B70" s="66"/>
      <c r="C70" s="30" t="s">
        <v>208</v>
      </c>
      <c r="D70" s="66" t="s">
        <v>209</v>
      </c>
      <c r="E70" s="66"/>
      <c r="F70" s="66" t="s">
        <v>210</v>
      </c>
      <c r="G70" s="66"/>
      <c r="H70" s="66" t="s">
        <v>211</v>
      </c>
      <c r="I70" s="66"/>
      <c r="J70" s="175"/>
      <c r="K70" s="28" t="s">
        <v>242</v>
      </c>
      <c r="L70" s="38"/>
      <c r="M70" s="39"/>
    </row>
    <row r="71" spans="1:13" ht="15.75" hidden="1" x14ac:dyDescent="0.25">
      <c r="A71" s="65" t="s">
        <v>213</v>
      </c>
      <c r="B71" s="66"/>
      <c r="C71" s="40">
        <f>M74</f>
        <v>4</v>
      </c>
      <c r="D71" s="67">
        <f>((100/I68)*C71)/100</f>
        <v>1</v>
      </c>
      <c r="E71" s="67"/>
      <c r="F71" s="67" t="str">
        <f>(IF(C69=K69,"100%",IF(C69=K70,"100%",(((C72/I68*10)+(40/(C68+F68+I68)*C73)+(7.5/(I68)*C74)+(7.5/(I68)*C75)+(10/I68*C76)+(10/I68*C77)+(5/I68*C78)+(5/I68*C79)+(5/I68*C80))/100))))</f>
        <v>100%</v>
      </c>
      <c r="G71" s="67"/>
      <c r="H71" s="67">
        <f>((((C71/I68)*20)+((C72/I68)*25)+(30/(I68+F68+C68)*C73)+(5/I68*C74)+(5/I68*C75)+(5/I68*C76)+(5/I68*C77)+(0/I68*C78)+(0/I68*C79)+(5/I68*C80))/100)</f>
        <v>1</v>
      </c>
      <c r="I71" s="67"/>
      <c r="J71" s="71"/>
      <c r="K71" s="28"/>
      <c r="L71" s="38"/>
      <c r="M71" s="39"/>
    </row>
    <row r="72" spans="1:13" ht="15.75" hidden="1" x14ac:dyDescent="0.25">
      <c r="A72" s="65" t="s">
        <v>35</v>
      </c>
      <c r="B72" s="66"/>
      <c r="C72" s="40">
        <f>M79</f>
        <v>4</v>
      </c>
      <c r="D72" s="67">
        <f>((100/I68)*C72)/100</f>
        <v>1</v>
      </c>
      <c r="E72" s="67"/>
      <c r="F72" s="67"/>
      <c r="G72" s="67"/>
      <c r="H72" s="67"/>
      <c r="I72" s="67"/>
      <c r="J72" s="71"/>
      <c r="K72" s="38"/>
      <c r="L72" s="38"/>
      <c r="M72" s="39"/>
    </row>
    <row r="73" spans="1:13" ht="15.75" hidden="1" x14ac:dyDescent="0.25">
      <c r="A73" s="65" t="s">
        <v>36</v>
      </c>
      <c r="B73" s="66"/>
      <c r="C73" s="41">
        <v>5</v>
      </c>
      <c r="D73" s="67">
        <f>((100/(C68+F68+I68))*C73)/100</f>
        <v>1</v>
      </c>
      <c r="E73" s="67"/>
      <c r="F73" s="67"/>
      <c r="G73" s="67"/>
      <c r="H73" s="67"/>
      <c r="I73" s="67"/>
      <c r="J73" s="71"/>
      <c r="K73" s="29" t="s">
        <v>214</v>
      </c>
      <c r="L73" s="42"/>
      <c r="M73" s="43">
        <f>I68*50%</f>
        <v>2</v>
      </c>
    </row>
    <row r="74" spans="1:13" ht="15.75" hidden="1" x14ac:dyDescent="0.25">
      <c r="A74" s="65" t="s">
        <v>215</v>
      </c>
      <c r="B74" s="66" t="s">
        <v>216</v>
      </c>
      <c r="C74" s="40">
        <v>4</v>
      </c>
      <c r="D74" s="67">
        <f>((100/I68)*C74)/100</f>
        <v>1</v>
      </c>
      <c r="E74" s="67"/>
      <c r="F74" s="67"/>
      <c r="G74" s="67"/>
      <c r="H74" s="67"/>
      <c r="I74" s="67"/>
      <c r="J74" s="71"/>
      <c r="K74" s="29" t="s">
        <v>217</v>
      </c>
      <c r="L74" s="42"/>
      <c r="M74" s="43">
        <f>I68</f>
        <v>4</v>
      </c>
    </row>
    <row r="75" spans="1:13" ht="15" hidden="1" customHeight="1" x14ac:dyDescent="0.25">
      <c r="A75" s="65" t="s">
        <v>218</v>
      </c>
      <c r="B75" s="66" t="s">
        <v>216</v>
      </c>
      <c r="C75" s="40">
        <v>4</v>
      </c>
      <c r="D75" s="67">
        <f>((100/I68)*C75)/100</f>
        <v>1</v>
      </c>
      <c r="E75" s="67"/>
      <c r="F75" s="67"/>
      <c r="G75" s="67"/>
      <c r="H75" s="67"/>
      <c r="I75" s="67"/>
      <c r="J75" s="71"/>
      <c r="K75" s="29"/>
      <c r="L75" s="42"/>
      <c r="M75" s="43"/>
    </row>
    <row r="76" spans="1:13" ht="15.75" hidden="1" x14ac:dyDescent="0.25">
      <c r="A76" s="68" t="s">
        <v>219</v>
      </c>
      <c r="B76" s="69" t="s">
        <v>220</v>
      </c>
      <c r="C76" s="40">
        <v>4</v>
      </c>
      <c r="D76" s="67">
        <f>((100/(I68))*C76)/100</f>
        <v>1</v>
      </c>
      <c r="E76" s="67"/>
      <c r="F76" s="67"/>
      <c r="G76" s="67"/>
      <c r="H76" s="67"/>
      <c r="I76" s="67"/>
      <c r="J76" s="71"/>
      <c r="K76" s="29" t="s">
        <v>221</v>
      </c>
      <c r="L76" s="42"/>
      <c r="M76" s="43">
        <f>I68*25%</f>
        <v>1</v>
      </c>
    </row>
    <row r="77" spans="1:13" ht="15.75" hidden="1" x14ac:dyDescent="0.25">
      <c r="A77" s="65" t="s">
        <v>222</v>
      </c>
      <c r="B77" s="66" t="s">
        <v>222</v>
      </c>
      <c r="C77" s="40">
        <v>4</v>
      </c>
      <c r="D77" s="67">
        <f>((100/I68)*C77)/100</f>
        <v>1</v>
      </c>
      <c r="E77" s="67"/>
      <c r="F77" s="67"/>
      <c r="G77" s="67"/>
      <c r="H77" s="67"/>
      <c r="I77" s="67"/>
      <c r="J77" s="71"/>
      <c r="K77" s="29" t="s">
        <v>223</v>
      </c>
      <c r="L77" s="42"/>
      <c r="M77" s="43">
        <f>I68*50%</f>
        <v>2</v>
      </c>
    </row>
    <row r="78" spans="1:13" ht="15.75" hidden="1" x14ac:dyDescent="0.25">
      <c r="A78" s="65" t="s">
        <v>224</v>
      </c>
      <c r="B78" s="66"/>
      <c r="C78" s="40">
        <v>4</v>
      </c>
      <c r="D78" s="67">
        <f>((100/I68)*C78)/100</f>
        <v>1</v>
      </c>
      <c r="E78" s="67"/>
      <c r="F78" s="67"/>
      <c r="G78" s="67"/>
      <c r="H78" s="67"/>
      <c r="I78" s="67"/>
      <c r="J78" s="71"/>
      <c r="K78" s="29" t="s">
        <v>225</v>
      </c>
      <c r="L78" s="42"/>
      <c r="M78" s="43">
        <f>I68*75%</f>
        <v>3</v>
      </c>
    </row>
    <row r="79" spans="1:13" ht="15" hidden="1" customHeight="1" x14ac:dyDescent="0.25">
      <c r="A79" s="65" t="s">
        <v>226</v>
      </c>
      <c r="B79" s="66" t="s">
        <v>226</v>
      </c>
      <c r="C79" s="40">
        <v>4</v>
      </c>
      <c r="D79" s="67">
        <f>((100/(I68))*C79)/100</f>
        <v>1</v>
      </c>
      <c r="E79" s="67"/>
      <c r="F79" s="67"/>
      <c r="G79" s="67"/>
      <c r="H79" s="67"/>
      <c r="I79" s="67"/>
      <c r="J79" s="71"/>
      <c r="K79" s="29" t="s">
        <v>227</v>
      </c>
      <c r="L79" s="42"/>
      <c r="M79" s="43">
        <f>I68</f>
        <v>4</v>
      </c>
    </row>
    <row r="80" spans="1:13" ht="16.5" hidden="1" thickBot="1" x14ac:dyDescent="0.3">
      <c r="A80" s="58" t="s">
        <v>228</v>
      </c>
      <c r="B80" s="59"/>
      <c r="C80" s="44">
        <v>4</v>
      </c>
      <c r="D80" s="70">
        <f>((100/(I68))*C80)/100</f>
        <v>1</v>
      </c>
      <c r="E80" s="70"/>
      <c r="F80" s="70"/>
      <c r="G80" s="70"/>
      <c r="H80" s="70"/>
      <c r="I80" s="70"/>
      <c r="J80" s="72"/>
      <c r="K80" s="45"/>
      <c r="L80" s="45"/>
      <c r="M80" s="46"/>
    </row>
    <row r="81" spans="1:13" ht="31.5" customHeight="1" thickBot="1" x14ac:dyDescent="0.3">
      <c r="A81" s="189" t="s">
        <v>210</v>
      </c>
      <c r="B81" s="190"/>
      <c r="C81" s="191" t="str">
        <f>F71</f>
        <v>100%</v>
      </c>
      <c r="D81" s="192"/>
      <c r="E81" s="192"/>
      <c r="F81" s="193" t="s">
        <v>211</v>
      </c>
      <c r="G81" s="194"/>
      <c r="H81" s="193">
        <f>H71</f>
        <v>1</v>
      </c>
      <c r="I81" s="194"/>
      <c r="J81" s="195"/>
      <c r="K81" s="45"/>
      <c r="L81" s="45"/>
      <c r="M81" s="46"/>
    </row>
    <row r="82" spans="1:13" x14ac:dyDescent="0.25">
      <c r="A82" s="53" t="s">
        <v>60</v>
      </c>
      <c r="B82" s="85"/>
      <c r="C82" s="85"/>
      <c r="D82" s="85"/>
      <c r="E82" s="85"/>
      <c r="F82" s="159"/>
      <c r="G82" s="159"/>
      <c r="H82" s="159"/>
      <c r="I82" s="159"/>
      <c r="J82" s="160"/>
    </row>
    <row r="83" spans="1:13" x14ac:dyDescent="0.25">
      <c r="A83" s="53" t="s">
        <v>53</v>
      </c>
      <c r="B83" s="85"/>
      <c r="C83" s="85"/>
      <c r="D83" s="85"/>
      <c r="E83" s="85"/>
      <c r="F83" s="85"/>
      <c r="G83" s="85"/>
      <c r="H83" s="85"/>
      <c r="I83" s="85"/>
      <c r="J83" s="54"/>
    </row>
    <row r="84" spans="1:13" ht="33" customHeight="1" x14ac:dyDescent="0.25">
      <c r="A84" s="130" t="s">
        <v>78</v>
      </c>
      <c r="B84" s="131"/>
      <c r="C84" s="131"/>
      <c r="D84" s="131"/>
      <c r="E84" s="131"/>
      <c r="F84" s="131"/>
      <c r="G84" s="131"/>
      <c r="H84" s="131"/>
      <c r="I84" s="131"/>
      <c r="J84" s="132"/>
    </row>
    <row r="85" spans="1:13" x14ac:dyDescent="0.25">
      <c r="A85" s="133" t="s">
        <v>24</v>
      </c>
      <c r="B85" s="116"/>
      <c r="C85" s="116"/>
      <c r="D85" s="116"/>
      <c r="E85" s="116"/>
      <c r="F85" s="116"/>
      <c r="G85" s="116"/>
      <c r="H85" s="116"/>
      <c r="I85" s="116"/>
      <c r="J85" s="117"/>
    </row>
    <row r="86" spans="1:13" x14ac:dyDescent="0.25">
      <c r="A86" s="98" t="s">
        <v>160</v>
      </c>
      <c r="B86" s="99"/>
      <c r="C86" s="99"/>
      <c r="D86" s="99"/>
      <c r="E86" s="99"/>
      <c r="F86" s="100"/>
      <c r="G86" s="53">
        <v>3000</v>
      </c>
      <c r="H86" s="85"/>
      <c r="I86" s="85"/>
      <c r="J86" s="54"/>
    </row>
    <row r="87" spans="1:13" x14ac:dyDescent="0.25">
      <c r="A87" s="98" t="s">
        <v>165</v>
      </c>
      <c r="B87" s="99"/>
      <c r="C87" s="99"/>
      <c r="D87" s="99"/>
      <c r="E87" s="99"/>
      <c r="F87" s="100"/>
      <c r="G87" s="53">
        <v>7650</v>
      </c>
      <c r="H87" s="85"/>
      <c r="I87" s="85"/>
      <c r="J87" s="54"/>
    </row>
    <row r="88" spans="1:13" x14ac:dyDescent="0.25">
      <c r="A88" s="98" t="s">
        <v>178</v>
      </c>
      <c r="B88" s="99"/>
      <c r="C88" s="99"/>
      <c r="D88" s="99"/>
      <c r="E88" s="99"/>
      <c r="F88" s="100"/>
      <c r="G88" s="53">
        <v>6000</v>
      </c>
      <c r="H88" s="85"/>
      <c r="I88" s="85"/>
      <c r="J88" s="54"/>
    </row>
    <row r="89" spans="1:13" x14ac:dyDescent="0.25">
      <c r="A89" s="53" t="s">
        <v>80</v>
      </c>
      <c r="B89" s="85"/>
      <c r="C89" s="85"/>
      <c r="D89" s="85"/>
      <c r="E89" s="85"/>
      <c r="F89" s="54"/>
      <c r="G89" s="86" t="s">
        <v>179</v>
      </c>
      <c r="H89" s="87"/>
      <c r="I89" s="87"/>
      <c r="J89" s="88"/>
    </row>
    <row r="90" spans="1:13" x14ac:dyDescent="0.25">
      <c r="A90" s="53" t="s">
        <v>103</v>
      </c>
      <c r="B90" s="104"/>
      <c r="C90" s="104"/>
      <c r="D90" s="104"/>
      <c r="E90" s="104"/>
      <c r="F90" s="105"/>
      <c r="G90" s="86">
        <v>100000</v>
      </c>
      <c r="H90" s="87"/>
      <c r="I90" s="87"/>
      <c r="J90" s="88"/>
    </row>
    <row r="91" spans="1:13" s="47" customFormat="1" ht="14.45" customHeight="1" x14ac:dyDescent="0.25">
      <c r="A91" s="115" t="s">
        <v>112</v>
      </c>
      <c r="B91" s="116"/>
      <c r="C91" s="116"/>
      <c r="D91" s="116"/>
      <c r="E91" s="116"/>
      <c r="F91" s="117"/>
      <c r="G91" s="53">
        <f>G86*0.8</f>
        <v>2400</v>
      </c>
      <c r="H91" s="85"/>
      <c r="I91" s="85"/>
      <c r="J91" s="54"/>
    </row>
    <row r="92" spans="1:13" s="47" customFormat="1" ht="18.75" x14ac:dyDescent="0.25">
      <c r="A92" s="118" t="s">
        <v>113</v>
      </c>
      <c r="B92" s="119"/>
      <c r="C92" s="119"/>
      <c r="D92" s="119"/>
      <c r="E92" s="119"/>
      <c r="F92" s="119"/>
      <c r="G92" s="119"/>
      <c r="H92" s="119"/>
      <c r="I92" s="119"/>
      <c r="J92" s="120"/>
    </row>
    <row r="93" spans="1:13" x14ac:dyDescent="0.25">
      <c r="A93" s="121" t="s">
        <v>48</v>
      </c>
      <c r="B93" s="122"/>
      <c r="C93" s="122"/>
      <c r="D93" s="122"/>
      <c r="E93" s="122"/>
      <c r="F93" s="122"/>
      <c r="G93" s="122"/>
      <c r="H93" s="122"/>
      <c r="I93" s="122"/>
      <c r="J93" s="123"/>
    </row>
    <row r="94" spans="1:13" ht="47.25" x14ac:dyDescent="0.25">
      <c r="A94" s="137" t="s">
        <v>32</v>
      </c>
      <c r="B94" s="138"/>
      <c r="C94" s="4" t="s">
        <v>29</v>
      </c>
      <c r="D94" s="139" t="s">
        <v>81</v>
      </c>
      <c r="E94" s="140"/>
      <c r="F94" s="11" t="s">
        <v>30</v>
      </c>
      <c r="G94" s="4" t="s">
        <v>180</v>
      </c>
      <c r="H94" s="4" t="s">
        <v>31</v>
      </c>
      <c r="I94" s="137" t="s">
        <v>114</v>
      </c>
      <c r="J94" s="138"/>
    </row>
    <row r="95" spans="1:13" ht="15.75" x14ac:dyDescent="0.25">
      <c r="A95" s="60" t="s">
        <v>172</v>
      </c>
      <c r="B95" s="61"/>
      <c r="C95" s="61"/>
      <c r="D95" s="61"/>
      <c r="E95" s="61"/>
      <c r="F95" s="61"/>
      <c r="G95" s="61"/>
      <c r="H95" s="61"/>
      <c r="I95" s="61"/>
      <c r="J95" s="62"/>
    </row>
    <row r="96" spans="1:13" ht="15.75" x14ac:dyDescent="0.25">
      <c r="A96" s="73" t="s">
        <v>173</v>
      </c>
      <c r="B96" s="74"/>
      <c r="C96" s="74"/>
      <c r="D96" s="74"/>
      <c r="E96" s="74"/>
      <c r="F96" s="74"/>
      <c r="G96" s="74"/>
      <c r="H96" s="74"/>
      <c r="I96" s="74"/>
      <c r="J96" s="75"/>
    </row>
    <row r="97" spans="1:13" ht="15.75" x14ac:dyDescent="0.25">
      <c r="A97" s="63">
        <v>1</v>
      </c>
      <c r="B97" s="64"/>
      <c r="C97" s="10" t="s">
        <v>161</v>
      </c>
      <c r="D97" s="63">
        <f>L97*M97</f>
        <v>142.08479999999997</v>
      </c>
      <c r="E97" s="64"/>
      <c r="F97" s="10">
        <v>0</v>
      </c>
      <c r="G97" s="10">
        <f>1.5*D97+F97</f>
        <v>213.12719999999996</v>
      </c>
      <c r="H97" s="10" t="s">
        <v>142</v>
      </c>
      <c r="I97" s="76" t="str">
        <f>A96</f>
        <v>Ground floor for shops &amp; flat</v>
      </c>
      <c r="J97" s="77"/>
      <c r="L97">
        <v>13.2</v>
      </c>
      <c r="M97">
        <v>10.763999999999999</v>
      </c>
    </row>
    <row r="98" spans="1:13" ht="15.75" x14ac:dyDescent="0.25">
      <c r="A98" s="63">
        <v>2</v>
      </c>
      <c r="B98" s="64"/>
      <c r="C98" s="10" t="s">
        <v>161</v>
      </c>
      <c r="D98" s="63">
        <f t="shared" ref="D98:D106" si="0">L98*M98</f>
        <v>121.84848</v>
      </c>
      <c r="E98" s="64"/>
      <c r="F98" s="10">
        <v>0</v>
      </c>
      <c r="G98" s="10">
        <f t="shared" ref="G98:G106" si="1">1.5*D98+F98</f>
        <v>182.77271999999999</v>
      </c>
      <c r="H98" s="10" t="s">
        <v>142</v>
      </c>
      <c r="I98" s="78"/>
      <c r="J98" s="79"/>
      <c r="L98">
        <v>11.32</v>
      </c>
      <c r="M98">
        <v>10.763999999999999</v>
      </c>
    </row>
    <row r="99" spans="1:13" ht="15.75" x14ac:dyDescent="0.25">
      <c r="A99" s="63">
        <v>3</v>
      </c>
      <c r="B99" s="64"/>
      <c r="C99" s="10" t="s">
        <v>161</v>
      </c>
      <c r="D99" s="63">
        <f t="shared" si="0"/>
        <v>164.25863999999999</v>
      </c>
      <c r="E99" s="64"/>
      <c r="F99" s="10">
        <v>0</v>
      </c>
      <c r="G99" s="10">
        <f t="shared" si="1"/>
        <v>246.38795999999996</v>
      </c>
      <c r="H99" s="10" t="s">
        <v>142</v>
      </c>
      <c r="I99" s="78"/>
      <c r="J99" s="79"/>
      <c r="L99">
        <v>15.26</v>
      </c>
      <c r="M99">
        <v>10.763999999999999</v>
      </c>
    </row>
    <row r="100" spans="1:13" ht="15.75" x14ac:dyDescent="0.25">
      <c r="A100" s="63">
        <v>4</v>
      </c>
      <c r="B100" s="64"/>
      <c r="C100" s="10" t="s">
        <v>161</v>
      </c>
      <c r="D100" s="63">
        <f t="shared" si="0"/>
        <v>158.33843999999999</v>
      </c>
      <c r="E100" s="64"/>
      <c r="F100" s="10">
        <v>0</v>
      </c>
      <c r="G100" s="10">
        <f t="shared" si="1"/>
        <v>237.50765999999999</v>
      </c>
      <c r="H100" s="10" t="s">
        <v>142</v>
      </c>
      <c r="I100" s="78"/>
      <c r="J100" s="79"/>
      <c r="L100">
        <v>14.71</v>
      </c>
      <c r="M100">
        <v>10.763999999999999</v>
      </c>
    </row>
    <row r="101" spans="1:13" ht="15.75" x14ac:dyDescent="0.25">
      <c r="A101" s="63">
        <v>5</v>
      </c>
      <c r="B101" s="64"/>
      <c r="C101" s="10" t="s">
        <v>161</v>
      </c>
      <c r="D101" s="63">
        <f t="shared" si="0"/>
        <v>101.50451999999999</v>
      </c>
      <c r="E101" s="64"/>
      <c r="F101" s="10">
        <v>0</v>
      </c>
      <c r="G101" s="10">
        <f t="shared" si="1"/>
        <v>152.25677999999999</v>
      </c>
      <c r="H101" s="10" t="s">
        <v>142</v>
      </c>
      <c r="I101" s="78"/>
      <c r="J101" s="79"/>
      <c r="L101">
        <v>9.43</v>
      </c>
      <c r="M101">
        <v>10.763999999999999</v>
      </c>
    </row>
    <row r="102" spans="1:13" ht="15.75" x14ac:dyDescent="0.25">
      <c r="A102" s="63">
        <v>6</v>
      </c>
      <c r="B102" s="64"/>
      <c r="C102" s="10" t="s">
        <v>161</v>
      </c>
      <c r="D102" s="63">
        <f t="shared" si="0"/>
        <v>139.71672000000001</v>
      </c>
      <c r="E102" s="64"/>
      <c r="F102" s="10">
        <v>0</v>
      </c>
      <c r="G102" s="10">
        <f t="shared" si="1"/>
        <v>209.57508000000001</v>
      </c>
      <c r="H102" s="10" t="s">
        <v>142</v>
      </c>
      <c r="I102" s="78"/>
      <c r="J102" s="79"/>
      <c r="L102">
        <v>12.98</v>
      </c>
      <c r="M102">
        <v>10.763999999999999</v>
      </c>
    </row>
    <row r="103" spans="1:13" ht="15.75" x14ac:dyDescent="0.25">
      <c r="A103" s="63">
        <v>7</v>
      </c>
      <c r="B103" s="64"/>
      <c r="C103" s="10" t="s">
        <v>161</v>
      </c>
      <c r="D103" s="63">
        <f t="shared" si="0"/>
        <v>129.16800000000001</v>
      </c>
      <c r="E103" s="64"/>
      <c r="F103" s="10">
        <v>0</v>
      </c>
      <c r="G103" s="10">
        <f t="shared" si="1"/>
        <v>193.75200000000001</v>
      </c>
      <c r="H103" s="10" t="s">
        <v>142</v>
      </c>
      <c r="I103" s="78"/>
      <c r="J103" s="79"/>
      <c r="L103">
        <v>12</v>
      </c>
      <c r="M103">
        <v>10.763999999999999</v>
      </c>
    </row>
    <row r="104" spans="1:13" ht="15.75" x14ac:dyDescent="0.25">
      <c r="A104" s="63">
        <v>8</v>
      </c>
      <c r="B104" s="64"/>
      <c r="C104" s="10" t="s">
        <v>161</v>
      </c>
      <c r="D104" s="63">
        <f t="shared" si="0"/>
        <v>164.25863999999999</v>
      </c>
      <c r="E104" s="64"/>
      <c r="F104" s="10">
        <v>0</v>
      </c>
      <c r="G104" s="10">
        <f t="shared" si="1"/>
        <v>246.38795999999996</v>
      </c>
      <c r="H104" s="10" t="s">
        <v>142</v>
      </c>
      <c r="I104" s="78"/>
      <c r="J104" s="79"/>
      <c r="L104">
        <v>15.26</v>
      </c>
      <c r="M104">
        <v>10.763999999999999</v>
      </c>
    </row>
    <row r="105" spans="1:13" ht="15.75" x14ac:dyDescent="0.25">
      <c r="A105" s="63">
        <v>9</v>
      </c>
      <c r="B105" s="64"/>
      <c r="C105" s="10" t="s">
        <v>161</v>
      </c>
      <c r="D105" s="63">
        <f t="shared" si="0"/>
        <v>121.84848</v>
      </c>
      <c r="E105" s="64"/>
      <c r="F105" s="10">
        <v>0</v>
      </c>
      <c r="G105" s="10">
        <f t="shared" si="1"/>
        <v>182.77271999999999</v>
      </c>
      <c r="H105" s="10" t="s">
        <v>142</v>
      </c>
      <c r="I105" s="78"/>
      <c r="J105" s="79"/>
      <c r="L105">
        <v>11.32</v>
      </c>
      <c r="M105">
        <v>10.763999999999999</v>
      </c>
    </row>
    <row r="106" spans="1:13" ht="15.75" x14ac:dyDescent="0.25">
      <c r="A106" s="63">
        <v>10</v>
      </c>
      <c r="B106" s="64"/>
      <c r="C106" s="10" t="s">
        <v>161</v>
      </c>
      <c r="D106" s="63">
        <f t="shared" si="0"/>
        <v>102.15035999999999</v>
      </c>
      <c r="E106" s="64"/>
      <c r="F106" s="10">
        <v>0</v>
      </c>
      <c r="G106" s="10">
        <f t="shared" si="1"/>
        <v>153.22554</v>
      </c>
      <c r="H106" s="10" t="s">
        <v>142</v>
      </c>
      <c r="I106" s="78"/>
      <c r="J106" s="79"/>
      <c r="L106">
        <v>9.49</v>
      </c>
      <c r="M106">
        <v>10.763999999999999</v>
      </c>
    </row>
    <row r="107" spans="1:13" ht="15.75" x14ac:dyDescent="0.25">
      <c r="A107" s="63">
        <v>1</v>
      </c>
      <c r="B107" s="64"/>
      <c r="C107" s="10" t="s">
        <v>143</v>
      </c>
      <c r="D107" s="63">
        <f>L107*M107</f>
        <v>340.57295999999997</v>
      </c>
      <c r="E107" s="64"/>
      <c r="F107" s="10">
        <v>0</v>
      </c>
      <c r="G107" s="10">
        <v>565</v>
      </c>
      <c r="H107" s="10" t="s">
        <v>142</v>
      </c>
      <c r="I107" s="80"/>
      <c r="J107" s="81"/>
      <c r="K107">
        <v>1</v>
      </c>
      <c r="L107" s="48">
        <v>31.64</v>
      </c>
      <c r="M107">
        <v>10.763999999999999</v>
      </c>
    </row>
    <row r="108" spans="1:13" ht="15.75" x14ac:dyDescent="0.25">
      <c r="A108" s="73" t="s">
        <v>177</v>
      </c>
      <c r="B108" s="74"/>
      <c r="C108" s="74"/>
      <c r="D108" s="74"/>
      <c r="E108" s="74"/>
      <c r="F108" s="74"/>
      <c r="G108" s="74"/>
      <c r="H108" s="74"/>
      <c r="I108" s="74"/>
      <c r="J108" s="75"/>
    </row>
    <row r="109" spans="1:13" ht="15.75" x14ac:dyDescent="0.25">
      <c r="A109" s="63">
        <v>1</v>
      </c>
      <c r="B109" s="64"/>
      <c r="C109" s="10" t="s">
        <v>175</v>
      </c>
      <c r="D109" s="63">
        <f>L109*M109</f>
        <v>97.73711999999999</v>
      </c>
      <c r="E109" s="64"/>
      <c r="F109" s="10">
        <v>0</v>
      </c>
      <c r="G109" s="10">
        <f>1.5*D109+F109</f>
        <v>146.60567999999998</v>
      </c>
      <c r="H109" s="10" t="s">
        <v>142</v>
      </c>
      <c r="I109" s="76" t="str">
        <f>A108</f>
        <v>1st floor</v>
      </c>
      <c r="J109" s="77"/>
      <c r="L109">
        <v>9.08</v>
      </c>
      <c r="M109">
        <v>10.763999999999999</v>
      </c>
    </row>
    <row r="110" spans="1:13" ht="15.75" x14ac:dyDescent="0.25">
      <c r="A110" s="63">
        <v>2</v>
      </c>
      <c r="B110" s="64"/>
      <c r="C110" s="10" t="s">
        <v>175</v>
      </c>
      <c r="D110" s="63">
        <f t="shared" ref="D110:D117" si="2">L110*M110</f>
        <v>87.941879999999998</v>
      </c>
      <c r="E110" s="64"/>
      <c r="F110" s="10">
        <v>0</v>
      </c>
      <c r="G110" s="10">
        <f t="shared" ref="G110:G117" si="3">1.5*D110+F110</f>
        <v>131.91282000000001</v>
      </c>
      <c r="H110" s="10" t="s">
        <v>142</v>
      </c>
      <c r="I110" s="78"/>
      <c r="J110" s="79"/>
      <c r="L110">
        <v>8.17</v>
      </c>
      <c r="M110">
        <v>10.763999999999999</v>
      </c>
    </row>
    <row r="111" spans="1:13" ht="15.75" x14ac:dyDescent="0.25">
      <c r="A111" s="63">
        <v>3</v>
      </c>
      <c r="B111" s="64"/>
      <c r="C111" s="10" t="s">
        <v>175</v>
      </c>
      <c r="D111" s="63">
        <f t="shared" si="2"/>
        <v>119.91096</v>
      </c>
      <c r="E111" s="64"/>
      <c r="F111" s="10">
        <v>0</v>
      </c>
      <c r="G111" s="10">
        <f t="shared" si="3"/>
        <v>179.86644000000001</v>
      </c>
      <c r="H111" s="10" t="s">
        <v>142</v>
      </c>
      <c r="I111" s="78"/>
      <c r="J111" s="79"/>
      <c r="L111">
        <v>11.14</v>
      </c>
      <c r="M111">
        <v>10.763999999999999</v>
      </c>
    </row>
    <row r="112" spans="1:13" ht="15.75" x14ac:dyDescent="0.25">
      <c r="A112" s="63">
        <v>4</v>
      </c>
      <c r="B112" s="64"/>
      <c r="C112" s="10" t="s">
        <v>175</v>
      </c>
      <c r="D112" s="63">
        <f t="shared" si="2"/>
        <v>113.99075999999999</v>
      </c>
      <c r="E112" s="64"/>
      <c r="F112" s="10">
        <v>0</v>
      </c>
      <c r="G112" s="10">
        <f t="shared" si="3"/>
        <v>170.98613999999998</v>
      </c>
      <c r="H112" s="10" t="s">
        <v>142</v>
      </c>
      <c r="I112" s="78"/>
      <c r="J112" s="79"/>
      <c r="L112">
        <v>10.59</v>
      </c>
      <c r="M112">
        <v>10.763999999999999</v>
      </c>
    </row>
    <row r="113" spans="1:14" ht="15.75" x14ac:dyDescent="0.25">
      <c r="A113" s="63">
        <v>5</v>
      </c>
      <c r="B113" s="64"/>
      <c r="C113" s="10" t="s">
        <v>175</v>
      </c>
      <c r="D113" s="63">
        <f t="shared" si="2"/>
        <v>64.368719999999996</v>
      </c>
      <c r="E113" s="64"/>
      <c r="F113" s="10">
        <v>0</v>
      </c>
      <c r="G113" s="10">
        <f t="shared" si="3"/>
        <v>96.553079999999994</v>
      </c>
      <c r="H113" s="10" t="s">
        <v>142</v>
      </c>
      <c r="I113" s="78"/>
      <c r="J113" s="79"/>
      <c r="L113">
        <v>5.98</v>
      </c>
      <c r="M113">
        <v>10.763999999999999</v>
      </c>
    </row>
    <row r="114" spans="1:14" ht="15.75" x14ac:dyDescent="0.25">
      <c r="A114" s="63">
        <v>6</v>
      </c>
      <c r="B114" s="64"/>
      <c r="C114" s="10" t="s">
        <v>175</v>
      </c>
      <c r="D114" s="63">
        <f t="shared" si="2"/>
        <v>84.712679999999992</v>
      </c>
      <c r="E114" s="64"/>
      <c r="F114" s="10">
        <v>0</v>
      </c>
      <c r="G114" s="10">
        <f t="shared" si="3"/>
        <v>127.06901999999999</v>
      </c>
      <c r="H114" s="10" t="s">
        <v>142</v>
      </c>
      <c r="I114" s="78"/>
      <c r="J114" s="79"/>
      <c r="L114">
        <v>7.87</v>
      </c>
      <c r="M114">
        <v>10.763999999999999</v>
      </c>
    </row>
    <row r="115" spans="1:14" ht="15.75" x14ac:dyDescent="0.25">
      <c r="A115" s="63">
        <v>7</v>
      </c>
      <c r="B115" s="64"/>
      <c r="C115" s="10" t="s">
        <v>175</v>
      </c>
      <c r="D115" s="63">
        <f t="shared" si="2"/>
        <v>119.91096</v>
      </c>
      <c r="E115" s="64"/>
      <c r="F115" s="10">
        <v>0</v>
      </c>
      <c r="G115" s="10">
        <f t="shared" si="3"/>
        <v>179.86644000000001</v>
      </c>
      <c r="H115" s="10" t="s">
        <v>142</v>
      </c>
      <c r="I115" s="78"/>
      <c r="J115" s="79"/>
      <c r="L115">
        <v>11.14</v>
      </c>
      <c r="M115">
        <v>10.763999999999999</v>
      </c>
    </row>
    <row r="116" spans="1:14" ht="15.75" x14ac:dyDescent="0.25">
      <c r="A116" s="63">
        <v>8</v>
      </c>
      <c r="B116" s="64"/>
      <c r="C116" s="10" t="s">
        <v>175</v>
      </c>
      <c r="D116" s="63">
        <f t="shared" si="2"/>
        <v>87.941879999999998</v>
      </c>
      <c r="E116" s="64"/>
      <c r="F116" s="10">
        <v>0</v>
      </c>
      <c r="G116" s="10">
        <f t="shared" si="3"/>
        <v>131.91282000000001</v>
      </c>
      <c r="H116" s="10" t="s">
        <v>142</v>
      </c>
      <c r="I116" s="78"/>
      <c r="J116" s="79"/>
      <c r="L116">
        <v>8.17</v>
      </c>
      <c r="M116">
        <v>10.763999999999999</v>
      </c>
    </row>
    <row r="117" spans="1:14" ht="15.75" x14ac:dyDescent="0.25">
      <c r="A117" s="63">
        <v>9</v>
      </c>
      <c r="B117" s="64"/>
      <c r="C117" s="10" t="s">
        <v>175</v>
      </c>
      <c r="D117" s="63">
        <f t="shared" si="2"/>
        <v>97.73711999999999</v>
      </c>
      <c r="E117" s="64"/>
      <c r="F117" s="10">
        <v>0</v>
      </c>
      <c r="G117" s="10">
        <f t="shared" si="3"/>
        <v>146.60567999999998</v>
      </c>
      <c r="H117" s="10" t="s">
        <v>142</v>
      </c>
      <c r="I117" s="78"/>
      <c r="J117" s="79"/>
      <c r="L117">
        <v>9.08</v>
      </c>
      <c r="M117">
        <v>10.763999999999999</v>
      </c>
    </row>
    <row r="118" spans="1:14" ht="15.75" x14ac:dyDescent="0.25">
      <c r="A118" s="63">
        <v>1</v>
      </c>
      <c r="B118" s="64"/>
      <c r="C118" s="10" t="s">
        <v>143</v>
      </c>
      <c r="D118" s="63">
        <f>L118*M118</f>
        <v>340.57295999999997</v>
      </c>
      <c r="E118" s="64"/>
      <c r="F118" s="10">
        <v>0</v>
      </c>
      <c r="G118" s="10">
        <v>565</v>
      </c>
      <c r="H118" s="10" t="s">
        <v>142</v>
      </c>
      <c r="I118" s="78"/>
      <c r="J118" s="79"/>
      <c r="L118">
        <v>31.64</v>
      </c>
      <c r="M118">
        <v>10.763999999999999</v>
      </c>
    </row>
    <row r="119" spans="1:14" ht="15.75" x14ac:dyDescent="0.25">
      <c r="A119" s="63">
        <v>2</v>
      </c>
      <c r="B119" s="64"/>
      <c r="C119" s="10" t="s">
        <v>143</v>
      </c>
      <c r="D119" s="63">
        <f>L119*M119</f>
        <v>340.57295999999997</v>
      </c>
      <c r="E119" s="64"/>
      <c r="F119" s="10">
        <v>0</v>
      </c>
      <c r="G119" s="10">
        <v>565</v>
      </c>
      <c r="H119" s="10" t="s">
        <v>142</v>
      </c>
      <c r="I119" s="78"/>
      <c r="J119" s="79"/>
      <c r="L119" s="48">
        <v>31.64</v>
      </c>
      <c r="M119">
        <v>10.763999999999999</v>
      </c>
    </row>
    <row r="120" spans="1:14" ht="15.75" x14ac:dyDescent="0.25">
      <c r="A120" s="63">
        <v>3</v>
      </c>
      <c r="B120" s="64"/>
      <c r="C120" s="10" t="s">
        <v>143</v>
      </c>
      <c r="D120" s="63">
        <f>L120*M120</f>
        <v>341.00351999999998</v>
      </c>
      <c r="E120" s="64"/>
      <c r="F120" s="10">
        <v>0</v>
      </c>
      <c r="G120" s="10">
        <v>565</v>
      </c>
      <c r="H120" s="10" t="s">
        <v>142</v>
      </c>
      <c r="I120" s="80"/>
      <c r="J120" s="81"/>
      <c r="K120">
        <v>3</v>
      </c>
      <c r="L120" s="48">
        <v>31.68</v>
      </c>
      <c r="M120">
        <v>10.763999999999999</v>
      </c>
    </row>
    <row r="121" spans="1:14" ht="15.75" x14ac:dyDescent="0.25">
      <c r="A121" s="73" t="s">
        <v>174</v>
      </c>
      <c r="B121" s="74"/>
      <c r="C121" s="74"/>
      <c r="D121" s="74"/>
      <c r="E121" s="74"/>
      <c r="F121" s="74"/>
      <c r="G121" s="74"/>
      <c r="H121" s="74"/>
      <c r="I121" s="74"/>
      <c r="J121" s="75"/>
    </row>
    <row r="122" spans="1:14" ht="15.75" x14ac:dyDescent="0.25">
      <c r="A122" s="63">
        <v>1</v>
      </c>
      <c r="B122" s="64"/>
      <c r="C122" s="10" t="s">
        <v>143</v>
      </c>
      <c r="D122" s="63">
        <f t="shared" ref="D122:D127" si="4">L122*M122</f>
        <v>341.00351999999998</v>
      </c>
      <c r="E122" s="64"/>
      <c r="F122" s="10">
        <v>0</v>
      </c>
      <c r="G122" s="10">
        <v>565</v>
      </c>
      <c r="H122" s="10" t="s">
        <v>142</v>
      </c>
      <c r="I122" s="76" t="str">
        <f>A121</f>
        <v xml:space="preserve">2nd to 4th floor </v>
      </c>
      <c r="J122" s="77"/>
      <c r="L122">
        <v>31.68</v>
      </c>
      <c r="M122">
        <v>10.763999999999999</v>
      </c>
      <c r="N122">
        <f>G122/D122</f>
        <v>1.6568743923816389</v>
      </c>
    </row>
    <row r="123" spans="1:14" ht="15.75" x14ac:dyDescent="0.25">
      <c r="A123" s="63">
        <v>2</v>
      </c>
      <c r="B123" s="64"/>
      <c r="C123" s="10" t="s">
        <v>164</v>
      </c>
      <c r="D123" s="63">
        <f t="shared" si="4"/>
        <v>438.52535999999998</v>
      </c>
      <c r="E123" s="64"/>
      <c r="F123" s="10">
        <v>0</v>
      </c>
      <c r="G123" s="10">
        <v>735</v>
      </c>
      <c r="H123" s="10" t="s">
        <v>142</v>
      </c>
      <c r="I123" s="78"/>
      <c r="J123" s="79"/>
      <c r="L123">
        <v>40.74</v>
      </c>
      <c r="M123">
        <v>10.763999999999999</v>
      </c>
    </row>
    <row r="124" spans="1:14" ht="15.75" x14ac:dyDescent="0.25">
      <c r="A124" s="63">
        <v>3</v>
      </c>
      <c r="B124" s="64"/>
      <c r="C124" s="10" t="s">
        <v>143</v>
      </c>
      <c r="D124" s="63">
        <f t="shared" si="4"/>
        <v>351.01403999999997</v>
      </c>
      <c r="E124" s="64"/>
      <c r="F124" s="10">
        <v>0</v>
      </c>
      <c r="G124" s="10">
        <v>565</v>
      </c>
      <c r="H124" s="10" t="s">
        <v>142</v>
      </c>
      <c r="I124" s="78"/>
      <c r="J124" s="79"/>
      <c r="L124">
        <v>32.61</v>
      </c>
      <c r="M124">
        <v>10.763999999999999</v>
      </c>
    </row>
    <row r="125" spans="1:14" ht="15.75" x14ac:dyDescent="0.25">
      <c r="A125" s="63">
        <v>4</v>
      </c>
      <c r="B125" s="64"/>
      <c r="C125" s="10" t="s">
        <v>143</v>
      </c>
      <c r="D125" s="63">
        <f t="shared" si="4"/>
        <v>340.57295999999997</v>
      </c>
      <c r="E125" s="64"/>
      <c r="F125" s="10">
        <v>0</v>
      </c>
      <c r="G125" s="10">
        <v>565</v>
      </c>
      <c r="H125" s="10" t="s">
        <v>142</v>
      </c>
      <c r="I125" s="78"/>
      <c r="J125" s="79"/>
      <c r="L125">
        <v>31.64</v>
      </c>
      <c r="M125">
        <v>10.763999999999999</v>
      </c>
    </row>
    <row r="126" spans="1:14" ht="15.75" x14ac:dyDescent="0.25">
      <c r="A126" s="63">
        <v>5</v>
      </c>
      <c r="B126" s="64"/>
      <c r="C126" s="10" t="s">
        <v>143</v>
      </c>
      <c r="D126" s="63">
        <f t="shared" si="4"/>
        <v>340.57295999999997</v>
      </c>
      <c r="E126" s="64"/>
      <c r="F126" s="10">
        <v>0</v>
      </c>
      <c r="G126" s="10">
        <v>565</v>
      </c>
      <c r="H126" s="10" t="s">
        <v>142</v>
      </c>
      <c r="I126" s="78"/>
      <c r="J126" s="79"/>
      <c r="L126">
        <v>31.64</v>
      </c>
      <c r="M126">
        <v>10.763999999999999</v>
      </c>
    </row>
    <row r="127" spans="1:14" ht="15.75" x14ac:dyDescent="0.25">
      <c r="A127" s="63">
        <v>6</v>
      </c>
      <c r="B127" s="64"/>
      <c r="C127" s="10" t="s">
        <v>143</v>
      </c>
      <c r="D127" s="63">
        <f t="shared" si="4"/>
        <v>341.00351999999998</v>
      </c>
      <c r="E127" s="64"/>
      <c r="F127" s="10">
        <v>0</v>
      </c>
      <c r="G127" s="10">
        <v>565</v>
      </c>
      <c r="H127" s="10" t="s">
        <v>142</v>
      </c>
      <c r="I127" s="80"/>
      <c r="J127" s="81"/>
      <c r="K127">
        <f>3*6</f>
        <v>18</v>
      </c>
      <c r="L127">
        <v>31.68</v>
      </c>
      <c r="M127">
        <v>10.763999999999999</v>
      </c>
    </row>
    <row r="128" spans="1:14" ht="15.75" x14ac:dyDescent="0.25">
      <c r="A128" s="60" t="s">
        <v>176</v>
      </c>
      <c r="B128" s="61"/>
      <c r="C128" s="61"/>
      <c r="D128" s="61"/>
      <c r="E128" s="61"/>
      <c r="F128" s="61"/>
      <c r="G128" s="61"/>
      <c r="H128" s="61"/>
      <c r="I128" s="61"/>
      <c r="J128" s="62"/>
    </row>
    <row r="129" spans="1:15" ht="15.75" x14ac:dyDescent="0.25">
      <c r="A129" s="73" t="s">
        <v>173</v>
      </c>
      <c r="B129" s="74"/>
      <c r="C129" s="74"/>
      <c r="D129" s="74"/>
      <c r="E129" s="74"/>
      <c r="F129" s="74"/>
      <c r="G129" s="74"/>
      <c r="H129" s="74"/>
      <c r="I129" s="74"/>
      <c r="J129" s="75"/>
    </row>
    <row r="130" spans="1:15" ht="15.75" x14ac:dyDescent="0.25">
      <c r="A130" s="63">
        <v>1</v>
      </c>
      <c r="B130" s="64"/>
      <c r="C130" s="10" t="s">
        <v>161</v>
      </c>
      <c r="D130" s="63">
        <f>L130*M130</f>
        <v>142.08479999999997</v>
      </c>
      <c r="E130" s="64"/>
      <c r="F130" s="10">
        <v>0</v>
      </c>
      <c r="G130" s="10">
        <f>1.5*D130+F130</f>
        <v>213.12719999999996</v>
      </c>
      <c r="H130" s="10" t="s">
        <v>142</v>
      </c>
      <c r="I130" s="76" t="str">
        <f>A129</f>
        <v>Ground floor for shops &amp; flat</v>
      </c>
      <c r="J130" s="77"/>
      <c r="L130">
        <v>13.2</v>
      </c>
      <c r="M130">
        <v>10.763999999999999</v>
      </c>
    </row>
    <row r="131" spans="1:15" ht="15.75" x14ac:dyDescent="0.25">
      <c r="A131" s="63">
        <v>2</v>
      </c>
      <c r="B131" s="64"/>
      <c r="C131" s="10" t="s">
        <v>161</v>
      </c>
      <c r="D131" s="63">
        <f t="shared" ref="D131:D139" si="5">L131*M131</f>
        <v>121.84848</v>
      </c>
      <c r="E131" s="64"/>
      <c r="F131" s="10">
        <v>0</v>
      </c>
      <c r="G131" s="10">
        <f t="shared" ref="G131:G139" si="6">1.5*D131+F131</f>
        <v>182.77271999999999</v>
      </c>
      <c r="H131" s="10" t="s">
        <v>142</v>
      </c>
      <c r="I131" s="78"/>
      <c r="J131" s="79"/>
      <c r="L131">
        <v>11.32</v>
      </c>
      <c r="M131">
        <v>10.763999999999999</v>
      </c>
    </row>
    <row r="132" spans="1:15" ht="15.75" x14ac:dyDescent="0.25">
      <c r="A132" s="63">
        <v>3</v>
      </c>
      <c r="B132" s="64"/>
      <c r="C132" s="10" t="s">
        <v>161</v>
      </c>
      <c r="D132" s="63">
        <f t="shared" si="5"/>
        <v>164.25863999999999</v>
      </c>
      <c r="E132" s="64"/>
      <c r="F132" s="10">
        <v>0</v>
      </c>
      <c r="G132" s="10">
        <f t="shared" si="6"/>
        <v>246.38795999999996</v>
      </c>
      <c r="H132" s="10" t="s">
        <v>142</v>
      </c>
      <c r="I132" s="78"/>
      <c r="J132" s="79"/>
      <c r="L132">
        <v>15.26</v>
      </c>
      <c r="M132">
        <v>10.763999999999999</v>
      </c>
    </row>
    <row r="133" spans="1:15" ht="15.75" x14ac:dyDescent="0.25">
      <c r="A133" s="63">
        <v>4</v>
      </c>
      <c r="B133" s="64"/>
      <c r="C133" s="10" t="s">
        <v>161</v>
      </c>
      <c r="D133" s="63">
        <f t="shared" si="5"/>
        <v>158.33843999999999</v>
      </c>
      <c r="E133" s="64"/>
      <c r="F133" s="10">
        <v>0</v>
      </c>
      <c r="G133" s="10">
        <f t="shared" si="6"/>
        <v>237.50765999999999</v>
      </c>
      <c r="H133" s="10" t="s">
        <v>142</v>
      </c>
      <c r="I133" s="78"/>
      <c r="J133" s="79"/>
      <c r="L133">
        <v>14.71</v>
      </c>
      <c r="M133">
        <v>10.763999999999999</v>
      </c>
    </row>
    <row r="134" spans="1:15" ht="15.75" x14ac:dyDescent="0.25">
      <c r="A134" s="63">
        <v>5</v>
      </c>
      <c r="B134" s="64"/>
      <c r="C134" s="10" t="s">
        <v>161</v>
      </c>
      <c r="D134" s="63">
        <f t="shared" si="5"/>
        <v>101.50451999999999</v>
      </c>
      <c r="E134" s="64"/>
      <c r="F134" s="10">
        <v>0</v>
      </c>
      <c r="G134" s="10">
        <f t="shared" si="6"/>
        <v>152.25677999999999</v>
      </c>
      <c r="H134" s="10" t="s">
        <v>142</v>
      </c>
      <c r="I134" s="78"/>
      <c r="J134" s="79"/>
      <c r="L134">
        <v>9.43</v>
      </c>
      <c r="M134">
        <v>10.763999999999999</v>
      </c>
    </row>
    <row r="135" spans="1:15" ht="15.75" x14ac:dyDescent="0.25">
      <c r="A135" s="63">
        <v>6</v>
      </c>
      <c r="B135" s="64"/>
      <c r="C135" s="10" t="s">
        <v>161</v>
      </c>
      <c r="D135" s="63">
        <f t="shared" si="5"/>
        <v>139.71672000000001</v>
      </c>
      <c r="E135" s="64"/>
      <c r="F135" s="10">
        <v>0</v>
      </c>
      <c r="G135" s="10">
        <f t="shared" si="6"/>
        <v>209.57508000000001</v>
      </c>
      <c r="H135" s="10" t="s">
        <v>142</v>
      </c>
      <c r="I135" s="78"/>
      <c r="J135" s="79"/>
      <c r="L135">
        <v>12.98</v>
      </c>
      <c r="M135">
        <v>10.763999999999999</v>
      </c>
    </row>
    <row r="136" spans="1:15" ht="15.75" x14ac:dyDescent="0.25">
      <c r="A136" s="63">
        <v>7</v>
      </c>
      <c r="B136" s="64"/>
      <c r="C136" s="10" t="s">
        <v>161</v>
      </c>
      <c r="D136" s="63">
        <f t="shared" si="5"/>
        <v>129.16800000000001</v>
      </c>
      <c r="E136" s="64"/>
      <c r="F136" s="10">
        <v>0</v>
      </c>
      <c r="G136" s="10">
        <f t="shared" si="6"/>
        <v>193.75200000000001</v>
      </c>
      <c r="H136" s="10" t="s">
        <v>142</v>
      </c>
      <c r="I136" s="78"/>
      <c r="J136" s="79"/>
      <c r="L136">
        <v>12</v>
      </c>
      <c r="M136">
        <v>10.763999999999999</v>
      </c>
    </row>
    <row r="137" spans="1:15" ht="15.75" x14ac:dyDescent="0.25">
      <c r="A137" s="63">
        <v>8</v>
      </c>
      <c r="B137" s="64"/>
      <c r="C137" s="10" t="s">
        <v>161</v>
      </c>
      <c r="D137" s="63">
        <f t="shared" si="5"/>
        <v>164.25863999999999</v>
      </c>
      <c r="E137" s="64"/>
      <c r="F137" s="10">
        <v>0</v>
      </c>
      <c r="G137" s="10">
        <f t="shared" si="6"/>
        <v>246.38795999999996</v>
      </c>
      <c r="H137" s="10" t="s">
        <v>142</v>
      </c>
      <c r="I137" s="78"/>
      <c r="J137" s="79"/>
      <c r="L137">
        <v>15.26</v>
      </c>
      <c r="M137">
        <v>10.763999999999999</v>
      </c>
    </row>
    <row r="138" spans="1:15" ht="15.75" x14ac:dyDescent="0.25">
      <c r="A138" s="63">
        <v>9</v>
      </c>
      <c r="B138" s="64"/>
      <c r="C138" s="10" t="s">
        <v>161</v>
      </c>
      <c r="D138" s="63">
        <f t="shared" si="5"/>
        <v>121.84848</v>
      </c>
      <c r="E138" s="64"/>
      <c r="F138" s="10">
        <v>0</v>
      </c>
      <c r="G138" s="10">
        <f t="shared" si="6"/>
        <v>182.77271999999999</v>
      </c>
      <c r="H138" s="10" t="s">
        <v>142</v>
      </c>
      <c r="I138" s="78"/>
      <c r="J138" s="79"/>
      <c r="L138">
        <v>11.32</v>
      </c>
      <c r="M138">
        <v>10.763999999999999</v>
      </c>
    </row>
    <row r="139" spans="1:15" ht="15.75" x14ac:dyDescent="0.25">
      <c r="A139" s="63">
        <v>10</v>
      </c>
      <c r="B139" s="64"/>
      <c r="C139" s="10" t="s">
        <v>161</v>
      </c>
      <c r="D139" s="63">
        <f t="shared" si="5"/>
        <v>102.15035999999999</v>
      </c>
      <c r="E139" s="64"/>
      <c r="F139" s="10">
        <v>0</v>
      </c>
      <c r="G139" s="10">
        <f t="shared" si="6"/>
        <v>153.22554</v>
      </c>
      <c r="H139" s="10" t="s">
        <v>142</v>
      </c>
      <c r="I139" s="78"/>
      <c r="J139" s="79"/>
      <c r="L139">
        <v>9.49</v>
      </c>
      <c r="M139">
        <v>10.763999999999999</v>
      </c>
    </row>
    <row r="140" spans="1:15" ht="15.75" x14ac:dyDescent="0.25">
      <c r="A140" s="63">
        <v>1</v>
      </c>
      <c r="B140" s="64"/>
      <c r="C140" s="10" t="s">
        <v>143</v>
      </c>
      <c r="D140" s="63">
        <f>L140*M140</f>
        <v>340.57295999999997</v>
      </c>
      <c r="E140" s="64"/>
      <c r="F140" s="10">
        <v>0</v>
      </c>
      <c r="G140" s="10">
        <v>565</v>
      </c>
      <c r="H140" s="10" t="s">
        <v>142</v>
      </c>
      <c r="I140" s="80"/>
      <c r="J140" s="81"/>
      <c r="K140">
        <v>1</v>
      </c>
      <c r="L140" s="48">
        <v>31.64</v>
      </c>
      <c r="M140">
        <v>10.763999999999999</v>
      </c>
      <c r="O140">
        <f>1750000/G140</f>
        <v>3097.3451327433627</v>
      </c>
    </row>
    <row r="141" spans="1:15" ht="15.75" x14ac:dyDescent="0.25">
      <c r="A141" s="73" t="s">
        <v>162</v>
      </c>
      <c r="B141" s="74"/>
      <c r="C141" s="74"/>
      <c r="D141" s="74"/>
      <c r="E141" s="74"/>
      <c r="F141" s="74"/>
      <c r="G141" s="74"/>
      <c r="H141" s="74"/>
      <c r="I141" s="74"/>
      <c r="J141" s="75"/>
    </row>
    <row r="142" spans="1:15" ht="15.75" x14ac:dyDescent="0.25">
      <c r="A142" s="63">
        <v>1</v>
      </c>
      <c r="B142" s="64"/>
      <c r="C142" s="10" t="s">
        <v>143</v>
      </c>
      <c r="D142" s="63">
        <f t="shared" ref="D142:D147" si="7">L142*M142</f>
        <v>341.00351999999998</v>
      </c>
      <c r="E142" s="64"/>
      <c r="F142" s="10">
        <v>0</v>
      </c>
      <c r="G142" s="10">
        <v>565</v>
      </c>
      <c r="H142" s="10" t="s">
        <v>142</v>
      </c>
      <c r="I142" s="76" t="str">
        <f>A141</f>
        <v xml:space="preserve">1st to 4th floor </v>
      </c>
      <c r="J142" s="77"/>
      <c r="L142">
        <v>31.68</v>
      </c>
      <c r="M142">
        <v>10.763999999999999</v>
      </c>
    </row>
    <row r="143" spans="1:15" ht="15.75" x14ac:dyDescent="0.25">
      <c r="A143" s="63">
        <v>2</v>
      </c>
      <c r="B143" s="64"/>
      <c r="C143" s="10" t="s">
        <v>164</v>
      </c>
      <c r="D143" s="63">
        <f t="shared" si="7"/>
        <v>438.52535999999998</v>
      </c>
      <c r="E143" s="64"/>
      <c r="F143" s="10">
        <v>0</v>
      </c>
      <c r="G143" s="10">
        <v>735</v>
      </c>
      <c r="H143" s="10" t="s">
        <v>142</v>
      </c>
      <c r="I143" s="78"/>
      <c r="J143" s="79"/>
      <c r="L143">
        <v>40.74</v>
      </c>
      <c r="M143">
        <v>10.763999999999999</v>
      </c>
      <c r="O143">
        <f>2355000/G143</f>
        <v>3204.0816326530612</v>
      </c>
    </row>
    <row r="144" spans="1:15" ht="15.75" x14ac:dyDescent="0.25">
      <c r="A144" s="63">
        <v>3</v>
      </c>
      <c r="B144" s="64"/>
      <c r="C144" s="10" t="s">
        <v>143</v>
      </c>
      <c r="D144" s="63">
        <f t="shared" si="7"/>
        <v>351.01403999999997</v>
      </c>
      <c r="E144" s="64"/>
      <c r="F144" s="10">
        <v>0</v>
      </c>
      <c r="G144" s="10">
        <v>565</v>
      </c>
      <c r="H144" s="10" t="s">
        <v>142</v>
      </c>
      <c r="I144" s="78"/>
      <c r="J144" s="79"/>
      <c r="L144">
        <v>32.61</v>
      </c>
      <c r="M144">
        <v>10.763999999999999</v>
      </c>
    </row>
    <row r="145" spans="1:13" ht="15.75" x14ac:dyDescent="0.25">
      <c r="A145" s="63">
        <v>4</v>
      </c>
      <c r="B145" s="64"/>
      <c r="C145" s="10" t="s">
        <v>143</v>
      </c>
      <c r="D145" s="63">
        <f t="shared" si="7"/>
        <v>340.57295999999997</v>
      </c>
      <c r="E145" s="64"/>
      <c r="F145" s="10">
        <v>0</v>
      </c>
      <c r="G145" s="10">
        <v>565</v>
      </c>
      <c r="H145" s="10" t="s">
        <v>142</v>
      </c>
      <c r="I145" s="78"/>
      <c r="J145" s="79"/>
      <c r="L145">
        <v>31.64</v>
      </c>
      <c r="M145">
        <v>10.763999999999999</v>
      </c>
    </row>
    <row r="146" spans="1:13" ht="15.75" x14ac:dyDescent="0.25">
      <c r="A146" s="63">
        <v>5</v>
      </c>
      <c r="B146" s="64"/>
      <c r="C146" s="10" t="s">
        <v>143</v>
      </c>
      <c r="D146" s="63">
        <f t="shared" si="7"/>
        <v>340.57295999999997</v>
      </c>
      <c r="E146" s="64"/>
      <c r="F146" s="10">
        <v>0</v>
      </c>
      <c r="G146" s="10">
        <v>565</v>
      </c>
      <c r="H146" s="10" t="s">
        <v>142</v>
      </c>
      <c r="I146" s="78"/>
      <c r="J146" s="79"/>
      <c r="L146">
        <v>31.64</v>
      </c>
      <c r="M146">
        <v>10.763999999999999</v>
      </c>
    </row>
    <row r="147" spans="1:13" ht="15.75" x14ac:dyDescent="0.25">
      <c r="A147" s="63">
        <v>6</v>
      </c>
      <c r="B147" s="64"/>
      <c r="C147" s="10" t="s">
        <v>143</v>
      </c>
      <c r="D147" s="63">
        <f t="shared" si="7"/>
        <v>341.00351999999998</v>
      </c>
      <c r="E147" s="64"/>
      <c r="F147" s="10">
        <v>0</v>
      </c>
      <c r="G147" s="10">
        <v>565</v>
      </c>
      <c r="H147" s="10" t="s">
        <v>142</v>
      </c>
      <c r="I147" s="80"/>
      <c r="J147" s="81"/>
      <c r="K147">
        <f>4*6</f>
        <v>24</v>
      </c>
      <c r="L147">
        <v>31.68</v>
      </c>
      <c r="M147">
        <v>10.763999999999999</v>
      </c>
    </row>
    <row r="148" spans="1:13" ht="144.75" customHeight="1" x14ac:dyDescent="0.25">
      <c r="A148" s="148" t="s">
        <v>243</v>
      </c>
      <c r="B148" s="149"/>
      <c r="C148" s="149"/>
      <c r="D148" s="149"/>
      <c r="E148" s="149"/>
      <c r="F148" s="149"/>
      <c r="G148" s="149"/>
      <c r="H148" s="149"/>
      <c r="I148" s="149"/>
      <c r="J148" s="150"/>
      <c r="K148">
        <f>SUM(K97:K147)</f>
        <v>47</v>
      </c>
    </row>
    <row r="149" spans="1:13" x14ac:dyDescent="0.25">
      <c r="A149" s="145" t="s">
        <v>25</v>
      </c>
      <c r="B149" s="146"/>
      <c r="C149" s="146"/>
      <c r="D149" s="146"/>
      <c r="E149" s="146"/>
      <c r="F149" s="146"/>
      <c r="G149" s="146"/>
      <c r="H149" s="146"/>
      <c r="I149" s="146"/>
      <c r="J149" s="147"/>
    </row>
    <row r="150" spans="1:13" x14ac:dyDescent="0.25">
      <c r="A150" s="103" t="s">
        <v>33</v>
      </c>
      <c r="B150" s="104"/>
      <c r="C150" s="104"/>
      <c r="D150" s="104"/>
      <c r="E150" s="104"/>
      <c r="F150" s="104"/>
      <c r="G150" s="104"/>
      <c r="H150" s="104"/>
      <c r="I150" s="104"/>
      <c r="J150" s="105"/>
    </row>
    <row r="151" spans="1:13" x14ac:dyDescent="0.25">
      <c r="A151" s="145" t="s">
        <v>27</v>
      </c>
      <c r="B151" s="146"/>
      <c r="C151" s="146"/>
      <c r="D151" s="146"/>
      <c r="E151" s="146"/>
      <c r="F151" s="146"/>
      <c r="G151" s="146"/>
      <c r="H151" s="146"/>
      <c r="I151" s="146"/>
      <c r="J151" s="147"/>
    </row>
    <row r="152" spans="1:13" x14ac:dyDescent="0.25">
      <c r="A152" s="53" t="s">
        <v>38</v>
      </c>
      <c r="B152" s="85"/>
      <c r="C152" s="85"/>
      <c r="D152" s="85"/>
      <c r="E152" s="85"/>
      <c r="F152" s="85"/>
      <c r="G152" s="85"/>
      <c r="H152" s="85"/>
      <c r="I152" s="85"/>
      <c r="J152" s="54"/>
    </row>
    <row r="153" spans="1:13" ht="16.5" customHeight="1" x14ac:dyDescent="0.25">
      <c r="A153" s="124" t="s">
        <v>61</v>
      </c>
      <c r="B153" s="125"/>
      <c r="C153" s="125"/>
      <c r="D153" s="125"/>
      <c r="E153" s="125"/>
      <c r="F153" s="125"/>
      <c r="G153" s="125"/>
      <c r="H153" s="125"/>
      <c r="I153" s="125"/>
      <c r="J153" s="126"/>
    </row>
    <row r="154" spans="1:13" x14ac:dyDescent="0.25">
      <c r="A154" s="53" t="s">
        <v>39</v>
      </c>
      <c r="B154" s="85"/>
      <c r="C154" s="85"/>
      <c r="D154" s="85"/>
      <c r="E154" s="85"/>
      <c r="F154" s="85"/>
      <c r="G154" s="85"/>
      <c r="H154" s="85"/>
      <c r="I154" s="85"/>
      <c r="J154" s="54"/>
    </row>
    <row r="155" spans="1:13" x14ac:dyDescent="0.25">
      <c r="A155" s="53" t="s">
        <v>40</v>
      </c>
      <c r="B155" s="85"/>
      <c r="C155" s="85"/>
      <c r="D155" s="85"/>
      <c r="E155" s="85"/>
      <c r="F155" s="85"/>
      <c r="G155" s="85"/>
      <c r="H155" s="85"/>
      <c r="I155" s="85"/>
      <c r="J155" s="54"/>
    </row>
    <row r="156" spans="1:13" hidden="1" x14ac:dyDescent="0.25">
      <c r="A156" s="86" t="s">
        <v>41</v>
      </c>
      <c r="B156" s="87"/>
      <c r="C156" s="87"/>
      <c r="D156" s="87"/>
      <c r="E156" s="87"/>
      <c r="F156" s="87"/>
      <c r="G156" s="87"/>
      <c r="H156" s="87"/>
      <c r="I156" s="87"/>
      <c r="J156" s="88"/>
    </row>
    <row r="157" spans="1:13" ht="15" customHeight="1" x14ac:dyDescent="0.25">
      <c r="A157" s="106" t="s">
        <v>26</v>
      </c>
      <c r="B157" s="107"/>
      <c r="C157" s="107"/>
      <c r="D157" s="107"/>
      <c r="E157" s="107"/>
      <c r="F157" s="107"/>
      <c r="G157" s="107"/>
      <c r="H157" s="107"/>
      <c r="I157" s="107"/>
      <c r="J157" s="108"/>
    </row>
    <row r="158" spans="1:13" x14ac:dyDescent="0.25">
      <c r="A158" s="109"/>
      <c r="B158" s="110"/>
      <c r="C158" s="110"/>
      <c r="D158" s="110"/>
      <c r="E158" s="110"/>
      <c r="F158" s="110"/>
      <c r="G158" s="110"/>
      <c r="H158" s="110"/>
      <c r="I158" s="110"/>
      <c r="J158" s="111"/>
    </row>
    <row r="159" spans="1:13" x14ac:dyDescent="0.25">
      <c r="A159" s="109"/>
      <c r="B159" s="110"/>
      <c r="C159" s="110"/>
      <c r="D159" s="110"/>
      <c r="E159" s="110"/>
      <c r="F159" s="110"/>
      <c r="G159" s="110"/>
      <c r="H159" s="110"/>
      <c r="I159" s="110"/>
      <c r="J159" s="111"/>
    </row>
    <row r="160" spans="1:13" x14ac:dyDescent="0.25">
      <c r="A160" s="112"/>
      <c r="B160" s="113"/>
      <c r="C160" s="113"/>
      <c r="D160" s="113"/>
      <c r="E160" s="113"/>
      <c r="F160" s="113"/>
      <c r="G160" s="113"/>
      <c r="H160" s="113"/>
      <c r="I160" s="113"/>
      <c r="J160" s="114"/>
    </row>
    <row r="161" spans="1:10" x14ac:dyDescent="0.25">
      <c r="A161" s="49" t="s">
        <v>182</v>
      </c>
      <c r="B161" s="50"/>
      <c r="C161" s="50"/>
      <c r="D161" s="50"/>
      <c r="E161" s="51"/>
      <c r="F161" s="51" t="str">
        <f>F8</f>
        <v>Adore Garden</v>
      </c>
      <c r="G161" s="50"/>
      <c r="H161" s="50"/>
      <c r="I161" s="50"/>
      <c r="J161" s="50"/>
    </row>
    <row r="162" spans="1:10" x14ac:dyDescent="0.25">
      <c r="A162" s="50"/>
      <c r="B162" s="50"/>
      <c r="C162" s="50"/>
      <c r="D162" s="50"/>
      <c r="E162" s="50"/>
      <c r="F162" s="50"/>
      <c r="G162" s="50"/>
      <c r="H162" s="50"/>
      <c r="I162" s="50"/>
      <c r="J162" s="50"/>
    </row>
    <row r="163" spans="1:10" x14ac:dyDescent="0.25">
      <c r="A163" s="50"/>
      <c r="B163" s="50"/>
      <c r="C163" s="50"/>
      <c r="D163" s="50"/>
      <c r="E163" s="50"/>
      <c r="F163" s="50"/>
      <c r="G163" s="50"/>
      <c r="H163" s="50"/>
      <c r="I163" s="50"/>
      <c r="J163" s="50"/>
    </row>
    <row r="191" ht="21" customHeight="1" x14ac:dyDescent="0.25"/>
    <row r="204" spans="1:1" x14ac:dyDescent="0.25">
      <c r="A204" s="52" t="s">
        <v>138</v>
      </c>
    </row>
  </sheetData>
  <mergeCells count="319">
    <mergeCell ref="A81:B81"/>
    <mergeCell ref="C81:E81"/>
    <mergeCell ref="F81:G81"/>
    <mergeCell ref="H81:J81"/>
    <mergeCell ref="D50:J50"/>
    <mergeCell ref="F49:G49"/>
    <mergeCell ref="H49:J49"/>
    <mergeCell ref="A60:B60"/>
    <mergeCell ref="A54:B54"/>
    <mergeCell ref="D54:E54"/>
    <mergeCell ref="F54:G54"/>
    <mergeCell ref="A63:B63"/>
    <mergeCell ref="A64:B64"/>
    <mergeCell ref="D64:E64"/>
    <mergeCell ref="H56:J56"/>
    <mergeCell ref="A57:B57"/>
    <mergeCell ref="D57:E57"/>
    <mergeCell ref="G87:J87"/>
    <mergeCell ref="A101:B101"/>
    <mergeCell ref="D101:E101"/>
    <mergeCell ref="A88:F88"/>
    <mergeCell ref="G88:J88"/>
    <mergeCell ref="A90:F90"/>
    <mergeCell ref="A95:J95"/>
    <mergeCell ref="A86:F86"/>
    <mergeCell ref="I94:J94"/>
    <mergeCell ref="D98:E98"/>
    <mergeCell ref="A100:B100"/>
    <mergeCell ref="A99:B99"/>
    <mergeCell ref="D99:E99"/>
    <mergeCell ref="A42:J42"/>
    <mergeCell ref="D47:E47"/>
    <mergeCell ref="C44:F44"/>
    <mergeCell ref="C45:F45"/>
    <mergeCell ref="I45:J45"/>
    <mergeCell ref="F56:G56"/>
    <mergeCell ref="H71:J80"/>
    <mergeCell ref="A72:B72"/>
    <mergeCell ref="A75:B75"/>
    <mergeCell ref="D75:E75"/>
    <mergeCell ref="A73:B73"/>
    <mergeCell ref="D73:E73"/>
    <mergeCell ref="H43:J43"/>
    <mergeCell ref="H44:J44"/>
    <mergeCell ref="D63:E63"/>
    <mergeCell ref="A74:B74"/>
    <mergeCell ref="D74:E74"/>
    <mergeCell ref="A68:B68"/>
    <mergeCell ref="D68:E68"/>
    <mergeCell ref="F68:G68"/>
    <mergeCell ref="I68:J68"/>
    <mergeCell ref="A59:B59"/>
    <mergeCell ref="D59:E59"/>
    <mergeCell ref="D58:E58"/>
    <mergeCell ref="A38:E38"/>
    <mergeCell ref="H70:J70"/>
    <mergeCell ref="A71:B71"/>
    <mergeCell ref="D71:E71"/>
    <mergeCell ref="F71:G80"/>
    <mergeCell ref="A56:B56"/>
    <mergeCell ref="D56:E56"/>
    <mergeCell ref="D60:E60"/>
    <mergeCell ref="D72:E72"/>
    <mergeCell ref="A45:B45"/>
    <mergeCell ref="F70:G70"/>
    <mergeCell ref="A41:E41"/>
    <mergeCell ref="A40:E40"/>
    <mergeCell ref="C43:F43"/>
    <mergeCell ref="A43:B43"/>
    <mergeCell ref="F41:J41"/>
    <mergeCell ref="A52:J52"/>
    <mergeCell ref="A70:B70"/>
    <mergeCell ref="A69:B69"/>
    <mergeCell ref="C69:J69"/>
    <mergeCell ref="I54:J54"/>
    <mergeCell ref="A55:B55"/>
    <mergeCell ref="C55:J55"/>
    <mergeCell ref="A67:J67"/>
    <mergeCell ref="A6:E6"/>
    <mergeCell ref="F6:J6"/>
    <mergeCell ref="F12:J12"/>
    <mergeCell ref="B16:E16"/>
    <mergeCell ref="A2:J2"/>
    <mergeCell ref="A3:E3"/>
    <mergeCell ref="F3:J3"/>
    <mergeCell ref="A4:E4"/>
    <mergeCell ref="F4:J4"/>
    <mergeCell ref="F10:J10"/>
    <mergeCell ref="A9:E9"/>
    <mergeCell ref="F9:J9"/>
    <mergeCell ref="A5:E5"/>
    <mergeCell ref="F5:J5"/>
    <mergeCell ref="A7:E7"/>
    <mergeCell ref="F7:J7"/>
    <mergeCell ref="F25:J25"/>
    <mergeCell ref="A21:E21"/>
    <mergeCell ref="F21:J21"/>
    <mergeCell ref="F8:J8"/>
    <mergeCell ref="B15:D15"/>
    <mergeCell ref="G17:J17"/>
    <mergeCell ref="A12:E12"/>
    <mergeCell ref="A10:E10"/>
    <mergeCell ref="C27:D27"/>
    <mergeCell ref="G27:H27"/>
    <mergeCell ref="A14:B14"/>
    <mergeCell ref="C14:J14"/>
    <mergeCell ref="A13:E13"/>
    <mergeCell ref="F13:J13"/>
    <mergeCell ref="A8:E8"/>
    <mergeCell ref="G16:J16"/>
    <mergeCell ref="F18:G18"/>
    <mergeCell ref="A19:E20"/>
    <mergeCell ref="G31:H31"/>
    <mergeCell ref="E31:F31"/>
    <mergeCell ref="B17:E17"/>
    <mergeCell ref="A18:B18"/>
    <mergeCell ref="G28:H28"/>
    <mergeCell ref="F23:J23"/>
    <mergeCell ref="I26:J26"/>
    <mergeCell ref="F19:J20"/>
    <mergeCell ref="H18:J18"/>
    <mergeCell ref="A23:E23"/>
    <mergeCell ref="C18:E18"/>
    <mergeCell ref="I27:J27"/>
    <mergeCell ref="A26:B26"/>
    <mergeCell ref="C26:D26"/>
    <mergeCell ref="E26:F26"/>
    <mergeCell ref="G26:H26"/>
    <mergeCell ref="A27:B27"/>
    <mergeCell ref="C31:D31"/>
    <mergeCell ref="F22:J22"/>
    <mergeCell ref="A24:E24"/>
    <mergeCell ref="A25:E25"/>
    <mergeCell ref="F24:J24"/>
    <mergeCell ref="A22:E22"/>
    <mergeCell ref="E27:F27"/>
    <mergeCell ref="A33:J33"/>
    <mergeCell ref="F39:J39"/>
    <mergeCell ref="A36:E36"/>
    <mergeCell ref="H47:J47"/>
    <mergeCell ref="A47:C47"/>
    <mergeCell ref="A37:E37"/>
    <mergeCell ref="F37:J37"/>
    <mergeCell ref="F36:J36"/>
    <mergeCell ref="A152:J152"/>
    <mergeCell ref="A149:J149"/>
    <mergeCell ref="A150:J150"/>
    <mergeCell ref="A151:J151"/>
    <mergeCell ref="A148:J148"/>
    <mergeCell ref="A49:C49"/>
    <mergeCell ref="D49:E49"/>
    <mergeCell ref="A87:F87"/>
    <mergeCell ref="D70:E70"/>
    <mergeCell ref="A98:B98"/>
    <mergeCell ref="A96:J96"/>
    <mergeCell ref="I97:J107"/>
    <mergeCell ref="A102:B102"/>
    <mergeCell ref="D102:E102"/>
    <mergeCell ref="A97:B97"/>
    <mergeCell ref="A121:J121"/>
    <mergeCell ref="E28:F28"/>
    <mergeCell ref="A157:J160"/>
    <mergeCell ref="A91:F91"/>
    <mergeCell ref="G91:J91"/>
    <mergeCell ref="A92:J92"/>
    <mergeCell ref="A93:J93"/>
    <mergeCell ref="A153:J153"/>
    <mergeCell ref="A154:J154"/>
    <mergeCell ref="A155:J155"/>
    <mergeCell ref="A156:J156"/>
    <mergeCell ref="G86:J86"/>
    <mergeCell ref="A48:J48"/>
    <mergeCell ref="D97:E97"/>
    <mergeCell ref="A82:J82"/>
    <mergeCell ref="A83:J83"/>
    <mergeCell ref="A84:J84"/>
    <mergeCell ref="A85:J85"/>
    <mergeCell ref="A53:J53"/>
    <mergeCell ref="D100:E100"/>
    <mergeCell ref="G89:J89"/>
    <mergeCell ref="A94:B94"/>
    <mergeCell ref="D94:E94"/>
    <mergeCell ref="A89:F89"/>
    <mergeCell ref="G90:J90"/>
    <mergeCell ref="A1:J1"/>
    <mergeCell ref="A51:E51"/>
    <mergeCell ref="F51:J51"/>
    <mergeCell ref="A46:E46"/>
    <mergeCell ref="F46:H46"/>
    <mergeCell ref="I46:J46"/>
    <mergeCell ref="I31:J31"/>
    <mergeCell ref="A44:B44"/>
    <mergeCell ref="A29:J29"/>
    <mergeCell ref="A34:J35"/>
    <mergeCell ref="A30:J30"/>
    <mergeCell ref="A31:B31"/>
    <mergeCell ref="F47:G47"/>
    <mergeCell ref="A50:C50"/>
    <mergeCell ref="F40:J40"/>
    <mergeCell ref="I28:J28"/>
    <mergeCell ref="A28:B28"/>
    <mergeCell ref="C28:D28"/>
    <mergeCell ref="F38:J38"/>
    <mergeCell ref="A39:E39"/>
    <mergeCell ref="A11:E11"/>
    <mergeCell ref="F11:J11"/>
    <mergeCell ref="E15:F15"/>
    <mergeCell ref="I15:J15"/>
    <mergeCell ref="A113:B113"/>
    <mergeCell ref="D103:E103"/>
    <mergeCell ref="A104:B104"/>
    <mergeCell ref="D104:E104"/>
    <mergeCell ref="A105:B105"/>
    <mergeCell ref="D105:E105"/>
    <mergeCell ref="A106:B106"/>
    <mergeCell ref="D106:E106"/>
    <mergeCell ref="A107:B107"/>
    <mergeCell ref="D107:E107"/>
    <mergeCell ref="A103:B103"/>
    <mergeCell ref="A108:J108"/>
    <mergeCell ref="A109:B109"/>
    <mergeCell ref="D109:E109"/>
    <mergeCell ref="A110:B110"/>
    <mergeCell ref="D110:E110"/>
    <mergeCell ref="A111:B111"/>
    <mergeCell ref="D111:E111"/>
    <mergeCell ref="A112:B112"/>
    <mergeCell ref="D112:E112"/>
    <mergeCell ref="A120:B120"/>
    <mergeCell ref="D120:E120"/>
    <mergeCell ref="D116:E116"/>
    <mergeCell ref="A117:B117"/>
    <mergeCell ref="D117:E117"/>
    <mergeCell ref="A118:B118"/>
    <mergeCell ref="D118:E118"/>
    <mergeCell ref="I122:J127"/>
    <mergeCell ref="A126:B126"/>
    <mergeCell ref="D126:E126"/>
    <mergeCell ref="A127:B127"/>
    <mergeCell ref="D127:E127"/>
    <mergeCell ref="A123:B123"/>
    <mergeCell ref="D123:E123"/>
    <mergeCell ref="A124:B124"/>
    <mergeCell ref="D124:E124"/>
    <mergeCell ref="A125:B125"/>
    <mergeCell ref="D125:E125"/>
    <mergeCell ref="D122:E122"/>
    <mergeCell ref="D65:E65"/>
    <mergeCell ref="D137:E137"/>
    <mergeCell ref="I109:J120"/>
    <mergeCell ref="A129:J129"/>
    <mergeCell ref="A130:B130"/>
    <mergeCell ref="D130:E130"/>
    <mergeCell ref="I130:J140"/>
    <mergeCell ref="A131:B131"/>
    <mergeCell ref="D131:E131"/>
    <mergeCell ref="A132:B132"/>
    <mergeCell ref="D132:E132"/>
    <mergeCell ref="A133:B133"/>
    <mergeCell ref="D133:E133"/>
    <mergeCell ref="A138:B138"/>
    <mergeCell ref="D138:E138"/>
    <mergeCell ref="A139:B139"/>
    <mergeCell ref="D139:E139"/>
    <mergeCell ref="A134:B134"/>
    <mergeCell ref="D134:E134"/>
    <mergeCell ref="A135:B135"/>
    <mergeCell ref="D135:E135"/>
    <mergeCell ref="D113:E113"/>
    <mergeCell ref="A114:B114"/>
    <mergeCell ref="D114:E114"/>
    <mergeCell ref="D66:E66"/>
    <mergeCell ref="A136:B136"/>
    <mergeCell ref="D136:E136"/>
    <mergeCell ref="A147:B147"/>
    <mergeCell ref="D147:E147"/>
    <mergeCell ref="A140:B140"/>
    <mergeCell ref="D140:E140"/>
    <mergeCell ref="A141:J141"/>
    <mergeCell ref="A142:B142"/>
    <mergeCell ref="D142:E142"/>
    <mergeCell ref="I142:J147"/>
    <mergeCell ref="A143:B143"/>
    <mergeCell ref="D143:E143"/>
    <mergeCell ref="A145:B145"/>
    <mergeCell ref="D145:E145"/>
    <mergeCell ref="A146:B146"/>
    <mergeCell ref="D146:E146"/>
    <mergeCell ref="A144:B144"/>
    <mergeCell ref="D144:E144"/>
    <mergeCell ref="A137:B137"/>
    <mergeCell ref="A115:B115"/>
    <mergeCell ref="D115:E115"/>
    <mergeCell ref="A119:B119"/>
    <mergeCell ref="D119:E119"/>
    <mergeCell ref="A32:B32"/>
    <mergeCell ref="C32:J32"/>
    <mergeCell ref="A66:B66"/>
    <mergeCell ref="A128:J128"/>
    <mergeCell ref="A116:B116"/>
    <mergeCell ref="A61:B61"/>
    <mergeCell ref="D61:E61"/>
    <mergeCell ref="A62:B62"/>
    <mergeCell ref="D62:E62"/>
    <mergeCell ref="A79:B79"/>
    <mergeCell ref="D79:E79"/>
    <mergeCell ref="A80:B80"/>
    <mergeCell ref="D80:E80"/>
    <mergeCell ref="A76:B76"/>
    <mergeCell ref="D76:E76"/>
    <mergeCell ref="A77:B77"/>
    <mergeCell ref="D77:E77"/>
    <mergeCell ref="A78:B78"/>
    <mergeCell ref="D78:E78"/>
    <mergeCell ref="F57:G66"/>
    <mergeCell ref="H57:J66"/>
    <mergeCell ref="A58:B58"/>
    <mergeCell ref="A65:B65"/>
    <mergeCell ref="A122:B122"/>
  </mergeCells>
  <phoneticPr fontId="0" type="noConversion"/>
  <hyperlinks>
    <hyperlink ref="C32" r:id="rId1"/>
  </hyperlinks>
  <pageMargins left="0.39370078740157483" right="0.39370078740157483" top="0.86614173228346458" bottom="0.78740157480314965" header="0.19685039370078741" footer="0.19685039370078741"/>
  <pageSetup paperSize="9" scale="90" fitToHeight="0" orientation="portrait" r:id="rId2"/>
  <headerFooter>
    <oddHeader>&amp;C&amp;G</oddHeader>
    <oddFooter>&amp;L&amp;"Times New Roman,Bold"Ref No: &amp;F&amp;C&amp;G&amp;R&amp;P</oddFooter>
  </headerFooter>
  <rowBreaks count="3" manualBreakCount="3">
    <brk id="91" max="16383" man="1"/>
    <brk id="160" max="16383" man="1"/>
    <brk id="203"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0" workbookViewId="0">
      <selection activeCell="E24" sqref="E24"/>
    </sheetView>
  </sheetViews>
  <sheetFormatPr defaultRowHeight="15" x14ac:dyDescent="0.25"/>
  <cols>
    <col min="2" max="2" width="11.7109375" customWidth="1"/>
  </cols>
  <sheetData>
    <row r="2" spans="1:15" x14ac:dyDescent="0.25">
      <c r="A2" t="s">
        <v>115</v>
      </c>
      <c r="B2" s="12" t="s">
        <v>135</v>
      </c>
      <c r="C2" s="12">
        <v>4</v>
      </c>
    </row>
    <row r="3" spans="1:15" x14ac:dyDescent="0.25">
      <c r="B3" t="s">
        <v>116</v>
      </c>
      <c r="C3" t="s">
        <v>117</v>
      </c>
    </row>
    <row r="4" spans="1:15" x14ac:dyDescent="0.25">
      <c r="A4" t="s">
        <v>118</v>
      </c>
      <c r="B4" s="5">
        <v>10</v>
      </c>
      <c r="C4" s="5">
        <v>10</v>
      </c>
      <c r="E4">
        <f>(100/B4)*C4</f>
        <v>100</v>
      </c>
    </row>
    <row r="5" spans="1:15" x14ac:dyDescent="0.25">
      <c r="A5" t="s">
        <v>119</v>
      </c>
      <c r="B5" t="s">
        <v>120</v>
      </c>
      <c r="C5" t="s">
        <v>121</v>
      </c>
      <c r="E5">
        <f>(100/B6)*C6</f>
        <v>20</v>
      </c>
      <c r="I5" s="5" t="s">
        <v>122</v>
      </c>
      <c r="J5" s="5" t="s">
        <v>123</v>
      </c>
      <c r="K5" s="5" t="s">
        <v>124</v>
      </c>
      <c r="L5" s="5" t="s">
        <v>37</v>
      </c>
      <c r="M5" s="5" t="s">
        <v>45</v>
      </c>
      <c r="N5" s="5" t="s">
        <v>125</v>
      </c>
      <c r="O5" s="5" t="s">
        <v>46</v>
      </c>
    </row>
    <row r="6" spans="1:15" x14ac:dyDescent="0.25">
      <c r="B6" s="5">
        <f>C2+1</f>
        <v>5</v>
      </c>
      <c r="C6" s="5">
        <v>1</v>
      </c>
      <c r="E6">
        <f>(100/B8)*C8</f>
        <v>0</v>
      </c>
      <c r="F6" s="13" t="s">
        <v>126</v>
      </c>
      <c r="I6" s="13">
        <f>C4</f>
        <v>10</v>
      </c>
      <c r="J6" s="13">
        <f>40/B6*C6</f>
        <v>8</v>
      </c>
      <c r="K6" s="13">
        <f>15/B8*C8</f>
        <v>0</v>
      </c>
      <c r="L6" s="13">
        <f>10/B10*C10</f>
        <v>0</v>
      </c>
      <c r="M6" s="13">
        <f>10/B12*C12</f>
        <v>0</v>
      </c>
      <c r="N6" s="13">
        <f>5/B14*C14</f>
        <v>0</v>
      </c>
      <c r="O6" s="13">
        <f>5/B16*C16</f>
        <v>0</v>
      </c>
    </row>
    <row r="7" spans="1:15" x14ac:dyDescent="0.25">
      <c r="A7" t="s">
        <v>127</v>
      </c>
      <c r="B7" t="s">
        <v>128</v>
      </c>
      <c r="C7" t="s">
        <v>129</v>
      </c>
      <c r="E7">
        <f>(100/B10)*C10</f>
        <v>0</v>
      </c>
      <c r="F7" s="5" t="s">
        <v>130</v>
      </c>
      <c r="G7" s="5"/>
      <c r="H7" s="5"/>
      <c r="I7" s="5">
        <f>I6+20</f>
        <v>30</v>
      </c>
      <c r="J7" s="5">
        <f>30/B6*C6</f>
        <v>6</v>
      </c>
      <c r="K7" s="5">
        <f>15/B8*C8</f>
        <v>0</v>
      </c>
      <c r="L7" s="5">
        <f>10/B10*C10</f>
        <v>0</v>
      </c>
      <c r="M7" s="5">
        <f>5/B12*C12</f>
        <v>0</v>
      </c>
      <c r="N7" s="5">
        <f>5/B14*C14</f>
        <v>0</v>
      </c>
      <c r="O7" s="5">
        <f>5/B16*C16</f>
        <v>0</v>
      </c>
    </row>
    <row r="8" spans="1:15" x14ac:dyDescent="0.25">
      <c r="B8" s="5">
        <f>C2</f>
        <v>4</v>
      </c>
      <c r="C8" s="5">
        <v>0</v>
      </c>
      <c r="E8">
        <f>(100/B12)*C12</f>
        <v>0</v>
      </c>
    </row>
    <row r="9" spans="1:15" x14ac:dyDescent="0.25">
      <c r="A9" t="s">
        <v>131</v>
      </c>
      <c r="B9" t="s">
        <v>128</v>
      </c>
      <c r="C9" t="s">
        <v>129</v>
      </c>
      <c r="E9">
        <f>(100/B14)*C14</f>
        <v>0</v>
      </c>
    </row>
    <row r="10" spans="1:15" x14ac:dyDescent="0.25">
      <c r="B10" s="5">
        <f>C2</f>
        <v>4</v>
      </c>
      <c r="C10" s="5">
        <v>0</v>
      </c>
      <c r="E10">
        <f>(100/B16)*C16</f>
        <v>0</v>
      </c>
    </row>
    <row r="11" spans="1:15" x14ac:dyDescent="0.25">
      <c r="A11" t="s">
        <v>45</v>
      </c>
      <c r="B11" t="s">
        <v>128</v>
      </c>
      <c r="C11" t="s">
        <v>129</v>
      </c>
    </row>
    <row r="12" spans="1:15" x14ac:dyDescent="0.25">
      <c r="B12" s="5">
        <f>C2</f>
        <v>4</v>
      </c>
      <c r="C12" s="5">
        <v>0</v>
      </c>
      <c r="F12" s="5"/>
      <c r="G12" s="5" t="s">
        <v>126</v>
      </c>
      <c r="H12" s="5" t="s">
        <v>132</v>
      </c>
      <c r="L12" t="s">
        <v>133</v>
      </c>
    </row>
    <row r="13" spans="1:15" ht="30" x14ac:dyDescent="0.25">
      <c r="A13" s="14" t="s">
        <v>125</v>
      </c>
      <c r="B13" t="s">
        <v>128</v>
      </c>
      <c r="C13" t="s">
        <v>129</v>
      </c>
      <c r="F13" s="5" t="s">
        <v>35</v>
      </c>
      <c r="G13" s="5">
        <f>I6</f>
        <v>10</v>
      </c>
      <c r="H13" s="5">
        <f>I7</f>
        <v>30</v>
      </c>
      <c r="L13" t="s">
        <v>133</v>
      </c>
    </row>
    <row r="14" spans="1:15" x14ac:dyDescent="0.25">
      <c r="B14" s="5">
        <f>C2</f>
        <v>4</v>
      </c>
      <c r="C14" s="5">
        <v>0</v>
      </c>
      <c r="F14" s="5" t="s">
        <v>36</v>
      </c>
      <c r="G14" s="5">
        <f>J6</f>
        <v>8</v>
      </c>
      <c r="H14" s="5">
        <f>J7</f>
        <v>6</v>
      </c>
    </row>
    <row r="15" spans="1:15" x14ac:dyDescent="0.25">
      <c r="A15" t="s">
        <v>46</v>
      </c>
      <c r="B15" t="s">
        <v>128</v>
      </c>
      <c r="C15" t="s">
        <v>129</v>
      </c>
      <c r="F15" s="5" t="s">
        <v>124</v>
      </c>
      <c r="G15" s="5">
        <f>K6</f>
        <v>0</v>
      </c>
      <c r="H15" s="5">
        <f>K7</f>
        <v>0</v>
      </c>
    </row>
    <row r="16" spans="1:15" x14ac:dyDescent="0.25">
      <c r="B16" s="5">
        <f>C2</f>
        <v>4</v>
      </c>
      <c r="C16" s="5">
        <v>0</v>
      </c>
      <c r="F16" s="5" t="s">
        <v>37</v>
      </c>
      <c r="G16" s="5">
        <f>L6</f>
        <v>0</v>
      </c>
      <c r="H16" s="5">
        <f>L7</f>
        <v>0</v>
      </c>
    </row>
    <row r="17" spans="6:8" x14ac:dyDescent="0.25">
      <c r="F17" s="5" t="s">
        <v>45</v>
      </c>
      <c r="G17" s="5">
        <f>M6</f>
        <v>0</v>
      </c>
      <c r="H17" s="5">
        <f>M7</f>
        <v>0</v>
      </c>
    </row>
    <row r="18" spans="6:8" ht="30" x14ac:dyDescent="0.25">
      <c r="F18" s="15" t="s">
        <v>125</v>
      </c>
      <c r="G18" s="5">
        <f>N6</f>
        <v>0</v>
      </c>
      <c r="H18" s="5">
        <f>N7</f>
        <v>0</v>
      </c>
    </row>
    <row r="19" spans="6:8" x14ac:dyDescent="0.25">
      <c r="F19" s="5" t="s">
        <v>46</v>
      </c>
      <c r="G19" s="5">
        <f>O6</f>
        <v>0</v>
      </c>
      <c r="H19" s="5">
        <f>O7</f>
        <v>0</v>
      </c>
    </row>
    <row r="20" spans="6:8" x14ac:dyDescent="0.25">
      <c r="F20" s="5" t="s">
        <v>134</v>
      </c>
      <c r="G20" s="5">
        <f>G13+G14+G15+G16+G17+G18+G19</f>
        <v>18</v>
      </c>
      <c r="H20" s="5">
        <f>H13+H14+H15+H16+H17+H18+H19</f>
        <v>36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5" sqref="C15"/>
    </sheetView>
  </sheetViews>
  <sheetFormatPr defaultRowHeight="15" x14ac:dyDescent="0.25"/>
  <cols>
    <col min="2" max="2" width="11.7109375" customWidth="1"/>
  </cols>
  <sheetData>
    <row r="2" spans="1:15" x14ac:dyDescent="0.25">
      <c r="A2" t="s">
        <v>115</v>
      </c>
      <c r="B2" s="12" t="s">
        <v>135</v>
      </c>
      <c r="C2" s="12">
        <v>4</v>
      </c>
    </row>
    <row r="3" spans="1:15" x14ac:dyDescent="0.25">
      <c r="B3" t="s">
        <v>116</v>
      </c>
      <c r="C3" t="s">
        <v>117</v>
      </c>
    </row>
    <row r="4" spans="1:15" x14ac:dyDescent="0.25">
      <c r="A4" t="s">
        <v>118</v>
      </c>
      <c r="B4" s="5">
        <v>10</v>
      </c>
      <c r="C4" s="5">
        <v>10</v>
      </c>
      <c r="E4">
        <f>(100/B4)*C4</f>
        <v>100</v>
      </c>
    </row>
    <row r="5" spans="1:15" x14ac:dyDescent="0.25">
      <c r="A5" t="s">
        <v>119</v>
      </c>
      <c r="B5" t="s">
        <v>120</v>
      </c>
      <c r="C5" t="s">
        <v>121</v>
      </c>
      <c r="E5">
        <f>(100/B6)*C6</f>
        <v>100</v>
      </c>
      <c r="I5" s="5" t="s">
        <v>122</v>
      </c>
      <c r="J5" s="5" t="s">
        <v>123</v>
      </c>
      <c r="K5" s="5" t="s">
        <v>124</v>
      </c>
      <c r="L5" s="5" t="s">
        <v>37</v>
      </c>
      <c r="M5" s="5" t="s">
        <v>45</v>
      </c>
      <c r="N5" s="5" t="s">
        <v>125</v>
      </c>
      <c r="O5" s="5" t="s">
        <v>46</v>
      </c>
    </row>
    <row r="6" spans="1:15" x14ac:dyDescent="0.25">
      <c r="B6" s="5">
        <f>C2+1</f>
        <v>5</v>
      </c>
      <c r="C6" s="5">
        <v>5</v>
      </c>
      <c r="E6">
        <f>(100/B8)*C8</f>
        <v>100</v>
      </c>
      <c r="F6" s="13" t="s">
        <v>126</v>
      </c>
      <c r="I6" s="13">
        <f>C4</f>
        <v>10</v>
      </c>
      <c r="J6" s="13">
        <f>40/B6*C6</f>
        <v>40</v>
      </c>
      <c r="K6" s="13">
        <f>15/B8*C8</f>
        <v>15</v>
      </c>
      <c r="L6" s="13">
        <f>10/B10*C10</f>
        <v>10</v>
      </c>
      <c r="M6" s="13">
        <f>10/B12*C12</f>
        <v>10</v>
      </c>
      <c r="N6" s="13">
        <f>5/B14*C14</f>
        <v>0.625</v>
      </c>
      <c r="O6" s="13">
        <f>5/B16*C16</f>
        <v>0</v>
      </c>
    </row>
    <row r="7" spans="1:15" x14ac:dyDescent="0.25">
      <c r="A7" t="s">
        <v>127</v>
      </c>
      <c r="B7" t="s">
        <v>128</v>
      </c>
      <c r="C7" t="s">
        <v>129</v>
      </c>
      <c r="E7">
        <f>(100/B10)*C10</f>
        <v>100</v>
      </c>
      <c r="F7" s="5" t="s">
        <v>130</v>
      </c>
      <c r="G7" s="5"/>
      <c r="H7" s="5"/>
      <c r="I7" s="5">
        <f>I6+20</f>
        <v>30</v>
      </c>
      <c r="J7" s="5">
        <f>30/B6*C6</f>
        <v>30</v>
      </c>
      <c r="K7" s="5">
        <f>15/B8*C8</f>
        <v>15</v>
      </c>
      <c r="L7" s="5">
        <f>10/B10*C10</f>
        <v>10</v>
      </c>
      <c r="M7" s="5">
        <f>5/B12*C12</f>
        <v>5</v>
      </c>
      <c r="N7" s="5">
        <f>5/B14*C14</f>
        <v>0.625</v>
      </c>
      <c r="O7" s="5">
        <f>5/B16*C16</f>
        <v>0</v>
      </c>
    </row>
    <row r="8" spans="1:15" x14ac:dyDescent="0.25">
      <c r="B8" s="5">
        <f>C2</f>
        <v>4</v>
      </c>
      <c r="C8" s="5">
        <v>4</v>
      </c>
      <c r="E8">
        <f>(100/B12)*C12</f>
        <v>100</v>
      </c>
    </row>
    <row r="9" spans="1:15" x14ac:dyDescent="0.25">
      <c r="A9" t="s">
        <v>131</v>
      </c>
      <c r="B9" t="s">
        <v>128</v>
      </c>
      <c r="C9" t="s">
        <v>129</v>
      </c>
      <c r="E9">
        <f>(100/B14)*C14</f>
        <v>12.5</v>
      </c>
    </row>
    <row r="10" spans="1:15" x14ac:dyDescent="0.25">
      <c r="B10" s="5">
        <f>C2</f>
        <v>4</v>
      </c>
      <c r="C10" s="5">
        <v>4</v>
      </c>
      <c r="E10">
        <f>(100/B16)*C16</f>
        <v>0</v>
      </c>
    </row>
    <row r="11" spans="1:15" x14ac:dyDescent="0.25">
      <c r="A11" t="s">
        <v>45</v>
      </c>
      <c r="B11" t="s">
        <v>128</v>
      </c>
      <c r="C11" t="s">
        <v>129</v>
      </c>
    </row>
    <row r="12" spans="1:15" x14ac:dyDescent="0.25">
      <c r="B12" s="5">
        <f>C2</f>
        <v>4</v>
      </c>
      <c r="C12" s="5">
        <v>4</v>
      </c>
      <c r="F12" s="5"/>
      <c r="G12" s="5" t="s">
        <v>126</v>
      </c>
      <c r="H12" s="5" t="s">
        <v>132</v>
      </c>
      <c r="L12" t="s">
        <v>133</v>
      </c>
    </row>
    <row r="13" spans="1:15" ht="30" x14ac:dyDescent="0.25">
      <c r="A13" s="14" t="s">
        <v>125</v>
      </c>
      <c r="B13" t="s">
        <v>128</v>
      </c>
      <c r="C13" t="s">
        <v>129</v>
      </c>
      <c r="F13" s="5" t="s">
        <v>35</v>
      </c>
      <c r="G13" s="5">
        <f>I6</f>
        <v>10</v>
      </c>
      <c r="H13" s="5">
        <f>I7</f>
        <v>30</v>
      </c>
      <c r="L13" t="s">
        <v>133</v>
      </c>
    </row>
    <row r="14" spans="1:15" x14ac:dyDescent="0.25">
      <c r="B14" s="5">
        <f>C2</f>
        <v>4</v>
      </c>
      <c r="C14" s="5">
        <v>0.5</v>
      </c>
      <c r="F14" s="5" t="s">
        <v>36</v>
      </c>
      <c r="G14" s="5">
        <f>J6</f>
        <v>40</v>
      </c>
      <c r="H14" s="5">
        <f>J7</f>
        <v>30</v>
      </c>
    </row>
    <row r="15" spans="1:15" x14ac:dyDescent="0.25">
      <c r="A15" t="s">
        <v>46</v>
      </c>
      <c r="B15" t="s">
        <v>128</v>
      </c>
      <c r="C15" t="s">
        <v>129</v>
      </c>
      <c r="F15" s="5" t="s">
        <v>124</v>
      </c>
      <c r="G15" s="5">
        <f>K6</f>
        <v>15</v>
      </c>
      <c r="H15" s="5">
        <f>K7</f>
        <v>15</v>
      </c>
    </row>
    <row r="16" spans="1:15" x14ac:dyDescent="0.25">
      <c r="B16" s="5">
        <f>C2</f>
        <v>4</v>
      </c>
      <c r="C16" s="5">
        <v>0</v>
      </c>
      <c r="F16" s="5" t="s">
        <v>37</v>
      </c>
      <c r="G16" s="5">
        <f>L6</f>
        <v>10</v>
      </c>
      <c r="H16" s="5">
        <f>L7</f>
        <v>10</v>
      </c>
    </row>
    <row r="17" spans="6:8" x14ac:dyDescent="0.25">
      <c r="F17" s="5" t="s">
        <v>45</v>
      </c>
      <c r="G17" s="5">
        <f>M6</f>
        <v>10</v>
      </c>
      <c r="H17" s="5">
        <f>M7</f>
        <v>5</v>
      </c>
    </row>
    <row r="18" spans="6:8" ht="30" x14ac:dyDescent="0.25">
      <c r="F18" s="15" t="s">
        <v>125</v>
      </c>
      <c r="G18" s="5">
        <f>N6</f>
        <v>0.625</v>
      </c>
      <c r="H18" s="5">
        <f>N7</f>
        <v>0.625</v>
      </c>
    </row>
    <row r="19" spans="6:8" x14ac:dyDescent="0.25">
      <c r="F19" s="5" t="s">
        <v>46</v>
      </c>
      <c r="G19" s="5">
        <f>O6</f>
        <v>0</v>
      </c>
      <c r="H19" s="5">
        <f>O7</f>
        <v>0</v>
      </c>
    </row>
    <row r="20" spans="6:8" x14ac:dyDescent="0.25">
      <c r="F20" s="5" t="s">
        <v>134</v>
      </c>
      <c r="G20" s="5">
        <f>G13+G14+G15+G16+G17+G18+G19</f>
        <v>85.625</v>
      </c>
      <c r="H20" s="5">
        <f>H13+H14+H15+H16+H17+H18+H19</f>
        <v>90.625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7" workbookViewId="0">
      <selection activeCell="M25" sqref="M25"/>
    </sheetView>
  </sheetViews>
  <sheetFormatPr defaultRowHeight="15" x14ac:dyDescent="0.25"/>
  <sheetData>
    <row r="2" spans="2:13" x14ac:dyDescent="0.25">
      <c r="C2" s="8" t="s">
        <v>101</v>
      </c>
      <c r="D2" s="186"/>
      <c r="E2" s="186"/>
    </row>
    <row r="3" spans="2:13" x14ac:dyDescent="0.25">
      <c r="E3" s="7"/>
      <c r="F3" s="7"/>
      <c r="G3" s="7"/>
      <c r="H3" s="7"/>
      <c r="I3" s="7"/>
      <c r="J3" s="7"/>
    </row>
    <row r="4" spans="2:13" x14ac:dyDescent="0.25">
      <c r="B4" s="8" t="s">
        <v>102</v>
      </c>
      <c r="C4" s="6" t="s">
        <v>82</v>
      </c>
      <c r="D4" s="187" t="s">
        <v>83</v>
      </c>
      <c r="E4" s="187"/>
      <c r="F4" s="187"/>
      <c r="G4" s="9"/>
      <c r="H4" s="187" t="s">
        <v>84</v>
      </c>
      <c r="I4" s="187"/>
      <c r="J4" s="187"/>
      <c r="K4" s="187" t="s">
        <v>85</v>
      </c>
      <c r="L4" s="187"/>
      <c r="M4" s="187"/>
    </row>
    <row r="5" spans="2:13" x14ac:dyDescent="0.25">
      <c r="B5" s="8">
        <v>1</v>
      </c>
      <c r="C5" s="6"/>
      <c r="D5" s="6" t="s">
        <v>86</v>
      </c>
      <c r="E5" s="6" t="s">
        <v>87</v>
      </c>
      <c r="F5" s="6" t="s">
        <v>88</v>
      </c>
      <c r="G5" s="6"/>
      <c r="H5" s="6" t="s">
        <v>86</v>
      </c>
      <c r="I5" s="6" t="s">
        <v>87</v>
      </c>
      <c r="J5" s="6" t="s">
        <v>88</v>
      </c>
      <c r="K5" s="6" t="s">
        <v>86</v>
      </c>
      <c r="L5" s="6" t="s">
        <v>87</v>
      </c>
      <c r="M5" s="6" t="s">
        <v>88</v>
      </c>
    </row>
    <row r="6" spans="2:13" x14ac:dyDescent="0.25">
      <c r="C6" s="5" t="s">
        <v>89</v>
      </c>
      <c r="D6" s="5">
        <v>2.75</v>
      </c>
      <c r="E6" s="5">
        <v>3.43</v>
      </c>
      <c r="F6" s="5">
        <f>D6*E6</f>
        <v>9.432500000000001</v>
      </c>
      <c r="G6" s="5" t="s">
        <v>104</v>
      </c>
      <c r="H6" s="5">
        <v>2.75</v>
      </c>
      <c r="I6" s="5">
        <v>3.35</v>
      </c>
      <c r="J6" s="5">
        <f>H6*I6</f>
        <v>9.2125000000000004</v>
      </c>
      <c r="K6" s="5">
        <v>2.75</v>
      </c>
      <c r="L6" s="5">
        <v>3.35</v>
      </c>
      <c r="M6" s="5">
        <f>K6*L6</f>
        <v>9.2125000000000004</v>
      </c>
    </row>
    <row r="7" spans="2:13" x14ac:dyDescent="0.25">
      <c r="C7" s="5"/>
      <c r="D7" s="5">
        <v>2.75</v>
      </c>
      <c r="E7" s="5">
        <v>1.2</v>
      </c>
      <c r="F7" s="5">
        <f t="shared" ref="F7:F33" si="0">D7*E7</f>
        <v>3.3</v>
      </c>
      <c r="G7" s="5" t="s">
        <v>105</v>
      </c>
      <c r="H7" s="5">
        <v>2.0499999999999998</v>
      </c>
      <c r="I7" s="5">
        <v>1.8</v>
      </c>
      <c r="J7" s="5">
        <f t="shared" ref="J7:J29" si="1">H7*I7</f>
        <v>3.69</v>
      </c>
      <c r="K7" s="5">
        <v>1.2</v>
      </c>
      <c r="L7" s="5">
        <v>2.75</v>
      </c>
      <c r="M7" s="5">
        <f t="shared" ref="M7:M29" si="2">K7*L7</f>
        <v>3.3</v>
      </c>
    </row>
    <row r="8" spans="2:13" x14ac:dyDescent="0.25">
      <c r="C8" s="5"/>
      <c r="D8" s="5"/>
      <c r="E8" s="5"/>
      <c r="F8" s="5">
        <f t="shared" si="0"/>
        <v>0</v>
      </c>
      <c r="G8" s="5"/>
      <c r="H8" s="5">
        <v>3.05</v>
      </c>
      <c r="I8" s="5">
        <v>2.8</v>
      </c>
      <c r="J8" s="5">
        <f t="shared" si="1"/>
        <v>8.5399999999999991</v>
      </c>
      <c r="K8" s="5">
        <v>2.0499999999999998</v>
      </c>
      <c r="L8" s="5">
        <v>1.8</v>
      </c>
      <c r="M8" s="5">
        <f t="shared" si="2"/>
        <v>3.69</v>
      </c>
    </row>
    <row r="9" spans="2:13" x14ac:dyDescent="0.25">
      <c r="C9" s="5" t="s">
        <v>92</v>
      </c>
      <c r="D9" s="5"/>
      <c r="E9" s="5"/>
      <c r="F9" s="5">
        <f t="shared" si="0"/>
        <v>0</v>
      </c>
      <c r="G9" s="5" t="s">
        <v>104</v>
      </c>
      <c r="H9" s="5">
        <v>1.2</v>
      </c>
      <c r="I9" s="5">
        <v>1.8</v>
      </c>
      <c r="J9" s="5">
        <f t="shared" si="1"/>
        <v>2.16</v>
      </c>
      <c r="K9" s="5">
        <v>3.05</v>
      </c>
      <c r="L9" s="5">
        <v>2.8</v>
      </c>
      <c r="M9" s="5">
        <f t="shared" si="2"/>
        <v>8.5399999999999991</v>
      </c>
    </row>
    <row r="10" spans="2:13" x14ac:dyDescent="0.25">
      <c r="C10" s="5"/>
      <c r="D10" s="5"/>
      <c r="E10" s="5"/>
      <c r="F10" s="5">
        <f t="shared" si="0"/>
        <v>0</v>
      </c>
      <c r="G10" s="5" t="s">
        <v>105</v>
      </c>
      <c r="H10" s="5">
        <v>1.2</v>
      </c>
      <c r="I10" s="5">
        <v>1.8</v>
      </c>
      <c r="J10" s="5">
        <f t="shared" si="1"/>
        <v>2.16</v>
      </c>
      <c r="K10" s="5">
        <v>1.2</v>
      </c>
      <c r="L10" s="5">
        <v>1.8</v>
      </c>
      <c r="M10" s="5">
        <f t="shared" si="2"/>
        <v>2.16</v>
      </c>
    </row>
    <row r="11" spans="2:13" x14ac:dyDescent="0.25">
      <c r="C11" s="5"/>
      <c r="D11" s="5"/>
      <c r="E11" s="5"/>
      <c r="F11" s="5">
        <f t="shared" si="0"/>
        <v>0</v>
      </c>
      <c r="G11" s="5"/>
      <c r="H11" s="5">
        <v>1.05</v>
      </c>
      <c r="I11" s="5">
        <v>2.75</v>
      </c>
      <c r="J11" s="5">
        <f t="shared" si="1"/>
        <v>2.8875000000000002</v>
      </c>
      <c r="K11" s="5">
        <v>1.2</v>
      </c>
      <c r="L11" s="5">
        <v>1.8</v>
      </c>
      <c r="M11" s="5">
        <f t="shared" si="2"/>
        <v>2.16</v>
      </c>
    </row>
    <row r="12" spans="2:13" x14ac:dyDescent="0.25">
      <c r="C12" s="5"/>
      <c r="D12" s="5"/>
      <c r="E12" s="5"/>
      <c r="F12" s="5">
        <f t="shared" si="0"/>
        <v>0</v>
      </c>
      <c r="G12" s="5"/>
      <c r="H12" s="5">
        <v>1.8</v>
      </c>
      <c r="I12" s="5">
        <v>1.5</v>
      </c>
      <c r="J12" s="5">
        <f t="shared" si="1"/>
        <v>2.7</v>
      </c>
      <c r="K12" s="5">
        <v>1.5</v>
      </c>
      <c r="L12" s="5">
        <v>0.45</v>
      </c>
      <c r="M12" s="5">
        <f t="shared" si="2"/>
        <v>0.67500000000000004</v>
      </c>
    </row>
    <row r="13" spans="2:13" x14ac:dyDescent="0.25">
      <c r="C13" s="5" t="s">
        <v>90</v>
      </c>
      <c r="D13" s="5"/>
      <c r="E13" s="5"/>
      <c r="F13" s="5">
        <f t="shared" si="0"/>
        <v>0</v>
      </c>
      <c r="G13" s="5" t="s">
        <v>104</v>
      </c>
      <c r="H13" s="5">
        <v>2.4</v>
      </c>
      <c r="I13" s="5">
        <v>1</v>
      </c>
      <c r="J13" s="5">
        <f t="shared" si="1"/>
        <v>2.4</v>
      </c>
      <c r="K13" s="5">
        <v>2.4</v>
      </c>
      <c r="L13" s="5">
        <v>1</v>
      </c>
      <c r="M13" s="5">
        <f t="shared" si="2"/>
        <v>2.4</v>
      </c>
    </row>
    <row r="14" spans="2:13" x14ac:dyDescent="0.25">
      <c r="C14" s="5"/>
      <c r="D14" s="5"/>
      <c r="E14" s="5"/>
      <c r="F14" s="5">
        <f t="shared" si="0"/>
        <v>0</v>
      </c>
      <c r="G14" s="5" t="s">
        <v>105</v>
      </c>
      <c r="H14" s="5"/>
      <c r="I14" s="5"/>
      <c r="J14" s="5">
        <f t="shared" si="1"/>
        <v>0</v>
      </c>
      <c r="K14" s="5"/>
      <c r="L14" s="5"/>
      <c r="M14" s="5">
        <f t="shared" si="2"/>
        <v>0</v>
      </c>
    </row>
    <row r="15" spans="2:13" x14ac:dyDescent="0.25">
      <c r="C15" s="5"/>
      <c r="D15" s="5"/>
      <c r="E15" s="5"/>
      <c r="F15" s="5">
        <f t="shared" si="0"/>
        <v>0</v>
      </c>
      <c r="G15" s="5"/>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t="s">
        <v>91</v>
      </c>
      <c r="D17" s="5"/>
      <c r="E17" s="5"/>
      <c r="F17" s="5">
        <f t="shared" si="0"/>
        <v>0</v>
      </c>
      <c r="G17" s="5" t="s">
        <v>104</v>
      </c>
      <c r="H17" s="5"/>
      <c r="I17" s="5"/>
      <c r="J17" s="5">
        <f t="shared" si="1"/>
        <v>0</v>
      </c>
      <c r="K17" s="5"/>
      <c r="L17" s="5"/>
      <c r="M17" s="5">
        <f t="shared" si="2"/>
        <v>0</v>
      </c>
    </row>
    <row r="18" spans="3:13" x14ac:dyDescent="0.25">
      <c r="C18" s="5"/>
      <c r="D18" s="5"/>
      <c r="E18" s="5"/>
      <c r="F18" s="5">
        <f t="shared" si="0"/>
        <v>0</v>
      </c>
      <c r="G18" s="5" t="s">
        <v>105</v>
      </c>
      <c r="H18" s="5"/>
      <c r="I18" s="5"/>
      <c r="J18" s="5">
        <f t="shared" si="1"/>
        <v>0</v>
      </c>
      <c r="K18" s="5"/>
      <c r="L18" s="5"/>
      <c r="M18" s="5">
        <f t="shared" si="2"/>
        <v>0</v>
      </c>
    </row>
    <row r="19" spans="3:13" x14ac:dyDescent="0.25">
      <c r="C19" s="5"/>
      <c r="D19" s="5"/>
      <c r="E19" s="5"/>
      <c r="F19" s="5">
        <f t="shared" si="0"/>
        <v>0</v>
      </c>
      <c r="G19" s="5"/>
      <c r="H19" s="5"/>
      <c r="I19" s="5"/>
      <c r="J19" s="5">
        <f t="shared" si="1"/>
        <v>0</v>
      </c>
      <c r="K19" s="5"/>
      <c r="L19" s="5"/>
      <c r="M19" s="5">
        <f t="shared" si="2"/>
        <v>0</v>
      </c>
    </row>
    <row r="20" spans="3:13" x14ac:dyDescent="0.25">
      <c r="C20" s="5" t="s">
        <v>91</v>
      </c>
      <c r="D20" s="5"/>
      <c r="E20" s="5"/>
      <c r="F20" s="5">
        <f t="shared" si="0"/>
        <v>0</v>
      </c>
      <c r="G20" s="5" t="s">
        <v>104</v>
      </c>
      <c r="H20" s="5"/>
      <c r="I20" s="5"/>
      <c r="J20" s="5">
        <f t="shared" si="1"/>
        <v>0</v>
      </c>
      <c r="K20" s="5"/>
      <c r="L20" s="5"/>
      <c r="M20" s="5">
        <f t="shared" si="2"/>
        <v>0</v>
      </c>
    </row>
    <row r="21" spans="3:13" x14ac:dyDescent="0.25">
      <c r="C21" s="5"/>
      <c r="D21" s="5"/>
      <c r="E21" s="5"/>
      <c r="F21" s="5">
        <f t="shared" si="0"/>
        <v>0</v>
      </c>
      <c r="G21" s="5" t="s">
        <v>105</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97</v>
      </c>
      <c r="D23" s="5"/>
      <c r="E23" s="5"/>
      <c r="F23" s="5">
        <f t="shared" si="0"/>
        <v>0</v>
      </c>
      <c r="G23" s="5" t="s">
        <v>106</v>
      </c>
      <c r="H23" s="5"/>
      <c r="I23" s="5"/>
      <c r="J23" s="5">
        <f t="shared" si="1"/>
        <v>0</v>
      </c>
      <c r="K23" s="5"/>
      <c r="L23" s="5"/>
      <c r="M23" s="5">
        <f t="shared" si="2"/>
        <v>0</v>
      </c>
    </row>
    <row r="24" spans="3:13" x14ac:dyDescent="0.25">
      <c r="C24" s="5" t="s">
        <v>98</v>
      </c>
      <c r="D24" s="5"/>
      <c r="E24" s="5"/>
      <c r="F24" s="5">
        <f t="shared" si="0"/>
        <v>0</v>
      </c>
      <c r="G24" s="5" t="s">
        <v>106</v>
      </c>
      <c r="H24" s="5"/>
      <c r="I24" s="5"/>
      <c r="J24" s="5">
        <f t="shared" si="1"/>
        <v>0</v>
      </c>
      <c r="K24" s="5"/>
      <c r="L24" s="5"/>
      <c r="M24" s="5">
        <f t="shared" si="2"/>
        <v>0</v>
      </c>
    </row>
    <row r="25" spans="3:13" x14ac:dyDescent="0.25">
      <c r="C25" s="5" t="s">
        <v>99</v>
      </c>
      <c r="D25" s="5"/>
      <c r="E25" s="5"/>
      <c r="F25" s="5">
        <f t="shared" si="0"/>
        <v>0</v>
      </c>
      <c r="G25" s="5" t="s">
        <v>106</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93</v>
      </c>
      <c r="D27" s="5"/>
      <c r="E27" s="5"/>
      <c r="F27" s="5">
        <f t="shared" si="0"/>
        <v>0</v>
      </c>
      <c r="G27" s="5"/>
      <c r="H27" s="5"/>
      <c r="I27" s="5"/>
      <c r="J27" s="5">
        <f t="shared" si="1"/>
        <v>0</v>
      </c>
      <c r="K27" s="5"/>
      <c r="L27" s="5"/>
      <c r="M27" s="5">
        <f t="shared" si="2"/>
        <v>0</v>
      </c>
    </row>
    <row r="28" spans="3:13" x14ac:dyDescent="0.25">
      <c r="C28" s="5" t="s">
        <v>94</v>
      </c>
      <c r="D28" s="5"/>
      <c r="E28" s="5"/>
      <c r="F28" s="5">
        <f t="shared" si="0"/>
        <v>0</v>
      </c>
      <c r="G28" s="5"/>
      <c r="H28" s="5"/>
      <c r="I28" s="5"/>
      <c r="J28" s="5">
        <f t="shared" si="1"/>
        <v>0</v>
      </c>
      <c r="K28" s="5"/>
      <c r="L28" s="5"/>
      <c r="M28" s="5">
        <f t="shared" si="2"/>
        <v>0</v>
      </c>
    </row>
    <row r="29" spans="3:13" x14ac:dyDescent="0.25">
      <c r="C29" s="5" t="s">
        <v>95</v>
      </c>
      <c r="D29" s="5"/>
      <c r="E29" s="5"/>
      <c r="F29" s="5">
        <f t="shared" si="0"/>
        <v>0</v>
      </c>
      <c r="G29" s="5"/>
      <c r="H29" s="5"/>
      <c r="I29" s="5"/>
      <c r="J29" s="5">
        <f t="shared" si="1"/>
        <v>0</v>
      </c>
      <c r="K29" s="5"/>
      <c r="L29" s="5"/>
      <c r="M29" s="5">
        <f t="shared" si="2"/>
        <v>0</v>
      </c>
    </row>
    <row r="30" spans="3:13" x14ac:dyDescent="0.25">
      <c r="C30" s="5" t="s">
        <v>96</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100</v>
      </c>
      <c r="D34" s="5"/>
      <c r="E34" s="5">
        <f>F34*10.764</f>
        <v>137.05263000000002</v>
      </c>
      <c r="F34" s="5">
        <f>SUM(F6:F33)</f>
        <v>12.732500000000002</v>
      </c>
      <c r="G34" s="5"/>
      <c r="H34" s="5"/>
      <c r="I34" s="5">
        <f>J34*10.764</f>
        <v>363.28499999999997</v>
      </c>
      <c r="J34" s="5">
        <f>SUM(J6:J33)</f>
        <v>33.75</v>
      </c>
      <c r="K34" s="5"/>
      <c r="L34" s="5">
        <f>M34*10.764</f>
        <v>345.92804999999998</v>
      </c>
      <c r="M34" s="5">
        <f>SUM(M6:M33)</f>
        <v>32.137500000000003</v>
      </c>
    </row>
  </sheetData>
  <mergeCells count="4">
    <mergeCell ref="D2:E2"/>
    <mergeCell ref="D4:F4"/>
    <mergeCell ref="H4:J4"/>
    <mergeCell ref="K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x14ac:dyDescent="0.25">
      <c r="C3" s="8" t="s">
        <v>101</v>
      </c>
      <c r="D3" s="186"/>
      <c r="E3" s="186"/>
    </row>
    <row r="4" spans="2:13" x14ac:dyDescent="0.25">
      <c r="E4" s="7"/>
      <c r="F4" s="7"/>
      <c r="G4" s="7"/>
      <c r="H4" s="7"/>
      <c r="I4" s="7"/>
      <c r="J4" s="7"/>
    </row>
    <row r="5" spans="2:13" x14ac:dyDescent="0.25">
      <c r="B5" s="8" t="s">
        <v>102</v>
      </c>
      <c r="C5" s="6" t="s">
        <v>82</v>
      </c>
      <c r="D5" s="187" t="s">
        <v>83</v>
      </c>
      <c r="E5" s="187"/>
      <c r="F5" s="187"/>
      <c r="G5" s="9"/>
      <c r="H5" s="187" t="s">
        <v>84</v>
      </c>
      <c r="I5" s="187"/>
      <c r="J5" s="187"/>
      <c r="K5" s="187" t="s">
        <v>85</v>
      </c>
      <c r="L5" s="187"/>
      <c r="M5" s="187"/>
    </row>
    <row r="6" spans="2:13" x14ac:dyDescent="0.25">
      <c r="B6" s="8">
        <v>1</v>
      </c>
      <c r="C6" s="6"/>
      <c r="D6" s="6" t="s">
        <v>86</v>
      </c>
      <c r="E6" s="6" t="s">
        <v>87</v>
      </c>
      <c r="F6" s="6" t="s">
        <v>88</v>
      </c>
      <c r="G6" s="6"/>
      <c r="H6" s="6" t="s">
        <v>86</v>
      </c>
      <c r="I6" s="6" t="s">
        <v>87</v>
      </c>
      <c r="J6" s="6" t="s">
        <v>88</v>
      </c>
      <c r="K6" s="6" t="s">
        <v>86</v>
      </c>
      <c r="L6" s="6" t="s">
        <v>87</v>
      </c>
      <c r="M6" s="6" t="s">
        <v>88</v>
      </c>
    </row>
    <row r="7" spans="2:13" x14ac:dyDescent="0.25">
      <c r="C7" s="5" t="s">
        <v>89</v>
      </c>
      <c r="D7" s="5"/>
      <c r="E7" s="5"/>
      <c r="F7" s="5">
        <f>D7*E7</f>
        <v>0</v>
      </c>
      <c r="G7" s="5" t="s">
        <v>104</v>
      </c>
      <c r="H7" s="5"/>
      <c r="I7" s="5"/>
      <c r="J7" s="5">
        <f>H7*I7</f>
        <v>0</v>
      </c>
      <c r="K7" s="5"/>
      <c r="L7" s="5"/>
      <c r="M7" s="5">
        <f>K7*L7</f>
        <v>0</v>
      </c>
    </row>
    <row r="8" spans="2:13" x14ac:dyDescent="0.25">
      <c r="C8" s="5"/>
      <c r="D8" s="5"/>
      <c r="E8" s="5"/>
      <c r="F8" s="5">
        <f t="shared" ref="F8:F34" si="0">D8*E8</f>
        <v>0</v>
      </c>
      <c r="G8" s="5" t="s">
        <v>105</v>
      </c>
      <c r="H8" s="5"/>
      <c r="I8" s="5"/>
      <c r="J8" s="5">
        <f t="shared" ref="J8:J34" si="1">H8*I8</f>
        <v>0</v>
      </c>
      <c r="K8" s="5"/>
      <c r="L8" s="5"/>
      <c r="M8" s="5">
        <f t="shared" ref="M8:M34" si="2">K8*L8</f>
        <v>0</v>
      </c>
    </row>
    <row r="9" spans="2:13" x14ac:dyDescent="0.25">
      <c r="C9" s="5"/>
      <c r="D9" s="5"/>
      <c r="E9" s="5"/>
      <c r="F9" s="5">
        <f t="shared" si="0"/>
        <v>0</v>
      </c>
      <c r="G9" s="5"/>
      <c r="H9" s="5"/>
      <c r="I9" s="5"/>
      <c r="J9" s="5">
        <f t="shared" si="1"/>
        <v>0</v>
      </c>
      <c r="K9" s="5"/>
      <c r="L9" s="5"/>
      <c r="M9" s="5">
        <f t="shared" si="2"/>
        <v>0</v>
      </c>
    </row>
    <row r="10" spans="2:13" x14ac:dyDescent="0.25">
      <c r="C10" s="5" t="s">
        <v>92</v>
      </c>
      <c r="D10" s="5"/>
      <c r="E10" s="5"/>
      <c r="F10" s="5">
        <f t="shared" si="0"/>
        <v>0</v>
      </c>
      <c r="G10" s="5" t="s">
        <v>104</v>
      </c>
      <c r="H10" s="5"/>
      <c r="I10" s="5"/>
      <c r="J10" s="5">
        <f t="shared" si="1"/>
        <v>0</v>
      </c>
      <c r="K10" s="5"/>
      <c r="L10" s="5"/>
      <c r="M10" s="5">
        <f t="shared" si="2"/>
        <v>0</v>
      </c>
    </row>
    <row r="11" spans="2:13" x14ac:dyDescent="0.25">
      <c r="C11" s="5"/>
      <c r="D11" s="5"/>
      <c r="E11" s="5"/>
      <c r="F11" s="5">
        <f t="shared" si="0"/>
        <v>0</v>
      </c>
      <c r="G11" s="5" t="s">
        <v>105</v>
      </c>
      <c r="H11" s="5"/>
      <c r="I11" s="5"/>
      <c r="J11" s="5">
        <f t="shared" si="1"/>
        <v>0</v>
      </c>
      <c r="K11" s="5"/>
      <c r="L11" s="5"/>
      <c r="M11" s="5">
        <f t="shared" si="2"/>
        <v>0</v>
      </c>
    </row>
    <row r="12" spans="2:13" x14ac:dyDescent="0.25">
      <c r="C12" s="5"/>
      <c r="D12" s="5"/>
      <c r="E12" s="5"/>
      <c r="F12" s="5">
        <f t="shared" si="0"/>
        <v>0</v>
      </c>
      <c r="G12" s="5"/>
      <c r="H12" s="5"/>
      <c r="I12" s="5"/>
      <c r="J12" s="5">
        <f t="shared" si="1"/>
        <v>0</v>
      </c>
      <c r="K12" s="5"/>
      <c r="L12" s="5"/>
      <c r="M12" s="5">
        <f t="shared" si="2"/>
        <v>0</v>
      </c>
    </row>
    <row r="13" spans="2:13" x14ac:dyDescent="0.25">
      <c r="C13" s="5"/>
      <c r="D13" s="5"/>
      <c r="E13" s="5"/>
      <c r="F13" s="5">
        <f t="shared" si="0"/>
        <v>0</v>
      </c>
      <c r="G13" s="5"/>
      <c r="H13" s="5"/>
      <c r="I13" s="5"/>
      <c r="J13" s="5">
        <f t="shared" si="1"/>
        <v>0</v>
      </c>
      <c r="K13" s="5"/>
      <c r="L13" s="5"/>
      <c r="M13" s="5">
        <f t="shared" si="2"/>
        <v>0</v>
      </c>
    </row>
    <row r="14" spans="2:13" x14ac:dyDescent="0.25">
      <c r="C14" s="5" t="s">
        <v>90</v>
      </c>
      <c r="D14" s="5"/>
      <c r="E14" s="5"/>
      <c r="F14" s="5">
        <f t="shared" si="0"/>
        <v>0</v>
      </c>
      <c r="G14" s="5" t="s">
        <v>104</v>
      </c>
      <c r="H14" s="5"/>
      <c r="I14" s="5"/>
      <c r="J14" s="5">
        <f t="shared" si="1"/>
        <v>0</v>
      </c>
      <c r="K14" s="5"/>
      <c r="L14" s="5"/>
      <c r="M14" s="5">
        <f t="shared" si="2"/>
        <v>0</v>
      </c>
    </row>
    <row r="15" spans="2:13" x14ac:dyDescent="0.25">
      <c r="C15" s="5"/>
      <c r="D15" s="5"/>
      <c r="E15" s="5"/>
      <c r="F15" s="5">
        <f t="shared" si="0"/>
        <v>0</v>
      </c>
      <c r="G15" s="5" t="s">
        <v>105</v>
      </c>
      <c r="H15" s="5"/>
      <c r="I15" s="5"/>
      <c r="J15" s="5">
        <f t="shared" si="1"/>
        <v>0</v>
      </c>
      <c r="K15" s="5"/>
      <c r="L15" s="5"/>
      <c r="M15" s="5">
        <f t="shared" si="2"/>
        <v>0</v>
      </c>
    </row>
    <row r="16" spans="2:13" x14ac:dyDescent="0.25">
      <c r="C16" s="5"/>
      <c r="D16" s="5"/>
      <c r="E16" s="5"/>
      <c r="F16" s="5">
        <f t="shared" si="0"/>
        <v>0</v>
      </c>
      <c r="G16" s="5"/>
      <c r="H16" s="5"/>
      <c r="I16" s="5"/>
      <c r="J16" s="5">
        <f t="shared" si="1"/>
        <v>0</v>
      </c>
      <c r="K16" s="5"/>
      <c r="L16" s="5"/>
      <c r="M16" s="5">
        <f t="shared" si="2"/>
        <v>0</v>
      </c>
    </row>
    <row r="17" spans="3:13" x14ac:dyDescent="0.25">
      <c r="C17" s="5"/>
      <c r="D17" s="5"/>
      <c r="E17" s="5"/>
      <c r="F17" s="5">
        <f t="shared" si="0"/>
        <v>0</v>
      </c>
      <c r="G17" s="5"/>
      <c r="H17" s="5"/>
      <c r="I17" s="5"/>
      <c r="J17" s="5">
        <f t="shared" si="1"/>
        <v>0</v>
      </c>
      <c r="K17" s="5"/>
      <c r="L17" s="5"/>
      <c r="M17" s="5">
        <f t="shared" si="2"/>
        <v>0</v>
      </c>
    </row>
    <row r="18" spans="3:13" x14ac:dyDescent="0.25">
      <c r="C18" s="5" t="s">
        <v>91</v>
      </c>
      <c r="D18" s="5"/>
      <c r="E18" s="5"/>
      <c r="F18" s="5">
        <f t="shared" si="0"/>
        <v>0</v>
      </c>
      <c r="G18" s="5" t="s">
        <v>104</v>
      </c>
      <c r="H18" s="5"/>
      <c r="I18" s="5"/>
      <c r="J18" s="5">
        <f t="shared" si="1"/>
        <v>0</v>
      </c>
      <c r="K18" s="5"/>
      <c r="L18" s="5"/>
      <c r="M18" s="5">
        <f t="shared" si="2"/>
        <v>0</v>
      </c>
    </row>
    <row r="19" spans="3:13" x14ac:dyDescent="0.25">
      <c r="C19" s="5"/>
      <c r="D19" s="5"/>
      <c r="E19" s="5"/>
      <c r="F19" s="5">
        <f t="shared" si="0"/>
        <v>0</v>
      </c>
      <c r="G19" s="5" t="s">
        <v>105</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91</v>
      </c>
      <c r="D21" s="5"/>
      <c r="E21" s="5"/>
      <c r="F21" s="5">
        <f t="shared" si="0"/>
        <v>0</v>
      </c>
      <c r="G21" s="5" t="s">
        <v>104</v>
      </c>
      <c r="H21" s="5"/>
      <c r="I21" s="5"/>
      <c r="J21" s="5">
        <f t="shared" si="1"/>
        <v>0</v>
      </c>
      <c r="K21" s="5"/>
      <c r="L21" s="5"/>
      <c r="M21" s="5">
        <f t="shared" si="2"/>
        <v>0</v>
      </c>
    </row>
    <row r="22" spans="3:13" x14ac:dyDescent="0.25">
      <c r="C22" s="5"/>
      <c r="D22" s="5"/>
      <c r="E22" s="5"/>
      <c r="F22" s="5">
        <f t="shared" si="0"/>
        <v>0</v>
      </c>
      <c r="G22" s="5" t="s">
        <v>105</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97</v>
      </c>
      <c r="D24" s="5"/>
      <c r="E24" s="5"/>
      <c r="F24" s="5">
        <f t="shared" si="0"/>
        <v>0</v>
      </c>
      <c r="G24" s="5" t="s">
        <v>106</v>
      </c>
      <c r="H24" s="5"/>
      <c r="I24" s="5"/>
      <c r="J24" s="5">
        <f t="shared" si="1"/>
        <v>0</v>
      </c>
      <c r="K24" s="5"/>
      <c r="L24" s="5"/>
      <c r="M24" s="5">
        <f t="shared" si="2"/>
        <v>0</v>
      </c>
    </row>
    <row r="25" spans="3:13" x14ac:dyDescent="0.25">
      <c r="C25" s="5" t="s">
        <v>98</v>
      </c>
      <c r="D25" s="5"/>
      <c r="E25" s="5"/>
      <c r="F25" s="5">
        <f t="shared" si="0"/>
        <v>0</v>
      </c>
      <c r="G25" s="5" t="s">
        <v>106</v>
      </c>
      <c r="H25" s="5"/>
      <c r="I25" s="5"/>
      <c r="J25" s="5">
        <f t="shared" si="1"/>
        <v>0</v>
      </c>
      <c r="K25" s="5"/>
      <c r="L25" s="5"/>
      <c r="M25" s="5">
        <f t="shared" si="2"/>
        <v>0</v>
      </c>
    </row>
    <row r="26" spans="3:13" x14ac:dyDescent="0.25">
      <c r="C26" s="5" t="s">
        <v>99</v>
      </c>
      <c r="D26" s="5"/>
      <c r="E26" s="5"/>
      <c r="F26" s="5">
        <f t="shared" si="0"/>
        <v>0</v>
      </c>
      <c r="G26" s="5" t="s">
        <v>106</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93</v>
      </c>
      <c r="D28" s="5"/>
      <c r="E28" s="5"/>
      <c r="F28" s="5">
        <f t="shared" si="0"/>
        <v>0</v>
      </c>
      <c r="G28" s="5"/>
      <c r="H28" s="5"/>
      <c r="I28" s="5"/>
      <c r="J28" s="5">
        <f t="shared" si="1"/>
        <v>0</v>
      </c>
      <c r="K28" s="5"/>
      <c r="L28" s="5"/>
      <c r="M28" s="5">
        <f t="shared" si="2"/>
        <v>0</v>
      </c>
    </row>
    <row r="29" spans="3:13" x14ac:dyDescent="0.25">
      <c r="C29" s="5" t="s">
        <v>94</v>
      </c>
      <c r="D29" s="5"/>
      <c r="E29" s="5"/>
      <c r="F29" s="5">
        <f t="shared" si="0"/>
        <v>0</v>
      </c>
      <c r="G29" s="5"/>
      <c r="H29" s="5"/>
      <c r="I29" s="5"/>
      <c r="J29" s="5">
        <f t="shared" si="1"/>
        <v>0</v>
      </c>
      <c r="K29" s="5"/>
      <c r="L29" s="5"/>
      <c r="M29" s="5">
        <f t="shared" si="2"/>
        <v>0</v>
      </c>
    </row>
    <row r="30" spans="3:13" x14ac:dyDescent="0.25">
      <c r="C30" s="5" t="s">
        <v>95</v>
      </c>
      <c r="D30" s="5"/>
      <c r="E30" s="5"/>
      <c r="F30" s="5">
        <f t="shared" si="0"/>
        <v>0</v>
      </c>
      <c r="G30" s="5"/>
      <c r="H30" s="5"/>
      <c r="I30" s="5"/>
      <c r="J30" s="5">
        <f t="shared" si="1"/>
        <v>0</v>
      </c>
      <c r="K30" s="5"/>
      <c r="L30" s="5"/>
      <c r="M30" s="5">
        <f t="shared" si="2"/>
        <v>0</v>
      </c>
    </row>
    <row r="31" spans="3:13" x14ac:dyDescent="0.25">
      <c r="C31" s="5" t="s">
        <v>96</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100</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x14ac:dyDescent="0.25">
      <c r="D3" s="8" t="s">
        <v>101</v>
      </c>
      <c r="E3" s="186"/>
      <c r="F3" s="186"/>
    </row>
    <row r="4" spans="3:14" x14ac:dyDescent="0.25">
      <c r="F4" s="7"/>
      <c r="G4" s="7"/>
      <c r="H4" s="7"/>
      <c r="I4" s="7"/>
      <c r="J4" s="7"/>
      <c r="K4" s="7"/>
    </row>
    <row r="5" spans="3:14" x14ac:dyDescent="0.25">
      <c r="C5" s="8" t="s">
        <v>102</v>
      </c>
      <c r="D5" s="6" t="s">
        <v>82</v>
      </c>
      <c r="E5" s="187" t="s">
        <v>83</v>
      </c>
      <c r="F5" s="187"/>
      <c r="G5" s="187"/>
      <c r="H5" s="9"/>
      <c r="I5" s="187" t="s">
        <v>84</v>
      </c>
      <c r="J5" s="187"/>
      <c r="K5" s="187"/>
      <c r="L5" s="187" t="s">
        <v>85</v>
      </c>
      <c r="M5" s="187"/>
      <c r="N5" s="187"/>
    </row>
    <row r="6" spans="3:14" x14ac:dyDescent="0.25">
      <c r="C6" s="8">
        <v>1</v>
      </c>
      <c r="D6" s="6"/>
      <c r="E6" s="6" t="s">
        <v>86</v>
      </c>
      <c r="F6" s="6" t="s">
        <v>87</v>
      </c>
      <c r="G6" s="6" t="s">
        <v>88</v>
      </c>
      <c r="H6" s="6"/>
      <c r="I6" s="6" t="s">
        <v>86</v>
      </c>
      <c r="J6" s="6" t="s">
        <v>87</v>
      </c>
      <c r="K6" s="6" t="s">
        <v>88</v>
      </c>
      <c r="L6" s="6" t="s">
        <v>86</v>
      </c>
      <c r="M6" s="6" t="s">
        <v>87</v>
      </c>
      <c r="N6" s="6" t="s">
        <v>88</v>
      </c>
    </row>
    <row r="7" spans="3:14" x14ac:dyDescent="0.25">
      <c r="D7" s="5" t="s">
        <v>89</v>
      </c>
      <c r="E7" s="5"/>
      <c r="F7" s="5"/>
      <c r="G7" s="5">
        <f>E7*F7</f>
        <v>0</v>
      </c>
      <c r="H7" s="5" t="s">
        <v>104</v>
      </c>
      <c r="I7" s="5"/>
      <c r="J7" s="5"/>
      <c r="K7" s="5">
        <f>I7*J7</f>
        <v>0</v>
      </c>
      <c r="L7" s="5"/>
      <c r="M7" s="5"/>
      <c r="N7" s="5">
        <f>L7*M7</f>
        <v>0</v>
      </c>
    </row>
    <row r="8" spans="3:14" x14ac:dyDescent="0.25">
      <c r="D8" s="5"/>
      <c r="E8" s="5"/>
      <c r="F8" s="5"/>
      <c r="G8" s="5">
        <f t="shared" ref="G8:G34" si="0">E8*F8</f>
        <v>0</v>
      </c>
      <c r="H8" s="5" t="s">
        <v>105</v>
      </c>
      <c r="I8" s="5"/>
      <c r="J8" s="5"/>
      <c r="K8" s="5">
        <f t="shared" ref="K8:K34" si="1">I8*J8</f>
        <v>0</v>
      </c>
      <c r="L8" s="5"/>
      <c r="M8" s="5"/>
      <c r="N8" s="5">
        <f t="shared" ref="N8:N34" si="2">L8*M8</f>
        <v>0</v>
      </c>
    </row>
    <row r="9" spans="3:14" x14ac:dyDescent="0.25">
      <c r="D9" s="5"/>
      <c r="E9" s="5"/>
      <c r="F9" s="5"/>
      <c r="G9" s="5">
        <f t="shared" si="0"/>
        <v>0</v>
      </c>
      <c r="H9" s="5"/>
      <c r="I9" s="5"/>
      <c r="J9" s="5"/>
      <c r="K9" s="5">
        <f t="shared" si="1"/>
        <v>0</v>
      </c>
      <c r="L9" s="5"/>
      <c r="M9" s="5"/>
      <c r="N9" s="5">
        <f t="shared" si="2"/>
        <v>0</v>
      </c>
    </row>
    <row r="10" spans="3:14" x14ac:dyDescent="0.25">
      <c r="D10" s="5" t="s">
        <v>92</v>
      </c>
      <c r="E10" s="5"/>
      <c r="F10" s="5"/>
      <c r="G10" s="5">
        <f t="shared" si="0"/>
        <v>0</v>
      </c>
      <c r="H10" s="5" t="s">
        <v>104</v>
      </c>
      <c r="I10" s="5"/>
      <c r="J10" s="5"/>
      <c r="K10" s="5">
        <f t="shared" si="1"/>
        <v>0</v>
      </c>
      <c r="L10" s="5"/>
      <c r="M10" s="5"/>
      <c r="N10" s="5">
        <f t="shared" si="2"/>
        <v>0</v>
      </c>
    </row>
    <row r="11" spans="3:14" x14ac:dyDescent="0.25">
      <c r="D11" s="5"/>
      <c r="E11" s="5"/>
      <c r="F11" s="5"/>
      <c r="G11" s="5">
        <f t="shared" si="0"/>
        <v>0</v>
      </c>
      <c r="H11" s="5" t="s">
        <v>105</v>
      </c>
      <c r="I11" s="5"/>
      <c r="J11" s="5"/>
      <c r="K11" s="5">
        <f t="shared" si="1"/>
        <v>0</v>
      </c>
      <c r="L11" s="5"/>
      <c r="M11" s="5"/>
      <c r="N11" s="5">
        <f t="shared" si="2"/>
        <v>0</v>
      </c>
    </row>
    <row r="12" spans="3:14" x14ac:dyDescent="0.25">
      <c r="D12" s="5"/>
      <c r="E12" s="5"/>
      <c r="F12" s="5"/>
      <c r="G12" s="5">
        <f t="shared" si="0"/>
        <v>0</v>
      </c>
      <c r="H12" s="5"/>
      <c r="I12" s="5"/>
      <c r="J12" s="5"/>
      <c r="K12" s="5">
        <f t="shared" si="1"/>
        <v>0</v>
      </c>
      <c r="L12" s="5"/>
      <c r="M12" s="5"/>
      <c r="N12" s="5">
        <f t="shared" si="2"/>
        <v>0</v>
      </c>
    </row>
    <row r="13" spans="3:14" x14ac:dyDescent="0.25">
      <c r="D13" s="5"/>
      <c r="E13" s="5"/>
      <c r="F13" s="5"/>
      <c r="G13" s="5">
        <f t="shared" si="0"/>
        <v>0</v>
      </c>
      <c r="H13" s="5"/>
      <c r="I13" s="5"/>
      <c r="J13" s="5"/>
      <c r="K13" s="5">
        <f t="shared" si="1"/>
        <v>0</v>
      </c>
      <c r="L13" s="5"/>
      <c r="M13" s="5"/>
      <c r="N13" s="5">
        <f t="shared" si="2"/>
        <v>0</v>
      </c>
    </row>
    <row r="14" spans="3:14" x14ac:dyDescent="0.25">
      <c r="D14" s="5" t="s">
        <v>90</v>
      </c>
      <c r="E14" s="5"/>
      <c r="F14" s="5"/>
      <c r="G14" s="5">
        <f t="shared" si="0"/>
        <v>0</v>
      </c>
      <c r="H14" s="5" t="s">
        <v>104</v>
      </c>
      <c r="I14" s="5"/>
      <c r="J14" s="5"/>
      <c r="K14" s="5">
        <f t="shared" si="1"/>
        <v>0</v>
      </c>
      <c r="L14" s="5"/>
      <c r="M14" s="5"/>
      <c r="N14" s="5">
        <f t="shared" si="2"/>
        <v>0</v>
      </c>
    </row>
    <row r="15" spans="3:14" x14ac:dyDescent="0.25">
      <c r="D15" s="5"/>
      <c r="E15" s="5"/>
      <c r="F15" s="5"/>
      <c r="G15" s="5">
        <f t="shared" si="0"/>
        <v>0</v>
      </c>
      <c r="H15" s="5" t="s">
        <v>105</v>
      </c>
      <c r="I15" s="5"/>
      <c r="J15" s="5"/>
      <c r="K15" s="5">
        <f t="shared" si="1"/>
        <v>0</v>
      </c>
      <c r="L15" s="5"/>
      <c r="M15" s="5"/>
      <c r="N15" s="5">
        <f t="shared" si="2"/>
        <v>0</v>
      </c>
    </row>
    <row r="16" spans="3:14" x14ac:dyDescent="0.25">
      <c r="D16" s="5"/>
      <c r="E16" s="5"/>
      <c r="F16" s="5"/>
      <c r="G16" s="5">
        <f t="shared" si="0"/>
        <v>0</v>
      </c>
      <c r="H16" s="5"/>
      <c r="I16" s="5"/>
      <c r="J16" s="5"/>
      <c r="K16" s="5">
        <f t="shared" si="1"/>
        <v>0</v>
      </c>
      <c r="L16" s="5"/>
      <c r="M16" s="5"/>
      <c r="N16" s="5">
        <f t="shared" si="2"/>
        <v>0</v>
      </c>
    </row>
    <row r="17" spans="4:14" x14ac:dyDescent="0.25">
      <c r="D17" s="5"/>
      <c r="E17" s="5"/>
      <c r="F17" s="5"/>
      <c r="G17" s="5">
        <f t="shared" si="0"/>
        <v>0</v>
      </c>
      <c r="H17" s="5"/>
      <c r="I17" s="5"/>
      <c r="J17" s="5"/>
      <c r="K17" s="5">
        <f t="shared" si="1"/>
        <v>0</v>
      </c>
      <c r="L17" s="5"/>
      <c r="M17" s="5"/>
      <c r="N17" s="5">
        <f t="shared" si="2"/>
        <v>0</v>
      </c>
    </row>
    <row r="18" spans="4:14" x14ac:dyDescent="0.25">
      <c r="D18" s="5" t="s">
        <v>91</v>
      </c>
      <c r="E18" s="5"/>
      <c r="F18" s="5"/>
      <c r="G18" s="5">
        <f t="shared" si="0"/>
        <v>0</v>
      </c>
      <c r="H18" s="5" t="s">
        <v>104</v>
      </c>
      <c r="I18" s="5"/>
      <c r="J18" s="5"/>
      <c r="K18" s="5">
        <f t="shared" si="1"/>
        <v>0</v>
      </c>
      <c r="L18" s="5"/>
      <c r="M18" s="5"/>
      <c r="N18" s="5">
        <f t="shared" si="2"/>
        <v>0</v>
      </c>
    </row>
    <row r="19" spans="4:14" x14ac:dyDescent="0.25">
      <c r="D19" s="5"/>
      <c r="E19" s="5"/>
      <c r="F19" s="5"/>
      <c r="G19" s="5">
        <f t="shared" si="0"/>
        <v>0</v>
      </c>
      <c r="H19" s="5" t="s">
        <v>105</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91</v>
      </c>
      <c r="E21" s="5"/>
      <c r="F21" s="5"/>
      <c r="G21" s="5">
        <f t="shared" si="0"/>
        <v>0</v>
      </c>
      <c r="H21" s="5" t="s">
        <v>104</v>
      </c>
      <c r="I21" s="5"/>
      <c r="J21" s="5"/>
      <c r="K21" s="5">
        <f t="shared" si="1"/>
        <v>0</v>
      </c>
      <c r="L21" s="5"/>
      <c r="M21" s="5"/>
      <c r="N21" s="5">
        <f t="shared" si="2"/>
        <v>0</v>
      </c>
    </row>
    <row r="22" spans="4:14" x14ac:dyDescent="0.25">
      <c r="D22" s="5"/>
      <c r="E22" s="5"/>
      <c r="F22" s="5"/>
      <c r="G22" s="5">
        <f t="shared" si="0"/>
        <v>0</v>
      </c>
      <c r="H22" s="5" t="s">
        <v>105</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97</v>
      </c>
      <c r="E24" s="5"/>
      <c r="F24" s="5"/>
      <c r="G24" s="5">
        <f t="shared" si="0"/>
        <v>0</v>
      </c>
      <c r="H24" s="5" t="s">
        <v>106</v>
      </c>
      <c r="I24" s="5"/>
      <c r="J24" s="5"/>
      <c r="K24" s="5">
        <f t="shared" si="1"/>
        <v>0</v>
      </c>
      <c r="L24" s="5"/>
      <c r="M24" s="5"/>
      <c r="N24" s="5">
        <f t="shared" si="2"/>
        <v>0</v>
      </c>
    </row>
    <row r="25" spans="4:14" x14ac:dyDescent="0.25">
      <c r="D25" s="5" t="s">
        <v>98</v>
      </c>
      <c r="E25" s="5"/>
      <c r="F25" s="5"/>
      <c r="G25" s="5">
        <f t="shared" si="0"/>
        <v>0</v>
      </c>
      <c r="H25" s="5" t="s">
        <v>106</v>
      </c>
      <c r="I25" s="5"/>
      <c r="J25" s="5"/>
      <c r="K25" s="5">
        <f t="shared" si="1"/>
        <v>0</v>
      </c>
      <c r="L25" s="5"/>
      <c r="M25" s="5"/>
      <c r="N25" s="5">
        <f t="shared" si="2"/>
        <v>0</v>
      </c>
    </row>
    <row r="26" spans="4:14" x14ac:dyDescent="0.25">
      <c r="D26" s="5" t="s">
        <v>99</v>
      </c>
      <c r="E26" s="5"/>
      <c r="F26" s="5"/>
      <c r="G26" s="5">
        <f t="shared" si="0"/>
        <v>0</v>
      </c>
      <c r="H26" s="5" t="s">
        <v>106</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93</v>
      </c>
      <c r="E28" s="5"/>
      <c r="F28" s="5"/>
      <c r="G28" s="5">
        <f t="shared" si="0"/>
        <v>0</v>
      </c>
      <c r="H28" s="5"/>
      <c r="I28" s="5"/>
      <c r="J28" s="5"/>
      <c r="K28" s="5">
        <f t="shared" si="1"/>
        <v>0</v>
      </c>
      <c r="L28" s="5"/>
      <c r="M28" s="5"/>
      <c r="N28" s="5">
        <f t="shared" si="2"/>
        <v>0</v>
      </c>
    </row>
    <row r="29" spans="4:14" x14ac:dyDescent="0.25">
      <c r="D29" s="5" t="s">
        <v>94</v>
      </c>
      <c r="E29" s="5"/>
      <c r="F29" s="5"/>
      <c r="G29" s="5">
        <f t="shared" si="0"/>
        <v>0</v>
      </c>
      <c r="H29" s="5"/>
      <c r="I29" s="5"/>
      <c r="J29" s="5"/>
      <c r="K29" s="5">
        <f t="shared" si="1"/>
        <v>0</v>
      </c>
      <c r="L29" s="5"/>
      <c r="M29" s="5"/>
      <c r="N29" s="5">
        <f t="shared" si="2"/>
        <v>0</v>
      </c>
    </row>
    <row r="30" spans="4:14" x14ac:dyDescent="0.25">
      <c r="D30" s="5" t="s">
        <v>95</v>
      </c>
      <c r="E30" s="5"/>
      <c r="F30" s="5"/>
      <c r="G30" s="5">
        <f t="shared" si="0"/>
        <v>0</v>
      </c>
      <c r="H30" s="5"/>
      <c r="I30" s="5"/>
      <c r="J30" s="5"/>
      <c r="K30" s="5">
        <f t="shared" si="1"/>
        <v>0</v>
      </c>
      <c r="L30" s="5"/>
      <c r="M30" s="5"/>
      <c r="N30" s="5">
        <f t="shared" si="2"/>
        <v>0</v>
      </c>
    </row>
    <row r="31" spans="4:14" x14ac:dyDescent="0.25">
      <c r="D31" s="5" t="s">
        <v>96</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100</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
  <sheetViews>
    <sheetView workbookViewId="0">
      <selection activeCell="C2" sqref="C2:C3"/>
    </sheetView>
  </sheetViews>
  <sheetFormatPr defaultRowHeight="15" x14ac:dyDescent="0.25"/>
  <cols>
    <col min="1" max="1" width="11.85546875" customWidth="1"/>
  </cols>
  <sheetData>
    <row r="2" spans="1:3" x14ac:dyDescent="0.25">
      <c r="A2" t="s">
        <v>183</v>
      </c>
      <c r="B2" t="s">
        <v>184</v>
      </c>
      <c r="C2" t="s">
        <v>185</v>
      </c>
    </row>
    <row r="3" spans="1:3" x14ac:dyDescent="0.25">
      <c r="C3" t="s">
        <v>186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G13" sqref="G13"/>
    </sheetView>
  </sheetViews>
  <sheetFormatPr defaultColWidth="8.7109375" defaultRowHeight="15" x14ac:dyDescent="0.25"/>
  <cols>
    <col min="1" max="1" width="8.7109375" style="16"/>
    <col min="2" max="2" width="18.42578125" style="16" bestFit="1" customWidth="1"/>
    <col min="3" max="3" width="37" style="16" customWidth="1"/>
    <col min="4" max="5" width="11.42578125" style="16" customWidth="1"/>
    <col min="6" max="6" width="14" style="16" customWidth="1"/>
    <col min="7" max="7" width="20" style="16" customWidth="1"/>
    <col min="8" max="8" width="16.42578125" style="16" customWidth="1"/>
    <col min="9" max="16384" width="8.7109375" style="16"/>
  </cols>
  <sheetData>
    <row r="1" spans="1:9" ht="15" customHeight="1" x14ac:dyDescent="0.25"/>
    <row r="2" spans="1:9" ht="15" customHeight="1" x14ac:dyDescent="0.25">
      <c r="A2" s="17"/>
      <c r="B2" s="17"/>
      <c r="C2" s="17"/>
      <c r="D2" s="17"/>
      <c r="E2" s="17"/>
      <c r="F2" s="17"/>
      <c r="G2" s="17"/>
      <c r="H2" s="17"/>
    </row>
    <row r="3" spans="1:9" ht="15.75" customHeight="1" x14ac:dyDescent="0.25">
      <c r="A3" s="17"/>
      <c r="B3" s="188" t="s">
        <v>187</v>
      </c>
      <c r="C3" s="188"/>
      <c r="D3" s="188"/>
      <c r="E3" s="188"/>
      <c r="F3" s="188"/>
      <c r="G3" s="188"/>
      <c r="H3" s="188"/>
    </row>
    <row r="4" spans="1:9" x14ac:dyDescent="0.25">
      <c r="A4" s="17"/>
      <c r="B4" s="18" t="s">
        <v>188</v>
      </c>
      <c r="C4" s="18" t="s">
        <v>189</v>
      </c>
      <c r="D4" s="18" t="s">
        <v>102</v>
      </c>
      <c r="E4" s="18" t="s">
        <v>190</v>
      </c>
      <c r="F4" s="18" t="s">
        <v>191</v>
      </c>
      <c r="G4" s="18" t="s">
        <v>192</v>
      </c>
      <c r="H4" s="18" t="s">
        <v>193</v>
      </c>
    </row>
    <row r="5" spans="1:9" ht="15" customHeight="1" x14ac:dyDescent="0.25">
      <c r="A5" s="17"/>
      <c r="B5" s="19" t="s">
        <v>201</v>
      </c>
      <c r="C5" s="20" t="s">
        <v>144</v>
      </c>
      <c r="D5" s="19" t="s">
        <v>143</v>
      </c>
      <c r="E5" s="19">
        <v>0</v>
      </c>
      <c r="F5" s="21">
        <v>575</v>
      </c>
      <c r="G5" s="21">
        <f>H5/F5</f>
        <v>3043.478260869565</v>
      </c>
      <c r="H5" s="22">
        <v>1750000</v>
      </c>
    </row>
    <row r="6" spans="1:9" x14ac:dyDescent="0.25">
      <c r="A6" s="17"/>
      <c r="B6" s="19" t="s">
        <v>201</v>
      </c>
      <c r="C6" s="20" t="s">
        <v>144</v>
      </c>
      <c r="D6" s="19" t="s">
        <v>164</v>
      </c>
      <c r="E6" s="19">
        <v>0</v>
      </c>
      <c r="F6" s="21">
        <v>745</v>
      </c>
      <c r="G6" s="21">
        <f t="shared" ref="G6:G11" si="0">H6/F6</f>
        <v>3161.0738255033557</v>
      </c>
      <c r="H6" s="22">
        <v>2355000</v>
      </c>
    </row>
    <row r="7" spans="1:9" ht="15" customHeight="1" x14ac:dyDescent="0.25">
      <c r="A7" s="17"/>
      <c r="B7" s="19" t="s">
        <v>201</v>
      </c>
      <c r="C7" s="20" t="s">
        <v>144</v>
      </c>
      <c r="D7" s="19" t="s">
        <v>195</v>
      </c>
      <c r="E7" s="19">
        <v>1466</v>
      </c>
      <c r="F7" s="21">
        <f>E7*1.6</f>
        <v>2345.6</v>
      </c>
      <c r="G7" s="21">
        <f t="shared" si="0"/>
        <v>32528.990450204641</v>
      </c>
      <c r="H7" s="22">
        <v>76300000</v>
      </c>
    </row>
    <row r="8" spans="1:9" x14ac:dyDescent="0.25">
      <c r="A8" s="17"/>
      <c r="B8" s="19" t="s">
        <v>194</v>
      </c>
      <c r="C8" s="20" t="s">
        <v>144</v>
      </c>
      <c r="D8" s="19" t="s">
        <v>196</v>
      </c>
      <c r="E8" s="19">
        <v>2275</v>
      </c>
      <c r="F8" s="21">
        <f>E8*1.6</f>
        <v>3640</v>
      </c>
      <c r="G8" s="21">
        <f t="shared" si="0"/>
        <v>32554.945054945056</v>
      </c>
      <c r="H8" s="22">
        <v>118500000</v>
      </c>
    </row>
    <row r="9" spans="1:9" ht="15" customHeight="1" x14ac:dyDescent="0.25">
      <c r="A9" s="17"/>
      <c r="B9" s="19" t="s">
        <v>194</v>
      </c>
      <c r="C9" s="20" t="s">
        <v>144</v>
      </c>
      <c r="D9" s="19" t="s">
        <v>196</v>
      </c>
      <c r="E9" s="19">
        <v>2700</v>
      </c>
      <c r="F9" s="21">
        <f>E9*1.6</f>
        <v>4320</v>
      </c>
      <c r="G9" s="21">
        <f t="shared" si="0"/>
        <v>32175.925925925927</v>
      </c>
      <c r="H9" s="22">
        <v>139000000</v>
      </c>
    </row>
    <row r="10" spans="1:9" ht="15" customHeight="1" x14ac:dyDescent="0.25">
      <c r="A10" s="17"/>
      <c r="B10" s="19" t="s">
        <v>197</v>
      </c>
      <c r="C10" s="20" t="s">
        <v>144</v>
      </c>
      <c r="D10" s="19" t="s">
        <v>195</v>
      </c>
      <c r="E10" s="19">
        <v>1466</v>
      </c>
      <c r="F10" s="21">
        <f>E10*1.6</f>
        <v>2345.6</v>
      </c>
      <c r="G10" s="21">
        <f t="shared" si="0"/>
        <v>32997.953615279672</v>
      </c>
      <c r="H10" s="22">
        <v>77400000</v>
      </c>
    </row>
    <row r="11" spans="1:9" ht="15" customHeight="1" x14ac:dyDescent="0.25">
      <c r="A11" s="17"/>
      <c r="B11" s="19" t="s">
        <v>197</v>
      </c>
      <c r="C11" s="20" t="s">
        <v>198</v>
      </c>
      <c r="D11" s="19" t="s">
        <v>196</v>
      </c>
      <c r="E11" s="19">
        <v>1725</v>
      </c>
      <c r="F11" s="21">
        <f>E11*1.6</f>
        <v>2760</v>
      </c>
      <c r="G11" s="21">
        <f t="shared" si="0"/>
        <v>31268.115942028984</v>
      </c>
      <c r="H11" s="22">
        <v>86300000</v>
      </c>
    </row>
    <row r="12" spans="1:9" ht="15" customHeight="1" x14ac:dyDescent="0.25">
      <c r="A12" s="17"/>
      <c r="B12" s="23" t="s">
        <v>199</v>
      </c>
      <c r="C12" s="19"/>
      <c r="D12" s="19"/>
      <c r="E12" s="19"/>
      <c r="F12" s="19"/>
      <c r="G12" s="24">
        <f>AVERAGE(G5:G11)</f>
        <v>23961.497582108172</v>
      </c>
      <c r="H12" s="19"/>
    </row>
    <row r="13" spans="1:9" ht="15" customHeight="1" x14ac:dyDescent="0.25">
      <c r="B13" s="23" t="s">
        <v>200</v>
      </c>
      <c r="C13" s="19"/>
      <c r="D13" s="19"/>
      <c r="E13" s="19"/>
      <c r="F13" s="25"/>
      <c r="G13" s="23">
        <v>32000</v>
      </c>
      <c r="H13" s="23"/>
      <c r="I13" s="26"/>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C % (B2)</vt:lpstr>
      <vt:lpstr>B3 - C %</vt:lpstr>
      <vt:lpstr>Wing A</vt:lpstr>
      <vt:lpstr>Wing B</vt:lpstr>
      <vt:lpstr>Wing C</vt:lpstr>
      <vt:lpstr>Note</vt:lpstr>
      <vt:lpstr>VALUATION</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2025-07-15T05:49:54Z</cp:lastPrinted>
  <dcterms:created xsi:type="dcterms:W3CDTF">2013-11-23T05:32:33Z</dcterms:created>
  <dcterms:modified xsi:type="dcterms:W3CDTF">2025-07-15T05:50:27Z</dcterms:modified>
</cp:coreProperties>
</file>