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Shruti\July 25\Dump\New folder\"/>
    </mc:Choice>
  </mc:AlternateContent>
  <bookViews>
    <workbookView xWindow="0" yWindow="0" windowWidth="20490" windowHeight="7755"/>
  </bookViews>
  <sheets>
    <sheet name="Sheet1" sheetId="1" r:id="rId1"/>
    <sheet name="Construction %" sheetId="14" r:id="rId2"/>
    <sheet name="Note" sheetId="15" r:id="rId3"/>
    <sheet name="Valuation" sheetId="16" r:id="rId4"/>
    <sheet name="Wing A" sheetId="11" r:id="rId5"/>
    <sheet name="Wing B" sheetId="12" r:id="rId6"/>
    <sheet name="Wing C" sheetId="13" r:id="rId7"/>
  </sheets>
  <definedNames>
    <definedName name="_xlnm.Print_Area" localSheetId="0">Sheet1!$A$1:$J$194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 l="1"/>
  <c r="L64" i="1" l="1"/>
  <c r="L63" i="1"/>
  <c r="L62" i="1"/>
  <c r="L61" i="1"/>
  <c r="I54" i="1"/>
  <c r="D60" i="1" l="1"/>
  <c r="C59" i="1"/>
  <c r="D59" i="1" s="1"/>
  <c r="D66" i="1"/>
  <c r="D62" i="1"/>
  <c r="L58" i="1"/>
  <c r="C57" i="1" s="1"/>
  <c r="L56" i="1"/>
  <c r="L59" i="1"/>
  <c r="L60" i="1" s="1"/>
  <c r="L65" i="1" s="1"/>
  <c r="L66" i="1" s="1"/>
  <c r="C58" i="1" s="1"/>
  <c r="L57" i="1"/>
  <c r="D64" i="1"/>
  <c r="D65" i="1"/>
  <c r="D61" i="1"/>
  <c r="D63" i="1"/>
  <c r="F57" i="1" l="1"/>
  <c r="D58" i="1"/>
  <c r="H57" i="1"/>
  <c r="D57" i="1"/>
  <c r="K53" i="1" l="1"/>
  <c r="C55" i="1" s="1"/>
  <c r="G8" i="16"/>
  <c r="G9" i="16"/>
  <c r="G10" i="16"/>
  <c r="E9" i="16"/>
  <c r="E10" i="16"/>
  <c r="E8" i="16"/>
  <c r="F6" i="16"/>
  <c r="G6" i="16" s="1"/>
  <c r="F7" i="16"/>
  <c r="G7" i="16" s="1"/>
  <c r="F5" i="16"/>
  <c r="G5" i="16" s="1"/>
  <c r="D97" i="1"/>
  <c r="G118" i="1"/>
  <c r="D118" i="1"/>
  <c r="D47" i="1"/>
  <c r="C44" i="1"/>
  <c r="D100" i="1"/>
  <c r="D101" i="1"/>
  <c r="D102" i="1"/>
  <c r="D103" i="1"/>
  <c r="D104" i="1"/>
  <c r="D99" i="1"/>
  <c r="I99" i="1"/>
  <c r="D88" i="1"/>
  <c r="D89" i="1"/>
  <c r="D90" i="1"/>
  <c r="D91" i="1"/>
  <c r="D92" i="1"/>
  <c r="D93" i="1"/>
  <c r="D94" i="1"/>
  <c r="D95" i="1"/>
  <c r="D96" i="1"/>
  <c r="D87" i="1"/>
  <c r="I87" i="1"/>
  <c r="F7" i="1"/>
  <c r="F39" i="1"/>
  <c r="F40" i="1" s="1"/>
  <c r="D49" i="1" s="1"/>
  <c r="I6" i="14"/>
  <c r="I7" i="14" s="1"/>
  <c r="H13" i="14" s="1"/>
  <c r="B6" i="14"/>
  <c r="J7" i="14" s="1"/>
  <c r="H14" i="14" s="1"/>
  <c r="K7" i="14"/>
  <c r="H15" i="14" s="1"/>
  <c r="L7" i="14"/>
  <c r="H16" i="14" s="1"/>
  <c r="M7" i="14"/>
  <c r="H17" i="14" s="1"/>
  <c r="N6" i="14"/>
  <c r="G18" i="14" s="1"/>
  <c r="N7" i="14"/>
  <c r="H18" i="14" s="1"/>
  <c r="O7" i="14"/>
  <c r="H19" i="14" s="1"/>
  <c r="M6" i="14"/>
  <c r="G17" i="14" s="1"/>
  <c r="E10" i="14"/>
  <c r="E8" i="14"/>
  <c r="E4" i="14"/>
  <c r="H44" i="1"/>
  <c r="G81"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K7" i="13"/>
  <c r="G8" i="13"/>
  <c r="N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6" i="11"/>
  <c r="J8" i="11"/>
  <c r="J9" i="11"/>
  <c r="J10" i="11"/>
  <c r="J11" i="11"/>
  <c r="J12" i="11"/>
  <c r="J13" i="11"/>
  <c r="J14" i="11"/>
  <c r="J15" i="11"/>
  <c r="J16" i="11"/>
  <c r="J17" i="11"/>
  <c r="J18" i="11"/>
  <c r="J19" i="11"/>
  <c r="J20" i="11"/>
  <c r="J30" i="11"/>
  <c r="J31" i="11"/>
  <c r="J32" i="11"/>
  <c r="J33" i="11"/>
  <c r="F7" i="11"/>
  <c r="F8" i="11"/>
  <c r="F9" i="11"/>
  <c r="F10" i="11"/>
  <c r="F11" i="11"/>
  <c r="F12" i="11"/>
  <c r="F13" i="11"/>
  <c r="F14" i="11"/>
  <c r="F15" i="11"/>
  <c r="F16" i="11"/>
  <c r="F17" i="11"/>
  <c r="F18" i="11"/>
  <c r="F19" i="11"/>
  <c r="F20" i="11"/>
  <c r="M33" i="11"/>
  <c r="M32" i="11"/>
  <c r="M31" i="11"/>
  <c r="M30" i="11"/>
  <c r="M6" i="11"/>
  <c r="F6" i="11"/>
  <c r="E9" i="14"/>
  <c r="E6" i="14"/>
  <c r="O6" i="14"/>
  <c r="G19" i="14" s="1"/>
  <c r="K6" i="14"/>
  <c r="G15" i="14" s="1"/>
  <c r="E5" i="14"/>
  <c r="E7" i="14"/>
  <c r="L6" i="14"/>
  <c r="G16" i="14" s="1"/>
  <c r="M34" i="11" l="1"/>
  <c r="L34" i="11" s="1"/>
  <c r="J35" i="12"/>
  <c r="I35" i="12" s="1"/>
  <c r="J6" i="14"/>
  <c r="G14" i="14" s="1"/>
  <c r="G35" i="13"/>
  <c r="F35" i="13" s="1"/>
  <c r="M35" i="12"/>
  <c r="L35" i="12" s="1"/>
  <c r="N35" i="13"/>
  <c r="M35" i="13" s="1"/>
  <c r="F35" i="12"/>
  <c r="E35" i="12" s="1"/>
  <c r="F34" i="11"/>
  <c r="E34" i="11" s="1"/>
  <c r="K35" i="13"/>
  <c r="J35" i="13" s="1"/>
  <c r="G13" i="14"/>
  <c r="G20" i="14" s="1"/>
  <c r="J34" i="11"/>
  <c r="I34" i="11" s="1"/>
  <c r="H20" i="14"/>
  <c r="G11" i="16"/>
</calcChain>
</file>

<file path=xl/sharedStrings.xml><?xml version="1.0" encoding="utf-8"?>
<sst xmlns="http://schemas.openxmlformats.org/spreadsheetml/2006/main" count="417" uniqueCount="238">
  <si>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</si>
  <si>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</si>
  <si>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</si>
  <si>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</si>
  <si>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</si>
  <si>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</si>
  <si>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</si>
  <si>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</si>
  <si>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</si>
  <si>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</si>
  <si>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</si>
  <si>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</si>
  <si>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</si>
  <si>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</si>
  <si>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</si>
  <si>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</si>
  <si>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</si>
  <si>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</si>
  <si>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</si>
  <si>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</si>
  <si>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</si>
  <si>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</si>
  <si>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</si>
  <si>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</si>
  <si>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</si>
  <si>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</si>
  <si>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</si>
  <si>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</si>
  <si>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</si>
  <si>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</si>
  <si>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</si>
  <si>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</si>
  <si>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</si>
  <si>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</si>
  <si>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</si>
  <si>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</si>
  <si>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</si>
  <si>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</si>
  <si>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</si>
  <si>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</si>
  <si>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</si>
  <si>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</si>
  <si>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</si>
  <si>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Latitude</t>
  </si>
  <si>
    <t>Longitude</t>
  </si>
  <si>
    <t>Flooring</t>
  </si>
  <si>
    <t>Finishing</t>
  </si>
  <si>
    <t xml:space="preserve">Valuation Report </t>
  </si>
  <si>
    <t xml:space="preserve">Details of Flats in Building   </t>
  </si>
  <si>
    <t>Yes</t>
  </si>
  <si>
    <t>Quality of construction: Good</t>
  </si>
  <si>
    <t>Violations Observed if any : NA</t>
  </si>
  <si>
    <t>NA</t>
  </si>
  <si>
    <t>South</t>
  </si>
  <si>
    <t xml:space="preserve">Distance from city centre: </t>
  </si>
  <si>
    <t>Plane</t>
  </si>
  <si>
    <t>No of floors at site : See Construction details</t>
  </si>
  <si>
    <t xml:space="preserve">4)  The saleable area is as per Our Calculation.  </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</si>
  <si>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</si>
  <si>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</si>
  <si>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</si>
  <si>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</si>
  <si>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</si>
  <si>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</si>
  <si>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</si>
  <si>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</si>
  <si>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</si>
  <si>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</si>
  <si>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</si>
  <si>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</si>
  <si>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</si>
  <si>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</si>
  <si>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</si>
  <si>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</si>
  <si>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t xml:space="preserve">Commencement date of construction </t>
  </si>
  <si>
    <t>Society formation charges</t>
  </si>
  <si>
    <t>Carpet area</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</si>
  <si>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</si>
  <si>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</si>
  <si>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</si>
  <si>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</si>
  <si>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</si>
  <si>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</si>
  <si>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</si>
  <si>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</si>
  <si>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</si>
  <si>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</si>
  <si>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</si>
  <si>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</si>
  <si>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</si>
  <si>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</si>
  <si>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</si>
  <si>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</si>
  <si>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</si>
  <si>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</si>
  <si>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</si>
  <si>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</si>
  <si>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</si>
  <si>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</si>
  <si>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</si>
  <si>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</si>
  <si>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</si>
  <si>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</si>
  <si>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 xml:space="preserve">Date of approval: </t>
  </si>
  <si>
    <t>Contect Details ( Name &amp; Contect No.)</t>
  </si>
  <si>
    <t>Name / no of the Building</t>
  </si>
  <si>
    <t>Accessibility to the Project from the City:
(Proximity to civic amenities like school, hospital, market, etc.)</t>
  </si>
  <si>
    <t>Does property have Electricity / Water / Drainage Connection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</si>
  <si>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</si>
  <si>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</si>
  <si>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</si>
  <si>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</si>
  <si>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</si>
  <si>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</si>
  <si>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</si>
  <si>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</si>
  <si>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</si>
  <si>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</si>
  <si>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</si>
  <si>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</si>
  <si>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</si>
  <si>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</si>
  <si>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</si>
  <si>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</si>
  <si>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</si>
  <si>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</si>
  <si>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</si>
  <si>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</si>
  <si>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</si>
  <si>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</si>
  <si>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</si>
  <si>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</si>
  <si>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Type of Structure : RCC Frame Structure</t>
  </si>
  <si>
    <t>Approved no of units</t>
  </si>
  <si>
    <t>Google Map :</t>
  </si>
  <si>
    <t>Middle Class</t>
  </si>
  <si>
    <t>Developing</t>
  </si>
  <si>
    <t>RERA No.</t>
  </si>
  <si>
    <t>Ground floor  is for shops &amp; flat</t>
  </si>
  <si>
    <t>N</t>
  </si>
  <si>
    <t>1BHK</t>
  </si>
  <si>
    <t>Adore Garden</t>
  </si>
  <si>
    <t>Gut. No.</t>
  </si>
  <si>
    <t>61, 61/1 &amp; 62</t>
  </si>
  <si>
    <t>Plot No.</t>
  </si>
  <si>
    <t>Umroli west</t>
  </si>
  <si>
    <t>Palghar</t>
  </si>
  <si>
    <t>O. Certificate No.: NA</t>
  </si>
  <si>
    <t>Approved Layout, NA Order cum CC</t>
  </si>
  <si>
    <t>31/12/2017.</t>
  </si>
  <si>
    <t>P99000016316</t>
  </si>
  <si>
    <t>Axis Goregoan</t>
  </si>
  <si>
    <t>Palghar Bhoisar Road</t>
  </si>
  <si>
    <t>About 0.35 Km from Umroli raiway station Railway Station</t>
  </si>
  <si>
    <t>Umroli Market</t>
  </si>
  <si>
    <t>Building No. 4 ( Type D2 )</t>
  </si>
  <si>
    <t>Name of the Project as per RERA</t>
  </si>
  <si>
    <t>2525697700/9326038235</t>
  </si>
  <si>
    <t>Adore Garden, Building No.4 (Type D2 ), Gut.No.61, 61/1 &amp; 62, Umroli, Palghar.</t>
  </si>
  <si>
    <t>Building No.4 (Type D2)/1 Building</t>
  </si>
  <si>
    <t>Building no.5</t>
  </si>
  <si>
    <t>Bunglow</t>
  </si>
  <si>
    <t>Open Plot</t>
  </si>
  <si>
    <t>Vidhata Building</t>
  </si>
  <si>
    <t>1 Building</t>
  </si>
  <si>
    <t>NA Order cum Commencement of Construction</t>
  </si>
  <si>
    <t>Shop</t>
  </si>
  <si>
    <t xml:space="preserve">1st to 4th floor </t>
  </si>
  <si>
    <t>MHSL/KS.1/T.1/NP/SR-282/2017.</t>
  </si>
  <si>
    <t>2BHK</t>
  </si>
  <si>
    <t xml:space="preserve">Approved usage of the Property: Residential + Commercial
(Restrictive Covenants in regard to Land Use, if any)                                                                                                                                                </t>
  </si>
  <si>
    <t xml:space="preserve">PHOTOGRAPHS OF PROPERTY : 
</t>
  </si>
  <si>
    <t>Builder Saleable area</t>
  </si>
  <si>
    <t>Recommended rate of the flat Per Sq. Ft. ( on Builder Saleable area)</t>
  </si>
  <si>
    <t>Recommended rate of the Shop Per Sq. Ft. ( on Builder Saleable area)</t>
  </si>
  <si>
    <t>75000/-</t>
  </si>
  <si>
    <t>M/s.Ananta construction &amp; Adore Realty LLP</t>
  </si>
  <si>
    <t>Pratiksha</t>
  </si>
  <si>
    <t>Market Research Data</t>
  </si>
  <si>
    <t>Source</t>
  </si>
  <si>
    <t>Distance from proposed property</t>
  </si>
  <si>
    <t>Net Carpet</t>
  </si>
  <si>
    <t>Saleable Area</t>
  </si>
  <si>
    <t>Rate on Saleable</t>
  </si>
  <si>
    <t>Market Value</t>
  </si>
  <si>
    <t>Average</t>
  </si>
  <si>
    <t xml:space="preserve">Valuation Adopted </t>
  </si>
  <si>
    <t>Housing</t>
  </si>
  <si>
    <t>3BHK</t>
  </si>
  <si>
    <t>PropTiger</t>
  </si>
  <si>
    <t>Makaan</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</si>
  <si>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</si>
  <si>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</si>
  <si>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</si>
  <si>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</si>
  <si>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</si>
  <si>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</si>
  <si>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</si>
  <si>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</si>
  <si>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</si>
  <si>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</si>
  <si>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</si>
  <si>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</si>
  <si>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</si>
  <si>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</si>
  <si>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</si>
  <si>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</si>
  <si>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</si>
  <si>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</si>
  <si>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</si>
  <si>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</si>
  <si>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</si>
  <si>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</si>
  <si>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</si>
  <si>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</si>
  <si>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</si>
  <si>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</si>
  <si>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</si>
  <si>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</si>
  <si>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</si>
  <si>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</si>
  <si>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</si>
  <si>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</si>
  <si>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Building no.4  = G + 1st to 4th Floor</t>
  </si>
  <si>
    <t>RCC(Including podiums)</t>
  </si>
  <si>
    <t>Flats = 25 
Shops = 10</t>
  </si>
  <si>
    <t xml:space="preserve">MHSL/KS.1/T.1/NP/SR-282/2017.
Vaid up to : Gr + 1st to 4th floor                                                                                            </t>
  </si>
  <si>
    <t xml:space="preserve">Gr + 1st to 4th floor </t>
  </si>
  <si>
    <t xml:space="preserve">Office No. 1031, Wing J, Akshar Business Park, Plot No. 03 Sector 25, Near APMC Market, Vashi, Navi Mumbai, Maharashtra 400703 TEL: 022-46090378/79/80                                                                                                     E mail : vsjcapf@gmail.com. Web site : www.vsjadon.com
</t>
  </si>
  <si>
    <t>Location Link</t>
  </si>
  <si>
    <t>https://goo.gl/maps/Efi3F5NKZYxkebFv5?coh=178572&amp;entry=tt</t>
  </si>
  <si>
    <t>Adore - 4</t>
  </si>
  <si>
    <t>Completed</t>
  </si>
  <si>
    <r>
      <t xml:space="preserve">Remarks:  
1. All work completed. Provide OC
2. We considered Saleable area as per Builder cost sheet.
3. We considered Carpet area as per Approved Plan.
4. We have considered rate by verifying it from market inquire.
5. Recommended rate should be considered as all inclusive rate if other charges are not mentioned. (Excluding GST &amp; other government Taxes)
6. We have considered Other charges from cost sheet.
7. </t>
    </r>
    <r>
      <rPr>
        <b/>
        <sz val="11"/>
        <color rgb="FFFF0000"/>
        <rFont val="Times New Roman"/>
        <family val="1"/>
      </rPr>
      <t>As per RERA, completion period of project Adore Garden 4 on 31/03/2024 but still project work is pending.</t>
    </r>
    <r>
      <rPr>
        <b/>
        <sz val="11"/>
        <color indexed="8"/>
        <rFont val="Times New Roman"/>
        <family val="1"/>
      </rPr>
      <t xml:space="preserve">
</t>
    </r>
  </si>
  <si>
    <t>Wheather the construction is as per approved Building plan : Yes</t>
  </si>
  <si>
    <t>Material laying at Site: :Nothing</t>
  </si>
  <si>
    <t>Projected life of the structure: 60 Years</t>
  </si>
  <si>
    <r>
      <t xml:space="preserve">Proposed Amenities : </t>
    </r>
    <r>
      <rPr>
        <sz val="11"/>
        <rFont val="Times New Roman"/>
        <family val="1"/>
      </rPr>
      <t xml:space="preserve">1.  Vitrified tiles flooring 2. Granite Kitchen Platform  3. Decorative Enternace  etc. </t>
    </r>
    <r>
      <rPr>
        <b/>
        <sz val="11"/>
        <rFont val="Times New Roman"/>
        <family val="1"/>
      </rPr>
      <t xml:space="preserve">                                                                                                                                                                                                                                </t>
    </r>
    <r>
      <rPr>
        <sz val="11"/>
        <rFont val="Times New Roman"/>
        <family val="1"/>
      </rPr>
      <t xml:space="preserve">1.  Vitrified tiles flooring 2. Granite Kitchen Platform  3. Decorative Enternace  etc.   </t>
    </r>
    <r>
      <rPr>
        <b/>
        <sz val="1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</si>
</sst>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25"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1"/>
      <color theme="1"/>
      <name val="Times New Roman"/>
      <family val="1"/>
    </font>
    <font>
      <b/>
      <sz val="11"/>
      <color theme="1"/>
      <name val="Times New Roman"/>
      <family val="1"/>
    </font>
    <font>
      <sz val="11"/>
      <color rgb="FFFF0000"/>
      <name val="Calibri"/>
      <family val="2"/>
    </font>
    <font>
      <sz val="12"/>
      <color theme="1"/>
      <name val="Times New Roman"/>
      <family val="1"/>
    </font>
    <font>
      <sz val="12"/>
      <name val="Times New Roman"/>
      <family val="1"/>
    </font>
    <font>
      <b/>
      <sz val="12"/>
      <name val="Times New Roman"/>
      <family val="1"/>
    </font>
    <font>
      <sz val="11"/>
      <color rgb="FF000000"/>
      <name val="Times New Roman"/>
      <family val="1"/>
    </font>
    <font>
      <u/>
      <sz val="11"/>
      <color theme="10"/>
      <name val="Calibri"/>
      <family val="2"/>
      <scheme val="minor"/>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3" fillId="0" borderId="0"/>
    <xf numFmtId="0" fontId="13" fillId="0" borderId="0"/>
    <xf numFmtId="0" fontId="23" fillId="0" borderId="0" applyNumberFormat="0" applyFill="0" applyBorder="0" applyAlignment="0" applyProtection="0"/>
  </cellStyleXfs>
  <cellXfs count="209">
    <xf numFmtId="0" fontId="0" fillId="0" borderId="0" xfId="0"/>
    <xf numFmtId="0" fontId="2" fillId="0" borderId="0" xfId="2"/>
    <xf numFmtId="0" fontId="4" fillId="0" borderId="1" xfId="0" applyFont="1" applyBorder="1" applyAlignment="1">
      <alignment vertical="top"/>
    </xf>
    <xf numFmtId="0" fontId="5" fillId="0" borderId="1" xfId="0" applyFont="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0" fontId="4" fillId="2" borderId="2" xfId="0" applyFont="1" applyFill="1" applyBorder="1" applyAlignment="1">
      <alignment vertical="top"/>
    </xf>
    <xf numFmtId="1" fontId="6" fillId="0" borderId="2" xfId="0" applyNumberFormat="1" applyFont="1" applyBorder="1" applyAlignment="1">
      <alignment horizontal="center" vertical="top" wrapText="1"/>
    </xf>
    <xf numFmtId="0" fontId="0" fillId="0" borderId="2" xfId="0" applyBorder="1"/>
    <xf numFmtId="0" fontId="14" fillId="0" borderId="2" xfId="0" applyFont="1" applyBorder="1"/>
    <xf numFmtId="0" fontId="0" fillId="0" borderId="3" xfId="0" applyBorder="1"/>
    <xf numFmtId="0" fontId="0" fillId="3" borderId="2" xfId="0" applyFill="1" applyBorder="1"/>
    <xf numFmtId="0" fontId="14" fillId="0" borderId="2" xfId="0" applyFont="1" applyBorder="1" applyAlignment="1">
      <alignment horizontal="center"/>
    </xf>
    <xf numFmtId="1" fontId="10" fillId="0" borderId="2" xfId="0" applyNumberFormat="1" applyFont="1" applyBorder="1" applyAlignment="1">
      <alignment horizontal="center" vertical="center" wrapText="1"/>
    </xf>
    <xf numFmtId="1" fontId="12" fillId="0" borderId="2" xfId="0" applyNumberFormat="1" applyFont="1" applyBorder="1" applyAlignment="1">
      <alignment horizontal="center" vertical="top" wrapText="1"/>
    </xf>
    <xf numFmtId="0" fontId="14"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3" fillId="0" borderId="0" xfId="0" applyFont="1" applyAlignment="1">
      <alignment vertical="top" wrapText="1"/>
    </xf>
    <xf numFmtId="0" fontId="12" fillId="0" borderId="0" xfId="0" applyFont="1" applyAlignment="1">
      <alignment vertical="top"/>
    </xf>
    <xf numFmtId="0" fontId="4" fillId="2" borderId="2" xfId="0" applyFont="1" applyFill="1" applyBorder="1" applyAlignment="1">
      <alignment horizontal="left" vertical="top"/>
    </xf>
    <xf numFmtId="0" fontId="16" fillId="0" borderId="0" xfId="0" applyFont="1" applyAlignment="1">
      <alignment horizontal="left" vertical="top"/>
    </xf>
    <xf numFmtId="0" fontId="17" fillId="0" borderId="0" xfId="0" applyFont="1"/>
    <xf numFmtId="0" fontId="15" fillId="0" borderId="0" xfId="0" applyFont="1"/>
    <xf numFmtId="0" fontId="3" fillId="0" borderId="0" xfId="0" applyFont="1" applyAlignment="1">
      <alignment horizontal="center" vertical="top"/>
    </xf>
    <xf numFmtId="2" fontId="0" fillId="0" borderId="0" xfId="0" applyNumberFormat="1"/>
    <xf numFmtId="0" fontId="3" fillId="0" borderId="0" xfId="0" applyFont="1" applyAlignment="1">
      <alignment horizontal="left" vertical="top"/>
    </xf>
    <xf numFmtId="0" fontId="0" fillId="0" borderId="0" xfId="0" applyAlignment="1">
      <alignment horizontal="center"/>
    </xf>
    <xf numFmtId="14" fontId="0" fillId="0" borderId="0" xfId="0" applyNumberFormat="1"/>
    <xf numFmtId="14" fontId="1" fillId="0" borderId="0" xfId="3" applyNumberFormat="1"/>
    <xf numFmtId="0" fontId="1" fillId="0" borderId="0" xfId="3"/>
    <xf numFmtId="0" fontId="13" fillId="0" borderId="0" xfId="4"/>
    <xf numFmtId="0" fontId="14" fillId="0" borderId="2" xfId="4" applyFont="1" applyBorder="1" applyAlignment="1">
      <alignment horizontal="center" vertical="top" wrapText="1"/>
    </xf>
    <xf numFmtId="0" fontId="13" fillId="0" borderId="2" xfId="4" applyBorder="1" applyAlignment="1">
      <alignment horizontal="center" vertical="center"/>
    </xf>
    <xf numFmtId="1" fontId="13" fillId="0" borderId="2" xfId="4" applyNumberFormat="1" applyBorder="1" applyAlignment="1">
      <alignment horizontal="center" vertical="center"/>
    </xf>
    <xf numFmtId="165" fontId="13" fillId="0" borderId="2" xfId="1" applyNumberFormat="1" applyFont="1" applyBorder="1" applyAlignment="1">
      <alignment horizontal="right" vertical="center"/>
    </xf>
    <xf numFmtId="0" fontId="14" fillId="0" borderId="2" xfId="4" applyFont="1" applyBorder="1" applyAlignment="1">
      <alignment horizontal="center" vertical="center"/>
    </xf>
    <xf numFmtId="1" fontId="15" fillId="0" borderId="2" xfId="4" applyNumberFormat="1" applyFont="1" applyBorder="1" applyAlignment="1">
      <alignment horizontal="center" vertical="center"/>
    </xf>
    <xf numFmtId="0" fontId="1" fillId="0" borderId="2" xfId="3" applyBorder="1" applyAlignment="1">
      <alignment horizontal="center" vertical="center"/>
    </xf>
    <xf numFmtId="0" fontId="18" fillId="0" borderId="0" xfId="3" applyFont="1"/>
    <xf numFmtId="0" fontId="13" fillId="0" borderId="2" xfId="4" applyBorder="1" applyAlignment="1">
      <alignment horizontal="left" vertical="center"/>
    </xf>
    <xf numFmtId="0" fontId="19" fillId="0" borderId="0" xfId="5" applyFont="1" applyProtection="1">
      <protection hidden="1"/>
    </xf>
    <xf numFmtId="0" fontId="20" fillId="0" borderId="18" xfId="5" applyFont="1" applyBorder="1" applyAlignment="1" applyProtection="1">
      <alignment horizontal="center" vertical="top"/>
      <protection locked="0"/>
    </xf>
    <xf numFmtId="0" fontId="20" fillId="0" borderId="2" xfId="5" applyFont="1" applyBorder="1" applyAlignment="1" applyProtection="1">
      <alignment horizontal="center" vertical="top"/>
      <protection locked="0"/>
    </xf>
    <xf numFmtId="0" fontId="22" fillId="0" borderId="0" xfId="0" applyFont="1" applyProtection="1">
      <protection hidden="1"/>
    </xf>
    <xf numFmtId="0" fontId="19" fillId="0" borderId="0" xfId="5" applyFont="1"/>
    <xf numFmtId="1" fontId="0" fillId="0" borderId="0" xfId="0" applyNumberFormat="1"/>
    <xf numFmtId="1" fontId="0" fillId="0" borderId="0" xfId="0" applyNumberFormat="1" applyAlignment="1">
      <alignment horizontal="right"/>
    </xf>
    <xf numFmtId="0" fontId="20" fillId="0" borderId="1" xfId="5" applyFont="1" applyBorder="1" applyAlignment="1" applyProtection="1">
      <alignment horizontal="center" vertical="top"/>
      <protection locked="0"/>
    </xf>
    <xf numFmtId="0" fontId="20" fillId="0" borderId="2" xfId="5" applyFont="1" applyBorder="1" applyAlignment="1" applyProtection="1">
      <alignment horizontal="center" vertical="top" wrapText="1"/>
      <protection locked="0"/>
    </xf>
    <xf numFmtId="0" fontId="20" fillId="0" borderId="2" xfId="5" applyFont="1" applyBorder="1" applyAlignment="1" applyProtection="1">
      <alignment horizontal="center" wrapText="1"/>
      <protection locked="0"/>
    </xf>
    <xf numFmtId="1" fontId="20" fillId="0" borderId="2" xfId="5" applyNumberFormat="1" applyFont="1" applyBorder="1" applyAlignment="1" applyProtection="1">
      <alignment horizontal="center" wrapText="1"/>
      <protection locked="0"/>
    </xf>
    <xf numFmtId="0" fontId="20" fillId="0" borderId="23" xfId="5" applyFont="1" applyBorder="1" applyAlignment="1" applyProtection="1">
      <alignment horizontal="center" wrapText="1"/>
      <protection locked="0"/>
    </xf>
    <xf numFmtId="14" fontId="4" fillId="0" borderId="1" xfId="0" applyNumberFormat="1" applyFont="1" applyBorder="1" applyAlignment="1">
      <alignment horizontal="left" vertical="top"/>
    </xf>
    <xf numFmtId="0" fontId="4" fillId="0" borderId="12" xfId="0" applyFont="1" applyBorder="1" applyAlignment="1">
      <alignment horizontal="left" vertical="top"/>
    </xf>
    <xf numFmtId="0" fontId="4" fillId="0" borderId="11" xfId="0" applyFont="1" applyBorder="1" applyAlignment="1">
      <alignment horizontal="left" vertical="top"/>
    </xf>
    <xf numFmtId="0" fontId="20" fillId="0" borderId="18" xfId="5" applyFont="1" applyBorder="1" applyAlignment="1" applyProtection="1">
      <alignment horizontal="center" vertical="top" wrapText="1"/>
      <protection locked="0"/>
    </xf>
    <xf numFmtId="0" fontId="20" fillId="0" borderId="1" xfId="5" applyFont="1" applyBorder="1" applyAlignment="1" applyProtection="1">
      <alignment horizontal="center" vertical="top" wrapText="1"/>
      <protection locked="0"/>
    </xf>
    <xf numFmtId="9" fontId="20" fillId="2" borderId="2" xfId="5" applyNumberFormat="1" applyFont="1" applyFill="1" applyBorder="1" applyAlignment="1" applyProtection="1">
      <alignment horizontal="center" vertical="center" wrapText="1"/>
      <protection hidden="1"/>
    </xf>
    <xf numFmtId="0" fontId="20" fillId="0" borderId="21" xfId="5" applyFont="1" applyBorder="1" applyAlignment="1" applyProtection="1">
      <alignment horizontal="center" vertical="top"/>
      <protection locked="0"/>
    </xf>
    <xf numFmtId="0" fontId="20" fillId="0" borderId="22" xfId="5" applyFont="1" applyBorder="1" applyAlignment="1" applyProtection="1">
      <alignment horizontal="center" vertical="top"/>
      <protection locked="0"/>
    </xf>
    <xf numFmtId="9" fontId="20" fillId="2" borderId="23" xfId="5" applyNumberFormat="1" applyFont="1" applyFill="1" applyBorder="1" applyAlignment="1" applyProtection="1">
      <alignment horizontal="center" vertical="center" wrapText="1"/>
      <protection hidden="1"/>
    </xf>
    <xf numFmtId="0" fontId="4" fillId="0" borderId="2" xfId="0" applyFont="1" applyBorder="1" applyAlignment="1">
      <alignment horizontal="left" vertical="top"/>
    </xf>
    <xf numFmtId="0" fontId="9" fillId="0" borderId="2" xfId="0" applyFont="1" applyBorder="1" applyAlignment="1">
      <alignment horizontal="center" vertical="top"/>
    </xf>
    <xf numFmtId="0" fontId="9" fillId="0" borderId="1" xfId="0" applyFont="1" applyBorder="1" applyAlignment="1">
      <alignment horizontal="center" vertical="top"/>
    </xf>
    <xf numFmtId="0" fontId="9" fillId="0" borderId="12" xfId="0" applyFont="1" applyBorder="1" applyAlignment="1">
      <alignment horizontal="center" vertical="top"/>
    </xf>
    <xf numFmtId="0" fontId="9" fillId="0" borderId="11" xfId="0" applyFont="1" applyBorder="1" applyAlignment="1">
      <alignment horizontal="center" vertical="top"/>
    </xf>
    <xf numFmtId="0" fontId="9" fillId="0" borderId="1" xfId="0" applyFont="1" applyBorder="1" applyAlignment="1">
      <alignment horizontal="left" vertical="top" wrapText="1"/>
    </xf>
    <xf numFmtId="0" fontId="9" fillId="0" borderId="11" xfId="0" applyFont="1" applyBorder="1" applyAlignment="1">
      <alignment horizontal="left" vertical="top" wrapText="1"/>
    </xf>
    <xf numFmtId="0" fontId="4" fillId="2" borderId="1" xfId="0" applyFont="1" applyFill="1" applyBorder="1" applyAlignment="1">
      <alignment horizontal="left" vertical="top"/>
    </xf>
    <xf numFmtId="0" fontId="4" fillId="2" borderId="12" xfId="0" applyFont="1" applyFill="1" applyBorder="1" applyAlignment="1">
      <alignment horizontal="left" vertical="top"/>
    </xf>
    <xf numFmtId="0" fontId="4" fillId="2" borderId="11" xfId="0" applyFont="1" applyFill="1" applyBorder="1" applyAlignment="1">
      <alignment horizontal="left" vertical="top"/>
    </xf>
    <xf numFmtId="0" fontId="21" fillId="0" borderId="18" xfId="5" applyFont="1" applyBorder="1" applyAlignment="1" applyProtection="1">
      <alignment horizontal="left" vertical="top"/>
      <protection locked="0"/>
    </xf>
    <xf numFmtId="0" fontId="21" fillId="0" borderId="1" xfId="5" applyFont="1" applyBorder="1" applyAlignment="1" applyProtection="1">
      <alignment horizontal="left" vertical="top"/>
      <protection locked="0"/>
    </xf>
    <xf numFmtId="0" fontId="21" fillId="0" borderId="2" xfId="5" applyFont="1" applyBorder="1" applyAlignment="1" applyProtection="1">
      <alignment horizontal="left" vertical="top" wrapText="1"/>
      <protection locked="0"/>
    </xf>
    <xf numFmtId="0" fontId="21" fillId="0" borderId="19" xfId="5" applyFont="1" applyBorder="1" applyAlignment="1" applyProtection="1">
      <alignment horizontal="left" vertical="top" wrapText="1"/>
      <protection locked="0"/>
    </xf>
    <xf numFmtId="0" fontId="20" fillId="0" borderId="20" xfId="5" applyFont="1" applyBorder="1" applyAlignment="1" applyProtection="1">
      <alignment horizontal="center" vertical="top"/>
      <protection locked="0"/>
    </xf>
    <xf numFmtId="0" fontId="20" fillId="0" borderId="12" xfId="5" applyFont="1" applyBorder="1" applyAlignment="1" applyProtection="1">
      <alignment horizontal="center" vertical="top"/>
      <protection locked="0"/>
    </xf>
    <xf numFmtId="0" fontId="20" fillId="0" borderId="2" xfId="5" applyFont="1" applyBorder="1" applyAlignment="1" applyProtection="1">
      <alignment horizontal="center" vertical="top" wrapText="1"/>
      <protection locked="0"/>
    </xf>
    <xf numFmtId="0" fontId="20" fillId="0" borderId="19" xfId="5" applyFont="1" applyBorder="1" applyAlignment="1" applyProtection="1">
      <alignment horizontal="center" vertical="top" wrapText="1"/>
      <protection locked="0"/>
    </xf>
    <xf numFmtId="0" fontId="20" fillId="0" borderId="18" xfId="5" applyFont="1" applyBorder="1" applyAlignment="1" applyProtection="1">
      <alignment horizontal="center" vertical="top"/>
      <protection locked="0"/>
    </xf>
    <xf numFmtId="0" fontId="20" fillId="0" borderId="1" xfId="5" applyFont="1" applyBorder="1" applyAlignment="1" applyProtection="1">
      <alignment horizontal="center" vertical="top"/>
      <protection locked="0"/>
    </xf>
    <xf numFmtId="9" fontId="20" fillId="2" borderId="19" xfId="5" applyNumberFormat="1" applyFont="1" applyFill="1" applyBorder="1" applyAlignment="1" applyProtection="1">
      <alignment horizontal="center" vertical="center" wrapText="1"/>
      <protection hidden="1"/>
    </xf>
    <xf numFmtId="9" fontId="20" fillId="2" borderId="24" xfId="5" applyNumberFormat="1" applyFont="1" applyFill="1" applyBorder="1" applyAlignment="1" applyProtection="1">
      <alignment horizontal="center" vertical="center" wrapText="1"/>
      <protection hidden="1"/>
    </xf>
    <xf numFmtId="0" fontId="9" fillId="0" borderId="1" xfId="0" applyFont="1" applyBorder="1" applyAlignment="1">
      <alignment vertical="top" wrapText="1"/>
    </xf>
    <xf numFmtId="0" fontId="9" fillId="0" borderId="12" xfId="0" applyFont="1" applyBorder="1" applyAlignment="1">
      <alignment vertical="top" wrapText="1"/>
    </xf>
    <xf numFmtId="0" fontId="9" fillId="0" borderId="11" xfId="0" applyFont="1" applyBorder="1" applyAlignment="1">
      <alignment vertical="top" wrapText="1"/>
    </xf>
    <xf numFmtId="0" fontId="5" fillId="0" borderId="1" xfId="0" applyFont="1" applyBorder="1" applyAlignment="1">
      <alignment horizontal="left" vertical="top"/>
    </xf>
    <xf numFmtId="0" fontId="5" fillId="0" borderId="12" xfId="0" applyFont="1" applyBorder="1" applyAlignment="1">
      <alignment horizontal="left" vertical="top"/>
    </xf>
    <xf numFmtId="0" fontId="5" fillId="0" borderId="11" xfId="0" applyFont="1" applyBorder="1" applyAlignment="1">
      <alignment horizontal="left" vertical="top"/>
    </xf>
    <xf numFmtId="0" fontId="4" fillId="0" borderId="1" xfId="0" applyFont="1" applyBorder="1" applyAlignment="1">
      <alignment horizontal="left" vertical="top" wrapText="1"/>
    </xf>
    <xf numFmtId="0" fontId="4" fillId="0" borderId="11" xfId="0" applyFont="1" applyBorder="1" applyAlignment="1">
      <alignment horizontal="left" vertical="top" wrapText="1"/>
    </xf>
    <xf numFmtId="0" fontId="4" fillId="0" borderId="1" xfId="0" applyFont="1" applyBorder="1" applyAlignment="1">
      <alignment horizontal="center" vertical="top" wrapText="1"/>
    </xf>
    <xf numFmtId="0" fontId="4" fillId="0" borderId="11" xfId="0" applyFont="1" applyBorder="1" applyAlignment="1">
      <alignment horizontal="center" vertical="top" wrapText="1"/>
    </xf>
    <xf numFmtId="0" fontId="4" fillId="2" borderId="1"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0" borderId="1" xfId="0" applyFont="1" applyBorder="1" applyAlignment="1">
      <alignment horizontal="left" vertical="top"/>
    </xf>
    <xf numFmtId="0" fontId="4" fillId="0" borderId="5" xfId="0" applyFont="1" applyBorder="1" applyAlignment="1">
      <alignment horizontal="left" vertical="top" wrapText="1"/>
    </xf>
    <xf numFmtId="0" fontId="5" fillId="0" borderId="13" xfId="0" applyFont="1" applyBorder="1" applyAlignment="1">
      <alignment horizontal="left" vertical="top" wrapText="1"/>
    </xf>
    <xf numFmtId="0" fontId="5" fillId="0" borderId="6" xfId="0" applyFont="1" applyBorder="1" applyAlignment="1">
      <alignment horizontal="left" vertical="top" wrapText="1"/>
    </xf>
    <xf numFmtId="0" fontId="4" fillId="0" borderId="13" xfId="0" applyFont="1" applyBorder="1" applyAlignment="1">
      <alignment horizontal="left" vertical="top" wrapText="1"/>
    </xf>
    <xf numFmtId="0" fontId="4" fillId="0" borderId="6" xfId="0" applyFont="1" applyBorder="1" applyAlignment="1">
      <alignment horizontal="left" vertical="top" wrapText="1"/>
    </xf>
    <xf numFmtId="0" fontId="3" fillId="0" borderId="1" xfId="0" applyFont="1" applyBorder="1" applyAlignment="1">
      <alignment horizontal="center" vertical="top"/>
    </xf>
    <xf numFmtId="0" fontId="3" fillId="0" borderId="12" xfId="0" applyFont="1" applyBorder="1" applyAlignment="1">
      <alignment horizontal="center" vertical="top"/>
    </xf>
    <xf numFmtId="0" fontId="3" fillId="0" borderId="11" xfId="0" applyFont="1" applyBorder="1" applyAlignment="1">
      <alignment horizontal="center" vertical="top"/>
    </xf>
    <xf numFmtId="14" fontId="4" fillId="0" borderId="12" xfId="0" applyNumberFormat="1" applyFont="1" applyBorder="1" applyAlignment="1">
      <alignment horizontal="left" vertical="top"/>
    </xf>
    <xf numFmtId="14" fontId="4" fillId="0" borderId="11" xfId="0" applyNumberFormat="1" applyFont="1" applyBorder="1" applyAlignment="1">
      <alignment horizontal="left" vertical="top"/>
    </xf>
    <xf numFmtId="0" fontId="4" fillId="0" borderId="12" xfId="0" applyFont="1" applyBorder="1" applyAlignment="1">
      <alignment horizontal="left" vertical="top" wrapText="1"/>
    </xf>
    <xf numFmtId="0" fontId="3" fillId="0" borderId="1" xfId="0" applyFont="1" applyBorder="1" applyAlignment="1">
      <alignment horizontal="left" vertical="top"/>
    </xf>
    <xf numFmtId="0" fontId="3" fillId="0" borderId="12" xfId="0" applyFont="1" applyBorder="1" applyAlignment="1">
      <alignment horizontal="left" vertical="top"/>
    </xf>
    <xf numFmtId="0" fontId="3" fillId="0" borderId="11" xfId="0" applyFont="1" applyBorder="1" applyAlignment="1">
      <alignment horizontal="left" vertical="top"/>
    </xf>
    <xf numFmtId="0" fontId="4" fillId="0" borderId="1" xfId="0" applyFont="1" applyBorder="1" applyAlignment="1">
      <alignment vertical="top"/>
    </xf>
    <xf numFmtId="0" fontId="4" fillId="0" borderId="12" xfId="0" applyFont="1" applyBorder="1" applyAlignment="1">
      <alignment vertical="top"/>
    </xf>
    <xf numFmtId="0" fontId="4" fillId="0" borderId="11" xfId="0" applyFont="1" applyBorder="1" applyAlignment="1">
      <alignment vertical="top"/>
    </xf>
    <xf numFmtId="0" fontId="4" fillId="0" borderId="1" xfId="0" applyFont="1" applyBorder="1" applyAlignment="1">
      <alignment horizontal="center" vertical="top"/>
    </xf>
    <xf numFmtId="0" fontId="4" fillId="0" borderId="11" xfId="0" applyFont="1" applyBorder="1" applyAlignment="1">
      <alignment horizontal="center" vertical="top"/>
    </xf>
    <xf numFmtId="0" fontId="5" fillId="0" borderId="1" xfId="0" applyFont="1" applyBorder="1" applyAlignment="1">
      <alignment horizontal="center" vertical="top"/>
    </xf>
    <xf numFmtId="0" fontId="5" fillId="0" borderId="11" xfId="0" applyFont="1" applyBorder="1" applyAlignment="1">
      <alignment horizontal="center" vertical="top"/>
    </xf>
    <xf numFmtId="0" fontId="4" fillId="0" borderId="2" xfId="0" applyFont="1" applyBorder="1" applyAlignment="1">
      <alignment horizontal="left" vertical="top" wrapText="1"/>
    </xf>
    <xf numFmtId="0" fontId="4" fillId="0" borderId="9" xfId="0" applyFont="1"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9" fillId="0" borderId="12" xfId="0" applyFont="1" applyBorder="1" applyAlignment="1">
      <alignment horizontal="left" vertical="top" wrapText="1"/>
    </xf>
    <xf numFmtId="0" fontId="5" fillId="0" borderId="12" xfId="0" applyFont="1" applyBorder="1" applyAlignment="1">
      <alignment vertical="top"/>
    </xf>
    <xf numFmtId="0" fontId="5" fillId="0" borderId="11" xfId="0" applyFont="1" applyBorder="1" applyAlignment="1">
      <alignment vertical="top"/>
    </xf>
    <xf numFmtId="0" fontId="5" fillId="0" borderId="1" xfId="0" applyFont="1" applyBorder="1" applyAlignment="1">
      <alignment vertical="top"/>
    </xf>
    <xf numFmtId="0" fontId="3" fillId="0" borderId="5" xfId="2" applyFont="1" applyBorder="1" applyAlignment="1">
      <alignment horizontal="left" vertical="top" wrapText="1"/>
    </xf>
    <xf numFmtId="0" fontId="3" fillId="0" borderId="13" xfId="2" applyFont="1" applyBorder="1" applyAlignment="1">
      <alignment horizontal="left" vertical="top" wrapText="1"/>
    </xf>
    <xf numFmtId="0" fontId="3" fillId="0" borderId="6" xfId="2" applyFont="1" applyBorder="1" applyAlignment="1">
      <alignment horizontal="left" vertical="top" wrapText="1"/>
    </xf>
    <xf numFmtId="0" fontId="4" fillId="0" borderId="2" xfId="0" applyFont="1" applyBorder="1" applyAlignment="1">
      <alignment horizontal="center" vertical="top"/>
    </xf>
    <xf numFmtId="1" fontId="10" fillId="0" borderId="5"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1" fontId="10" fillId="0" borderId="7" xfId="0" applyNumberFormat="1" applyFont="1" applyBorder="1" applyAlignment="1">
      <alignment horizontal="center" vertical="center" wrapText="1"/>
    </xf>
    <xf numFmtId="1" fontId="10" fillId="0" borderId="8"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12" xfId="0" applyNumberFormat="1" applyFont="1" applyBorder="1" applyAlignment="1">
      <alignment horizontal="center" vertical="center" wrapText="1"/>
    </xf>
    <xf numFmtId="1" fontId="6" fillId="0" borderId="11" xfId="0" applyNumberFormat="1" applyFont="1" applyBorder="1" applyAlignment="1">
      <alignment horizontal="center" vertical="center" wrapText="1"/>
    </xf>
    <xf numFmtId="0" fontId="9" fillId="0" borderId="1" xfId="0" applyFont="1" applyBorder="1" applyAlignment="1">
      <alignment horizontal="left" vertical="top"/>
    </xf>
    <xf numFmtId="0" fontId="9" fillId="0" borderId="12" xfId="0" applyFont="1" applyBorder="1" applyAlignment="1">
      <alignment horizontal="left" vertical="top"/>
    </xf>
    <xf numFmtId="0" fontId="9" fillId="0" borderId="11" xfId="0" applyFont="1" applyBorder="1" applyAlignment="1">
      <alignment horizontal="left" vertical="top"/>
    </xf>
    <xf numFmtId="0" fontId="6" fillId="0" borderId="14" xfId="5" applyFont="1" applyBorder="1" applyAlignment="1" applyProtection="1">
      <alignment horizontal="center" vertical="top" wrapText="1"/>
      <protection locked="0"/>
    </xf>
    <xf numFmtId="0" fontId="6" fillId="0" borderId="15" xfId="5" applyFont="1" applyBorder="1" applyAlignment="1" applyProtection="1">
      <alignment horizontal="center" vertical="top" wrapText="1"/>
      <protection locked="0"/>
    </xf>
    <xf numFmtId="0" fontId="6" fillId="0" borderId="16" xfId="5" applyFont="1" applyBorder="1" applyAlignment="1" applyProtection="1">
      <alignment horizontal="left" vertical="top" wrapText="1"/>
      <protection locked="0"/>
    </xf>
    <xf numFmtId="0" fontId="6" fillId="0" borderId="17" xfId="5" applyFont="1" applyBorder="1" applyAlignment="1" applyProtection="1">
      <alignment horizontal="left" vertical="top" wrapText="1"/>
      <protection locked="0"/>
    </xf>
    <xf numFmtId="0" fontId="20" fillId="0" borderId="2" xfId="5" applyFont="1" applyBorder="1" applyAlignment="1" applyProtection="1">
      <alignment horizontal="center" vertical="top"/>
      <protection locked="0"/>
    </xf>
    <xf numFmtId="0" fontId="20" fillId="0" borderId="19" xfId="5" applyFont="1" applyBorder="1" applyAlignment="1" applyProtection="1">
      <alignment horizontal="center" vertical="top"/>
      <protection locked="0"/>
    </xf>
    <xf numFmtId="1" fontId="6" fillId="0" borderId="1" xfId="0" applyNumberFormat="1" applyFont="1" applyBorder="1" applyAlignment="1">
      <alignment horizontal="center" vertical="top" wrapText="1"/>
    </xf>
    <xf numFmtId="1" fontId="6" fillId="0" borderId="11" xfId="0" applyNumberFormat="1" applyFont="1" applyBorder="1" applyAlignment="1">
      <alignment horizontal="center" vertical="top" wrapText="1"/>
    </xf>
    <xf numFmtId="1" fontId="3" fillId="0" borderId="1" xfId="0" applyNumberFormat="1" applyFont="1" applyBorder="1" applyAlignment="1">
      <alignment horizontal="center" vertical="top" wrapText="1"/>
    </xf>
    <xf numFmtId="1" fontId="3" fillId="0" borderId="11" xfId="0" applyNumberFormat="1" applyFont="1" applyBorder="1" applyAlignment="1">
      <alignment horizontal="center" vertical="top" wrapText="1"/>
    </xf>
    <xf numFmtId="1" fontId="6" fillId="0" borderId="5" xfId="0" applyNumberFormat="1" applyFont="1" applyBorder="1" applyAlignment="1">
      <alignment horizontal="center" vertical="center" wrapText="1"/>
    </xf>
    <xf numFmtId="1" fontId="6" fillId="0" borderId="13"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0" fontId="3" fillId="0" borderId="1" xfId="0" applyFont="1" applyBorder="1" applyAlignment="1">
      <alignment horizontal="center" vertical="top" wrapText="1"/>
    </xf>
    <xf numFmtId="0" fontId="3" fillId="0" borderId="12" xfId="0" applyFont="1" applyBorder="1" applyAlignment="1">
      <alignment horizontal="center" vertical="top" wrapText="1"/>
    </xf>
    <xf numFmtId="0" fontId="3" fillId="0" borderId="11" xfId="0" applyFont="1" applyBorder="1" applyAlignment="1">
      <alignment horizontal="center" vertical="top" wrapText="1"/>
    </xf>
    <xf numFmtId="0" fontId="3" fillId="0" borderId="5" xfId="0" applyFont="1" applyBorder="1" applyAlignment="1">
      <alignment horizontal="center" vertical="top" wrapText="1"/>
    </xf>
    <xf numFmtId="0" fontId="3" fillId="0" borderId="13"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0" xfId="0" applyFont="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3" xfId="0" applyFont="1" applyBorder="1" applyAlignment="1">
      <alignment horizontal="center" vertical="top" wrapText="1"/>
    </xf>
    <xf numFmtId="0" fontId="3" fillId="0" borderId="10" xfId="0" applyFont="1" applyBorder="1" applyAlignment="1">
      <alignment horizontal="center" vertical="top" wrapText="1"/>
    </xf>
    <xf numFmtId="0" fontId="7" fillId="0" borderId="12" xfId="0" applyFont="1" applyBorder="1" applyAlignment="1">
      <alignment horizontal="left" vertical="top"/>
    </xf>
    <xf numFmtId="0" fontId="7" fillId="0" borderId="11" xfId="0" applyFont="1" applyBorder="1" applyAlignment="1">
      <alignment horizontal="left" vertical="top"/>
    </xf>
    <xf numFmtId="0" fontId="11" fillId="0" borderId="1" xfId="0" applyFont="1" applyBorder="1" applyAlignment="1">
      <alignment horizontal="center" vertical="top"/>
    </xf>
    <xf numFmtId="0" fontId="11" fillId="0" borderId="12" xfId="0" applyFont="1" applyBorder="1" applyAlignment="1">
      <alignment horizontal="center" vertical="top"/>
    </xf>
    <xf numFmtId="0" fontId="11" fillId="0" borderId="11" xfId="0" applyFont="1" applyBorder="1" applyAlignment="1">
      <alignment horizontal="center" vertical="top"/>
    </xf>
    <xf numFmtId="0" fontId="8" fillId="0" borderId="5" xfId="0" applyFont="1" applyBorder="1" applyAlignment="1">
      <alignment vertical="top" wrapText="1"/>
    </xf>
    <xf numFmtId="0" fontId="8" fillId="0" borderId="13" xfId="0" applyFont="1" applyBorder="1" applyAlignment="1">
      <alignment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0" xfId="0" applyFont="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3" xfId="0" applyFont="1" applyBorder="1" applyAlignment="1">
      <alignment vertical="top" wrapText="1"/>
    </xf>
    <xf numFmtId="0" fontId="8" fillId="0" borderId="10" xfId="0" applyFont="1" applyBorder="1" applyAlignment="1">
      <alignment vertical="top" wrapText="1"/>
    </xf>
    <xf numFmtId="0" fontId="7" fillId="0" borderId="1" xfId="0" applyFont="1" applyBorder="1" applyAlignment="1">
      <alignment horizontal="left" vertical="top"/>
    </xf>
    <xf numFmtId="0" fontId="0" fillId="0" borderId="11" xfId="0" applyBorder="1" applyAlignment="1">
      <alignment horizontal="left"/>
    </xf>
    <xf numFmtId="0" fontId="23" fillId="0" borderId="1" xfId="6" applyBorder="1" applyAlignment="1">
      <alignment horizontal="left" vertical="top"/>
    </xf>
    <xf numFmtId="0" fontId="3" fillId="0" borderId="1" xfId="0" applyFont="1" applyBorder="1" applyAlignment="1">
      <alignment vertical="top"/>
    </xf>
    <xf numFmtId="0" fontId="3" fillId="0" borderId="12" xfId="0" applyFont="1" applyBorder="1" applyAlignment="1">
      <alignment vertical="top"/>
    </xf>
    <xf numFmtId="0" fontId="3" fillId="0" borderId="11" xfId="0" applyFont="1" applyBorder="1" applyAlignment="1">
      <alignment vertical="top"/>
    </xf>
    <xf numFmtId="0" fontId="9" fillId="0" borderId="5" xfId="0" applyFont="1" applyBorder="1" applyAlignment="1">
      <alignment horizontal="left" vertical="top" wrapText="1"/>
    </xf>
    <xf numFmtId="0" fontId="9" fillId="0" borderId="13" xfId="0" applyFont="1" applyBorder="1" applyAlignment="1">
      <alignment horizontal="left" vertical="top" wrapText="1"/>
    </xf>
    <xf numFmtId="0" fontId="9" fillId="0" borderId="6" xfId="0" applyFont="1" applyBorder="1" applyAlignment="1">
      <alignment horizontal="left" vertical="top" wrapText="1"/>
    </xf>
    <xf numFmtId="0" fontId="9" fillId="0" borderId="9" xfId="0" applyFont="1" applyBorder="1" applyAlignment="1">
      <alignment horizontal="left" vertical="top" wrapText="1"/>
    </xf>
    <xf numFmtId="0" fontId="9" fillId="0" borderId="3" xfId="0" applyFont="1" applyBorder="1" applyAlignment="1">
      <alignment horizontal="left" vertical="top" wrapText="1"/>
    </xf>
    <xf numFmtId="0" fontId="9" fillId="0" borderId="10" xfId="0" applyFont="1" applyBorder="1" applyAlignment="1">
      <alignment horizontal="left" vertical="top" wrapText="1"/>
    </xf>
    <xf numFmtId="0" fontId="4" fillId="0" borderId="1" xfId="0" applyFont="1" applyBorder="1" applyAlignment="1">
      <alignment horizontal="center" vertical="center"/>
    </xf>
    <xf numFmtId="0" fontId="5" fillId="0" borderId="12" xfId="0" applyFont="1" applyBorder="1" applyAlignment="1">
      <alignment horizontal="center" vertical="center"/>
    </xf>
    <xf numFmtId="0" fontId="4" fillId="2" borderId="2" xfId="0" applyFont="1" applyFill="1" applyBorder="1" applyAlignment="1">
      <alignment horizontal="left" vertical="top"/>
    </xf>
    <xf numFmtId="0" fontId="4" fillId="0" borderId="5" xfId="0" applyFont="1" applyBorder="1" applyAlignment="1">
      <alignment horizontal="left" vertical="top"/>
    </xf>
    <xf numFmtId="0" fontId="4" fillId="0" borderId="13" xfId="0" applyFont="1" applyBorder="1" applyAlignment="1">
      <alignment horizontal="left" vertical="top"/>
    </xf>
    <xf numFmtId="0" fontId="4" fillId="0" borderId="6" xfId="0" applyFont="1" applyBorder="1" applyAlignment="1">
      <alignment horizontal="left" vertical="top"/>
    </xf>
    <xf numFmtId="0" fontId="4" fillId="0" borderId="9" xfId="0" applyFont="1" applyBorder="1" applyAlignment="1">
      <alignment horizontal="left" vertical="top"/>
    </xf>
    <xf numFmtId="0" fontId="4" fillId="0" borderId="3" xfId="0" applyFont="1" applyBorder="1" applyAlignment="1">
      <alignment horizontal="left" vertical="top"/>
    </xf>
    <xf numFmtId="0" fontId="4" fillId="0" borderId="10" xfId="0" applyFont="1" applyBorder="1" applyAlignment="1">
      <alignment horizontal="left" vertical="top"/>
    </xf>
    <xf numFmtId="0" fontId="14" fillId="0" borderId="2" xfId="4" applyFont="1" applyBorder="1" applyAlignment="1">
      <alignment horizontal="left"/>
    </xf>
    <xf numFmtId="0" fontId="0" fillId="3" borderId="2" xfId="0" applyFill="1" applyBorder="1" applyAlignment="1">
      <alignment horizontal="center" wrapText="1"/>
    </xf>
    <xf numFmtId="0" fontId="14" fillId="0" borderId="2" xfId="0" applyFont="1" applyBorder="1" applyAlignment="1">
      <alignment horizontal="center"/>
    </xf>
  </cellXfs>
  <cellStyles count="7">
    <cellStyle name="Comma 2" xfId="1"/>
    <cellStyle name="Excel Built-in Normal" xfId="2"/>
    <cellStyle name="Excel Built-in Normal 2" xfId="3"/>
    <cellStyle name="Hyperlink" xfId="6" builtinId="8"/>
    <cellStyle name="Normal" xfId="0" builtinId="0"/>
    <cellStyle name="Normal 3" xfId="5"/>
    <cellStyle name="Normal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image" Target="../media/image1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5" Type="http://schemas.openxmlformats.org/officeDocument/2006/relationships/image" Target="../media/image19.png"/><Relationship Id="rId4"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243169</xdr:colOff>
      <xdr:row>158</xdr:row>
      <xdr:rowOff>145677</xdr:rowOff>
    </xdr:from>
    <xdr:to>
      <xdr:col>7</xdr:col>
      <xdr:colOff>549089</xdr:colOff>
      <xdr:row>173</xdr:row>
      <xdr:rowOff>100941</xdr:rowOff>
    </xdr:to>
    <xdr:pic>
      <xdr:nvPicPr>
        <xdr:cNvPr id="1184" name="Picture 3">
          <a:extLst>
            <a:ext uri="{FF2B5EF4-FFF2-40B4-BE49-F238E27FC236}">
              <a16:creationId xmlns:a16="http://schemas.microsoft.com/office/drawing/2014/main" xmlns="" id="{00000000-0008-0000-0000-0000A004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072404" y="34682206"/>
          <a:ext cx="4418479" cy="281276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233084</xdr:colOff>
      <xdr:row>174</xdr:row>
      <xdr:rowOff>147917</xdr:rowOff>
    </xdr:from>
    <xdr:to>
      <xdr:col>7</xdr:col>
      <xdr:colOff>552076</xdr:colOff>
      <xdr:row>189</xdr:row>
      <xdr:rowOff>103181</xdr:rowOff>
    </xdr:to>
    <xdr:pic>
      <xdr:nvPicPr>
        <xdr:cNvPr id="1185" name="Picture 4">
          <a:extLst>
            <a:ext uri="{FF2B5EF4-FFF2-40B4-BE49-F238E27FC236}">
              <a16:creationId xmlns:a16="http://schemas.microsoft.com/office/drawing/2014/main" xmlns="" id="{00000000-0008-0000-0000-0000A104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062319" y="37732446"/>
          <a:ext cx="4431551" cy="281276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514350</xdr:colOff>
      <xdr:row>118</xdr:row>
      <xdr:rowOff>28575</xdr:rowOff>
    </xdr:from>
    <xdr:to>
      <xdr:col>19</xdr:col>
      <xdr:colOff>19050</xdr:colOff>
      <xdr:row>149</xdr:row>
      <xdr:rowOff>38100</xdr:rowOff>
    </xdr:to>
    <xdr:grpSp>
      <xdr:nvGrpSpPr>
        <xdr:cNvPr id="19" name="Group 18"/>
        <xdr:cNvGrpSpPr/>
      </xdr:nvGrpSpPr>
      <xdr:grpSpPr>
        <a:xfrm>
          <a:off x="6767720" y="24255205"/>
          <a:ext cx="5658678" cy="5915025"/>
          <a:chOff x="1171409" y="914400"/>
          <a:chExt cx="5182739" cy="5634099"/>
        </a:xfrm>
      </xdr:grpSpPr>
      <xdr:pic>
        <xdr:nvPicPr>
          <xdr:cNvPr id="20" name="Picture 19"/>
          <xdr:cNvPicPr>
            <a:picLocks noChangeAspect="1"/>
          </xdr:cNvPicPr>
        </xdr:nvPicPr>
        <xdr:blipFill>
          <a:blip xmlns:r="http://schemas.openxmlformats.org/officeDocument/2006/relationships" r:embed="rId3"/>
          <a:stretch>
            <a:fillRect/>
          </a:stretch>
        </xdr:blipFill>
        <xdr:spPr>
          <a:xfrm>
            <a:off x="1171409" y="4388499"/>
            <a:ext cx="1620000" cy="2160000"/>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4"/>
          <a:stretch>
            <a:fillRect/>
          </a:stretch>
        </xdr:blipFill>
        <xdr:spPr>
          <a:xfrm>
            <a:off x="4734148" y="4388499"/>
            <a:ext cx="1620000" cy="216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5"/>
          <a:stretch>
            <a:fillRect/>
          </a:stretch>
        </xdr:blipFill>
        <xdr:spPr>
          <a:xfrm>
            <a:off x="2940906" y="4388499"/>
            <a:ext cx="1620000" cy="2160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6"/>
          <a:stretch>
            <a:fillRect/>
          </a:stretch>
        </xdr:blipFill>
        <xdr:spPr>
          <a:xfrm>
            <a:off x="1436937" y="914400"/>
            <a:ext cx="4379167" cy="3284375"/>
          </a:xfrm>
          <a:prstGeom prst="rect">
            <a:avLst/>
          </a:prstGeom>
          <a:ln>
            <a:solidFill>
              <a:schemeClr val="tx1"/>
            </a:solidFill>
          </a:ln>
        </xdr:spPr>
      </xdr:pic>
    </xdr:grpSp>
    <xdr:clientData/>
  </xdr:twoCellAnchor>
  <xdr:twoCellAnchor>
    <xdr:from>
      <xdr:col>0</xdr:col>
      <xdr:colOff>514350</xdr:colOff>
      <xdr:row>118</xdr:row>
      <xdr:rowOff>190499</xdr:rowOff>
    </xdr:from>
    <xdr:to>
      <xdr:col>9</xdr:col>
      <xdr:colOff>603</xdr:colOff>
      <xdr:row>155</xdr:row>
      <xdr:rowOff>74025</xdr:rowOff>
    </xdr:to>
    <xdr:grpSp>
      <xdr:nvGrpSpPr>
        <xdr:cNvPr id="2" name="Group 1"/>
        <xdr:cNvGrpSpPr/>
      </xdr:nvGrpSpPr>
      <xdr:grpSpPr>
        <a:xfrm>
          <a:off x="514350" y="24417129"/>
          <a:ext cx="5308927" cy="6932026"/>
          <a:chOff x="419100" y="24841199"/>
          <a:chExt cx="5315553" cy="6932026"/>
        </a:xfrm>
      </xdr:grpSpPr>
      <xdr:pic>
        <xdr:nvPicPr>
          <xdr:cNvPr id="9" name="Picture 8" descr="https://vsjcllp.vsjadon.com/upload/insp-239922-152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2305050" y="296132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descr="https://vsjcllp.vsjadon.com/upload/insp-239922-847.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029075" y="27222449"/>
            <a:ext cx="1705578" cy="22860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10" descr="https://vsjcllp.vsjadon.com/upload/insp-239922-860.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419100" y="24841199"/>
            <a:ext cx="3503929" cy="46767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11" descr="https://vsjcllp.vsjadon.com/upload/insp-239922-931.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028606" y="24857732"/>
            <a:ext cx="1705578" cy="22764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438150</xdr:colOff>
      <xdr:row>0</xdr:row>
      <xdr:rowOff>171450</xdr:rowOff>
    </xdr:from>
    <xdr:to>
      <xdr:col>12</xdr:col>
      <xdr:colOff>352425</xdr:colOff>
      <xdr:row>22</xdr:row>
      <xdr:rowOff>114300</xdr:rowOff>
    </xdr:to>
    <xdr:pic>
      <xdr:nvPicPr>
        <xdr:cNvPr id="2073" name="Picture 1">
          <a:extLst>
            <a:ext uri="{FF2B5EF4-FFF2-40B4-BE49-F238E27FC236}">
              <a16:creationId xmlns:a16="http://schemas.microsoft.com/office/drawing/2014/main" xmlns="" id="{00000000-0008-0000-02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1550" y="171450"/>
          <a:ext cx="2962275" cy="413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295275</xdr:colOff>
      <xdr:row>0</xdr:row>
      <xdr:rowOff>171450</xdr:rowOff>
    </xdr:from>
    <xdr:to>
      <xdr:col>7</xdr:col>
      <xdr:colOff>209550</xdr:colOff>
      <xdr:row>22</xdr:row>
      <xdr:rowOff>114300</xdr:rowOff>
    </xdr:to>
    <xdr:pic>
      <xdr:nvPicPr>
        <xdr:cNvPr id="2074" name="Picture 2">
          <a:extLst>
            <a:ext uri="{FF2B5EF4-FFF2-40B4-BE49-F238E27FC236}">
              <a16:creationId xmlns:a16="http://schemas.microsoft.com/office/drawing/2014/main" xmlns="" id="{00000000-0008-0000-0200-00001A0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90675" y="171450"/>
          <a:ext cx="2962275" cy="413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13</xdr:row>
      <xdr:rowOff>0</xdr:rowOff>
    </xdr:from>
    <xdr:to>
      <xdr:col>6</xdr:col>
      <xdr:colOff>447675</xdr:colOff>
      <xdr:row>34</xdr:row>
      <xdr:rowOff>123825</xdr:rowOff>
    </xdr:to>
    <xdr:pic>
      <xdr:nvPicPr>
        <xdr:cNvPr id="3128" name="Picture 1">
          <a:extLst>
            <a:ext uri="{FF2B5EF4-FFF2-40B4-BE49-F238E27FC236}">
              <a16:creationId xmlns:a16="http://schemas.microsoft.com/office/drawing/2014/main" xmlns="" id="{00000000-0008-0000-0300-000038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1780" r="22160" b="10422"/>
        <a:stretch>
          <a:fillRect/>
        </a:stretch>
      </xdr:blipFill>
      <xdr:spPr bwMode="auto">
        <a:xfrm>
          <a:off x="695325" y="2476500"/>
          <a:ext cx="6838950" cy="41243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35</xdr:row>
      <xdr:rowOff>38100</xdr:rowOff>
    </xdr:from>
    <xdr:to>
      <xdr:col>5</xdr:col>
      <xdr:colOff>533400</xdr:colOff>
      <xdr:row>56</xdr:row>
      <xdr:rowOff>161925</xdr:rowOff>
    </xdr:to>
    <xdr:pic>
      <xdr:nvPicPr>
        <xdr:cNvPr id="3129" name="Picture 2">
          <a:extLst>
            <a:ext uri="{FF2B5EF4-FFF2-40B4-BE49-F238E27FC236}">
              <a16:creationId xmlns:a16="http://schemas.microsoft.com/office/drawing/2014/main" xmlns="" id="{00000000-0008-0000-0300-0000390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1650" r="43057" b="23364"/>
        <a:stretch>
          <a:fillRect/>
        </a:stretch>
      </xdr:blipFill>
      <xdr:spPr bwMode="auto">
        <a:xfrm>
          <a:off x="685800" y="6705600"/>
          <a:ext cx="6000750" cy="41243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619125</xdr:colOff>
      <xdr:row>35</xdr:row>
      <xdr:rowOff>38100</xdr:rowOff>
    </xdr:from>
    <xdr:to>
      <xdr:col>11</xdr:col>
      <xdr:colOff>561975</xdr:colOff>
      <xdr:row>56</xdr:row>
      <xdr:rowOff>161925</xdr:rowOff>
    </xdr:to>
    <xdr:pic>
      <xdr:nvPicPr>
        <xdr:cNvPr id="3130" name="Picture 3">
          <a:extLst>
            <a:ext uri="{FF2B5EF4-FFF2-40B4-BE49-F238E27FC236}">
              <a16:creationId xmlns:a16="http://schemas.microsoft.com/office/drawing/2014/main" xmlns="" id="{00000000-0008-0000-0300-00003A0C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t="11263" r="43204" b="11449"/>
        <a:stretch>
          <a:fillRect/>
        </a:stretch>
      </xdr:blipFill>
      <xdr:spPr bwMode="auto">
        <a:xfrm>
          <a:off x="6772275" y="6705600"/>
          <a:ext cx="5048250" cy="41243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57</xdr:row>
      <xdr:rowOff>171450</xdr:rowOff>
    </xdr:from>
    <xdr:to>
      <xdr:col>7</xdr:col>
      <xdr:colOff>628650</xdr:colOff>
      <xdr:row>79</xdr:row>
      <xdr:rowOff>104775</xdr:rowOff>
    </xdr:to>
    <xdr:pic>
      <xdr:nvPicPr>
        <xdr:cNvPr id="3131" name="Picture 4">
          <a:extLst>
            <a:ext uri="{FF2B5EF4-FFF2-40B4-BE49-F238E27FC236}">
              <a16:creationId xmlns:a16="http://schemas.microsoft.com/office/drawing/2014/main" xmlns="" id="{00000000-0008-0000-0300-00003B0C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t="12167" r="17574" b="20129"/>
        <a:stretch>
          <a:fillRect/>
        </a:stretch>
      </xdr:blipFill>
      <xdr:spPr bwMode="auto">
        <a:xfrm>
          <a:off x="714375" y="11029950"/>
          <a:ext cx="8334375" cy="41243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80</xdr:row>
      <xdr:rowOff>85725</xdr:rowOff>
    </xdr:from>
    <xdr:to>
      <xdr:col>8</xdr:col>
      <xdr:colOff>9525</xdr:colOff>
      <xdr:row>102</xdr:row>
      <xdr:rowOff>28575</xdr:rowOff>
    </xdr:to>
    <xdr:pic>
      <xdr:nvPicPr>
        <xdr:cNvPr id="3132" name="Picture 5">
          <a:extLst>
            <a:ext uri="{FF2B5EF4-FFF2-40B4-BE49-F238E27FC236}">
              <a16:creationId xmlns:a16="http://schemas.microsoft.com/office/drawing/2014/main" xmlns="" id="{00000000-0008-0000-0300-00003C0C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t="11133" r="1164" b="11845"/>
        <a:stretch>
          <a:fillRect/>
        </a:stretch>
      </xdr:blipFill>
      <xdr:spPr bwMode="auto">
        <a:xfrm>
          <a:off x="733425" y="15325725"/>
          <a:ext cx="8791575" cy="4133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Efi3F5NKZYxkebFv5?coh=178572&amp;entry=tt"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8"/>
  <sheetViews>
    <sheetView tabSelected="1" view="pageBreakPreview" topLeftCell="A38" zoomScale="115" zoomScaleNormal="100" zoomScaleSheetLayoutView="115" zoomScalePageLayoutView="85" workbookViewId="0">
      <selection activeCell="N68" sqref="N68"/>
    </sheetView>
  </sheetViews>
  <sheetFormatPr defaultRowHeight="15" x14ac:dyDescent="0.25"/>
  <cols>
    <col min="1" max="1" width="11.5703125" customWidth="1"/>
    <col min="2" max="2" width="12.42578125" customWidth="1"/>
    <col min="3" max="3" width="13.140625" customWidth="1"/>
    <col min="4" max="4" width="7.28515625" customWidth="1"/>
    <col min="5" max="5" width="5.5703125" customWidth="1"/>
    <col min="6" max="6" width="9" customWidth="1"/>
    <col min="7" max="7" width="9.85546875" customWidth="1"/>
    <col min="8" max="8" width="8.7109375" customWidth="1"/>
    <col min="9" max="9" width="9.85546875" customWidth="1"/>
    <col min="10" max="10" width="6.42578125" customWidth="1"/>
    <col min="11" max="11" width="18.7109375" customWidth="1"/>
  </cols>
  <sheetData>
    <row r="1" spans="1:10" ht="43.9" customHeight="1" x14ac:dyDescent="0.25">
      <c r="A1" s="159" t="s">
        <v>228</v>
      </c>
      <c r="B1" s="160"/>
      <c r="C1" s="160"/>
      <c r="D1" s="160"/>
      <c r="E1" s="160"/>
      <c r="F1" s="160"/>
      <c r="G1" s="160"/>
      <c r="H1" s="160"/>
      <c r="I1" s="160"/>
      <c r="J1" s="161"/>
    </row>
    <row r="2" spans="1:10" x14ac:dyDescent="0.25">
      <c r="A2" s="104" t="s">
        <v>47</v>
      </c>
      <c r="B2" s="105"/>
      <c r="C2" s="105"/>
      <c r="D2" s="105"/>
      <c r="E2" s="105"/>
      <c r="F2" s="105"/>
      <c r="G2" s="105"/>
      <c r="H2" s="105"/>
      <c r="I2" s="105"/>
      <c r="J2" s="106"/>
    </row>
    <row r="3" spans="1:10" x14ac:dyDescent="0.25">
      <c r="A3" s="88" t="s">
        <v>0</v>
      </c>
      <c r="B3" s="89"/>
      <c r="C3" s="89"/>
      <c r="D3" s="89"/>
      <c r="E3" s="90"/>
      <c r="F3" s="54" t="str">
        <f ca="1">TEXT(TODAY(),"DD/MM/YYYY")</f>
        <v>15/07/2025</v>
      </c>
      <c r="G3" s="107"/>
      <c r="H3" s="107"/>
      <c r="I3" s="107"/>
      <c r="J3" s="108"/>
    </row>
    <row r="4" spans="1:10" x14ac:dyDescent="0.25">
      <c r="A4" s="88" t="s">
        <v>1</v>
      </c>
      <c r="B4" s="89"/>
      <c r="C4" s="89"/>
      <c r="D4" s="89"/>
      <c r="E4" s="90"/>
      <c r="F4" s="98" t="s">
        <v>151</v>
      </c>
      <c r="G4" s="55"/>
      <c r="H4" s="55"/>
      <c r="I4" s="55"/>
      <c r="J4" s="56"/>
    </row>
    <row r="5" spans="1:10" x14ac:dyDescent="0.25">
      <c r="A5" s="88" t="s">
        <v>2</v>
      </c>
      <c r="B5" s="89"/>
      <c r="C5" s="89"/>
      <c r="D5" s="89"/>
      <c r="E5" s="90"/>
      <c r="F5" s="54">
        <v>45850</v>
      </c>
      <c r="G5" s="107"/>
      <c r="H5" s="107"/>
      <c r="I5" s="107"/>
      <c r="J5" s="108"/>
    </row>
    <row r="6" spans="1:10" ht="16.5" customHeight="1" x14ac:dyDescent="0.25">
      <c r="A6" s="88" t="s">
        <v>3</v>
      </c>
      <c r="B6" s="89"/>
      <c r="C6" s="89"/>
      <c r="D6" s="89"/>
      <c r="E6" s="90"/>
      <c r="F6" s="91" t="s">
        <v>176</v>
      </c>
      <c r="G6" s="109"/>
      <c r="H6" s="109"/>
      <c r="I6" s="109"/>
      <c r="J6" s="92"/>
    </row>
    <row r="7" spans="1:10" ht="15" customHeight="1" x14ac:dyDescent="0.25">
      <c r="A7" s="88" t="s">
        <v>4</v>
      </c>
      <c r="B7" s="89"/>
      <c r="C7" s="89"/>
      <c r="D7" s="89"/>
      <c r="E7" s="90"/>
      <c r="F7" s="91" t="str">
        <f>F6</f>
        <v>M/s.Ananta construction &amp; Adore Realty LLP</v>
      </c>
      <c r="G7" s="109"/>
      <c r="H7" s="109"/>
      <c r="I7" s="109"/>
      <c r="J7" s="92"/>
    </row>
    <row r="8" spans="1:10" x14ac:dyDescent="0.25">
      <c r="A8" s="88" t="s">
        <v>5</v>
      </c>
      <c r="B8" s="89"/>
      <c r="C8" s="89"/>
      <c r="D8" s="89"/>
      <c r="E8" s="90"/>
      <c r="F8" s="110" t="s">
        <v>141</v>
      </c>
      <c r="G8" s="111"/>
      <c r="H8" s="111"/>
      <c r="I8" s="111"/>
      <c r="J8" s="112"/>
    </row>
    <row r="9" spans="1:10" x14ac:dyDescent="0.25">
      <c r="A9" s="98" t="s">
        <v>156</v>
      </c>
      <c r="B9" s="89"/>
      <c r="C9" s="89"/>
      <c r="D9" s="89"/>
      <c r="E9" s="90"/>
      <c r="F9" s="98" t="s">
        <v>231</v>
      </c>
      <c r="G9" s="55"/>
      <c r="H9" s="55"/>
      <c r="I9" s="55"/>
      <c r="J9" s="56"/>
    </row>
    <row r="10" spans="1:10" x14ac:dyDescent="0.25">
      <c r="A10" s="98" t="s">
        <v>104</v>
      </c>
      <c r="B10" s="89"/>
      <c r="C10" s="89"/>
      <c r="D10" s="89"/>
      <c r="E10" s="90"/>
      <c r="F10" s="98" t="s">
        <v>157</v>
      </c>
      <c r="G10" s="55"/>
      <c r="H10" s="55"/>
      <c r="I10" s="55"/>
      <c r="J10" s="56"/>
    </row>
    <row r="11" spans="1:10" x14ac:dyDescent="0.25">
      <c r="A11" s="98" t="s">
        <v>105</v>
      </c>
      <c r="B11" s="55"/>
      <c r="C11" s="55"/>
      <c r="D11" s="55"/>
      <c r="E11" s="56"/>
      <c r="F11" s="98" t="s">
        <v>159</v>
      </c>
      <c r="G11" s="55"/>
      <c r="H11" s="55"/>
      <c r="I11" s="55"/>
      <c r="J11" s="56"/>
    </row>
    <row r="12" spans="1:10" x14ac:dyDescent="0.25">
      <c r="A12" s="98" t="s">
        <v>6</v>
      </c>
      <c r="B12" s="89"/>
      <c r="C12" s="89"/>
      <c r="D12" s="89"/>
      <c r="E12" s="90"/>
      <c r="F12" s="68" t="s">
        <v>148</v>
      </c>
      <c r="G12" s="124"/>
      <c r="H12" s="124"/>
      <c r="I12" s="124"/>
      <c r="J12" s="69"/>
    </row>
    <row r="13" spans="1:10" x14ac:dyDescent="0.25">
      <c r="A13" s="98" t="s">
        <v>137</v>
      </c>
      <c r="B13" s="55"/>
      <c r="C13" s="55"/>
      <c r="D13" s="55"/>
      <c r="E13" s="56"/>
      <c r="F13" s="98" t="s">
        <v>150</v>
      </c>
      <c r="G13" s="55"/>
      <c r="H13" s="55"/>
      <c r="I13" s="55"/>
      <c r="J13" s="56"/>
    </row>
    <row r="14" spans="1:10" x14ac:dyDescent="0.25">
      <c r="A14" s="63" t="s">
        <v>61</v>
      </c>
      <c r="B14" s="63"/>
      <c r="C14" s="91" t="s">
        <v>158</v>
      </c>
      <c r="D14" s="109"/>
      <c r="E14" s="109"/>
      <c r="F14" s="109"/>
      <c r="G14" s="109"/>
      <c r="H14" s="109"/>
      <c r="I14" s="109"/>
      <c r="J14" s="92"/>
    </row>
    <row r="15" spans="1:10" x14ac:dyDescent="0.25">
      <c r="A15" s="2" t="s">
        <v>142</v>
      </c>
      <c r="B15" s="98" t="s">
        <v>143</v>
      </c>
      <c r="C15" s="55"/>
      <c r="D15" s="56"/>
      <c r="E15" s="91" t="s">
        <v>144</v>
      </c>
      <c r="F15" s="92"/>
      <c r="G15" s="22" t="s">
        <v>52</v>
      </c>
      <c r="H15" s="5" t="s">
        <v>62</v>
      </c>
      <c r="I15" s="93" t="s">
        <v>145</v>
      </c>
      <c r="J15" s="94"/>
    </row>
    <row r="16" spans="1:10" x14ac:dyDescent="0.25">
      <c r="A16" s="3" t="s">
        <v>7</v>
      </c>
      <c r="B16" s="98" t="s">
        <v>152</v>
      </c>
      <c r="C16" s="55"/>
      <c r="D16" s="55"/>
      <c r="E16" s="56"/>
      <c r="F16" s="4" t="s">
        <v>63</v>
      </c>
      <c r="G16" s="98" t="s">
        <v>146</v>
      </c>
      <c r="H16" s="55"/>
      <c r="I16" s="55"/>
      <c r="J16" s="56"/>
    </row>
    <row r="17" spans="1:10" x14ac:dyDescent="0.25">
      <c r="A17" s="3" t="s">
        <v>8</v>
      </c>
      <c r="B17" s="98" t="s">
        <v>146</v>
      </c>
      <c r="C17" s="55"/>
      <c r="D17" s="55"/>
      <c r="E17" s="56"/>
      <c r="F17" s="4" t="s">
        <v>64</v>
      </c>
      <c r="G17" s="98">
        <v>401404</v>
      </c>
      <c r="H17" s="55"/>
      <c r="I17" s="55"/>
      <c r="J17" s="56"/>
    </row>
    <row r="18" spans="1:10" ht="32.25" customHeight="1" x14ac:dyDescent="0.25">
      <c r="A18" s="63" t="s">
        <v>65</v>
      </c>
      <c r="B18" s="63"/>
      <c r="C18" s="199" t="s">
        <v>154</v>
      </c>
      <c r="D18" s="199"/>
      <c r="E18" s="199"/>
      <c r="F18" s="120" t="s">
        <v>54</v>
      </c>
      <c r="G18" s="120"/>
      <c r="H18" s="109" t="s">
        <v>153</v>
      </c>
      <c r="I18" s="109"/>
      <c r="J18" s="92"/>
    </row>
    <row r="19" spans="1:10" ht="15" customHeight="1" x14ac:dyDescent="0.25">
      <c r="A19" s="99" t="s">
        <v>106</v>
      </c>
      <c r="B19" s="102"/>
      <c r="C19" s="102"/>
      <c r="D19" s="102"/>
      <c r="E19" s="103"/>
      <c r="F19" s="200" t="s">
        <v>59</v>
      </c>
      <c r="G19" s="201"/>
      <c r="H19" s="201"/>
      <c r="I19" s="201"/>
      <c r="J19" s="202"/>
    </row>
    <row r="20" spans="1:10" x14ac:dyDescent="0.25">
      <c r="A20" s="121"/>
      <c r="B20" s="122"/>
      <c r="C20" s="122"/>
      <c r="D20" s="122"/>
      <c r="E20" s="123"/>
      <c r="F20" s="203"/>
      <c r="G20" s="204"/>
      <c r="H20" s="204"/>
      <c r="I20" s="204"/>
      <c r="J20" s="205"/>
    </row>
    <row r="21" spans="1:10" ht="15" customHeight="1" x14ac:dyDescent="0.25">
      <c r="A21" s="99" t="s">
        <v>107</v>
      </c>
      <c r="B21" s="100"/>
      <c r="C21" s="100"/>
      <c r="D21" s="100"/>
      <c r="E21" s="101"/>
      <c r="F21" s="99" t="s">
        <v>49</v>
      </c>
      <c r="G21" s="102"/>
      <c r="H21" s="102"/>
      <c r="I21" s="102"/>
      <c r="J21" s="103"/>
    </row>
    <row r="22" spans="1:10" x14ac:dyDescent="0.25">
      <c r="A22" s="88" t="s">
        <v>9</v>
      </c>
      <c r="B22" s="89"/>
      <c r="C22" s="89"/>
      <c r="D22" s="89"/>
      <c r="E22" s="90"/>
      <c r="F22" s="85" t="s">
        <v>135</v>
      </c>
      <c r="G22" s="86"/>
      <c r="H22" s="86"/>
      <c r="I22" s="86"/>
      <c r="J22" s="87"/>
    </row>
    <row r="23" spans="1:10" x14ac:dyDescent="0.25">
      <c r="A23" s="88" t="s">
        <v>10</v>
      </c>
      <c r="B23" s="89"/>
      <c r="C23" s="89"/>
      <c r="D23" s="89"/>
      <c r="E23" s="90"/>
      <c r="F23" s="113" t="s">
        <v>55</v>
      </c>
      <c r="G23" s="114"/>
      <c r="H23" s="114"/>
      <c r="I23" s="114"/>
      <c r="J23" s="115"/>
    </row>
    <row r="24" spans="1:10" x14ac:dyDescent="0.25">
      <c r="A24" s="88" t="s">
        <v>11</v>
      </c>
      <c r="B24" s="89"/>
      <c r="C24" s="89"/>
      <c r="D24" s="89"/>
      <c r="E24" s="90"/>
      <c r="F24" s="85" t="s">
        <v>136</v>
      </c>
      <c r="G24" s="86"/>
      <c r="H24" s="86"/>
      <c r="I24" s="86"/>
      <c r="J24" s="87"/>
    </row>
    <row r="25" spans="1:10" x14ac:dyDescent="0.25">
      <c r="A25" s="88" t="s">
        <v>28</v>
      </c>
      <c r="B25" s="89"/>
      <c r="C25" s="89"/>
      <c r="D25" s="89"/>
      <c r="E25" s="90"/>
      <c r="F25" s="113" t="s">
        <v>66</v>
      </c>
      <c r="G25" s="125"/>
      <c r="H25" s="125"/>
      <c r="I25" s="125"/>
      <c r="J25" s="126"/>
    </row>
    <row r="26" spans="1:10" s="24" customFormat="1" x14ac:dyDescent="0.25">
      <c r="A26" s="65" t="s">
        <v>12</v>
      </c>
      <c r="B26" s="67"/>
      <c r="C26" s="65" t="s">
        <v>13</v>
      </c>
      <c r="D26" s="67"/>
      <c r="E26" s="65" t="s">
        <v>14</v>
      </c>
      <c r="F26" s="67"/>
      <c r="G26" s="197" t="s">
        <v>53</v>
      </c>
      <c r="H26" s="198"/>
      <c r="I26" s="65" t="s">
        <v>15</v>
      </c>
      <c r="J26" s="67"/>
    </row>
    <row r="27" spans="1:10" x14ac:dyDescent="0.25">
      <c r="A27" s="65" t="s">
        <v>16</v>
      </c>
      <c r="B27" s="67"/>
      <c r="C27" s="65" t="s">
        <v>52</v>
      </c>
      <c r="D27" s="67"/>
      <c r="E27" s="65" t="s">
        <v>52</v>
      </c>
      <c r="F27" s="67"/>
      <c r="G27" s="65" t="s">
        <v>52</v>
      </c>
      <c r="H27" s="67"/>
      <c r="I27" s="65" t="s">
        <v>52</v>
      </c>
      <c r="J27" s="67"/>
    </row>
    <row r="28" spans="1:10" x14ac:dyDescent="0.25">
      <c r="A28" s="65" t="s">
        <v>17</v>
      </c>
      <c r="B28" s="67"/>
      <c r="C28" s="65" t="s">
        <v>160</v>
      </c>
      <c r="D28" s="67"/>
      <c r="E28" s="65" t="s">
        <v>161</v>
      </c>
      <c r="F28" s="67"/>
      <c r="G28" s="65" t="s">
        <v>162</v>
      </c>
      <c r="H28" s="67"/>
      <c r="I28" s="65" t="s">
        <v>163</v>
      </c>
      <c r="J28" s="67"/>
    </row>
    <row r="29" spans="1:10" x14ac:dyDescent="0.25">
      <c r="A29" s="98" t="s">
        <v>58</v>
      </c>
      <c r="B29" s="55"/>
      <c r="C29" s="55"/>
      <c r="D29" s="55"/>
      <c r="E29" s="55"/>
      <c r="F29" s="55"/>
      <c r="G29" s="55"/>
      <c r="H29" s="55"/>
      <c r="I29" s="55"/>
      <c r="J29" s="56"/>
    </row>
    <row r="30" spans="1:10" x14ac:dyDescent="0.25">
      <c r="A30" s="98" t="s">
        <v>132</v>
      </c>
      <c r="B30" s="55"/>
      <c r="C30" s="55"/>
      <c r="D30" s="55"/>
      <c r="E30" s="55"/>
      <c r="F30" s="55"/>
      <c r="G30" s="55"/>
      <c r="H30" s="55"/>
      <c r="I30" s="55"/>
      <c r="J30" s="56"/>
    </row>
    <row r="31" spans="1:10" x14ac:dyDescent="0.25">
      <c r="A31" s="98" t="s">
        <v>42</v>
      </c>
      <c r="B31" s="56"/>
      <c r="C31" s="116" t="s">
        <v>43</v>
      </c>
      <c r="D31" s="117"/>
      <c r="E31" s="118">
        <v>19.7534484</v>
      </c>
      <c r="F31" s="119"/>
      <c r="G31" s="116" t="s">
        <v>44</v>
      </c>
      <c r="H31" s="117"/>
      <c r="I31" s="116">
        <v>72.758245000000002</v>
      </c>
      <c r="J31" s="119"/>
    </row>
    <row r="32" spans="1:10" x14ac:dyDescent="0.25">
      <c r="A32" s="98" t="s">
        <v>229</v>
      </c>
      <c r="B32" s="56"/>
      <c r="C32" s="187" t="s">
        <v>230</v>
      </c>
      <c r="D32" s="55"/>
      <c r="E32" s="55"/>
      <c r="F32" s="55"/>
      <c r="G32" s="55"/>
      <c r="H32" s="55"/>
      <c r="I32" s="55"/>
      <c r="J32" s="56"/>
    </row>
    <row r="33" spans="1:13" x14ac:dyDescent="0.25">
      <c r="A33" s="110" t="s">
        <v>18</v>
      </c>
      <c r="B33" s="111"/>
      <c r="C33" s="111"/>
      <c r="D33" s="111"/>
      <c r="E33" s="111"/>
      <c r="F33" s="111"/>
      <c r="G33" s="111"/>
      <c r="H33" s="111"/>
      <c r="I33" s="111"/>
      <c r="J33" s="112"/>
    </row>
    <row r="34" spans="1:13" ht="15" customHeight="1" x14ac:dyDescent="0.25">
      <c r="A34" s="191" t="s">
        <v>170</v>
      </c>
      <c r="B34" s="192"/>
      <c r="C34" s="192"/>
      <c r="D34" s="192"/>
      <c r="E34" s="192"/>
      <c r="F34" s="192"/>
      <c r="G34" s="192"/>
      <c r="H34" s="192"/>
      <c r="I34" s="192"/>
      <c r="J34" s="193"/>
    </row>
    <row r="35" spans="1:13" x14ac:dyDescent="0.25">
      <c r="A35" s="194"/>
      <c r="B35" s="195"/>
      <c r="C35" s="195"/>
      <c r="D35" s="195"/>
      <c r="E35" s="195"/>
      <c r="F35" s="195"/>
      <c r="G35" s="195"/>
      <c r="H35" s="195"/>
      <c r="I35" s="195"/>
      <c r="J35" s="196"/>
    </row>
    <row r="36" spans="1:13" ht="16.5" customHeight="1" x14ac:dyDescent="0.25">
      <c r="A36" s="98" t="s">
        <v>67</v>
      </c>
      <c r="B36" s="89"/>
      <c r="C36" s="89"/>
      <c r="D36" s="89"/>
      <c r="E36" s="90"/>
      <c r="F36" s="91">
        <v>6175.34</v>
      </c>
      <c r="G36" s="109"/>
      <c r="H36" s="109"/>
      <c r="I36" s="109"/>
      <c r="J36" s="92"/>
    </row>
    <row r="37" spans="1:13" x14ac:dyDescent="0.25">
      <c r="A37" s="88" t="s">
        <v>19</v>
      </c>
      <c r="B37" s="89"/>
      <c r="C37" s="89"/>
      <c r="D37" s="89"/>
      <c r="E37" s="90"/>
      <c r="F37" s="98">
        <v>0.9</v>
      </c>
      <c r="G37" s="55"/>
      <c r="H37" s="55"/>
      <c r="I37" s="55"/>
      <c r="J37" s="56"/>
    </row>
    <row r="38" spans="1:13" x14ac:dyDescent="0.25">
      <c r="A38" s="88" t="s">
        <v>20</v>
      </c>
      <c r="B38" s="89"/>
      <c r="C38" s="89"/>
      <c r="D38" s="89"/>
      <c r="E38" s="90"/>
      <c r="F38" s="98">
        <v>0</v>
      </c>
      <c r="G38" s="55"/>
      <c r="H38" s="55"/>
      <c r="I38" s="55"/>
      <c r="J38" s="56"/>
    </row>
    <row r="39" spans="1:13" x14ac:dyDescent="0.25">
      <c r="A39" s="88" t="s">
        <v>21</v>
      </c>
      <c r="B39" s="89"/>
      <c r="C39" s="89"/>
      <c r="D39" s="89"/>
      <c r="E39" s="90"/>
      <c r="F39" s="98">
        <f>F37+F38</f>
        <v>0.9</v>
      </c>
      <c r="G39" s="55"/>
      <c r="H39" s="55"/>
      <c r="I39" s="55"/>
      <c r="J39" s="56"/>
    </row>
    <row r="40" spans="1:13" x14ac:dyDescent="0.25">
      <c r="A40" s="98" t="s">
        <v>68</v>
      </c>
      <c r="B40" s="89"/>
      <c r="C40" s="89"/>
      <c r="D40" s="89"/>
      <c r="E40" s="90"/>
      <c r="F40" s="98">
        <f>F36*F39</f>
        <v>5557.8060000000005</v>
      </c>
      <c r="G40" s="55"/>
      <c r="H40" s="55"/>
      <c r="I40" s="55"/>
      <c r="J40" s="56"/>
    </row>
    <row r="41" spans="1:13" x14ac:dyDescent="0.25">
      <c r="A41" s="88" t="s">
        <v>22</v>
      </c>
      <c r="B41" s="89"/>
      <c r="C41" s="89"/>
      <c r="D41" s="89"/>
      <c r="E41" s="90"/>
      <c r="F41" s="98" t="s">
        <v>164</v>
      </c>
      <c r="G41" s="55"/>
      <c r="H41" s="55"/>
      <c r="I41" s="55"/>
      <c r="J41" s="56"/>
    </row>
    <row r="42" spans="1:13" x14ac:dyDescent="0.25">
      <c r="A42" s="110" t="s">
        <v>70</v>
      </c>
      <c r="B42" s="111"/>
      <c r="C42" s="111"/>
      <c r="D42" s="111"/>
      <c r="E42" s="111"/>
      <c r="F42" s="111"/>
      <c r="G42" s="111"/>
      <c r="H42" s="111"/>
      <c r="I42" s="111"/>
      <c r="J42" s="112"/>
    </row>
    <row r="43" spans="1:13" x14ac:dyDescent="0.25">
      <c r="A43" s="91" t="s">
        <v>69</v>
      </c>
      <c r="B43" s="92"/>
      <c r="C43" s="95" t="s">
        <v>168</v>
      </c>
      <c r="D43" s="96"/>
      <c r="E43" s="96"/>
      <c r="F43" s="97"/>
      <c r="G43" s="21" t="s">
        <v>60</v>
      </c>
      <c r="H43" s="70" t="s">
        <v>149</v>
      </c>
      <c r="I43" s="71"/>
      <c r="J43" s="72"/>
    </row>
    <row r="44" spans="1:13" x14ac:dyDescent="0.25">
      <c r="A44" s="91" t="s">
        <v>71</v>
      </c>
      <c r="B44" s="92"/>
      <c r="C44" s="95" t="str">
        <f>C43</f>
        <v>MHSL/KS.1/T.1/NP/SR-282/2017.</v>
      </c>
      <c r="D44" s="96"/>
      <c r="E44" s="96"/>
      <c r="F44" s="97"/>
      <c r="G44" s="21" t="s">
        <v>60</v>
      </c>
      <c r="H44" s="70" t="str">
        <f>H43</f>
        <v>31/12/2017.</v>
      </c>
      <c r="I44" s="71"/>
      <c r="J44" s="72"/>
    </row>
    <row r="45" spans="1:13" ht="32.25" customHeight="1" x14ac:dyDescent="0.25">
      <c r="A45" s="91" t="s">
        <v>165</v>
      </c>
      <c r="B45" s="92"/>
      <c r="C45" s="95" t="s">
        <v>226</v>
      </c>
      <c r="D45" s="96"/>
      <c r="E45" s="96"/>
      <c r="F45" s="97"/>
      <c r="G45" s="6" t="s">
        <v>60</v>
      </c>
      <c r="H45" s="70" t="s">
        <v>149</v>
      </c>
      <c r="I45" s="71"/>
      <c r="J45" s="72"/>
    </row>
    <row r="46" spans="1:13" x14ac:dyDescent="0.25">
      <c r="A46" s="91" t="s">
        <v>147</v>
      </c>
      <c r="B46" s="92"/>
      <c r="C46" s="95" t="s">
        <v>52</v>
      </c>
      <c r="D46" s="96"/>
      <c r="E46" s="96"/>
      <c r="F46" s="97" t="s">
        <v>103</v>
      </c>
      <c r="G46" s="6" t="s">
        <v>60</v>
      </c>
      <c r="H46" s="70" t="s">
        <v>52</v>
      </c>
      <c r="I46" s="71"/>
      <c r="J46" s="72"/>
    </row>
    <row r="47" spans="1:13" x14ac:dyDescent="0.25">
      <c r="A47" s="63" t="s">
        <v>74</v>
      </c>
      <c r="B47" s="63"/>
      <c r="C47" s="63"/>
      <c r="D47" s="131" t="str">
        <f>H45</f>
        <v>31/12/2017.</v>
      </c>
      <c r="E47" s="131"/>
      <c r="F47" s="98" t="s">
        <v>72</v>
      </c>
      <c r="G47" s="186"/>
      <c r="H47" s="54" t="s">
        <v>232</v>
      </c>
      <c r="I47" s="55"/>
      <c r="J47" s="56"/>
      <c r="K47" s="54">
        <v>45382</v>
      </c>
      <c r="L47" s="55"/>
      <c r="M47" s="56"/>
    </row>
    <row r="48" spans="1:13" x14ac:dyDescent="0.25">
      <c r="A48" s="188" t="s">
        <v>23</v>
      </c>
      <c r="B48" s="189"/>
      <c r="C48" s="189"/>
      <c r="D48" s="189"/>
      <c r="E48" s="189"/>
      <c r="F48" s="189"/>
      <c r="G48" s="189"/>
      <c r="H48" s="189"/>
      <c r="I48" s="189"/>
      <c r="J48" s="190"/>
    </row>
    <row r="49" spans="1:12" x14ac:dyDescent="0.25">
      <c r="A49" s="63" t="s">
        <v>102</v>
      </c>
      <c r="B49" s="63"/>
      <c r="C49" s="63"/>
      <c r="D49" s="131">
        <f>F40</f>
        <v>5557.8060000000005</v>
      </c>
      <c r="E49" s="131"/>
      <c r="F49" s="68" t="s">
        <v>133</v>
      </c>
      <c r="G49" s="69"/>
      <c r="H49" s="65" t="s">
        <v>225</v>
      </c>
      <c r="I49" s="66"/>
      <c r="J49" s="67"/>
    </row>
    <row r="50" spans="1:12" x14ac:dyDescent="0.25">
      <c r="A50" s="64" t="s">
        <v>73</v>
      </c>
      <c r="B50" s="64"/>
      <c r="C50" s="63" t="s">
        <v>227</v>
      </c>
      <c r="D50" s="63"/>
      <c r="E50" s="63"/>
      <c r="F50" s="98" t="s">
        <v>56</v>
      </c>
      <c r="G50" s="55"/>
      <c r="H50" s="55"/>
      <c r="I50" s="55"/>
      <c r="J50" s="56"/>
    </row>
    <row r="51" spans="1:12" x14ac:dyDescent="0.25">
      <c r="A51" s="98" t="s">
        <v>50</v>
      </c>
      <c r="B51" s="55"/>
      <c r="C51" s="55"/>
      <c r="D51" s="55"/>
      <c r="E51" s="56"/>
      <c r="F51" s="91" t="s">
        <v>236</v>
      </c>
      <c r="G51" s="109"/>
      <c r="H51" s="109"/>
      <c r="I51" s="109"/>
      <c r="J51" s="92"/>
    </row>
    <row r="52" spans="1:12" ht="15.75" thickBot="1" x14ac:dyDescent="0.3">
      <c r="A52" s="98" t="s">
        <v>235</v>
      </c>
      <c r="B52" s="55"/>
      <c r="C52" s="55"/>
      <c r="D52" s="55"/>
      <c r="E52" s="55"/>
      <c r="F52" s="55"/>
      <c r="G52" s="55"/>
      <c r="H52" s="55"/>
      <c r="I52" s="55"/>
      <c r="J52" s="56"/>
    </row>
    <row r="53" spans="1:12" ht="15.75" customHeight="1" x14ac:dyDescent="0.25">
      <c r="A53" s="144" t="s">
        <v>191</v>
      </c>
      <c r="B53" s="145"/>
      <c r="C53" s="146" t="s">
        <v>223</v>
      </c>
      <c r="D53" s="146"/>
      <c r="E53" s="146"/>
      <c r="F53" s="146"/>
      <c r="G53" s="146"/>
      <c r="H53" s="146"/>
      <c r="I53" s="146"/>
      <c r="J53" s="147"/>
      <c r="K53" s="42" t="str">
        <f ca="1">(IF(F57&gt;99%,"All work completed. Please provide OC.",IF(F57&gt;89.8%,"Plinth, RCC, Brick, Plaster, Flooring, Painting work Completed. Finishing work is in process.",IF(F57&lt;94%,(IF(C57=0,"Work not yet Started.",IF(D57=25%,"Piling work in process",IF(D57=50%,"Excavation work in process",IF(D57=100%,"Excavation work Completed. ","0")))&amp;(IF(C58=0%,"",IF(C58=L59,"Footing work is process",IF(C58=L60,"Footing work Completed",IF(C58=L61,"1st Basement Completed",IF(C58=L62,"1st &amp; 2nd Basement Completed",IF(C58=L63,"1st to 3rd Basement Completed",IF(C58=L64,"1st to 4th Basement Completed",IF(C58=L65,"Plinth work is process",IF(C58=L66,"Plinth work completed","0")))))))))))&amp;(IF(C59=(D54+G54+I54),", RCC Slab",IF(C59&gt;0,", RCC upto "&amp;C59&amp;" Slab",""))&amp;(IF(C60=I54,", Brickwork",IF(C60&gt;0,", Brickwork upto "&amp;C60&amp;" Floor",""))&amp;(IF(C61=I54,", Internal Plaster",IF(C61&gt;0,", Internal Plaster upto "&amp;C61&amp;" Floor",""))&amp;(IF(C62=I54,", External Plaster",IF(C62&gt;0,", External Plaster upto "&amp;C62&amp;" Floor",""))&amp;(IF(C63=I54,", Flooring",IF(C63&gt;0,", Flooring upto "&amp;C63&amp;" Floor",""))&amp;(IF(C64=I54,", Painting",IF(C64&gt;0,", Painting upto "&amp;C64&amp;" Floor",""))&amp;(IF(C65&gt;0,", Finishing upto "&amp;C65&amp;" Floor","")&amp;(IF(C59&gt;0.5," Completed",""))))))))))))))</f>
        <v>All work completed. Please provide OC.</v>
      </c>
      <c r="L53" s="42"/>
    </row>
    <row r="54" spans="1:12" ht="15.75" x14ac:dyDescent="0.25">
      <c r="A54" s="43" t="s">
        <v>192</v>
      </c>
      <c r="B54" s="49">
        <v>0</v>
      </c>
      <c r="C54" s="44" t="s">
        <v>193</v>
      </c>
      <c r="D54" s="44">
        <v>1</v>
      </c>
      <c r="E54" s="148" t="s">
        <v>194</v>
      </c>
      <c r="F54" s="148"/>
      <c r="G54" s="44">
        <v>0</v>
      </c>
      <c r="H54" s="49" t="s">
        <v>195</v>
      </c>
      <c r="I54" s="148">
        <f ca="1">--TRIM(RIGHT(SUBSTITUTE(LEFT(C53,_xlfn.AGGREGATE(16,6,FIND({0,1,2,3,4,5,6,7,8,9},C53,ROW(INDIRECT("1:"&amp;LEN(C53)))),1))," ",REPT(" ",LEN(C53))),LEN(C53)))</f>
        <v>4</v>
      </c>
      <c r="J54" s="149"/>
      <c r="K54" s="42"/>
      <c r="L54" s="42"/>
    </row>
    <row r="55" spans="1:12" ht="15.75" x14ac:dyDescent="0.25">
      <c r="A55" s="73" t="s">
        <v>196</v>
      </c>
      <c r="B55" s="74"/>
      <c r="C55" s="75" t="str">
        <f ca="1">K53</f>
        <v>All work completed. Please provide OC.</v>
      </c>
      <c r="D55" s="75"/>
      <c r="E55" s="75"/>
      <c r="F55" s="75"/>
      <c r="G55" s="75"/>
      <c r="H55" s="75"/>
      <c r="I55" s="75"/>
      <c r="J55" s="76"/>
      <c r="K55" s="42" t="s">
        <v>197</v>
      </c>
      <c r="L55" s="42"/>
    </row>
    <row r="56" spans="1:12" ht="15.75" customHeight="1" x14ac:dyDescent="0.25">
      <c r="A56" s="77" t="s">
        <v>34</v>
      </c>
      <c r="B56" s="78"/>
      <c r="C56" s="50" t="s">
        <v>198</v>
      </c>
      <c r="D56" s="79" t="s">
        <v>199</v>
      </c>
      <c r="E56" s="79"/>
      <c r="F56" s="79" t="s">
        <v>200</v>
      </c>
      <c r="G56" s="79"/>
      <c r="H56" s="79" t="s">
        <v>201</v>
      </c>
      <c r="I56" s="79"/>
      <c r="J56" s="80"/>
      <c r="K56" s="45" t="s">
        <v>202</v>
      </c>
      <c r="L56" s="46">
        <f ca="1">I54*25%</f>
        <v>1</v>
      </c>
    </row>
    <row r="57" spans="1:12" ht="15.75" customHeight="1" x14ac:dyDescent="0.25">
      <c r="A57" s="81" t="s">
        <v>203</v>
      </c>
      <c r="B57" s="82"/>
      <c r="C57" s="51">
        <f ca="1">L58</f>
        <v>4</v>
      </c>
      <c r="D57" s="59">
        <f ca="1">((100/I54)*C57)/100</f>
        <v>1</v>
      </c>
      <c r="E57" s="59"/>
      <c r="F57" s="59">
        <f ca="1">(((C58/I54*10)+(40/(D54+G54+I54)*C59)+(7.5/(I54)*C60)+(7.5/(I54)*C61)+(10/I54*C62)+(10/I54*C63)+(5/I54*C64)+(5/I54*C65)+(5/I54*C66))/100)</f>
        <v>1</v>
      </c>
      <c r="G57" s="59"/>
      <c r="H57" s="59">
        <f ca="1">((((C57/I54)*20)+((C58/I54)*25)+(30/(I54+G54+D54)*C59)+(5/I54*C60)+(5/I54*C61)+(5/I54*C62)+(5/I54*C63)+(0/I54*C64)+(0/I54*C65)+(5/I54*C66))/100)</f>
        <v>1</v>
      </c>
      <c r="I57" s="59"/>
      <c r="J57" s="83"/>
      <c r="K57" s="45" t="s">
        <v>204</v>
      </c>
      <c r="L57" s="45">
        <f ca="1">I54*50%</f>
        <v>2</v>
      </c>
    </row>
    <row r="58" spans="1:12" ht="15.75" x14ac:dyDescent="0.25">
      <c r="A58" s="81" t="s">
        <v>35</v>
      </c>
      <c r="B58" s="82"/>
      <c r="C58" s="52">
        <f ca="1">L66</f>
        <v>4</v>
      </c>
      <c r="D58" s="59">
        <f ca="1">((100/I54)*C58)/100</f>
        <v>1</v>
      </c>
      <c r="E58" s="59"/>
      <c r="F58" s="59"/>
      <c r="G58" s="59"/>
      <c r="H58" s="59"/>
      <c r="I58" s="59"/>
      <c r="J58" s="83"/>
      <c r="K58" s="45" t="s">
        <v>205</v>
      </c>
      <c r="L58" s="45">
        <f ca="1">I54</f>
        <v>4</v>
      </c>
    </row>
    <row r="59" spans="1:12" ht="15.75" customHeight="1" x14ac:dyDescent="0.25">
      <c r="A59" s="81" t="s">
        <v>224</v>
      </c>
      <c r="B59" s="82"/>
      <c r="C59" s="52">
        <f ca="1">D54+I54</f>
        <v>5</v>
      </c>
      <c r="D59" s="59">
        <f ca="1">((100/(D54+G54+I54))*C59)/100</f>
        <v>1</v>
      </c>
      <c r="E59" s="59"/>
      <c r="F59" s="59"/>
      <c r="G59" s="59"/>
      <c r="H59" s="59"/>
      <c r="I59" s="59"/>
      <c r="J59" s="83"/>
      <c r="K59" s="45" t="s">
        <v>206</v>
      </c>
      <c r="L59" s="47">
        <f ca="1">(IF(B54&gt;1,(I54/(B54+2)),I54/4))</f>
        <v>1</v>
      </c>
    </row>
    <row r="60" spans="1:12" ht="15.75" customHeight="1" x14ac:dyDescent="0.25">
      <c r="A60" s="81" t="s">
        <v>207</v>
      </c>
      <c r="B60" s="82" t="s">
        <v>208</v>
      </c>
      <c r="C60" s="51">
        <v>4</v>
      </c>
      <c r="D60" s="59">
        <f ca="1">((100/I54)*C60)/100</f>
        <v>1</v>
      </c>
      <c r="E60" s="59"/>
      <c r="F60" s="59"/>
      <c r="G60" s="59"/>
      <c r="H60" s="59"/>
      <c r="I60" s="59"/>
      <c r="J60" s="83"/>
      <c r="K60" s="45" t="s">
        <v>209</v>
      </c>
      <c r="L60" s="47">
        <f ca="1">(IF(B54&gt;1,(I54/(B54+2)+L59),I54/4+L59))</f>
        <v>2</v>
      </c>
    </row>
    <row r="61" spans="1:12" ht="15.75" customHeight="1" x14ac:dyDescent="0.25">
      <c r="A61" s="81" t="s">
        <v>210</v>
      </c>
      <c r="B61" s="82" t="s">
        <v>208</v>
      </c>
      <c r="C61" s="51">
        <v>4</v>
      </c>
      <c r="D61" s="59">
        <f ca="1">((100/I54)*C61)/100</f>
        <v>1</v>
      </c>
      <c r="E61" s="59"/>
      <c r="F61" s="59"/>
      <c r="G61" s="59"/>
      <c r="H61" s="59"/>
      <c r="I61" s="59"/>
      <c r="J61" s="83"/>
      <c r="K61" s="45" t="s">
        <v>211</v>
      </c>
      <c r="L61" s="47">
        <f>(IF(B54&gt;1,(I54/(B54+2)+L60),0))</f>
        <v>0</v>
      </c>
    </row>
    <row r="62" spans="1:12" ht="15.75" customHeight="1" x14ac:dyDescent="0.25">
      <c r="A62" s="81" t="s">
        <v>212</v>
      </c>
      <c r="B62" s="82" t="s">
        <v>213</v>
      </c>
      <c r="C62" s="51">
        <v>4</v>
      </c>
      <c r="D62" s="59">
        <f ca="1">((100/(I54))*C62)/100</f>
        <v>1</v>
      </c>
      <c r="E62" s="59"/>
      <c r="F62" s="59"/>
      <c r="G62" s="59"/>
      <c r="H62" s="59"/>
      <c r="I62" s="59"/>
      <c r="J62" s="83"/>
      <c r="K62" s="45" t="s">
        <v>214</v>
      </c>
      <c r="L62" s="47">
        <f>(IF(B54&gt;2,(I54/(B54+2)+L61),0))</f>
        <v>0</v>
      </c>
    </row>
    <row r="63" spans="1:12" ht="15.75" customHeight="1" x14ac:dyDescent="0.25">
      <c r="A63" s="81" t="s">
        <v>215</v>
      </c>
      <c r="B63" s="82" t="s">
        <v>215</v>
      </c>
      <c r="C63" s="51">
        <v>4</v>
      </c>
      <c r="D63" s="59">
        <f ca="1">((100/I54)*C63)/100</f>
        <v>1</v>
      </c>
      <c r="E63" s="59"/>
      <c r="F63" s="59"/>
      <c r="G63" s="59"/>
      <c r="H63" s="59"/>
      <c r="I63" s="59"/>
      <c r="J63" s="83"/>
      <c r="K63" s="45" t="s">
        <v>216</v>
      </c>
      <c r="L63" s="48">
        <f>(IF(B54&gt;3,(I54/(B54+2)+L62),0))</f>
        <v>0</v>
      </c>
    </row>
    <row r="64" spans="1:12" ht="15.75" customHeight="1" x14ac:dyDescent="0.25">
      <c r="A64" s="81" t="s">
        <v>217</v>
      </c>
      <c r="B64" s="82"/>
      <c r="C64" s="51">
        <v>4</v>
      </c>
      <c r="D64" s="59">
        <f ca="1">((100/I54)*C64)/100</f>
        <v>1</v>
      </c>
      <c r="E64" s="59"/>
      <c r="F64" s="59"/>
      <c r="G64" s="59"/>
      <c r="H64" s="59"/>
      <c r="I64" s="59"/>
      <c r="J64" s="83"/>
      <c r="K64" s="45" t="s">
        <v>218</v>
      </c>
      <c r="L64" s="47">
        <f>(IF(B54&gt;4,(I54/(B54+2)+L63),0))</f>
        <v>0</v>
      </c>
    </row>
    <row r="65" spans="1:12" ht="15.75" customHeight="1" x14ac:dyDescent="0.25">
      <c r="A65" s="57" t="s">
        <v>219</v>
      </c>
      <c r="B65" s="58" t="s">
        <v>219</v>
      </c>
      <c r="C65" s="51">
        <v>4</v>
      </c>
      <c r="D65" s="59">
        <f ca="1">((100/(I54))*C65)/100</f>
        <v>1</v>
      </c>
      <c r="E65" s="59"/>
      <c r="F65" s="59"/>
      <c r="G65" s="59"/>
      <c r="H65" s="59"/>
      <c r="I65" s="59"/>
      <c r="J65" s="83"/>
      <c r="K65" s="45" t="s">
        <v>220</v>
      </c>
      <c r="L65" s="47">
        <f ca="1">(IF(B54=1,(I54/(B54+3)+L60),IF(B54=0,(I54/4+L60),IF(B54&gt;1,0))))</f>
        <v>3</v>
      </c>
    </row>
    <row r="66" spans="1:12" ht="16.5" customHeight="1" thickBot="1" x14ac:dyDescent="0.3">
      <c r="A66" s="60" t="s">
        <v>221</v>
      </c>
      <c r="B66" s="61"/>
      <c r="C66" s="53">
        <v>4</v>
      </c>
      <c r="D66" s="62">
        <f ca="1">((100/(I54))*C66)/100</f>
        <v>1</v>
      </c>
      <c r="E66" s="62"/>
      <c r="F66" s="62"/>
      <c r="G66" s="62"/>
      <c r="H66" s="62"/>
      <c r="I66" s="62"/>
      <c r="J66" s="84"/>
      <c r="K66" s="45" t="s">
        <v>222</v>
      </c>
      <c r="L66" s="47">
        <f ca="1">(IF(B54&gt;1.5,(I54/(B54+2)+L60+MAX(0,L61-L60)+MAX(0,L62-L61)+MAX(0,L63-L62)+MAX(0,L64-L63)+MAX(0,L65-L64)),IF(B54=1,(I54/(B54+3)+L65),IF(B54=0,I54/4+L65))))</f>
        <v>4</v>
      </c>
    </row>
    <row r="67" spans="1:12" x14ac:dyDescent="0.25">
      <c r="A67" s="98" t="s">
        <v>234</v>
      </c>
      <c r="B67" s="55"/>
      <c r="C67" s="55"/>
      <c r="D67" s="55"/>
      <c r="E67" s="55"/>
      <c r="F67" s="55"/>
      <c r="G67" s="55"/>
      <c r="H67" s="55"/>
      <c r="I67" s="55"/>
      <c r="J67" s="56"/>
    </row>
    <row r="68" spans="1:12" x14ac:dyDescent="0.25">
      <c r="A68" s="98" t="s">
        <v>51</v>
      </c>
      <c r="B68" s="55"/>
      <c r="C68" s="55"/>
      <c r="D68" s="55"/>
      <c r="E68" s="55"/>
      <c r="F68" s="55"/>
      <c r="G68" s="55"/>
      <c r="H68" s="55"/>
      <c r="I68" s="55"/>
      <c r="J68" s="56"/>
    </row>
    <row r="69" spans="1:12" ht="15" customHeight="1" x14ac:dyDescent="0.25">
      <c r="A69" s="176" t="s">
        <v>237</v>
      </c>
      <c r="B69" s="177"/>
      <c r="C69" s="177"/>
      <c r="D69" s="177"/>
      <c r="E69" s="177"/>
      <c r="F69" s="177"/>
      <c r="G69" s="177"/>
      <c r="H69" s="177"/>
      <c r="I69" s="177"/>
      <c r="J69" s="178"/>
    </row>
    <row r="70" spans="1:12" hidden="1" x14ac:dyDescent="0.25">
      <c r="A70" s="179"/>
      <c r="B70" s="180"/>
      <c r="C70" s="180"/>
      <c r="D70" s="180"/>
      <c r="E70" s="180"/>
      <c r="F70" s="180"/>
      <c r="G70" s="180"/>
      <c r="H70" s="180"/>
      <c r="I70" s="180"/>
      <c r="J70" s="181"/>
    </row>
    <row r="71" spans="1:12" ht="2.25" customHeight="1" x14ac:dyDescent="0.25">
      <c r="A71" s="179"/>
      <c r="B71" s="180"/>
      <c r="C71" s="180"/>
      <c r="D71" s="180"/>
      <c r="E71" s="180"/>
      <c r="F71" s="180"/>
      <c r="G71" s="180"/>
      <c r="H71" s="180"/>
      <c r="I71" s="180"/>
      <c r="J71" s="181"/>
    </row>
    <row r="72" spans="1:12" ht="15" hidden="1" customHeight="1" x14ac:dyDescent="0.25">
      <c r="A72" s="179"/>
      <c r="B72" s="180"/>
      <c r="C72" s="180"/>
      <c r="D72" s="180"/>
      <c r="E72" s="180"/>
      <c r="F72" s="180"/>
      <c r="G72" s="180"/>
      <c r="H72" s="180"/>
      <c r="I72" s="180"/>
      <c r="J72" s="181"/>
    </row>
    <row r="73" spans="1:12" ht="15" hidden="1" customHeight="1" x14ac:dyDescent="0.25">
      <c r="A73" s="179"/>
      <c r="B73" s="180"/>
      <c r="C73" s="180"/>
      <c r="D73" s="180"/>
      <c r="E73" s="180"/>
      <c r="F73" s="180"/>
      <c r="G73" s="180"/>
      <c r="H73" s="180"/>
      <c r="I73" s="180"/>
      <c r="J73" s="181"/>
    </row>
    <row r="74" spans="1:12" ht="15" hidden="1" customHeight="1" x14ac:dyDescent="0.25">
      <c r="A74" s="179"/>
      <c r="B74" s="180"/>
      <c r="C74" s="180"/>
      <c r="D74" s="180"/>
      <c r="E74" s="180"/>
      <c r="F74" s="180"/>
      <c r="G74" s="180"/>
      <c r="H74" s="180"/>
      <c r="I74" s="180"/>
      <c r="J74" s="181"/>
    </row>
    <row r="75" spans="1:12" ht="15" hidden="1" customHeight="1" x14ac:dyDescent="0.25">
      <c r="A75" s="182"/>
      <c r="B75" s="183"/>
      <c r="C75" s="183"/>
      <c r="D75" s="183"/>
      <c r="E75" s="183"/>
      <c r="F75" s="183"/>
      <c r="G75" s="183"/>
      <c r="H75" s="183"/>
      <c r="I75" s="183"/>
      <c r="J75" s="184"/>
    </row>
    <row r="76" spans="1:12" x14ac:dyDescent="0.25">
      <c r="A76" s="185" t="s">
        <v>24</v>
      </c>
      <c r="B76" s="171"/>
      <c r="C76" s="171"/>
      <c r="D76" s="171"/>
      <c r="E76" s="171"/>
      <c r="F76" s="171"/>
      <c r="G76" s="171"/>
      <c r="H76" s="171"/>
      <c r="I76" s="171"/>
      <c r="J76" s="172"/>
    </row>
    <row r="77" spans="1:12" x14ac:dyDescent="0.25">
      <c r="A77" s="141" t="s">
        <v>173</v>
      </c>
      <c r="B77" s="142"/>
      <c r="C77" s="142"/>
      <c r="D77" s="142"/>
      <c r="E77" s="142"/>
      <c r="F77" s="143"/>
      <c r="G77" s="70">
        <v>2950</v>
      </c>
      <c r="H77" s="71"/>
      <c r="I77" s="71"/>
      <c r="J77" s="72"/>
    </row>
    <row r="78" spans="1:12" x14ac:dyDescent="0.25">
      <c r="A78" s="141" t="s">
        <v>174</v>
      </c>
      <c r="B78" s="142"/>
      <c r="C78" s="142"/>
      <c r="D78" s="142"/>
      <c r="E78" s="142"/>
      <c r="F78" s="143"/>
      <c r="G78" s="70">
        <v>5500</v>
      </c>
      <c r="H78" s="71"/>
      <c r="I78" s="71"/>
      <c r="J78" s="72"/>
    </row>
    <row r="79" spans="1:12" ht="15" customHeight="1" x14ac:dyDescent="0.25">
      <c r="A79" s="98" t="s">
        <v>75</v>
      </c>
      <c r="B79" s="55"/>
      <c r="C79" s="55"/>
      <c r="D79" s="55"/>
      <c r="E79" s="55"/>
      <c r="F79" s="56"/>
      <c r="G79" s="95" t="s">
        <v>175</v>
      </c>
      <c r="H79" s="96"/>
      <c r="I79" s="96"/>
      <c r="J79" s="97"/>
    </row>
    <row r="80" spans="1:12" ht="17.25" hidden="1" customHeight="1" x14ac:dyDescent="0.25">
      <c r="A80" s="98" t="s">
        <v>98</v>
      </c>
      <c r="B80" s="89"/>
      <c r="C80" s="89"/>
      <c r="D80" s="89"/>
      <c r="E80" s="89"/>
      <c r="F80" s="90"/>
      <c r="G80" s="95" t="s">
        <v>52</v>
      </c>
      <c r="H80" s="96"/>
      <c r="I80" s="96"/>
      <c r="J80" s="97"/>
    </row>
    <row r="81" spans="1:13" s="1" customFormat="1" ht="14.45" customHeight="1" x14ac:dyDescent="0.25">
      <c r="A81" s="110" t="s">
        <v>108</v>
      </c>
      <c r="B81" s="171"/>
      <c r="C81" s="171"/>
      <c r="D81" s="171"/>
      <c r="E81" s="171"/>
      <c r="F81" s="172"/>
      <c r="G81" s="70">
        <f>G77*0.8</f>
        <v>2360</v>
      </c>
      <c r="H81" s="71"/>
      <c r="I81" s="71"/>
      <c r="J81" s="72"/>
    </row>
    <row r="82" spans="1:13" s="1" customFormat="1" ht="18.75" x14ac:dyDescent="0.25">
      <c r="A82" s="173" t="s">
        <v>109</v>
      </c>
      <c r="B82" s="174"/>
      <c r="C82" s="174"/>
      <c r="D82" s="174"/>
      <c r="E82" s="174"/>
      <c r="F82" s="174"/>
      <c r="G82" s="174"/>
      <c r="H82" s="174"/>
      <c r="I82" s="174"/>
      <c r="J82" s="175"/>
    </row>
    <row r="83" spans="1:13" x14ac:dyDescent="0.25">
      <c r="A83" s="104" t="s">
        <v>48</v>
      </c>
      <c r="B83" s="105"/>
      <c r="C83" s="105"/>
      <c r="D83" s="105"/>
      <c r="E83" s="105"/>
      <c r="F83" s="105"/>
      <c r="G83" s="105"/>
      <c r="H83" s="105"/>
      <c r="I83" s="105"/>
      <c r="J83" s="106"/>
    </row>
    <row r="84" spans="1:13" ht="38.25" x14ac:dyDescent="0.25">
      <c r="A84" s="150" t="s">
        <v>32</v>
      </c>
      <c r="B84" s="151"/>
      <c r="C84" s="7" t="s">
        <v>29</v>
      </c>
      <c r="D84" s="152" t="s">
        <v>76</v>
      </c>
      <c r="E84" s="153"/>
      <c r="F84" s="14" t="s">
        <v>30</v>
      </c>
      <c r="G84" s="14" t="s">
        <v>172</v>
      </c>
      <c r="H84" s="7" t="s">
        <v>31</v>
      </c>
      <c r="I84" s="150" t="s">
        <v>110</v>
      </c>
      <c r="J84" s="151"/>
    </row>
    <row r="85" spans="1:13" ht="19.5" customHeight="1" x14ac:dyDescent="0.25">
      <c r="A85" s="154" t="s">
        <v>155</v>
      </c>
      <c r="B85" s="155"/>
      <c r="C85" s="155"/>
      <c r="D85" s="155"/>
      <c r="E85" s="155"/>
      <c r="F85" s="155"/>
      <c r="G85" s="155"/>
      <c r="H85" s="155"/>
      <c r="I85" s="155"/>
      <c r="J85" s="156"/>
    </row>
    <row r="86" spans="1:13" ht="19.5" customHeight="1" x14ac:dyDescent="0.25">
      <c r="A86" s="138" t="s">
        <v>138</v>
      </c>
      <c r="B86" s="139"/>
      <c r="C86" s="139"/>
      <c r="D86" s="139"/>
      <c r="E86" s="139"/>
      <c r="F86" s="139"/>
      <c r="G86" s="139"/>
      <c r="H86" s="139"/>
      <c r="I86" s="139"/>
      <c r="J86" s="140"/>
    </row>
    <row r="87" spans="1:13" ht="15.6" customHeight="1" x14ac:dyDescent="0.25">
      <c r="A87" s="157">
        <v>1</v>
      </c>
      <c r="B87" s="158"/>
      <c r="C87" s="13" t="s">
        <v>166</v>
      </c>
      <c r="D87" s="157">
        <f>L87*M87</f>
        <v>142.08479999999997</v>
      </c>
      <c r="E87" s="158"/>
      <c r="F87" s="13">
        <v>0</v>
      </c>
      <c r="G87" s="13">
        <v>255</v>
      </c>
      <c r="H87" s="13" t="s">
        <v>139</v>
      </c>
      <c r="I87" s="132" t="str">
        <f>A86</f>
        <v>Ground floor  is for shops &amp; flat</v>
      </c>
      <c r="J87" s="133"/>
      <c r="L87">
        <v>13.2</v>
      </c>
      <c r="M87">
        <v>10.763999999999999</v>
      </c>
    </row>
    <row r="88" spans="1:13" ht="15.75" x14ac:dyDescent="0.25">
      <c r="A88" s="157">
        <v>2</v>
      </c>
      <c r="B88" s="158"/>
      <c r="C88" s="13" t="s">
        <v>166</v>
      </c>
      <c r="D88" s="157">
        <f t="shared" ref="D88:D96" si="0">L88*M88</f>
        <v>121.84848</v>
      </c>
      <c r="E88" s="158"/>
      <c r="F88" s="13">
        <v>0</v>
      </c>
      <c r="G88" s="13">
        <v>223</v>
      </c>
      <c r="H88" s="13" t="s">
        <v>139</v>
      </c>
      <c r="I88" s="134"/>
      <c r="J88" s="135"/>
      <c r="L88">
        <v>11.32</v>
      </c>
      <c r="M88">
        <v>10.763999999999999</v>
      </c>
    </row>
    <row r="89" spans="1:13" ht="15.75" x14ac:dyDescent="0.25">
      <c r="A89" s="157">
        <v>3</v>
      </c>
      <c r="B89" s="158"/>
      <c r="C89" s="13" t="s">
        <v>166</v>
      </c>
      <c r="D89" s="157">
        <f t="shared" si="0"/>
        <v>164.25863999999999</v>
      </c>
      <c r="E89" s="158"/>
      <c r="F89" s="13">
        <v>0</v>
      </c>
      <c r="G89" s="13">
        <v>296</v>
      </c>
      <c r="H89" s="13" t="s">
        <v>139</v>
      </c>
      <c r="I89" s="134"/>
      <c r="J89" s="135"/>
      <c r="L89">
        <v>15.26</v>
      </c>
      <c r="M89">
        <v>10.763999999999999</v>
      </c>
    </row>
    <row r="90" spans="1:13" ht="15.75" customHeight="1" x14ac:dyDescent="0.25">
      <c r="A90" s="157">
        <v>4</v>
      </c>
      <c r="B90" s="158"/>
      <c r="C90" s="13" t="s">
        <v>166</v>
      </c>
      <c r="D90" s="157">
        <f t="shared" si="0"/>
        <v>158.33843999999999</v>
      </c>
      <c r="E90" s="158"/>
      <c r="F90" s="13">
        <v>0</v>
      </c>
      <c r="G90" s="13">
        <v>284</v>
      </c>
      <c r="H90" s="13" t="s">
        <v>139</v>
      </c>
      <c r="I90" s="134"/>
      <c r="J90" s="135"/>
      <c r="L90">
        <v>14.71</v>
      </c>
      <c r="M90">
        <v>10.763999999999999</v>
      </c>
    </row>
    <row r="91" spans="1:13" ht="15.75" x14ac:dyDescent="0.25">
      <c r="A91" s="157">
        <v>5</v>
      </c>
      <c r="B91" s="158"/>
      <c r="C91" s="13" t="s">
        <v>166</v>
      </c>
      <c r="D91" s="157">
        <f t="shared" si="0"/>
        <v>101.50451999999999</v>
      </c>
      <c r="E91" s="158"/>
      <c r="F91" s="13">
        <v>0</v>
      </c>
      <c r="G91" s="13">
        <v>182</v>
      </c>
      <c r="H91" s="13" t="s">
        <v>139</v>
      </c>
      <c r="I91" s="134"/>
      <c r="J91" s="135"/>
      <c r="L91">
        <v>9.43</v>
      </c>
      <c r="M91">
        <v>10.763999999999999</v>
      </c>
    </row>
    <row r="92" spans="1:13" ht="15.75" x14ac:dyDescent="0.25">
      <c r="A92" s="157">
        <v>6</v>
      </c>
      <c r="B92" s="158"/>
      <c r="C92" s="13" t="s">
        <v>166</v>
      </c>
      <c r="D92" s="157">
        <f t="shared" si="0"/>
        <v>139.71672000000001</v>
      </c>
      <c r="E92" s="158"/>
      <c r="F92" s="13">
        <v>0</v>
      </c>
      <c r="G92" s="13">
        <v>254</v>
      </c>
      <c r="H92" s="13" t="s">
        <v>139</v>
      </c>
      <c r="I92" s="134"/>
      <c r="J92" s="135"/>
      <c r="L92">
        <v>12.98</v>
      </c>
      <c r="M92">
        <v>10.763999999999999</v>
      </c>
    </row>
    <row r="93" spans="1:13" ht="15.75" x14ac:dyDescent="0.25">
      <c r="A93" s="157">
        <v>7</v>
      </c>
      <c r="B93" s="158"/>
      <c r="C93" s="13" t="s">
        <v>166</v>
      </c>
      <c r="D93" s="157">
        <f t="shared" si="0"/>
        <v>129.16800000000001</v>
      </c>
      <c r="E93" s="158"/>
      <c r="F93" s="13">
        <v>0</v>
      </c>
      <c r="G93" s="13">
        <v>233</v>
      </c>
      <c r="H93" s="13" t="s">
        <v>139</v>
      </c>
      <c r="I93" s="134"/>
      <c r="J93" s="135"/>
      <c r="L93">
        <v>12</v>
      </c>
      <c r="M93">
        <v>10.763999999999999</v>
      </c>
    </row>
    <row r="94" spans="1:13" ht="15.75" x14ac:dyDescent="0.25">
      <c r="A94" s="157">
        <v>8</v>
      </c>
      <c r="B94" s="158"/>
      <c r="C94" s="13" t="s">
        <v>166</v>
      </c>
      <c r="D94" s="157">
        <f t="shared" si="0"/>
        <v>164.25863999999999</v>
      </c>
      <c r="E94" s="158"/>
      <c r="F94" s="13">
        <v>0</v>
      </c>
      <c r="G94" s="13">
        <v>296</v>
      </c>
      <c r="H94" s="13" t="s">
        <v>139</v>
      </c>
      <c r="I94" s="134"/>
      <c r="J94" s="135"/>
      <c r="L94">
        <v>15.26</v>
      </c>
      <c r="M94">
        <v>10.763999999999999</v>
      </c>
    </row>
    <row r="95" spans="1:13" ht="15.75" x14ac:dyDescent="0.25">
      <c r="A95" s="157">
        <v>9</v>
      </c>
      <c r="B95" s="158"/>
      <c r="C95" s="13" t="s">
        <v>166</v>
      </c>
      <c r="D95" s="157">
        <f t="shared" si="0"/>
        <v>121.84848</v>
      </c>
      <c r="E95" s="158"/>
      <c r="F95" s="13">
        <v>0</v>
      </c>
      <c r="G95" s="13">
        <v>223</v>
      </c>
      <c r="H95" s="13" t="s">
        <v>139</v>
      </c>
      <c r="I95" s="134"/>
      <c r="J95" s="135"/>
      <c r="L95">
        <v>11.32</v>
      </c>
      <c r="M95">
        <v>10.763999999999999</v>
      </c>
    </row>
    <row r="96" spans="1:13" ht="15.75" x14ac:dyDescent="0.25">
      <c r="A96" s="157">
        <v>10</v>
      </c>
      <c r="B96" s="158"/>
      <c r="C96" s="13" t="s">
        <v>166</v>
      </c>
      <c r="D96" s="157">
        <f t="shared" si="0"/>
        <v>102.15035999999999</v>
      </c>
      <c r="E96" s="158"/>
      <c r="F96" s="13">
        <v>0</v>
      </c>
      <c r="G96" s="13">
        <v>182</v>
      </c>
      <c r="H96" s="13" t="s">
        <v>139</v>
      </c>
      <c r="I96" s="134"/>
      <c r="J96" s="135"/>
      <c r="L96">
        <v>9.49</v>
      </c>
      <c r="M96">
        <v>10.763999999999999</v>
      </c>
    </row>
    <row r="97" spans="1:13" ht="15.75" x14ac:dyDescent="0.25">
      <c r="A97" s="157">
        <v>1</v>
      </c>
      <c r="B97" s="158"/>
      <c r="C97" s="13" t="s">
        <v>140</v>
      </c>
      <c r="D97" s="157">
        <f>L97*M97</f>
        <v>340.57295999999997</v>
      </c>
      <c r="E97" s="158"/>
      <c r="F97" s="13">
        <v>0</v>
      </c>
      <c r="G97" s="13">
        <v>580</v>
      </c>
      <c r="H97" s="13" t="s">
        <v>139</v>
      </c>
      <c r="I97" s="136"/>
      <c r="J97" s="137"/>
      <c r="K97">
        <v>11</v>
      </c>
      <c r="L97" s="26">
        <v>31.64</v>
      </c>
      <c r="M97">
        <v>10.763999999999999</v>
      </c>
    </row>
    <row r="98" spans="1:13" ht="15.75" x14ac:dyDescent="0.25">
      <c r="A98" s="138" t="s">
        <v>167</v>
      </c>
      <c r="B98" s="139"/>
      <c r="C98" s="139"/>
      <c r="D98" s="139"/>
      <c r="E98" s="139"/>
      <c r="F98" s="139"/>
      <c r="G98" s="139"/>
      <c r="H98" s="139"/>
      <c r="I98" s="139"/>
      <c r="J98" s="140"/>
    </row>
    <row r="99" spans="1:13" ht="15.75" x14ac:dyDescent="0.25">
      <c r="A99" s="157">
        <v>1</v>
      </c>
      <c r="B99" s="158"/>
      <c r="C99" s="13" t="s">
        <v>140</v>
      </c>
      <c r="D99" s="157">
        <f t="shared" ref="D99:D104" si="1">L99*M99</f>
        <v>341.00351999999998</v>
      </c>
      <c r="E99" s="158"/>
      <c r="F99" s="13">
        <v>0</v>
      </c>
      <c r="G99" s="13">
        <v>580</v>
      </c>
      <c r="H99" s="13" t="s">
        <v>139</v>
      </c>
      <c r="I99" s="132" t="str">
        <f>A98</f>
        <v xml:space="preserve">1st to 4th floor </v>
      </c>
      <c r="J99" s="133"/>
      <c r="L99">
        <v>31.68</v>
      </c>
      <c r="M99">
        <v>10.763999999999999</v>
      </c>
    </row>
    <row r="100" spans="1:13" ht="15.75" x14ac:dyDescent="0.25">
      <c r="A100" s="157">
        <v>2</v>
      </c>
      <c r="B100" s="158"/>
      <c r="C100" s="13" t="s">
        <v>140</v>
      </c>
      <c r="D100" s="157">
        <f t="shared" si="1"/>
        <v>340.57295999999997</v>
      </c>
      <c r="E100" s="158"/>
      <c r="F100" s="13">
        <v>0</v>
      </c>
      <c r="G100" s="13">
        <v>579</v>
      </c>
      <c r="H100" s="13" t="s">
        <v>139</v>
      </c>
      <c r="I100" s="134"/>
      <c r="J100" s="135"/>
      <c r="L100">
        <v>31.64</v>
      </c>
      <c r="M100">
        <v>10.763999999999999</v>
      </c>
    </row>
    <row r="101" spans="1:13" ht="15.75" x14ac:dyDescent="0.25">
      <c r="A101" s="157">
        <v>3</v>
      </c>
      <c r="B101" s="158"/>
      <c r="C101" s="13" t="s">
        <v>140</v>
      </c>
      <c r="D101" s="157">
        <f t="shared" si="1"/>
        <v>340.57295999999997</v>
      </c>
      <c r="E101" s="158"/>
      <c r="F101" s="13">
        <v>0</v>
      </c>
      <c r="G101" s="13">
        <v>579</v>
      </c>
      <c r="H101" s="13" t="s">
        <v>139</v>
      </c>
      <c r="I101" s="134"/>
      <c r="J101" s="135"/>
      <c r="L101">
        <v>31.64</v>
      </c>
      <c r="M101">
        <v>10.763999999999999</v>
      </c>
    </row>
    <row r="102" spans="1:13" ht="15.75" x14ac:dyDescent="0.25">
      <c r="A102" s="157">
        <v>4</v>
      </c>
      <c r="B102" s="158"/>
      <c r="C102" s="13" t="s">
        <v>140</v>
      </c>
      <c r="D102" s="157">
        <f t="shared" si="1"/>
        <v>351.01403999999997</v>
      </c>
      <c r="E102" s="158"/>
      <c r="F102" s="13">
        <v>0</v>
      </c>
      <c r="G102" s="13">
        <v>597</v>
      </c>
      <c r="H102" s="13" t="s">
        <v>139</v>
      </c>
      <c r="I102" s="134"/>
      <c r="J102" s="135"/>
      <c r="L102">
        <v>32.61</v>
      </c>
      <c r="M102">
        <v>10.763999999999999</v>
      </c>
    </row>
    <row r="103" spans="1:13" ht="15.75" x14ac:dyDescent="0.25">
      <c r="A103" s="157">
        <v>5</v>
      </c>
      <c r="B103" s="158"/>
      <c r="C103" s="13" t="s">
        <v>169</v>
      </c>
      <c r="D103" s="157">
        <f t="shared" si="1"/>
        <v>438.52535999999998</v>
      </c>
      <c r="E103" s="158"/>
      <c r="F103" s="13">
        <v>0</v>
      </c>
      <c r="G103" s="13">
        <v>746</v>
      </c>
      <c r="H103" s="13" t="s">
        <v>139</v>
      </c>
      <c r="I103" s="134"/>
      <c r="J103" s="135"/>
      <c r="L103">
        <v>40.74</v>
      </c>
      <c r="M103">
        <v>10.763999999999999</v>
      </c>
    </row>
    <row r="104" spans="1:13" ht="15.75" x14ac:dyDescent="0.25">
      <c r="A104" s="157">
        <v>6</v>
      </c>
      <c r="B104" s="158"/>
      <c r="C104" s="13" t="s">
        <v>140</v>
      </c>
      <c r="D104" s="157">
        <f t="shared" si="1"/>
        <v>340.57295999999997</v>
      </c>
      <c r="E104" s="158"/>
      <c r="F104" s="13">
        <v>0</v>
      </c>
      <c r="G104" s="13">
        <v>579</v>
      </c>
      <c r="H104" s="13" t="s">
        <v>139</v>
      </c>
      <c r="I104" s="136"/>
      <c r="J104" s="137"/>
      <c r="K104">
        <v>24</v>
      </c>
      <c r="L104">
        <v>31.64</v>
      </c>
      <c r="M104">
        <v>10.763999999999999</v>
      </c>
    </row>
    <row r="105" spans="1:13" ht="116.25" customHeight="1" x14ac:dyDescent="0.25">
      <c r="A105" s="128" t="s">
        <v>233</v>
      </c>
      <c r="B105" s="129"/>
      <c r="C105" s="129"/>
      <c r="D105" s="129"/>
      <c r="E105" s="129"/>
      <c r="F105" s="129"/>
      <c r="G105" s="129"/>
      <c r="H105" s="129"/>
      <c r="I105" s="129"/>
      <c r="J105" s="130"/>
    </row>
    <row r="106" spans="1:13" x14ac:dyDescent="0.25">
      <c r="A106" s="127" t="s">
        <v>25</v>
      </c>
      <c r="B106" s="125"/>
      <c r="C106" s="125"/>
      <c r="D106" s="125"/>
      <c r="E106" s="125"/>
      <c r="F106" s="125"/>
      <c r="G106" s="125"/>
      <c r="H106" s="125"/>
      <c r="I106" s="125"/>
      <c r="J106" s="126"/>
    </row>
    <row r="107" spans="1:13" x14ac:dyDescent="0.25">
      <c r="A107" s="88" t="s">
        <v>33</v>
      </c>
      <c r="B107" s="89"/>
      <c r="C107" s="89"/>
      <c r="D107" s="89"/>
      <c r="E107" s="89"/>
      <c r="F107" s="89"/>
      <c r="G107" s="89"/>
      <c r="H107" s="89"/>
      <c r="I107" s="89"/>
      <c r="J107" s="90"/>
    </row>
    <row r="108" spans="1:13" x14ac:dyDescent="0.25">
      <c r="A108" s="127" t="s">
        <v>27</v>
      </c>
      <c r="B108" s="125"/>
      <c r="C108" s="125"/>
      <c r="D108" s="125"/>
      <c r="E108" s="125"/>
      <c r="F108" s="125"/>
      <c r="G108" s="125"/>
      <c r="H108" s="125"/>
      <c r="I108" s="125"/>
      <c r="J108" s="126"/>
    </row>
    <row r="109" spans="1:13" x14ac:dyDescent="0.25">
      <c r="A109" s="98" t="s">
        <v>38</v>
      </c>
      <c r="B109" s="55"/>
      <c r="C109" s="55"/>
      <c r="D109" s="55"/>
      <c r="E109" s="55"/>
      <c r="F109" s="55"/>
      <c r="G109" s="55"/>
      <c r="H109" s="55"/>
      <c r="I109" s="55"/>
      <c r="J109" s="56"/>
    </row>
    <row r="110" spans="1:13" ht="16.5" customHeight="1" x14ac:dyDescent="0.25">
      <c r="A110" s="68" t="s">
        <v>57</v>
      </c>
      <c r="B110" s="124"/>
      <c r="C110" s="124"/>
      <c r="D110" s="124"/>
      <c r="E110" s="124"/>
      <c r="F110" s="124"/>
      <c r="G110" s="124"/>
      <c r="H110" s="124"/>
      <c r="I110" s="124"/>
      <c r="J110" s="69"/>
    </row>
    <row r="111" spans="1:13" x14ac:dyDescent="0.25">
      <c r="A111" s="98" t="s">
        <v>39</v>
      </c>
      <c r="B111" s="55"/>
      <c r="C111" s="55"/>
      <c r="D111" s="55"/>
      <c r="E111" s="55"/>
      <c r="F111" s="55"/>
      <c r="G111" s="55"/>
      <c r="H111" s="55"/>
      <c r="I111" s="55"/>
      <c r="J111" s="56"/>
    </row>
    <row r="112" spans="1:13" x14ac:dyDescent="0.25">
      <c r="A112" s="98" t="s">
        <v>40</v>
      </c>
      <c r="B112" s="55"/>
      <c r="C112" s="55"/>
      <c r="D112" s="55"/>
      <c r="E112" s="55"/>
      <c r="F112" s="55"/>
      <c r="G112" s="55"/>
      <c r="H112" s="55"/>
      <c r="I112" s="55"/>
      <c r="J112" s="56"/>
    </row>
    <row r="113" spans="1:10" ht="30.75" customHeight="1" x14ac:dyDescent="0.25">
      <c r="A113" s="91" t="s">
        <v>41</v>
      </c>
      <c r="B113" s="109"/>
      <c r="C113" s="109"/>
      <c r="D113" s="109"/>
      <c r="E113" s="109"/>
      <c r="F113" s="109"/>
      <c r="G113" s="109"/>
      <c r="H113" s="109"/>
      <c r="I113" s="109"/>
      <c r="J113" s="92"/>
    </row>
    <row r="114" spans="1:10" ht="15" customHeight="1" x14ac:dyDescent="0.25">
      <c r="A114" s="162" t="s">
        <v>26</v>
      </c>
      <c r="B114" s="163"/>
      <c r="C114" s="163"/>
      <c r="D114" s="163"/>
      <c r="E114" s="163"/>
      <c r="F114" s="163"/>
      <c r="G114" s="163"/>
      <c r="H114" s="163"/>
      <c r="I114" s="163"/>
      <c r="J114" s="164"/>
    </row>
    <row r="115" spans="1:10" x14ac:dyDescent="0.25">
      <c r="A115" s="165"/>
      <c r="B115" s="166"/>
      <c r="C115" s="166"/>
      <c r="D115" s="166"/>
      <c r="E115" s="166"/>
      <c r="F115" s="166"/>
      <c r="G115" s="166"/>
      <c r="H115" s="166"/>
      <c r="I115" s="166"/>
      <c r="J115" s="167"/>
    </row>
    <row r="116" spans="1:10" x14ac:dyDescent="0.25">
      <c r="A116" s="165"/>
      <c r="B116" s="166"/>
      <c r="C116" s="166"/>
      <c r="D116" s="166"/>
      <c r="E116" s="166"/>
      <c r="F116" s="166"/>
      <c r="G116" s="166"/>
      <c r="H116" s="166"/>
      <c r="I116" s="166"/>
      <c r="J116" s="167"/>
    </row>
    <row r="117" spans="1:10" x14ac:dyDescent="0.25">
      <c r="A117" s="168"/>
      <c r="B117" s="169"/>
      <c r="C117" s="169"/>
      <c r="D117" s="169"/>
      <c r="E117" s="169"/>
      <c r="F117" s="169"/>
      <c r="G117" s="169"/>
      <c r="H117" s="169"/>
      <c r="I117" s="169"/>
      <c r="J117" s="170"/>
    </row>
    <row r="118" spans="1:10" x14ac:dyDescent="0.25">
      <c r="A118" s="20" t="s">
        <v>171</v>
      </c>
      <c r="B118" s="19"/>
      <c r="C118" s="19"/>
      <c r="D118" s="27" t="str">
        <f>F8</f>
        <v>Adore Garden</v>
      </c>
      <c r="E118" s="25"/>
      <c r="F118" s="28"/>
      <c r="G118" s="19" t="str">
        <f>F9</f>
        <v>Adore - 4</v>
      </c>
      <c r="H118" s="19"/>
      <c r="I118" s="19"/>
      <c r="J118" s="19"/>
    </row>
    <row r="119" spans="1:10" x14ac:dyDescent="0.25">
      <c r="A119" s="19"/>
      <c r="B119" s="19"/>
      <c r="C119" s="19"/>
      <c r="D119" s="19"/>
      <c r="E119" s="19"/>
      <c r="F119" s="19"/>
      <c r="G119" s="19"/>
      <c r="H119" s="19"/>
      <c r="I119" s="19"/>
      <c r="J119" s="19"/>
    </row>
    <row r="120" spans="1:10" x14ac:dyDescent="0.25">
      <c r="A120" s="19"/>
      <c r="B120" s="19"/>
      <c r="C120" s="19"/>
      <c r="D120" s="19"/>
      <c r="E120" s="19"/>
      <c r="F120" s="19"/>
      <c r="G120" s="19"/>
      <c r="H120" s="19"/>
      <c r="I120" s="19"/>
      <c r="J120" s="19"/>
    </row>
    <row r="157" spans="1:1" ht="16.5" customHeight="1" x14ac:dyDescent="0.25"/>
    <row r="158" spans="1:1" x14ac:dyDescent="0.25">
      <c r="A158" s="23" t="s">
        <v>134</v>
      </c>
    </row>
  </sheetData>
  <mergeCells count="216">
    <mergeCell ref="A103:B103"/>
    <mergeCell ref="D103:E103"/>
    <mergeCell ref="A104:B104"/>
    <mergeCell ref="D104:E104"/>
    <mergeCell ref="A100:B100"/>
    <mergeCell ref="D100:E100"/>
    <mergeCell ref="A101:B101"/>
    <mergeCell ref="D101:E101"/>
    <mergeCell ref="A102:B102"/>
    <mergeCell ref="D102:E102"/>
    <mergeCell ref="D97:E97"/>
    <mergeCell ref="A99:B99"/>
    <mergeCell ref="D99:E99"/>
    <mergeCell ref="A98:J98"/>
    <mergeCell ref="I87:J97"/>
    <mergeCell ref="A93:B93"/>
    <mergeCell ref="D93:E93"/>
    <mergeCell ref="A94:B94"/>
    <mergeCell ref="D94:E94"/>
    <mergeCell ref="A95:B95"/>
    <mergeCell ref="D95:E95"/>
    <mergeCell ref="A92:B92"/>
    <mergeCell ref="D92:E92"/>
    <mergeCell ref="D88:E88"/>
    <mergeCell ref="A90:B90"/>
    <mergeCell ref="A89:B89"/>
    <mergeCell ref="D89:E89"/>
    <mergeCell ref="A88:B88"/>
    <mergeCell ref="D90:E90"/>
    <mergeCell ref="A91:B91"/>
    <mergeCell ref="D91:E91"/>
    <mergeCell ref="A14:B14"/>
    <mergeCell ref="C14:J14"/>
    <mergeCell ref="A43:B43"/>
    <mergeCell ref="A52:J52"/>
    <mergeCell ref="A49:C49"/>
    <mergeCell ref="A48:J48"/>
    <mergeCell ref="A37:E37"/>
    <mergeCell ref="F37:J37"/>
    <mergeCell ref="F36:J36"/>
    <mergeCell ref="A34:J35"/>
    <mergeCell ref="A25:E25"/>
    <mergeCell ref="F24:J24"/>
    <mergeCell ref="A22:E22"/>
    <mergeCell ref="I27:J27"/>
    <mergeCell ref="A26:B26"/>
    <mergeCell ref="C26:D26"/>
    <mergeCell ref="E26:F26"/>
    <mergeCell ref="G26:H26"/>
    <mergeCell ref="A27:B27"/>
    <mergeCell ref="G16:J16"/>
    <mergeCell ref="H18:J18"/>
    <mergeCell ref="A23:E23"/>
    <mergeCell ref="C18:E18"/>
    <mergeCell ref="F19:J20"/>
    <mergeCell ref="A29:J29"/>
    <mergeCell ref="A41:E41"/>
    <mergeCell ref="A33:J33"/>
    <mergeCell ref="F39:J39"/>
    <mergeCell ref="A36:E36"/>
    <mergeCell ref="H47:J47"/>
    <mergeCell ref="A42:J42"/>
    <mergeCell ref="D47:E47"/>
    <mergeCell ref="C44:F44"/>
    <mergeCell ref="A30:J30"/>
    <mergeCell ref="A31:B31"/>
    <mergeCell ref="C31:D31"/>
    <mergeCell ref="I31:J31"/>
    <mergeCell ref="C32:J32"/>
    <mergeCell ref="A1:J1"/>
    <mergeCell ref="A51:E51"/>
    <mergeCell ref="F51:J51"/>
    <mergeCell ref="F41:J41"/>
    <mergeCell ref="F40:J40"/>
    <mergeCell ref="A114:J117"/>
    <mergeCell ref="A81:F81"/>
    <mergeCell ref="G81:J81"/>
    <mergeCell ref="A82:J82"/>
    <mergeCell ref="A83:J83"/>
    <mergeCell ref="A110:J110"/>
    <mergeCell ref="A111:J111"/>
    <mergeCell ref="A112:J112"/>
    <mergeCell ref="A113:J113"/>
    <mergeCell ref="A87:B87"/>
    <mergeCell ref="A109:J109"/>
    <mergeCell ref="A106:J106"/>
    <mergeCell ref="D87:E87"/>
    <mergeCell ref="A67:J67"/>
    <mergeCell ref="A68:J68"/>
    <mergeCell ref="A69:J75"/>
    <mergeCell ref="A76:J76"/>
    <mergeCell ref="G77:J77"/>
    <mergeCell ref="I84:J84"/>
    <mergeCell ref="A107:J107"/>
    <mergeCell ref="A108:J108"/>
    <mergeCell ref="A105:J105"/>
    <mergeCell ref="F50:J50"/>
    <mergeCell ref="D49:E49"/>
    <mergeCell ref="I99:J104"/>
    <mergeCell ref="G78:J78"/>
    <mergeCell ref="A86:J86"/>
    <mergeCell ref="A78:F78"/>
    <mergeCell ref="A53:B53"/>
    <mergeCell ref="C53:J53"/>
    <mergeCell ref="E54:F54"/>
    <mergeCell ref="I54:J54"/>
    <mergeCell ref="A84:B84"/>
    <mergeCell ref="D84:E84"/>
    <mergeCell ref="A79:F79"/>
    <mergeCell ref="A80:F80"/>
    <mergeCell ref="G80:J80"/>
    <mergeCell ref="A85:J85"/>
    <mergeCell ref="A77:F77"/>
    <mergeCell ref="G79:J79"/>
    <mergeCell ref="A96:B96"/>
    <mergeCell ref="D96:E96"/>
    <mergeCell ref="A97:B97"/>
    <mergeCell ref="A10:E10"/>
    <mergeCell ref="F23:J23"/>
    <mergeCell ref="G31:H31"/>
    <mergeCell ref="E31:F31"/>
    <mergeCell ref="B17:E17"/>
    <mergeCell ref="A18:B18"/>
    <mergeCell ref="G28:H28"/>
    <mergeCell ref="F10:J10"/>
    <mergeCell ref="F18:G18"/>
    <mergeCell ref="A19:E20"/>
    <mergeCell ref="A13:E13"/>
    <mergeCell ref="F13:J13"/>
    <mergeCell ref="B15:D15"/>
    <mergeCell ref="G17:J17"/>
    <mergeCell ref="A12:E12"/>
    <mergeCell ref="E27:F27"/>
    <mergeCell ref="G27:H27"/>
    <mergeCell ref="I26:J26"/>
    <mergeCell ref="F12:J12"/>
    <mergeCell ref="A11:E11"/>
    <mergeCell ref="F11:J11"/>
    <mergeCell ref="B16:E16"/>
    <mergeCell ref="F25:J25"/>
    <mergeCell ref="C27:D27"/>
    <mergeCell ref="A2:J2"/>
    <mergeCell ref="A3:E3"/>
    <mergeCell ref="F3:J3"/>
    <mergeCell ref="A4:E4"/>
    <mergeCell ref="F4:J4"/>
    <mergeCell ref="A9:E9"/>
    <mergeCell ref="F9:J9"/>
    <mergeCell ref="A6:E6"/>
    <mergeCell ref="F6:J6"/>
    <mergeCell ref="A5:E5"/>
    <mergeCell ref="F5:J5"/>
    <mergeCell ref="A7:E7"/>
    <mergeCell ref="F7:J7"/>
    <mergeCell ref="F8:J8"/>
    <mergeCell ref="A8:E8"/>
    <mergeCell ref="F22:J22"/>
    <mergeCell ref="A24:E24"/>
    <mergeCell ref="E15:F15"/>
    <mergeCell ref="I15:J15"/>
    <mergeCell ref="C45:F45"/>
    <mergeCell ref="A46:B46"/>
    <mergeCell ref="C43:F43"/>
    <mergeCell ref="C46:F46"/>
    <mergeCell ref="H46:J46"/>
    <mergeCell ref="A38:E38"/>
    <mergeCell ref="H43:J43"/>
    <mergeCell ref="H44:J44"/>
    <mergeCell ref="A45:B45"/>
    <mergeCell ref="A40:E40"/>
    <mergeCell ref="A21:E21"/>
    <mergeCell ref="F21:J21"/>
    <mergeCell ref="I28:J28"/>
    <mergeCell ref="A28:B28"/>
    <mergeCell ref="C28:D28"/>
    <mergeCell ref="A32:B32"/>
    <mergeCell ref="A44:B44"/>
    <mergeCell ref="E28:F28"/>
    <mergeCell ref="A39:E39"/>
    <mergeCell ref="F38:J38"/>
    <mergeCell ref="H45:J45"/>
    <mergeCell ref="A55:B55"/>
    <mergeCell ref="C55:J55"/>
    <mergeCell ref="A56:B56"/>
    <mergeCell ref="D56:E56"/>
    <mergeCell ref="F56:G56"/>
    <mergeCell ref="H56:J56"/>
    <mergeCell ref="A57:B57"/>
    <mergeCell ref="D57:E57"/>
    <mergeCell ref="F57:G66"/>
    <mergeCell ref="H57:J66"/>
    <mergeCell ref="A58:B58"/>
    <mergeCell ref="D58:E58"/>
    <mergeCell ref="A59:B59"/>
    <mergeCell ref="D59:E59"/>
    <mergeCell ref="A60:B60"/>
    <mergeCell ref="D60:E60"/>
    <mergeCell ref="A61:B61"/>
    <mergeCell ref="D61:E61"/>
    <mergeCell ref="A62:B62"/>
    <mergeCell ref="D62:E62"/>
    <mergeCell ref="A63:B63"/>
    <mergeCell ref="D63:E63"/>
    <mergeCell ref="A64:B64"/>
    <mergeCell ref="K47:M47"/>
    <mergeCell ref="A65:B65"/>
    <mergeCell ref="D65:E65"/>
    <mergeCell ref="A66:B66"/>
    <mergeCell ref="D66:E66"/>
    <mergeCell ref="C50:E50"/>
    <mergeCell ref="A50:B50"/>
    <mergeCell ref="H49:J49"/>
    <mergeCell ref="F49:G49"/>
    <mergeCell ref="D64:E64"/>
    <mergeCell ref="F47:G47"/>
    <mergeCell ref="A47:C47"/>
  </mergeCells>
  <phoneticPr fontId="0" type="noConversion"/>
  <hyperlinks>
    <hyperlink ref="C32" r:id="rId1"/>
  </hyperlinks>
  <pageMargins left="0.55118110236220474" right="0.55118110236220474" top="0.78740157480314965" bottom="1.1811023622047245" header="0.19685039370078741" footer="0.19685039370078741"/>
  <pageSetup paperSize="9" scale="97" fitToHeight="0" orientation="portrait" r:id="rId2"/>
  <headerFooter>
    <oddHeader>&amp;C&amp;G</oddHeader>
    <oddFooter>&amp;L&amp;"Times New Roman,Bold"Ref No: &amp;F&amp;C&amp;G&amp;R&amp;P</oddFooter>
  </headerFooter>
  <rowBreaks count="2" manualBreakCount="2">
    <brk id="117" max="16383" man="1"/>
    <brk id="15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6" sqref="C6:C8"/>
    </sheetView>
  </sheetViews>
  <sheetFormatPr defaultRowHeight="15" x14ac:dyDescent="0.25"/>
  <cols>
    <col min="2" max="2" width="11.7109375" customWidth="1"/>
  </cols>
  <sheetData>
    <row r="2" spans="1:15" x14ac:dyDescent="0.25">
      <c r="A2" t="s">
        <v>111</v>
      </c>
      <c r="B2" s="15" t="s">
        <v>131</v>
      </c>
      <c r="C2" s="15">
        <v>4</v>
      </c>
    </row>
    <row r="3" spans="1:15" x14ac:dyDescent="0.25">
      <c r="B3" t="s">
        <v>112</v>
      </c>
      <c r="C3" t="s">
        <v>113</v>
      </c>
    </row>
    <row r="4" spans="1:15" x14ac:dyDescent="0.25">
      <c r="A4" t="s">
        <v>114</v>
      </c>
      <c r="B4" s="8">
        <v>10</v>
      </c>
      <c r="C4" s="8">
        <v>10</v>
      </c>
      <c r="E4">
        <f>(100/B4)*C4</f>
        <v>100</v>
      </c>
    </row>
    <row r="5" spans="1:15" x14ac:dyDescent="0.25">
      <c r="A5" t="s">
        <v>115</v>
      </c>
      <c r="B5" t="s">
        <v>116</v>
      </c>
      <c r="C5" t="s">
        <v>117</v>
      </c>
      <c r="E5">
        <f>(100/B6)*C6</f>
        <v>100</v>
      </c>
      <c r="I5" s="8" t="s">
        <v>118</v>
      </c>
      <c r="J5" s="8" t="s">
        <v>119</v>
      </c>
      <c r="K5" s="8" t="s">
        <v>120</v>
      </c>
      <c r="L5" s="8" t="s">
        <v>37</v>
      </c>
      <c r="M5" s="8" t="s">
        <v>45</v>
      </c>
      <c r="N5" s="8" t="s">
        <v>121</v>
      </c>
      <c r="O5" s="8" t="s">
        <v>46</v>
      </c>
    </row>
    <row r="6" spans="1:15" x14ac:dyDescent="0.25">
      <c r="B6" s="8">
        <f>C2+1</f>
        <v>5</v>
      </c>
      <c r="C6" s="8">
        <v>5</v>
      </c>
      <c r="E6">
        <f>(100/B8)*C8</f>
        <v>100</v>
      </c>
      <c r="F6" s="16" t="s">
        <v>122</v>
      </c>
      <c r="I6" s="16">
        <f>C4</f>
        <v>10</v>
      </c>
      <c r="J6" s="16">
        <f>40/B6*C6</f>
        <v>40</v>
      </c>
      <c r="K6" s="16">
        <f>15/B8*C8</f>
        <v>15</v>
      </c>
      <c r="L6" s="16">
        <f>10/B10*C10</f>
        <v>1.6666666666666667</v>
      </c>
      <c r="M6" s="16">
        <f>10/B12*C12</f>
        <v>0</v>
      </c>
      <c r="N6" s="16">
        <f>5/B14*C14</f>
        <v>0</v>
      </c>
      <c r="O6" s="16">
        <f>5/B16*C16</f>
        <v>0</v>
      </c>
    </row>
    <row r="7" spans="1:15" x14ac:dyDescent="0.25">
      <c r="A7" t="s">
        <v>123</v>
      </c>
      <c r="B7" t="s">
        <v>124</v>
      </c>
      <c r="C7" t="s">
        <v>125</v>
      </c>
      <c r="E7">
        <f>(100/B10)*C10</f>
        <v>16.666666666666668</v>
      </c>
      <c r="F7" s="8" t="s">
        <v>126</v>
      </c>
      <c r="G7" s="8"/>
      <c r="H7" s="8"/>
      <c r="I7" s="8">
        <f>I6+20</f>
        <v>30</v>
      </c>
      <c r="J7" s="8">
        <f>30/B6*C6</f>
        <v>30</v>
      </c>
      <c r="K7" s="8">
        <f>15/B8*C8</f>
        <v>15</v>
      </c>
      <c r="L7" s="8">
        <f>10/B10*C10</f>
        <v>1.6666666666666667</v>
      </c>
      <c r="M7" s="8">
        <f>5/B12*C12</f>
        <v>0</v>
      </c>
      <c r="N7" s="8">
        <f>5/B14*C14</f>
        <v>0</v>
      </c>
      <c r="O7" s="8">
        <f>5/B16*C16</f>
        <v>0</v>
      </c>
    </row>
    <row r="8" spans="1:15" x14ac:dyDescent="0.25">
      <c r="B8" s="8">
        <v>3</v>
      </c>
      <c r="C8" s="8">
        <v>3</v>
      </c>
      <c r="E8">
        <f>(100/B12)*C12</f>
        <v>0</v>
      </c>
    </row>
    <row r="9" spans="1:15" x14ac:dyDescent="0.25">
      <c r="A9" t="s">
        <v>127</v>
      </c>
      <c r="B9" t="s">
        <v>124</v>
      </c>
      <c r="C9" t="s">
        <v>125</v>
      </c>
      <c r="E9">
        <f>(100/B14)*C14</f>
        <v>0</v>
      </c>
    </row>
    <row r="10" spans="1:15" x14ac:dyDescent="0.25">
      <c r="B10" s="8">
        <v>3</v>
      </c>
      <c r="C10" s="8">
        <v>0.5</v>
      </c>
      <c r="E10">
        <f>(100/B16)*C16</f>
        <v>0</v>
      </c>
    </row>
    <row r="11" spans="1:15" x14ac:dyDescent="0.25">
      <c r="A11" t="s">
        <v>45</v>
      </c>
      <c r="B11" t="s">
        <v>124</v>
      </c>
      <c r="C11" t="s">
        <v>125</v>
      </c>
    </row>
    <row r="12" spans="1:15" x14ac:dyDescent="0.25">
      <c r="B12" s="8">
        <v>3</v>
      </c>
      <c r="C12" s="8">
        <v>0</v>
      </c>
      <c r="F12" s="8"/>
      <c r="G12" s="8" t="s">
        <v>122</v>
      </c>
      <c r="H12" s="8" t="s">
        <v>128</v>
      </c>
      <c r="L12" t="s">
        <v>129</v>
      </c>
    </row>
    <row r="13" spans="1:15" ht="30" x14ac:dyDescent="0.25">
      <c r="A13" s="17" t="s">
        <v>121</v>
      </c>
      <c r="B13" t="s">
        <v>124</v>
      </c>
      <c r="C13" t="s">
        <v>125</v>
      </c>
      <c r="F13" s="8" t="s">
        <v>35</v>
      </c>
      <c r="G13" s="8">
        <f>I6</f>
        <v>10</v>
      </c>
      <c r="H13" s="8">
        <f>I7</f>
        <v>30</v>
      </c>
      <c r="L13" t="s">
        <v>129</v>
      </c>
    </row>
    <row r="14" spans="1:15" x14ac:dyDescent="0.25">
      <c r="B14" s="8">
        <v>3</v>
      </c>
      <c r="C14" s="8">
        <v>0</v>
      </c>
      <c r="F14" s="8" t="s">
        <v>36</v>
      </c>
      <c r="G14" s="8">
        <f>J6</f>
        <v>40</v>
      </c>
      <c r="H14" s="8">
        <f>J7</f>
        <v>30</v>
      </c>
    </row>
    <row r="15" spans="1:15" x14ac:dyDescent="0.25">
      <c r="A15" t="s">
        <v>46</v>
      </c>
      <c r="B15" t="s">
        <v>124</v>
      </c>
      <c r="C15" t="s">
        <v>125</v>
      </c>
      <c r="F15" s="8" t="s">
        <v>120</v>
      </c>
      <c r="G15" s="8">
        <f>K6</f>
        <v>15</v>
      </c>
      <c r="H15" s="8">
        <f>K7</f>
        <v>15</v>
      </c>
    </row>
    <row r="16" spans="1:15" x14ac:dyDescent="0.25">
      <c r="B16" s="8">
        <v>3</v>
      </c>
      <c r="C16" s="8">
        <v>0</v>
      </c>
      <c r="F16" s="8" t="s">
        <v>37</v>
      </c>
      <c r="G16" s="8">
        <f>L6</f>
        <v>1.6666666666666667</v>
      </c>
      <c r="H16" s="8">
        <f>L7</f>
        <v>1.6666666666666667</v>
      </c>
    </row>
    <row r="17" spans="6:8" x14ac:dyDescent="0.25">
      <c r="F17" s="8" t="s">
        <v>45</v>
      </c>
      <c r="G17" s="8">
        <f>M6</f>
        <v>0</v>
      </c>
      <c r="H17" s="8">
        <f>M7</f>
        <v>0</v>
      </c>
    </row>
    <row r="18" spans="6:8" ht="30" x14ac:dyDescent="0.25">
      <c r="F18" s="18" t="s">
        <v>121</v>
      </c>
      <c r="G18" s="8">
        <f>N6</f>
        <v>0</v>
      </c>
      <c r="H18" s="8">
        <f>N7</f>
        <v>0</v>
      </c>
    </row>
    <row r="19" spans="6:8" x14ac:dyDescent="0.25">
      <c r="F19" s="8" t="s">
        <v>46</v>
      </c>
      <c r="G19" s="8">
        <f>O6</f>
        <v>0</v>
      </c>
      <c r="H19" s="8">
        <f>O7</f>
        <v>0</v>
      </c>
    </row>
    <row r="20" spans="6:8" x14ac:dyDescent="0.25">
      <c r="F20" s="8" t="s">
        <v>130</v>
      </c>
      <c r="G20" s="8">
        <f>G13+G14+G15+G16+G17+G18+G19</f>
        <v>66.666666666666671</v>
      </c>
      <c r="H20" s="8">
        <f>H13+H14+H15+H16+H17+H18+H19</f>
        <v>76.666666666666671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election activeCell="Q16" sqref="Q16"/>
    </sheetView>
  </sheetViews>
  <sheetFormatPr defaultRowHeight="15" x14ac:dyDescent="0.25"/>
  <cols>
    <col min="1" max="1" width="10.28515625" bestFit="1" customWidth="1"/>
  </cols>
  <sheetData>
    <row r="2" spans="1:2" x14ac:dyDescent="0.25">
      <c r="A2" s="29">
        <v>44120</v>
      </c>
      <c r="B2" t="s">
        <v>177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opLeftCell="A7" workbookViewId="0">
      <selection activeCell="G19" sqref="G19"/>
    </sheetView>
  </sheetViews>
  <sheetFormatPr defaultColWidth="8.7109375" defaultRowHeight="15" x14ac:dyDescent="0.25"/>
  <cols>
    <col min="1" max="1" width="10.28515625" style="31" bestFit="1" customWidth="1"/>
    <col min="2" max="2" width="22.140625" style="31" customWidth="1"/>
    <col min="3" max="3" width="37" style="31" customWidth="1"/>
    <col min="4" max="5" width="11.42578125" style="31" customWidth="1"/>
    <col min="6" max="6" width="14" style="31" customWidth="1"/>
    <col min="7" max="7" width="20" style="31" customWidth="1"/>
    <col min="8" max="8" width="16.42578125" style="31" customWidth="1"/>
    <col min="9" max="16384" width="8.7109375" style="31"/>
  </cols>
  <sheetData>
    <row r="1" spans="1:9" x14ac:dyDescent="0.25">
      <c r="A1" s="30">
        <v>44120</v>
      </c>
      <c r="B1" s="31" t="s">
        <v>177</v>
      </c>
    </row>
    <row r="2" spans="1:9" x14ac:dyDescent="0.25">
      <c r="A2" s="32"/>
      <c r="B2" s="32"/>
      <c r="C2" s="32"/>
      <c r="D2" s="32"/>
      <c r="E2" s="32"/>
      <c r="F2" s="32"/>
      <c r="G2" s="32"/>
      <c r="H2" s="32"/>
    </row>
    <row r="3" spans="1:9" x14ac:dyDescent="0.25">
      <c r="A3" s="32"/>
      <c r="B3" s="206" t="s">
        <v>178</v>
      </c>
      <c r="C3" s="206"/>
      <c r="D3" s="206"/>
      <c r="E3" s="206"/>
      <c r="F3" s="206"/>
      <c r="G3" s="206"/>
      <c r="H3" s="206"/>
    </row>
    <row r="4" spans="1:9" x14ac:dyDescent="0.25">
      <c r="A4" s="32"/>
      <c r="B4" s="33" t="s">
        <v>179</v>
      </c>
      <c r="C4" s="33" t="s">
        <v>180</v>
      </c>
      <c r="D4" s="33" t="s">
        <v>97</v>
      </c>
      <c r="E4" s="33" t="s">
        <v>181</v>
      </c>
      <c r="F4" s="33" t="s">
        <v>182</v>
      </c>
      <c r="G4" s="33" t="s">
        <v>183</v>
      </c>
      <c r="H4" s="33" t="s">
        <v>184</v>
      </c>
    </row>
    <row r="5" spans="1:9" x14ac:dyDescent="0.25">
      <c r="A5" s="32"/>
      <c r="B5" s="34" t="s">
        <v>187</v>
      </c>
      <c r="C5" s="41" t="s">
        <v>141</v>
      </c>
      <c r="D5" s="34" t="s">
        <v>140</v>
      </c>
      <c r="E5" s="34">
        <v>307</v>
      </c>
      <c r="F5" s="35">
        <f>E5*1.45</f>
        <v>445.15</v>
      </c>
      <c r="G5" s="35">
        <f t="shared" ref="G5:G10" si="0">H5/F5</f>
        <v>2327.3054026732561</v>
      </c>
      <c r="H5" s="36">
        <v>1036000</v>
      </c>
    </row>
    <row r="6" spans="1:9" x14ac:dyDescent="0.25">
      <c r="A6" s="32"/>
      <c r="B6" s="34" t="s">
        <v>187</v>
      </c>
      <c r="C6" s="41" t="s">
        <v>141</v>
      </c>
      <c r="D6" s="34" t="s">
        <v>169</v>
      </c>
      <c r="E6" s="34">
        <v>408</v>
      </c>
      <c r="F6" s="35">
        <f>E6*1.45</f>
        <v>591.6</v>
      </c>
      <c r="G6" s="35">
        <f t="shared" si="0"/>
        <v>2327.5862068965516</v>
      </c>
      <c r="H6" s="36">
        <v>1377000</v>
      </c>
    </row>
    <row r="7" spans="1:9" x14ac:dyDescent="0.25">
      <c r="A7" s="32"/>
      <c r="B7" s="34" t="s">
        <v>187</v>
      </c>
      <c r="C7" s="41" t="s">
        <v>141</v>
      </c>
      <c r="D7" s="34" t="s">
        <v>188</v>
      </c>
      <c r="E7" s="34">
        <v>769</v>
      </c>
      <c r="F7" s="35">
        <f>E7*1.45</f>
        <v>1115.05</v>
      </c>
      <c r="G7" s="35">
        <f t="shared" si="0"/>
        <v>2327.2498991076636</v>
      </c>
      <c r="H7" s="36">
        <v>2595000</v>
      </c>
    </row>
    <row r="8" spans="1:9" x14ac:dyDescent="0.25">
      <c r="A8" s="32"/>
      <c r="B8" s="34" t="s">
        <v>189</v>
      </c>
      <c r="C8" s="41" t="s">
        <v>141</v>
      </c>
      <c r="D8" s="34" t="s">
        <v>140</v>
      </c>
      <c r="E8" s="34">
        <f>F8/1.45</f>
        <v>396.55172413793105</v>
      </c>
      <c r="F8" s="35">
        <v>575</v>
      </c>
      <c r="G8" s="35">
        <f t="shared" si="0"/>
        <v>3043.478260869565</v>
      </c>
      <c r="H8" s="36">
        <v>1750000</v>
      </c>
    </row>
    <row r="9" spans="1:9" x14ac:dyDescent="0.25">
      <c r="A9" s="32"/>
      <c r="B9" s="34" t="s">
        <v>189</v>
      </c>
      <c r="C9" s="41" t="s">
        <v>141</v>
      </c>
      <c r="D9" s="34" t="s">
        <v>169</v>
      </c>
      <c r="E9" s="34">
        <f>F9/1.45</f>
        <v>513.79310344827593</v>
      </c>
      <c r="F9" s="35">
        <v>745</v>
      </c>
      <c r="G9" s="35">
        <f t="shared" si="0"/>
        <v>3161.0738255033557</v>
      </c>
      <c r="H9" s="36">
        <v>2355000</v>
      </c>
    </row>
    <row r="10" spans="1:9" x14ac:dyDescent="0.25">
      <c r="A10" s="32"/>
      <c r="B10" s="34" t="s">
        <v>190</v>
      </c>
      <c r="C10" s="41" t="s">
        <v>141</v>
      </c>
      <c r="D10" s="34" t="s">
        <v>140</v>
      </c>
      <c r="E10" s="34">
        <f>F10/1.45</f>
        <v>396.55172413793105</v>
      </c>
      <c r="F10" s="35">
        <v>575</v>
      </c>
      <c r="G10" s="35">
        <f t="shared" si="0"/>
        <v>3417.391304347826</v>
      </c>
      <c r="H10" s="36">
        <v>1965000</v>
      </c>
    </row>
    <row r="11" spans="1:9" x14ac:dyDescent="0.25">
      <c r="A11" s="32"/>
      <c r="B11" s="37" t="s">
        <v>185</v>
      </c>
      <c r="C11" s="34"/>
      <c r="D11" s="34"/>
      <c r="E11" s="34"/>
      <c r="F11" s="34"/>
      <c r="G11" s="38">
        <f>AVERAGE(G5:G10)</f>
        <v>2767.3474832330362</v>
      </c>
      <c r="H11" s="34"/>
    </row>
    <row r="12" spans="1:9" x14ac:dyDescent="0.25">
      <c r="B12" s="37" t="s">
        <v>186</v>
      </c>
      <c r="C12" s="34"/>
      <c r="D12" s="34"/>
      <c r="E12" s="34"/>
      <c r="F12" s="39"/>
      <c r="G12" s="37">
        <v>2800</v>
      </c>
      <c r="H12" s="37"/>
      <c r="I12" s="40"/>
    </row>
  </sheetData>
  <mergeCells count="1">
    <mergeCell ref="B3:H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topLeftCell="A7" workbookViewId="0">
      <selection activeCell="M25" sqref="M25"/>
    </sheetView>
  </sheetViews>
  <sheetFormatPr defaultRowHeight="15" x14ac:dyDescent="0.25"/>
  <sheetData>
    <row r="2" spans="2:13" x14ac:dyDescent="0.25">
      <c r="C2" s="11" t="s">
        <v>96</v>
      </c>
      <c r="D2" s="207"/>
      <c r="E2" s="207"/>
    </row>
    <row r="3" spans="2:13" x14ac:dyDescent="0.25">
      <c r="E3" s="10"/>
      <c r="F3" s="10"/>
      <c r="G3" s="10"/>
      <c r="H3" s="10"/>
      <c r="I3" s="10"/>
      <c r="J3" s="10"/>
    </row>
    <row r="4" spans="2:13" x14ac:dyDescent="0.25">
      <c r="B4" s="11" t="s">
        <v>97</v>
      </c>
      <c r="C4" s="9" t="s">
        <v>77</v>
      </c>
      <c r="D4" s="208" t="s">
        <v>78</v>
      </c>
      <c r="E4" s="208"/>
      <c r="F4" s="208"/>
      <c r="G4" s="12"/>
      <c r="H4" s="208" t="s">
        <v>79</v>
      </c>
      <c r="I4" s="208"/>
      <c r="J4" s="208"/>
      <c r="K4" s="208" t="s">
        <v>80</v>
      </c>
      <c r="L4" s="208"/>
      <c r="M4" s="208"/>
    </row>
    <row r="5" spans="2:13" x14ac:dyDescent="0.25">
      <c r="B5" s="11">
        <v>1</v>
      </c>
      <c r="C5" s="9"/>
      <c r="D5" s="9" t="s">
        <v>81</v>
      </c>
      <c r="E5" s="9" t="s">
        <v>82</v>
      </c>
      <c r="F5" s="9" t="s">
        <v>83</v>
      </c>
      <c r="G5" s="9"/>
      <c r="H5" s="9" t="s">
        <v>81</v>
      </c>
      <c r="I5" s="9" t="s">
        <v>82</v>
      </c>
      <c r="J5" s="9" t="s">
        <v>83</v>
      </c>
      <c r="K5" s="9" t="s">
        <v>81</v>
      </c>
      <c r="L5" s="9" t="s">
        <v>82</v>
      </c>
      <c r="M5" s="9" t="s">
        <v>83</v>
      </c>
    </row>
    <row r="6" spans="2:13" x14ac:dyDescent="0.25">
      <c r="C6" s="8" t="s">
        <v>84</v>
      </c>
      <c r="D6" s="8">
        <v>2.75</v>
      </c>
      <c r="E6" s="8">
        <v>3.43</v>
      </c>
      <c r="F6" s="8">
        <f>D6*E6</f>
        <v>9.432500000000001</v>
      </c>
      <c r="G6" s="8" t="s">
        <v>99</v>
      </c>
      <c r="H6" s="8">
        <v>2.75</v>
      </c>
      <c r="I6" s="8">
        <v>3.35</v>
      </c>
      <c r="J6" s="8">
        <f>H6*I6</f>
        <v>9.2125000000000004</v>
      </c>
      <c r="K6" s="8">
        <v>2.75</v>
      </c>
      <c r="L6" s="8">
        <v>3.35</v>
      </c>
      <c r="M6" s="8">
        <f>K6*L6</f>
        <v>9.2125000000000004</v>
      </c>
    </row>
    <row r="7" spans="2:13" x14ac:dyDescent="0.25">
      <c r="C7" s="8"/>
      <c r="D7" s="8">
        <v>2.75</v>
      </c>
      <c r="E7" s="8">
        <v>1.2</v>
      </c>
      <c r="F7" s="8">
        <f t="shared" ref="F7:F33" si="0">D7*E7</f>
        <v>3.3</v>
      </c>
      <c r="G7" s="8" t="s">
        <v>100</v>
      </c>
      <c r="H7" s="8">
        <v>2.0499999999999998</v>
      </c>
      <c r="I7" s="8">
        <v>1.8</v>
      </c>
      <c r="J7" s="8">
        <f t="shared" ref="J7:J29" si="1">H7*I7</f>
        <v>3.69</v>
      </c>
      <c r="K7" s="8">
        <v>1.2</v>
      </c>
      <c r="L7" s="8">
        <v>2.75</v>
      </c>
      <c r="M7" s="8">
        <f t="shared" ref="M7:M29" si="2">K7*L7</f>
        <v>3.3</v>
      </c>
    </row>
    <row r="8" spans="2:13" x14ac:dyDescent="0.25">
      <c r="C8" s="8"/>
      <c r="D8" s="8"/>
      <c r="E8" s="8"/>
      <c r="F8" s="8">
        <f t="shared" si="0"/>
        <v>0</v>
      </c>
      <c r="G8" s="8"/>
      <c r="H8" s="8">
        <v>3.05</v>
      </c>
      <c r="I8" s="8">
        <v>2.8</v>
      </c>
      <c r="J8" s="8">
        <f t="shared" si="1"/>
        <v>8.5399999999999991</v>
      </c>
      <c r="K8" s="8">
        <v>2.0499999999999998</v>
      </c>
      <c r="L8" s="8">
        <v>1.8</v>
      </c>
      <c r="M8" s="8">
        <f t="shared" si="2"/>
        <v>3.69</v>
      </c>
    </row>
    <row r="9" spans="2:13" x14ac:dyDescent="0.25">
      <c r="C9" s="8" t="s">
        <v>87</v>
      </c>
      <c r="D9" s="8"/>
      <c r="E9" s="8"/>
      <c r="F9" s="8">
        <f t="shared" si="0"/>
        <v>0</v>
      </c>
      <c r="G9" s="8" t="s">
        <v>99</v>
      </c>
      <c r="H9" s="8">
        <v>1.2</v>
      </c>
      <c r="I9" s="8">
        <v>1.8</v>
      </c>
      <c r="J9" s="8">
        <f t="shared" si="1"/>
        <v>2.16</v>
      </c>
      <c r="K9" s="8">
        <v>3.05</v>
      </c>
      <c r="L9" s="8">
        <v>2.8</v>
      </c>
      <c r="M9" s="8">
        <f t="shared" si="2"/>
        <v>8.5399999999999991</v>
      </c>
    </row>
    <row r="10" spans="2:13" x14ac:dyDescent="0.25">
      <c r="C10" s="8"/>
      <c r="D10" s="8"/>
      <c r="E10" s="8"/>
      <c r="F10" s="8">
        <f t="shared" si="0"/>
        <v>0</v>
      </c>
      <c r="G10" s="8" t="s">
        <v>100</v>
      </c>
      <c r="H10" s="8">
        <v>1.2</v>
      </c>
      <c r="I10" s="8">
        <v>1.8</v>
      </c>
      <c r="J10" s="8">
        <f t="shared" si="1"/>
        <v>2.16</v>
      </c>
      <c r="K10" s="8">
        <v>1.2</v>
      </c>
      <c r="L10" s="8">
        <v>1.8</v>
      </c>
      <c r="M10" s="8">
        <f t="shared" si="2"/>
        <v>2.16</v>
      </c>
    </row>
    <row r="11" spans="2:13" x14ac:dyDescent="0.25">
      <c r="C11" s="8"/>
      <c r="D11" s="8"/>
      <c r="E11" s="8"/>
      <c r="F11" s="8">
        <f t="shared" si="0"/>
        <v>0</v>
      </c>
      <c r="G11" s="8"/>
      <c r="H11" s="8">
        <v>1.05</v>
      </c>
      <c r="I11" s="8">
        <v>2.75</v>
      </c>
      <c r="J11" s="8">
        <f t="shared" si="1"/>
        <v>2.8875000000000002</v>
      </c>
      <c r="K11" s="8">
        <v>1.2</v>
      </c>
      <c r="L11" s="8">
        <v>1.8</v>
      </c>
      <c r="M11" s="8">
        <f t="shared" si="2"/>
        <v>2.16</v>
      </c>
    </row>
    <row r="12" spans="2:13" x14ac:dyDescent="0.25">
      <c r="C12" s="8"/>
      <c r="D12" s="8"/>
      <c r="E12" s="8"/>
      <c r="F12" s="8">
        <f t="shared" si="0"/>
        <v>0</v>
      </c>
      <c r="G12" s="8"/>
      <c r="H12" s="8">
        <v>1.8</v>
      </c>
      <c r="I12" s="8">
        <v>1.5</v>
      </c>
      <c r="J12" s="8">
        <f t="shared" si="1"/>
        <v>2.7</v>
      </c>
      <c r="K12" s="8">
        <v>1.5</v>
      </c>
      <c r="L12" s="8">
        <v>0.45</v>
      </c>
      <c r="M12" s="8">
        <f t="shared" si="2"/>
        <v>0.67500000000000004</v>
      </c>
    </row>
    <row r="13" spans="2:13" x14ac:dyDescent="0.25">
      <c r="C13" s="8" t="s">
        <v>85</v>
      </c>
      <c r="D13" s="8"/>
      <c r="E13" s="8"/>
      <c r="F13" s="8">
        <f t="shared" si="0"/>
        <v>0</v>
      </c>
      <c r="G13" s="8" t="s">
        <v>99</v>
      </c>
      <c r="H13" s="8">
        <v>2.4</v>
      </c>
      <c r="I13" s="8">
        <v>1</v>
      </c>
      <c r="J13" s="8">
        <f t="shared" si="1"/>
        <v>2.4</v>
      </c>
      <c r="K13" s="8">
        <v>2.4</v>
      </c>
      <c r="L13" s="8">
        <v>1</v>
      </c>
      <c r="M13" s="8">
        <f t="shared" si="2"/>
        <v>2.4</v>
      </c>
    </row>
    <row r="14" spans="2:13" x14ac:dyDescent="0.25">
      <c r="C14" s="8"/>
      <c r="D14" s="8"/>
      <c r="E14" s="8"/>
      <c r="F14" s="8">
        <f t="shared" si="0"/>
        <v>0</v>
      </c>
      <c r="G14" s="8" t="s">
        <v>100</v>
      </c>
      <c r="H14" s="8"/>
      <c r="I14" s="8"/>
      <c r="J14" s="8">
        <f t="shared" si="1"/>
        <v>0</v>
      </c>
      <c r="K14" s="8"/>
      <c r="L14" s="8"/>
      <c r="M14" s="8">
        <f t="shared" si="2"/>
        <v>0</v>
      </c>
    </row>
    <row r="15" spans="2:13" x14ac:dyDescent="0.25">
      <c r="C15" s="8"/>
      <c r="D15" s="8"/>
      <c r="E15" s="8"/>
      <c r="F15" s="8">
        <f t="shared" si="0"/>
        <v>0</v>
      </c>
      <c r="G15" s="8"/>
      <c r="H15" s="8"/>
      <c r="I15" s="8"/>
      <c r="J15" s="8">
        <f t="shared" si="1"/>
        <v>0</v>
      </c>
      <c r="K15" s="8"/>
      <c r="L15" s="8"/>
      <c r="M15" s="8">
        <f t="shared" si="2"/>
        <v>0</v>
      </c>
    </row>
    <row r="16" spans="2:13" x14ac:dyDescent="0.25">
      <c r="C16" s="8"/>
      <c r="D16" s="8"/>
      <c r="E16" s="8"/>
      <c r="F16" s="8">
        <f t="shared" si="0"/>
        <v>0</v>
      </c>
      <c r="G16" s="8"/>
      <c r="H16" s="8"/>
      <c r="I16" s="8"/>
      <c r="J16" s="8">
        <f t="shared" si="1"/>
        <v>0</v>
      </c>
      <c r="K16" s="8"/>
      <c r="L16" s="8"/>
      <c r="M16" s="8">
        <f t="shared" si="2"/>
        <v>0</v>
      </c>
    </row>
    <row r="17" spans="3:13" x14ac:dyDescent="0.25">
      <c r="C17" s="8" t="s">
        <v>86</v>
      </c>
      <c r="D17" s="8"/>
      <c r="E17" s="8"/>
      <c r="F17" s="8">
        <f t="shared" si="0"/>
        <v>0</v>
      </c>
      <c r="G17" s="8" t="s">
        <v>99</v>
      </c>
      <c r="H17" s="8"/>
      <c r="I17" s="8"/>
      <c r="J17" s="8">
        <f t="shared" si="1"/>
        <v>0</v>
      </c>
      <c r="K17" s="8"/>
      <c r="L17" s="8"/>
      <c r="M17" s="8">
        <f t="shared" si="2"/>
        <v>0</v>
      </c>
    </row>
    <row r="18" spans="3:13" x14ac:dyDescent="0.25">
      <c r="C18" s="8"/>
      <c r="D18" s="8"/>
      <c r="E18" s="8"/>
      <c r="F18" s="8">
        <f t="shared" si="0"/>
        <v>0</v>
      </c>
      <c r="G18" s="8" t="s">
        <v>100</v>
      </c>
      <c r="H18" s="8"/>
      <c r="I18" s="8"/>
      <c r="J18" s="8">
        <f t="shared" si="1"/>
        <v>0</v>
      </c>
      <c r="K18" s="8"/>
      <c r="L18" s="8"/>
      <c r="M18" s="8">
        <f t="shared" si="2"/>
        <v>0</v>
      </c>
    </row>
    <row r="19" spans="3:13" x14ac:dyDescent="0.25">
      <c r="C19" s="8"/>
      <c r="D19" s="8"/>
      <c r="E19" s="8"/>
      <c r="F19" s="8">
        <f t="shared" si="0"/>
        <v>0</v>
      </c>
      <c r="G19" s="8"/>
      <c r="H19" s="8"/>
      <c r="I19" s="8"/>
      <c r="J19" s="8">
        <f t="shared" si="1"/>
        <v>0</v>
      </c>
      <c r="K19" s="8"/>
      <c r="L19" s="8"/>
      <c r="M19" s="8">
        <f t="shared" si="2"/>
        <v>0</v>
      </c>
    </row>
    <row r="20" spans="3:13" x14ac:dyDescent="0.25">
      <c r="C20" s="8" t="s">
        <v>86</v>
      </c>
      <c r="D20" s="8"/>
      <c r="E20" s="8"/>
      <c r="F20" s="8">
        <f t="shared" si="0"/>
        <v>0</v>
      </c>
      <c r="G20" s="8" t="s">
        <v>99</v>
      </c>
      <c r="H20" s="8"/>
      <c r="I20" s="8"/>
      <c r="J20" s="8">
        <f t="shared" si="1"/>
        <v>0</v>
      </c>
      <c r="K20" s="8"/>
      <c r="L20" s="8"/>
      <c r="M20" s="8">
        <f t="shared" si="2"/>
        <v>0</v>
      </c>
    </row>
    <row r="21" spans="3:13" x14ac:dyDescent="0.25">
      <c r="C21" s="8"/>
      <c r="D21" s="8"/>
      <c r="E21" s="8"/>
      <c r="F21" s="8">
        <f t="shared" si="0"/>
        <v>0</v>
      </c>
      <c r="G21" s="8" t="s">
        <v>100</v>
      </c>
      <c r="H21" s="8"/>
      <c r="I21" s="8"/>
      <c r="J21" s="8">
        <f t="shared" si="1"/>
        <v>0</v>
      </c>
      <c r="K21" s="8"/>
      <c r="L21" s="8"/>
      <c r="M21" s="8">
        <f t="shared" si="2"/>
        <v>0</v>
      </c>
    </row>
    <row r="22" spans="3:13" x14ac:dyDescent="0.25">
      <c r="C22" s="8"/>
      <c r="D22" s="8"/>
      <c r="E22" s="8"/>
      <c r="F22" s="8">
        <f t="shared" si="0"/>
        <v>0</v>
      </c>
      <c r="G22" s="8"/>
      <c r="H22" s="8"/>
      <c r="I22" s="8"/>
      <c r="J22" s="8">
        <f t="shared" si="1"/>
        <v>0</v>
      </c>
      <c r="K22" s="8"/>
      <c r="L22" s="8"/>
      <c r="M22" s="8">
        <f t="shared" si="2"/>
        <v>0</v>
      </c>
    </row>
    <row r="23" spans="3:13" x14ac:dyDescent="0.25">
      <c r="C23" s="8" t="s">
        <v>92</v>
      </c>
      <c r="D23" s="8"/>
      <c r="E23" s="8"/>
      <c r="F23" s="8">
        <f t="shared" si="0"/>
        <v>0</v>
      </c>
      <c r="G23" s="8" t="s">
        <v>101</v>
      </c>
      <c r="H23" s="8"/>
      <c r="I23" s="8"/>
      <c r="J23" s="8">
        <f t="shared" si="1"/>
        <v>0</v>
      </c>
      <c r="K23" s="8"/>
      <c r="L23" s="8"/>
      <c r="M23" s="8">
        <f t="shared" si="2"/>
        <v>0</v>
      </c>
    </row>
    <row r="24" spans="3:13" x14ac:dyDescent="0.25">
      <c r="C24" s="8" t="s">
        <v>93</v>
      </c>
      <c r="D24" s="8"/>
      <c r="E24" s="8"/>
      <c r="F24" s="8">
        <f t="shared" si="0"/>
        <v>0</v>
      </c>
      <c r="G24" s="8" t="s">
        <v>101</v>
      </c>
      <c r="H24" s="8"/>
      <c r="I24" s="8"/>
      <c r="J24" s="8">
        <f t="shared" si="1"/>
        <v>0</v>
      </c>
      <c r="K24" s="8"/>
      <c r="L24" s="8"/>
      <c r="M24" s="8">
        <f t="shared" si="2"/>
        <v>0</v>
      </c>
    </row>
    <row r="25" spans="3:13" x14ac:dyDescent="0.25">
      <c r="C25" s="8" t="s">
        <v>94</v>
      </c>
      <c r="D25" s="8"/>
      <c r="E25" s="8"/>
      <c r="F25" s="8">
        <f t="shared" si="0"/>
        <v>0</v>
      </c>
      <c r="G25" s="8" t="s">
        <v>101</v>
      </c>
      <c r="H25" s="8"/>
      <c r="I25" s="8"/>
      <c r="J25" s="8">
        <f t="shared" si="1"/>
        <v>0</v>
      </c>
      <c r="K25" s="8"/>
      <c r="L25" s="8"/>
      <c r="M25" s="8">
        <f t="shared" si="2"/>
        <v>0</v>
      </c>
    </row>
    <row r="26" spans="3:13" x14ac:dyDescent="0.25">
      <c r="C26" s="8"/>
      <c r="D26" s="8"/>
      <c r="E26" s="8"/>
      <c r="F26" s="8">
        <f t="shared" si="0"/>
        <v>0</v>
      </c>
      <c r="G26" s="8"/>
      <c r="H26" s="8"/>
      <c r="I26" s="8"/>
      <c r="J26" s="8">
        <f t="shared" si="1"/>
        <v>0</v>
      </c>
      <c r="K26" s="8"/>
      <c r="L26" s="8"/>
      <c r="M26" s="8">
        <f t="shared" si="2"/>
        <v>0</v>
      </c>
    </row>
    <row r="27" spans="3:13" x14ac:dyDescent="0.25">
      <c r="C27" s="8" t="s">
        <v>88</v>
      </c>
      <c r="D27" s="8"/>
      <c r="E27" s="8"/>
      <c r="F27" s="8">
        <f t="shared" si="0"/>
        <v>0</v>
      </c>
      <c r="G27" s="8"/>
      <c r="H27" s="8"/>
      <c r="I27" s="8"/>
      <c r="J27" s="8">
        <f t="shared" si="1"/>
        <v>0</v>
      </c>
      <c r="K27" s="8"/>
      <c r="L27" s="8"/>
      <c r="M27" s="8">
        <f t="shared" si="2"/>
        <v>0</v>
      </c>
    </row>
    <row r="28" spans="3:13" x14ac:dyDescent="0.25">
      <c r="C28" s="8" t="s">
        <v>89</v>
      </c>
      <c r="D28" s="8"/>
      <c r="E28" s="8"/>
      <c r="F28" s="8">
        <f t="shared" si="0"/>
        <v>0</v>
      </c>
      <c r="G28" s="8"/>
      <c r="H28" s="8"/>
      <c r="I28" s="8"/>
      <c r="J28" s="8">
        <f t="shared" si="1"/>
        <v>0</v>
      </c>
      <c r="K28" s="8"/>
      <c r="L28" s="8"/>
      <c r="M28" s="8">
        <f t="shared" si="2"/>
        <v>0</v>
      </c>
    </row>
    <row r="29" spans="3:13" x14ac:dyDescent="0.25">
      <c r="C29" s="8" t="s">
        <v>90</v>
      </c>
      <c r="D29" s="8"/>
      <c r="E29" s="8"/>
      <c r="F29" s="8">
        <f t="shared" si="0"/>
        <v>0</v>
      </c>
      <c r="G29" s="8"/>
      <c r="H29" s="8"/>
      <c r="I29" s="8"/>
      <c r="J29" s="8">
        <f t="shared" si="1"/>
        <v>0</v>
      </c>
      <c r="K29" s="8"/>
      <c r="L29" s="8"/>
      <c r="M29" s="8">
        <f t="shared" si="2"/>
        <v>0</v>
      </c>
    </row>
    <row r="30" spans="3:13" x14ac:dyDescent="0.25">
      <c r="C30" s="8" t="s">
        <v>91</v>
      </c>
      <c r="D30" s="8"/>
      <c r="E30" s="8"/>
      <c r="F30" s="8">
        <f t="shared" si="0"/>
        <v>0</v>
      </c>
      <c r="G30" s="8"/>
      <c r="H30" s="8"/>
      <c r="I30" s="8"/>
      <c r="J30" s="8">
        <f>H30*I30</f>
        <v>0</v>
      </c>
      <c r="K30" s="8"/>
      <c r="L30" s="8"/>
      <c r="M30" s="8">
        <f>K30*L30</f>
        <v>0</v>
      </c>
    </row>
    <row r="31" spans="3:13" x14ac:dyDescent="0.25">
      <c r="C31" s="8"/>
      <c r="D31" s="8"/>
      <c r="E31" s="8"/>
      <c r="F31" s="8">
        <f t="shared" si="0"/>
        <v>0</v>
      </c>
      <c r="G31" s="8"/>
      <c r="H31" s="8"/>
      <c r="I31" s="8"/>
      <c r="J31" s="8">
        <f>H31*I31</f>
        <v>0</v>
      </c>
      <c r="K31" s="8"/>
      <c r="L31" s="8"/>
      <c r="M31" s="8">
        <f>K31*L31</f>
        <v>0</v>
      </c>
    </row>
    <row r="32" spans="3:13" x14ac:dyDescent="0.25">
      <c r="C32" s="8"/>
      <c r="D32" s="8"/>
      <c r="E32" s="8"/>
      <c r="F32" s="8">
        <f t="shared" si="0"/>
        <v>0</v>
      </c>
      <c r="G32" s="8"/>
      <c r="H32" s="8"/>
      <c r="I32" s="8"/>
      <c r="J32" s="8">
        <f>H32*I32</f>
        <v>0</v>
      </c>
      <c r="K32" s="8"/>
      <c r="L32" s="8"/>
      <c r="M32" s="8">
        <f>K32*L32</f>
        <v>0</v>
      </c>
    </row>
    <row r="33" spans="3:13" x14ac:dyDescent="0.25">
      <c r="C33" s="8"/>
      <c r="D33" s="8"/>
      <c r="E33" s="8"/>
      <c r="F33" s="8">
        <f t="shared" si="0"/>
        <v>0</v>
      </c>
      <c r="G33" s="8"/>
      <c r="H33" s="8"/>
      <c r="I33" s="8"/>
      <c r="J33" s="8">
        <f>H33*I33</f>
        <v>0</v>
      </c>
      <c r="K33" s="8"/>
      <c r="L33" s="8"/>
      <c r="M33" s="8">
        <f>K33*L33</f>
        <v>0</v>
      </c>
    </row>
    <row r="34" spans="3:13" x14ac:dyDescent="0.25">
      <c r="C34" s="8" t="s">
        <v>95</v>
      </c>
      <c r="D34" s="8"/>
      <c r="E34" s="8">
        <f>F34*10.764</f>
        <v>137.05263000000002</v>
      </c>
      <c r="F34" s="8">
        <f>SUM(F6:F33)</f>
        <v>12.732500000000002</v>
      </c>
      <c r="G34" s="8"/>
      <c r="H34" s="8"/>
      <c r="I34" s="8">
        <f>J34*10.764</f>
        <v>363.28499999999997</v>
      </c>
      <c r="J34" s="8">
        <f>SUM(J6:J33)</f>
        <v>33.75</v>
      </c>
      <c r="K34" s="8"/>
      <c r="L34" s="8">
        <f>M34*10.764</f>
        <v>345.92804999999998</v>
      </c>
      <c r="M34" s="8">
        <f>SUM(M6:M33)</f>
        <v>32.137500000000003</v>
      </c>
    </row>
  </sheetData>
  <mergeCells count="4">
    <mergeCell ref="D2:E2"/>
    <mergeCell ref="D4:F4"/>
    <mergeCell ref="H4:J4"/>
    <mergeCell ref="K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5" x14ac:dyDescent="0.25"/>
  <sheetData>
    <row r="3" spans="2:13" x14ac:dyDescent="0.25">
      <c r="C3" s="11" t="s">
        <v>96</v>
      </c>
      <c r="D3" s="207"/>
      <c r="E3" s="207"/>
    </row>
    <row r="4" spans="2:13" x14ac:dyDescent="0.25">
      <c r="E4" s="10"/>
      <c r="F4" s="10"/>
      <c r="G4" s="10"/>
      <c r="H4" s="10"/>
      <c r="I4" s="10"/>
      <c r="J4" s="10"/>
    </row>
    <row r="5" spans="2:13" x14ac:dyDescent="0.25">
      <c r="B5" s="11" t="s">
        <v>97</v>
      </c>
      <c r="C5" s="9" t="s">
        <v>77</v>
      </c>
      <c r="D5" s="208" t="s">
        <v>78</v>
      </c>
      <c r="E5" s="208"/>
      <c r="F5" s="208"/>
      <c r="G5" s="12"/>
      <c r="H5" s="208" t="s">
        <v>79</v>
      </c>
      <c r="I5" s="208"/>
      <c r="J5" s="208"/>
      <c r="K5" s="208" t="s">
        <v>80</v>
      </c>
      <c r="L5" s="208"/>
      <c r="M5" s="208"/>
    </row>
    <row r="6" spans="2:13" x14ac:dyDescent="0.25">
      <c r="B6" s="11">
        <v>1</v>
      </c>
      <c r="C6" s="9"/>
      <c r="D6" s="9" t="s">
        <v>81</v>
      </c>
      <c r="E6" s="9" t="s">
        <v>82</v>
      </c>
      <c r="F6" s="9" t="s">
        <v>83</v>
      </c>
      <c r="G6" s="9"/>
      <c r="H6" s="9" t="s">
        <v>81</v>
      </c>
      <c r="I6" s="9" t="s">
        <v>82</v>
      </c>
      <c r="J6" s="9" t="s">
        <v>83</v>
      </c>
      <c r="K6" s="9" t="s">
        <v>81</v>
      </c>
      <c r="L6" s="9" t="s">
        <v>82</v>
      </c>
      <c r="M6" s="9" t="s">
        <v>83</v>
      </c>
    </row>
    <row r="7" spans="2:13" x14ac:dyDescent="0.25">
      <c r="C7" s="8" t="s">
        <v>84</v>
      </c>
      <c r="D7" s="8"/>
      <c r="E7" s="8"/>
      <c r="F7" s="8">
        <f>D7*E7</f>
        <v>0</v>
      </c>
      <c r="G7" s="8" t="s">
        <v>99</v>
      </c>
      <c r="H7" s="8"/>
      <c r="I7" s="8"/>
      <c r="J7" s="8">
        <f>H7*I7</f>
        <v>0</v>
      </c>
      <c r="K7" s="8"/>
      <c r="L7" s="8"/>
      <c r="M7" s="8">
        <f>K7*L7</f>
        <v>0</v>
      </c>
    </row>
    <row r="8" spans="2:13" x14ac:dyDescent="0.25">
      <c r="C8" s="8"/>
      <c r="D8" s="8"/>
      <c r="E8" s="8"/>
      <c r="F8" s="8">
        <f t="shared" ref="F8:F34" si="0">D8*E8</f>
        <v>0</v>
      </c>
      <c r="G8" s="8" t="s">
        <v>100</v>
      </c>
      <c r="H8" s="8"/>
      <c r="I8" s="8"/>
      <c r="J8" s="8">
        <f t="shared" ref="J8:J34" si="1">H8*I8</f>
        <v>0</v>
      </c>
      <c r="K8" s="8"/>
      <c r="L8" s="8"/>
      <c r="M8" s="8">
        <f t="shared" ref="M8:M34" si="2">K8*L8</f>
        <v>0</v>
      </c>
    </row>
    <row r="9" spans="2:13" x14ac:dyDescent="0.25">
      <c r="C9" s="8"/>
      <c r="D9" s="8"/>
      <c r="E9" s="8"/>
      <c r="F9" s="8">
        <f t="shared" si="0"/>
        <v>0</v>
      </c>
      <c r="G9" s="8"/>
      <c r="H9" s="8"/>
      <c r="I9" s="8"/>
      <c r="J9" s="8">
        <f t="shared" si="1"/>
        <v>0</v>
      </c>
      <c r="K9" s="8"/>
      <c r="L9" s="8"/>
      <c r="M9" s="8">
        <f t="shared" si="2"/>
        <v>0</v>
      </c>
    </row>
    <row r="10" spans="2:13" x14ac:dyDescent="0.25">
      <c r="C10" s="8" t="s">
        <v>87</v>
      </c>
      <c r="D10" s="8"/>
      <c r="E10" s="8"/>
      <c r="F10" s="8">
        <f t="shared" si="0"/>
        <v>0</v>
      </c>
      <c r="G10" s="8" t="s">
        <v>99</v>
      </c>
      <c r="H10" s="8"/>
      <c r="I10" s="8"/>
      <c r="J10" s="8">
        <f t="shared" si="1"/>
        <v>0</v>
      </c>
      <c r="K10" s="8"/>
      <c r="L10" s="8"/>
      <c r="M10" s="8">
        <f t="shared" si="2"/>
        <v>0</v>
      </c>
    </row>
    <row r="11" spans="2:13" x14ac:dyDescent="0.25">
      <c r="C11" s="8"/>
      <c r="D11" s="8"/>
      <c r="E11" s="8"/>
      <c r="F11" s="8">
        <f t="shared" si="0"/>
        <v>0</v>
      </c>
      <c r="G11" s="8" t="s">
        <v>100</v>
      </c>
      <c r="H11" s="8"/>
      <c r="I11" s="8"/>
      <c r="J11" s="8">
        <f t="shared" si="1"/>
        <v>0</v>
      </c>
      <c r="K11" s="8"/>
      <c r="L11" s="8"/>
      <c r="M11" s="8">
        <f t="shared" si="2"/>
        <v>0</v>
      </c>
    </row>
    <row r="12" spans="2:13" x14ac:dyDescent="0.25">
      <c r="C12" s="8"/>
      <c r="D12" s="8"/>
      <c r="E12" s="8"/>
      <c r="F12" s="8">
        <f t="shared" si="0"/>
        <v>0</v>
      </c>
      <c r="G12" s="8"/>
      <c r="H12" s="8"/>
      <c r="I12" s="8"/>
      <c r="J12" s="8">
        <f t="shared" si="1"/>
        <v>0</v>
      </c>
      <c r="K12" s="8"/>
      <c r="L12" s="8"/>
      <c r="M12" s="8">
        <f t="shared" si="2"/>
        <v>0</v>
      </c>
    </row>
    <row r="13" spans="2:13" x14ac:dyDescent="0.25">
      <c r="C13" s="8"/>
      <c r="D13" s="8"/>
      <c r="E13" s="8"/>
      <c r="F13" s="8">
        <f t="shared" si="0"/>
        <v>0</v>
      </c>
      <c r="G13" s="8"/>
      <c r="H13" s="8"/>
      <c r="I13" s="8"/>
      <c r="J13" s="8">
        <f t="shared" si="1"/>
        <v>0</v>
      </c>
      <c r="K13" s="8"/>
      <c r="L13" s="8"/>
      <c r="M13" s="8">
        <f t="shared" si="2"/>
        <v>0</v>
      </c>
    </row>
    <row r="14" spans="2:13" x14ac:dyDescent="0.25">
      <c r="C14" s="8" t="s">
        <v>85</v>
      </c>
      <c r="D14" s="8"/>
      <c r="E14" s="8"/>
      <c r="F14" s="8">
        <f t="shared" si="0"/>
        <v>0</v>
      </c>
      <c r="G14" s="8" t="s">
        <v>99</v>
      </c>
      <c r="H14" s="8"/>
      <c r="I14" s="8"/>
      <c r="J14" s="8">
        <f t="shared" si="1"/>
        <v>0</v>
      </c>
      <c r="K14" s="8"/>
      <c r="L14" s="8"/>
      <c r="M14" s="8">
        <f t="shared" si="2"/>
        <v>0</v>
      </c>
    </row>
    <row r="15" spans="2:13" x14ac:dyDescent="0.25">
      <c r="C15" s="8"/>
      <c r="D15" s="8"/>
      <c r="E15" s="8"/>
      <c r="F15" s="8">
        <f t="shared" si="0"/>
        <v>0</v>
      </c>
      <c r="G15" s="8" t="s">
        <v>100</v>
      </c>
      <c r="H15" s="8"/>
      <c r="I15" s="8"/>
      <c r="J15" s="8">
        <f t="shared" si="1"/>
        <v>0</v>
      </c>
      <c r="K15" s="8"/>
      <c r="L15" s="8"/>
      <c r="M15" s="8">
        <f t="shared" si="2"/>
        <v>0</v>
      </c>
    </row>
    <row r="16" spans="2:13" x14ac:dyDescent="0.25">
      <c r="C16" s="8"/>
      <c r="D16" s="8"/>
      <c r="E16" s="8"/>
      <c r="F16" s="8">
        <f t="shared" si="0"/>
        <v>0</v>
      </c>
      <c r="G16" s="8"/>
      <c r="H16" s="8"/>
      <c r="I16" s="8"/>
      <c r="J16" s="8">
        <f t="shared" si="1"/>
        <v>0</v>
      </c>
      <c r="K16" s="8"/>
      <c r="L16" s="8"/>
      <c r="M16" s="8">
        <f t="shared" si="2"/>
        <v>0</v>
      </c>
    </row>
    <row r="17" spans="3:13" x14ac:dyDescent="0.25">
      <c r="C17" s="8"/>
      <c r="D17" s="8"/>
      <c r="E17" s="8"/>
      <c r="F17" s="8">
        <f t="shared" si="0"/>
        <v>0</v>
      </c>
      <c r="G17" s="8"/>
      <c r="H17" s="8"/>
      <c r="I17" s="8"/>
      <c r="J17" s="8">
        <f t="shared" si="1"/>
        <v>0</v>
      </c>
      <c r="K17" s="8"/>
      <c r="L17" s="8"/>
      <c r="M17" s="8">
        <f t="shared" si="2"/>
        <v>0</v>
      </c>
    </row>
    <row r="18" spans="3:13" x14ac:dyDescent="0.25">
      <c r="C18" s="8" t="s">
        <v>86</v>
      </c>
      <c r="D18" s="8"/>
      <c r="E18" s="8"/>
      <c r="F18" s="8">
        <f t="shared" si="0"/>
        <v>0</v>
      </c>
      <c r="G18" s="8" t="s">
        <v>99</v>
      </c>
      <c r="H18" s="8"/>
      <c r="I18" s="8"/>
      <c r="J18" s="8">
        <f t="shared" si="1"/>
        <v>0</v>
      </c>
      <c r="K18" s="8"/>
      <c r="L18" s="8"/>
      <c r="M18" s="8">
        <f t="shared" si="2"/>
        <v>0</v>
      </c>
    </row>
    <row r="19" spans="3:13" x14ac:dyDescent="0.25">
      <c r="C19" s="8"/>
      <c r="D19" s="8"/>
      <c r="E19" s="8"/>
      <c r="F19" s="8">
        <f t="shared" si="0"/>
        <v>0</v>
      </c>
      <c r="G19" s="8" t="s">
        <v>100</v>
      </c>
      <c r="H19" s="8"/>
      <c r="I19" s="8"/>
      <c r="J19" s="8">
        <f t="shared" si="1"/>
        <v>0</v>
      </c>
      <c r="K19" s="8"/>
      <c r="L19" s="8"/>
      <c r="M19" s="8">
        <f t="shared" si="2"/>
        <v>0</v>
      </c>
    </row>
    <row r="20" spans="3:13" x14ac:dyDescent="0.25">
      <c r="C20" s="8"/>
      <c r="D20" s="8"/>
      <c r="E20" s="8"/>
      <c r="F20" s="8">
        <f t="shared" si="0"/>
        <v>0</v>
      </c>
      <c r="G20" s="8"/>
      <c r="H20" s="8"/>
      <c r="I20" s="8"/>
      <c r="J20" s="8">
        <f t="shared" si="1"/>
        <v>0</v>
      </c>
      <c r="K20" s="8"/>
      <c r="L20" s="8"/>
      <c r="M20" s="8">
        <f t="shared" si="2"/>
        <v>0</v>
      </c>
    </row>
    <row r="21" spans="3:13" x14ac:dyDescent="0.25">
      <c r="C21" s="8" t="s">
        <v>86</v>
      </c>
      <c r="D21" s="8"/>
      <c r="E21" s="8"/>
      <c r="F21" s="8">
        <f t="shared" si="0"/>
        <v>0</v>
      </c>
      <c r="G21" s="8" t="s">
        <v>99</v>
      </c>
      <c r="H21" s="8"/>
      <c r="I21" s="8"/>
      <c r="J21" s="8">
        <f t="shared" si="1"/>
        <v>0</v>
      </c>
      <c r="K21" s="8"/>
      <c r="L21" s="8"/>
      <c r="M21" s="8">
        <f t="shared" si="2"/>
        <v>0</v>
      </c>
    </row>
    <row r="22" spans="3:13" x14ac:dyDescent="0.25">
      <c r="C22" s="8"/>
      <c r="D22" s="8"/>
      <c r="E22" s="8"/>
      <c r="F22" s="8">
        <f t="shared" si="0"/>
        <v>0</v>
      </c>
      <c r="G22" s="8" t="s">
        <v>100</v>
      </c>
      <c r="H22" s="8"/>
      <c r="I22" s="8"/>
      <c r="J22" s="8">
        <f t="shared" si="1"/>
        <v>0</v>
      </c>
      <c r="K22" s="8"/>
      <c r="L22" s="8"/>
      <c r="M22" s="8">
        <f t="shared" si="2"/>
        <v>0</v>
      </c>
    </row>
    <row r="23" spans="3:13" x14ac:dyDescent="0.25">
      <c r="C23" s="8"/>
      <c r="D23" s="8"/>
      <c r="E23" s="8"/>
      <c r="F23" s="8">
        <f t="shared" si="0"/>
        <v>0</v>
      </c>
      <c r="G23" s="8"/>
      <c r="H23" s="8"/>
      <c r="I23" s="8"/>
      <c r="J23" s="8">
        <f t="shared" si="1"/>
        <v>0</v>
      </c>
      <c r="K23" s="8"/>
      <c r="L23" s="8"/>
      <c r="M23" s="8">
        <f t="shared" si="2"/>
        <v>0</v>
      </c>
    </row>
    <row r="24" spans="3:13" x14ac:dyDescent="0.25">
      <c r="C24" s="8" t="s">
        <v>92</v>
      </c>
      <c r="D24" s="8"/>
      <c r="E24" s="8"/>
      <c r="F24" s="8">
        <f t="shared" si="0"/>
        <v>0</v>
      </c>
      <c r="G24" s="8" t="s">
        <v>101</v>
      </c>
      <c r="H24" s="8"/>
      <c r="I24" s="8"/>
      <c r="J24" s="8">
        <f t="shared" si="1"/>
        <v>0</v>
      </c>
      <c r="K24" s="8"/>
      <c r="L24" s="8"/>
      <c r="M24" s="8">
        <f t="shared" si="2"/>
        <v>0</v>
      </c>
    </row>
    <row r="25" spans="3:13" x14ac:dyDescent="0.25">
      <c r="C25" s="8" t="s">
        <v>93</v>
      </c>
      <c r="D25" s="8"/>
      <c r="E25" s="8"/>
      <c r="F25" s="8">
        <f t="shared" si="0"/>
        <v>0</v>
      </c>
      <c r="G25" s="8" t="s">
        <v>101</v>
      </c>
      <c r="H25" s="8"/>
      <c r="I25" s="8"/>
      <c r="J25" s="8">
        <f t="shared" si="1"/>
        <v>0</v>
      </c>
      <c r="K25" s="8"/>
      <c r="L25" s="8"/>
      <c r="M25" s="8">
        <f t="shared" si="2"/>
        <v>0</v>
      </c>
    </row>
    <row r="26" spans="3:13" x14ac:dyDescent="0.25">
      <c r="C26" s="8" t="s">
        <v>94</v>
      </c>
      <c r="D26" s="8"/>
      <c r="E26" s="8"/>
      <c r="F26" s="8">
        <f t="shared" si="0"/>
        <v>0</v>
      </c>
      <c r="G26" s="8" t="s">
        <v>101</v>
      </c>
      <c r="H26" s="8"/>
      <c r="I26" s="8"/>
      <c r="J26" s="8">
        <f t="shared" si="1"/>
        <v>0</v>
      </c>
      <c r="K26" s="8"/>
      <c r="L26" s="8"/>
      <c r="M26" s="8">
        <f t="shared" si="2"/>
        <v>0</v>
      </c>
    </row>
    <row r="27" spans="3:13" x14ac:dyDescent="0.25">
      <c r="C27" s="8"/>
      <c r="D27" s="8"/>
      <c r="E27" s="8"/>
      <c r="F27" s="8">
        <f t="shared" si="0"/>
        <v>0</v>
      </c>
      <c r="G27" s="8"/>
      <c r="H27" s="8"/>
      <c r="I27" s="8"/>
      <c r="J27" s="8">
        <f t="shared" si="1"/>
        <v>0</v>
      </c>
      <c r="K27" s="8"/>
      <c r="L27" s="8"/>
      <c r="M27" s="8">
        <f t="shared" si="2"/>
        <v>0</v>
      </c>
    </row>
    <row r="28" spans="3:13" x14ac:dyDescent="0.25">
      <c r="C28" s="8" t="s">
        <v>88</v>
      </c>
      <c r="D28" s="8"/>
      <c r="E28" s="8"/>
      <c r="F28" s="8">
        <f t="shared" si="0"/>
        <v>0</v>
      </c>
      <c r="G28" s="8"/>
      <c r="H28" s="8"/>
      <c r="I28" s="8"/>
      <c r="J28" s="8">
        <f t="shared" si="1"/>
        <v>0</v>
      </c>
      <c r="K28" s="8"/>
      <c r="L28" s="8"/>
      <c r="M28" s="8">
        <f t="shared" si="2"/>
        <v>0</v>
      </c>
    </row>
    <row r="29" spans="3:13" x14ac:dyDescent="0.25">
      <c r="C29" s="8" t="s">
        <v>89</v>
      </c>
      <c r="D29" s="8"/>
      <c r="E29" s="8"/>
      <c r="F29" s="8">
        <f t="shared" si="0"/>
        <v>0</v>
      </c>
      <c r="G29" s="8"/>
      <c r="H29" s="8"/>
      <c r="I29" s="8"/>
      <c r="J29" s="8">
        <f t="shared" si="1"/>
        <v>0</v>
      </c>
      <c r="K29" s="8"/>
      <c r="L29" s="8"/>
      <c r="M29" s="8">
        <f t="shared" si="2"/>
        <v>0</v>
      </c>
    </row>
    <row r="30" spans="3:13" x14ac:dyDescent="0.25">
      <c r="C30" s="8" t="s">
        <v>90</v>
      </c>
      <c r="D30" s="8"/>
      <c r="E30" s="8"/>
      <c r="F30" s="8">
        <f t="shared" si="0"/>
        <v>0</v>
      </c>
      <c r="G30" s="8"/>
      <c r="H30" s="8"/>
      <c r="I30" s="8"/>
      <c r="J30" s="8">
        <f t="shared" si="1"/>
        <v>0</v>
      </c>
      <c r="K30" s="8"/>
      <c r="L30" s="8"/>
      <c r="M30" s="8">
        <f t="shared" si="2"/>
        <v>0</v>
      </c>
    </row>
    <row r="31" spans="3:13" x14ac:dyDescent="0.25">
      <c r="C31" s="8" t="s">
        <v>91</v>
      </c>
      <c r="D31" s="8"/>
      <c r="E31" s="8"/>
      <c r="F31" s="8">
        <f t="shared" si="0"/>
        <v>0</v>
      </c>
      <c r="G31" s="8"/>
      <c r="H31" s="8"/>
      <c r="I31" s="8"/>
      <c r="J31" s="8">
        <f t="shared" si="1"/>
        <v>0</v>
      </c>
      <c r="K31" s="8"/>
      <c r="L31" s="8"/>
      <c r="M31" s="8">
        <f t="shared" si="2"/>
        <v>0</v>
      </c>
    </row>
    <row r="32" spans="3:13" x14ac:dyDescent="0.25">
      <c r="C32" s="8"/>
      <c r="D32" s="8"/>
      <c r="E32" s="8"/>
      <c r="F32" s="8">
        <f t="shared" si="0"/>
        <v>0</v>
      </c>
      <c r="G32" s="8"/>
      <c r="H32" s="8"/>
      <c r="I32" s="8"/>
      <c r="J32" s="8">
        <f t="shared" si="1"/>
        <v>0</v>
      </c>
      <c r="K32" s="8"/>
      <c r="L32" s="8"/>
      <c r="M32" s="8">
        <f t="shared" si="2"/>
        <v>0</v>
      </c>
    </row>
    <row r="33" spans="3:13" x14ac:dyDescent="0.25">
      <c r="C33" s="8"/>
      <c r="D33" s="8"/>
      <c r="E33" s="8"/>
      <c r="F33" s="8">
        <f t="shared" si="0"/>
        <v>0</v>
      </c>
      <c r="G33" s="8"/>
      <c r="H33" s="8"/>
      <c r="I33" s="8"/>
      <c r="J33" s="8">
        <f t="shared" si="1"/>
        <v>0</v>
      </c>
      <c r="K33" s="8"/>
      <c r="L33" s="8"/>
      <c r="M33" s="8">
        <f t="shared" si="2"/>
        <v>0</v>
      </c>
    </row>
    <row r="34" spans="3:13" x14ac:dyDescent="0.25">
      <c r="C34" s="8"/>
      <c r="D34" s="8"/>
      <c r="E34" s="8"/>
      <c r="F34" s="8">
        <f t="shared" si="0"/>
        <v>0</v>
      </c>
      <c r="G34" s="8"/>
      <c r="H34" s="8"/>
      <c r="I34" s="8"/>
      <c r="J34" s="8">
        <f t="shared" si="1"/>
        <v>0</v>
      </c>
      <c r="K34" s="8"/>
      <c r="L34" s="8"/>
      <c r="M34" s="8">
        <f t="shared" si="2"/>
        <v>0</v>
      </c>
    </row>
    <row r="35" spans="3:13" x14ac:dyDescent="0.25">
      <c r="C35" s="8" t="s">
        <v>95</v>
      </c>
      <c r="D35" s="8"/>
      <c r="E35" s="8">
        <f>F35*10.764</f>
        <v>0</v>
      </c>
      <c r="F35" s="8">
        <f>SUM(F7:F34)</f>
        <v>0</v>
      </c>
      <c r="G35" s="8"/>
      <c r="H35" s="8"/>
      <c r="I35" s="8">
        <f>J35*10.764</f>
        <v>0</v>
      </c>
      <c r="J35" s="8">
        <f>SUM(J7:J34)</f>
        <v>0</v>
      </c>
      <c r="K35" s="8"/>
      <c r="L35" s="8">
        <f>M35*10.764</f>
        <v>0</v>
      </c>
      <c r="M35" s="8">
        <f>SUM(M7:M34)</f>
        <v>0</v>
      </c>
    </row>
  </sheetData>
  <mergeCells count="4">
    <mergeCell ref="D3:E3"/>
    <mergeCell ref="D5:F5"/>
    <mergeCell ref="H5:J5"/>
    <mergeCell ref="K5:M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5" x14ac:dyDescent="0.25"/>
  <sheetData>
    <row r="3" spans="3:14" x14ac:dyDescent="0.25">
      <c r="D3" s="11" t="s">
        <v>96</v>
      </c>
      <c r="E3" s="207"/>
      <c r="F3" s="207"/>
    </row>
    <row r="4" spans="3:14" x14ac:dyDescent="0.25">
      <c r="F4" s="10"/>
      <c r="G4" s="10"/>
      <c r="H4" s="10"/>
      <c r="I4" s="10"/>
      <c r="J4" s="10"/>
      <c r="K4" s="10"/>
    </row>
    <row r="5" spans="3:14" x14ac:dyDescent="0.25">
      <c r="C5" s="11" t="s">
        <v>97</v>
      </c>
      <c r="D5" s="9" t="s">
        <v>77</v>
      </c>
      <c r="E5" s="208" t="s">
        <v>78</v>
      </c>
      <c r="F5" s="208"/>
      <c r="G5" s="208"/>
      <c r="H5" s="12"/>
      <c r="I5" s="208" t="s">
        <v>79</v>
      </c>
      <c r="J5" s="208"/>
      <c r="K5" s="208"/>
      <c r="L5" s="208" t="s">
        <v>80</v>
      </c>
      <c r="M5" s="208"/>
      <c r="N5" s="208"/>
    </row>
    <row r="6" spans="3:14" x14ac:dyDescent="0.25">
      <c r="C6" s="11">
        <v>1</v>
      </c>
      <c r="D6" s="9"/>
      <c r="E6" s="9" t="s">
        <v>81</v>
      </c>
      <c r="F6" s="9" t="s">
        <v>82</v>
      </c>
      <c r="G6" s="9" t="s">
        <v>83</v>
      </c>
      <c r="H6" s="9"/>
      <c r="I6" s="9" t="s">
        <v>81</v>
      </c>
      <c r="J6" s="9" t="s">
        <v>82</v>
      </c>
      <c r="K6" s="9" t="s">
        <v>83</v>
      </c>
      <c r="L6" s="9" t="s">
        <v>81</v>
      </c>
      <c r="M6" s="9" t="s">
        <v>82</v>
      </c>
      <c r="N6" s="9" t="s">
        <v>83</v>
      </c>
    </row>
    <row r="7" spans="3:14" x14ac:dyDescent="0.25">
      <c r="D7" s="8" t="s">
        <v>84</v>
      </c>
      <c r="E7" s="8"/>
      <c r="F7" s="8"/>
      <c r="G7" s="8">
        <f>E7*F7</f>
        <v>0</v>
      </c>
      <c r="H7" s="8" t="s">
        <v>99</v>
      </c>
      <c r="I7" s="8"/>
      <c r="J7" s="8"/>
      <c r="K7" s="8">
        <f>I7*J7</f>
        <v>0</v>
      </c>
      <c r="L7" s="8"/>
      <c r="M7" s="8"/>
      <c r="N7" s="8">
        <f>L7*M7</f>
        <v>0</v>
      </c>
    </row>
    <row r="8" spans="3:14" x14ac:dyDescent="0.25">
      <c r="D8" s="8"/>
      <c r="E8" s="8"/>
      <c r="F8" s="8"/>
      <c r="G8" s="8">
        <f t="shared" ref="G8:G34" si="0">E8*F8</f>
        <v>0</v>
      </c>
      <c r="H8" s="8" t="s">
        <v>100</v>
      </c>
      <c r="I8" s="8"/>
      <c r="J8" s="8"/>
      <c r="K8" s="8">
        <f t="shared" ref="K8:K34" si="1">I8*J8</f>
        <v>0</v>
      </c>
      <c r="L8" s="8"/>
      <c r="M8" s="8"/>
      <c r="N8" s="8">
        <f t="shared" ref="N8:N34" si="2">L8*M8</f>
        <v>0</v>
      </c>
    </row>
    <row r="9" spans="3:14" x14ac:dyDescent="0.25">
      <c r="D9" s="8"/>
      <c r="E9" s="8"/>
      <c r="F9" s="8"/>
      <c r="G9" s="8">
        <f t="shared" si="0"/>
        <v>0</v>
      </c>
      <c r="H9" s="8"/>
      <c r="I9" s="8"/>
      <c r="J9" s="8"/>
      <c r="K9" s="8">
        <f t="shared" si="1"/>
        <v>0</v>
      </c>
      <c r="L9" s="8"/>
      <c r="M9" s="8"/>
      <c r="N9" s="8">
        <f t="shared" si="2"/>
        <v>0</v>
      </c>
    </row>
    <row r="10" spans="3:14" x14ac:dyDescent="0.25">
      <c r="D10" s="8" t="s">
        <v>87</v>
      </c>
      <c r="E10" s="8"/>
      <c r="F10" s="8"/>
      <c r="G10" s="8">
        <f t="shared" si="0"/>
        <v>0</v>
      </c>
      <c r="H10" s="8" t="s">
        <v>99</v>
      </c>
      <c r="I10" s="8"/>
      <c r="J10" s="8"/>
      <c r="K10" s="8">
        <f t="shared" si="1"/>
        <v>0</v>
      </c>
      <c r="L10" s="8"/>
      <c r="M10" s="8"/>
      <c r="N10" s="8">
        <f t="shared" si="2"/>
        <v>0</v>
      </c>
    </row>
    <row r="11" spans="3:14" x14ac:dyDescent="0.25">
      <c r="D11" s="8"/>
      <c r="E11" s="8"/>
      <c r="F11" s="8"/>
      <c r="G11" s="8">
        <f t="shared" si="0"/>
        <v>0</v>
      </c>
      <c r="H11" s="8" t="s">
        <v>100</v>
      </c>
      <c r="I11" s="8"/>
      <c r="J11" s="8"/>
      <c r="K11" s="8">
        <f t="shared" si="1"/>
        <v>0</v>
      </c>
      <c r="L11" s="8"/>
      <c r="M11" s="8"/>
      <c r="N11" s="8">
        <f t="shared" si="2"/>
        <v>0</v>
      </c>
    </row>
    <row r="12" spans="3:14" x14ac:dyDescent="0.25">
      <c r="D12" s="8"/>
      <c r="E12" s="8"/>
      <c r="F12" s="8"/>
      <c r="G12" s="8">
        <f t="shared" si="0"/>
        <v>0</v>
      </c>
      <c r="H12" s="8"/>
      <c r="I12" s="8"/>
      <c r="J12" s="8"/>
      <c r="K12" s="8">
        <f t="shared" si="1"/>
        <v>0</v>
      </c>
      <c r="L12" s="8"/>
      <c r="M12" s="8"/>
      <c r="N12" s="8">
        <f t="shared" si="2"/>
        <v>0</v>
      </c>
    </row>
    <row r="13" spans="3:14" x14ac:dyDescent="0.25">
      <c r="D13" s="8"/>
      <c r="E13" s="8"/>
      <c r="F13" s="8"/>
      <c r="G13" s="8">
        <f t="shared" si="0"/>
        <v>0</v>
      </c>
      <c r="H13" s="8"/>
      <c r="I13" s="8"/>
      <c r="J13" s="8"/>
      <c r="K13" s="8">
        <f t="shared" si="1"/>
        <v>0</v>
      </c>
      <c r="L13" s="8"/>
      <c r="M13" s="8"/>
      <c r="N13" s="8">
        <f t="shared" si="2"/>
        <v>0</v>
      </c>
    </row>
    <row r="14" spans="3:14" x14ac:dyDescent="0.25">
      <c r="D14" s="8" t="s">
        <v>85</v>
      </c>
      <c r="E14" s="8"/>
      <c r="F14" s="8"/>
      <c r="G14" s="8">
        <f t="shared" si="0"/>
        <v>0</v>
      </c>
      <c r="H14" s="8" t="s">
        <v>99</v>
      </c>
      <c r="I14" s="8"/>
      <c r="J14" s="8"/>
      <c r="K14" s="8">
        <f t="shared" si="1"/>
        <v>0</v>
      </c>
      <c r="L14" s="8"/>
      <c r="M14" s="8"/>
      <c r="N14" s="8">
        <f t="shared" si="2"/>
        <v>0</v>
      </c>
    </row>
    <row r="15" spans="3:14" x14ac:dyDescent="0.25">
      <c r="D15" s="8"/>
      <c r="E15" s="8"/>
      <c r="F15" s="8"/>
      <c r="G15" s="8">
        <f t="shared" si="0"/>
        <v>0</v>
      </c>
      <c r="H15" s="8" t="s">
        <v>100</v>
      </c>
      <c r="I15" s="8"/>
      <c r="J15" s="8"/>
      <c r="K15" s="8">
        <f t="shared" si="1"/>
        <v>0</v>
      </c>
      <c r="L15" s="8"/>
      <c r="M15" s="8"/>
      <c r="N15" s="8">
        <f t="shared" si="2"/>
        <v>0</v>
      </c>
    </row>
    <row r="16" spans="3:14" x14ac:dyDescent="0.25">
      <c r="D16" s="8"/>
      <c r="E16" s="8"/>
      <c r="F16" s="8"/>
      <c r="G16" s="8">
        <f t="shared" si="0"/>
        <v>0</v>
      </c>
      <c r="H16" s="8"/>
      <c r="I16" s="8"/>
      <c r="J16" s="8"/>
      <c r="K16" s="8">
        <f t="shared" si="1"/>
        <v>0</v>
      </c>
      <c r="L16" s="8"/>
      <c r="M16" s="8"/>
      <c r="N16" s="8">
        <f t="shared" si="2"/>
        <v>0</v>
      </c>
    </row>
    <row r="17" spans="4:14" x14ac:dyDescent="0.25">
      <c r="D17" s="8"/>
      <c r="E17" s="8"/>
      <c r="F17" s="8"/>
      <c r="G17" s="8">
        <f t="shared" si="0"/>
        <v>0</v>
      </c>
      <c r="H17" s="8"/>
      <c r="I17" s="8"/>
      <c r="J17" s="8"/>
      <c r="K17" s="8">
        <f t="shared" si="1"/>
        <v>0</v>
      </c>
      <c r="L17" s="8"/>
      <c r="M17" s="8"/>
      <c r="N17" s="8">
        <f t="shared" si="2"/>
        <v>0</v>
      </c>
    </row>
    <row r="18" spans="4:14" x14ac:dyDescent="0.25">
      <c r="D18" s="8" t="s">
        <v>86</v>
      </c>
      <c r="E18" s="8"/>
      <c r="F18" s="8"/>
      <c r="G18" s="8">
        <f t="shared" si="0"/>
        <v>0</v>
      </c>
      <c r="H18" s="8" t="s">
        <v>99</v>
      </c>
      <c r="I18" s="8"/>
      <c r="J18" s="8"/>
      <c r="K18" s="8">
        <f t="shared" si="1"/>
        <v>0</v>
      </c>
      <c r="L18" s="8"/>
      <c r="M18" s="8"/>
      <c r="N18" s="8">
        <f t="shared" si="2"/>
        <v>0</v>
      </c>
    </row>
    <row r="19" spans="4:14" x14ac:dyDescent="0.25">
      <c r="D19" s="8"/>
      <c r="E19" s="8"/>
      <c r="F19" s="8"/>
      <c r="G19" s="8">
        <f t="shared" si="0"/>
        <v>0</v>
      </c>
      <c r="H19" s="8" t="s">
        <v>100</v>
      </c>
      <c r="I19" s="8"/>
      <c r="J19" s="8"/>
      <c r="K19" s="8">
        <f t="shared" si="1"/>
        <v>0</v>
      </c>
      <c r="L19" s="8"/>
      <c r="M19" s="8"/>
      <c r="N19" s="8">
        <f t="shared" si="2"/>
        <v>0</v>
      </c>
    </row>
    <row r="20" spans="4:14" x14ac:dyDescent="0.25">
      <c r="D20" s="8"/>
      <c r="E20" s="8"/>
      <c r="F20" s="8"/>
      <c r="G20" s="8">
        <f t="shared" si="0"/>
        <v>0</v>
      </c>
      <c r="H20" s="8"/>
      <c r="I20" s="8"/>
      <c r="J20" s="8"/>
      <c r="K20" s="8">
        <f t="shared" si="1"/>
        <v>0</v>
      </c>
      <c r="L20" s="8"/>
      <c r="M20" s="8"/>
      <c r="N20" s="8">
        <f t="shared" si="2"/>
        <v>0</v>
      </c>
    </row>
    <row r="21" spans="4:14" x14ac:dyDescent="0.25">
      <c r="D21" s="8" t="s">
        <v>86</v>
      </c>
      <c r="E21" s="8"/>
      <c r="F21" s="8"/>
      <c r="G21" s="8">
        <f t="shared" si="0"/>
        <v>0</v>
      </c>
      <c r="H21" s="8" t="s">
        <v>99</v>
      </c>
      <c r="I21" s="8"/>
      <c r="J21" s="8"/>
      <c r="K21" s="8">
        <f t="shared" si="1"/>
        <v>0</v>
      </c>
      <c r="L21" s="8"/>
      <c r="M21" s="8"/>
      <c r="N21" s="8">
        <f t="shared" si="2"/>
        <v>0</v>
      </c>
    </row>
    <row r="22" spans="4:14" x14ac:dyDescent="0.25">
      <c r="D22" s="8"/>
      <c r="E22" s="8"/>
      <c r="F22" s="8"/>
      <c r="G22" s="8">
        <f t="shared" si="0"/>
        <v>0</v>
      </c>
      <c r="H22" s="8" t="s">
        <v>100</v>
      </c>
      <c r="I22" s="8"/>
      <c r="J22" s="8"/>
      <c r="K22" s="8">
        <f t="shared" si="1"/>
        <v>0</v>
      </c>
      <c r="L22" s="8"/>
      <c r="M22" s="8"/>
      <c r="N22" s="8">
        <f t="shared" si="2"/>
        <v>0</v>
      </c>
    </row>
    <row r="23" spans="4:14" x14ac:dyDescent="0.25">
      <c r="D23" s="8"/>
      <c r="E23" s="8"/>
      <c r="F23" s="8"/>
      <c r="G23" s="8">
        <f t="shared" si="0"/>
        <v>0</v>
      </c>
      <c r="H23" s="8"/>
      <c r="I23" s="8"/>
      <c r="J23" s="8"/>
      <c r="K23" s="8">
        <f t="shared" si="1"/>
        <v>0</v>
      </c>
      <c r="L23" s="8"/>
      <c r="M23" s="8"/>
      <c r="N23" s="8">
        <f t="shared" si="2"/>
        <v>0</v>
      </c>
    </row>
    <row r="24" spans="4:14" x14ac:dyDescent="0.25">
      <c r="D24" s="8" t="s">
        <v>92</v>
      </c>
      <c r="E24" s="8"/>
      <c r="F24" s="8"/>
      <c r="G24" s="8">
        <f t="shared" si="0"/>
        <v>0</v>
      </c>
      <c r="H24" s="8" t="s">
        <v>101</v>
      </c>
      <c r="I24" s="8"/>
      <c r="J24" s="8"/>
      <c r="K24" s="8">
        <f t="shared" si="1"/>
        <v>0</v>
      </c>
      <c r="L24" s="8"/>
      <c r="M24" s="8"/>
      <c r="N24" s="8">
        <f t="shared" si="2"/>
        <v>0</v>
      </c>
    </row>
    <row r="25" spans="4:14" x14ac:dyDescent="0.25">
      <c r="D25" s="8" t="s">
        <v>93</v>
      </c>
      <c r="E25" s="8"/>
      <c r="F25" s="8"/>
      <c r="G25" s="8">
        <f t="shared" si="0"/>
        <v>0</v>
      </c>
      <c r="H25" s="8" t="s">
        <v>101</v>
      </c>
      <c r="I25" s="8"/>
      <c r="J25" s="8"/>
      <c r="K25" s="8">
        <f t="shared" si="1"/>
        <v>0</v>
      </c>
      <c r="L25" s="8"/>
      <c r="M25" s="8"/>
      <c r="N25" s="8">
        <f t="shared" si="2"/>
        <v>0</v>
      </c>
    </row>
    <row r="26" spans="4:14" x14ac:dyDescent="0.25">
      <c r="D26" s="8" t="s">
        <v>94</v>
      </c>
      <c r="E26" s="8"/>
      <c r="F26" s="8"/>
      <c r="G26" s="8">
        <f t="shared" si="0"/>
        <v>0</v>
      </c>
      <c r="H26" s="8" t="s">
        <v>101</v>
      </c>
      <c r="I26" s="8"/>
      <c r="J26" s="8"/>
      <c r="K26" s="8">
        <f t="shared" si="1"/>
        <v>0</v>
      </c>
      <c r="L26" s="8"/>
      <c r="M26" s="8"/>
      <c r="N26" s="8">
        <f t="shared" si="2"/>
        <v>0</v>
      </c>
    </row>
    <row r="27" spans="4:14" x14ac:dyDescent="0.25">
      <c r="D27" s="8"/>
      <c r="E27" s="8"/>
      <c r="F27" s="8"/>
      <c r="G27" s="8">
        <f t="shared" si="0"/>
        <v>0</v>
      </c>
      <c r="H27" s="8"/>
      <c r="I27" s="8"/>
      <c r="J27" s="8"/>
      <c r="K27" s="8">
        <f t="shared" si="1"/>
        <v>0</v>
      </c>
      <c r="L27" s="8"/>
      <c r="M27" s="8"/>
      <c r="N27" s="8">
        <f t="shared" si="2"/>
        <v>0</v>
      </c>
    </row>
    <row r="28" spans="4:14" x14ac:dyDescent="0.25">
      <c r="D28" s="8" t="s">
        <v>88</v>
      </c>
      <c r="E28" s="8"/>
      <c r="F28" s="8"/>
      <c r="G28" s="8">
        <f t="shared" si="0"/>
        <v>0</v>
      </c>
      <c r="H28" s="8"/>
      <c r="I28" s="8"/>
      <c r="J28" s="8"/>
      <c r="K28" s="8">
        <f t="shared" si="1"/>
        <v>0</v>
      </c>
      <c r="L28" s="8"/>
      <c r="M28" s="8"/>
      <c r="N28" s="8">
        <f t="shared" si="2"/>
        <v>0</v>
      </c>
    </row>
    <row r="29" spans="4:14" x14ac:dyDescent="0.25">
      <c r="D29" s="8" t="s">
        <v>89</v>
      </c>
      <c r="E29" s="8"/>
      <c r="F29" s="8"/>
      <c r="G29" s="8">
        <f t="shared" si="0"/>
        <v>0</v>
      </c>
      <c r="H29" s="8"/>
      <c r="I29" s="8"/>
      <c r="J29" s="8"/>
      <c r="K29" s="8">
        <f t="shared" si="1"/>
        <v>0</v>
      </c>
      <c r="L29" s="8"/>
      <c r="M29" s="8"/>
      <c r="N29" s="8">
        <f t="shared" si="2"/>
        <v>0</v>
      </c>
    </row>
    <row r="30" spans="4:14" x14ac:dyDescent="0.25">
      <c r="D30" s="8" t="s">
        <v>90</v>
      </c>
      <c r="E30" s="8"/>
      <c r="F30" s="8"/>
      <c r="G30" s="8">
        <f t="shared" si="0"/>
        <v>0</v>
      </c>
      <c r="H30" s="8"/>
      <c r="I30" s="8"/>
      <c r="J30" s="8"/>
      <c r="K30" s="8">
        <f t="shared" si="1"/>
        <v>0</v>
      </c>
      <c r="L30" s="8"/>
      <c r="M30" s="8"/>
      <c r="N30" s="8">
        <f t="shared" si="2"/>
        <v>0</v>
      </c>
    </row>
    <row r="31" spans="4:14" x14ac:dyDescent="0.25">
      <c r="D31" s="8" t="s">
        <v>91</v>
      </c>
      <c r="E31" s="8"/>
      <c r="F31" s="8"/>
      <c r="G31" s="8">
        <f t="shared" si="0"/>
        <v>0</v>
      </c>
      <c r="H31" s="8"/>
      <c r="I31" s="8"/>
      <c r="J31" s="8"/>
      <c r="K31" s="8">
        <f t="shared" si="1"/>
        <v>0</v>
      </c>
      <c r="L31" s="8"/>
      <c r="M31" s="8"/>
      <c r="N31" s="8">
        <f t="shared" si="2"/>
        <v>0</v>
      </c>
    </row>
    <row r="32" spans="4:14" x14ac:dyDescent="0.25">
      <c r="D32" s="8"/>
      <c r="E32" s="8"/>
      <c r="F32" s="8"/>
      <c r="G32" s="8">
        <f t="shared" si="0"/>
        <v>0</v>
      </c>
      <c r="H32" s="8"/>
      <c r="I32" s="8"/>
      <c r="J32" s="8"/>
      <c r="K32" s="8">
        <f t="shared" si="1"/>
        <v>0</v>
      </c>
      <c r="L32" s="8"/>
      <c r="M32" s="8"/>
      <c r="N32" s="8">
        <f t="shared" si="2"/>
        <v>0</v>
      </c>
    </row>
    <row r="33" spans="4:14" x14ac:dyDescent="0.25">
      <c r="D33" s="8"/>
      <c r="E33" s="8"/>
      <c r="F33" s="8"/>
      <c r="G33" s="8">
        <f t="shared" si="0"/>
        <v>0</v>
      </c>
      <c r="H33" s="8"/>
      <c r="I33" s="8"/>
      <c r="J33" s="8"/>
      <c r="K33" s="8">
        <f t="shared" si="1"/>
        <v>0</v>
      </c>
      <c r="L33" s="8"/>
      <c r="M33" s="8"/>
      <c r="N33" s="8">
        <f t="shared" si="2"/>
        <v>0</v>
      </c>
    </row>
    <row r="34" spans="4:14" x14ac:dyDescent="0.25">
      <c r="D34" s="8"/>
      <c r="E34" s="8"/>
      <c r="F34" s="8"/>
      <c r="G34" s="8">
        <f t="shared" si="0"/>
        <v>0</v>
      </c>
      <c r="H34" s="8"/>
      <c r="I34" s="8"/>
      <c r="J34" s="8"/>
      <c r="K34" s="8">
        <f t="shared" si="1"/>
        <v>0</v>
      </c>
      <c r="L34" s="8"/>
      <c r="M34" s="8"/>
      <c r="N34" s="8">
        <f t="shared" si="2"/>
        <v>0</v>
      </c>
    </row>
    <row r="35" spans="4:14" x14ac:dyDescent="0.25">
      <c r="D35" s="8" t="s">
        <v>95</v>
      </c>
      <c r="E35" s="8"/>
      <c r="F35" s="8">
        <f>G35*10.764</f>
        <v>0</v>
      </c>
      <c r="G35" s="8">
        <f>SUM(G7:G34)</f>
        <v>0</v>
      </c>
      <c r="H35" s="8"/>
      <c r="I35" s="8"/>
      <c r="J35" s="8">
        <f>K35*10.764</f>
        <v>0</v>
      </c>
      <c r="K35" s="8">
        <f>SUM(K7:K34)</f>
        <v>0</v>
      </c>
      <c r="L35" s="8"/>
      <c r="M35" s="8">
        <f>N35*10.764</f>
        <v>0</v>
      </c>
      <c r="N35" s="8">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vt:lpstr>
      <vt:lpstr>Construction %</vt:lpstr>
      <vt:lpstr>Note</vt:lpstr>
      <vt:lpstr>Valuation</vt:lpstr>
      <vt:lpstr>Wing A</vt:lpstr>
      <vt:lpstr>Wing B</vt:lpstr>
      <vt:lpstr>Wing C</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VSJC</cp:lastModifiedBy>
  <cp:lastPrinted>2025-07-15T05:37:06Z</cp:lastPrinted>
  <dcterms:created xsi:type="dcterms:W3CDTF">2013-11-23T05:32:33Z</dcterms:created>
  <dcterms:modified xsi:type="dcterms:W3CDTF">2025-07-15T05:39:07Z</dcterms:modified>
</cp:coreProperties>
</file>