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July 25\Dump\New folder\"/>
    </mc:Choice>
  </mc:AlternateContent>
  <bookViews>
    <workbookView xWindow="0" yWindow="0" windowWidth="20490" windowHeight="7755" tabRatio="725"/>
  </bookViews>
  <sheets>
    <sheet name="Report (Zen) Palas 12.09.2022" sheetId="6" r:id="rId1"/>
    <sheet name="valuation" sheetId="5" r:id="rId2"/>
    <sheet name="Note" sheetId="4" r:id="rId3"/>
    <sheet name="Report" sheetId="1" r:id="rId4"/>
  </sheets>
  <definedNames>
    <definedName name="_xlnm.Print_Area" localSheetId="3">Report!$A$1:$H$851</definedName>
    <definedName name="_xlnm.Print_Area" localSheetId="0">'Report (Zen) Palas 12.09.2022'!$A$1:$H$776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4" i="6" l="1"/>
  <c r="C123" i="6"/>
  <c r="J113" i="6" l="1"/>
  <c r="J112" i="6"/>
  <c r="J111" i="6"/>
  <c r="C108" i="6"/>
  <c r="C122" i="6" l="1"/>
  <c r="J628" i="6" l="1"/>
  <c r="J630" i="6"/>
  <c r="K628" i="6"/>
  <c r="L614" i="6" s="1"/>
  <c r="D634" i="6"/>
  <c r="F634" i="6" s="1"/>
  <c r="D633" i="6"/>
  <c r="F633" i="6" s="1"/>
  <c r="D632" i="6"/>
  <c r="F632" i="6" s="1"/>
  <c r="D631" i="6"/>
  <c r="F631" i="6" s="1"/>
  <c r="D630" i="6"/>
  <c r="F630" i="6" s="1"/>
  <c r="D629" i="6"/>
  <c r="F629" i="6" s="1"/>
  <c r="D628" i="6"/>
  <c r="A627" i="6"/>
  <c r="A628" i="6" s="1"/>
  <c r="A629" i="6" s="1"/>
  <c r="A630" i="6" s="1"/>
  <c r="A631" i="6" s="1"/>
  <c r="A632" i="6" s="1"/>
  <c r="A633" i="6" s="1"/>
  <c r="A634" i="6" s="1"/>
  <c r="G626" i="6"/>
  <c r="C94" i="6" l="1"/>
  <c r="I49" i="6" l="1"/>
  <c r="J141" i="6"/>
  <c r="D74" i="6" l="1"/>
  <c r="D180" i="6"/>
  <c r="D181" i="6"/>
  <c r="D182" i="6"/>
  <c r="D183" i="6"/>
  <c r="D184" i="6"/>
  <c r="D192" i="6"/>
  <c r="D193" i="6"/>
  <c r="D194" i="6"/>
  <c r="D195" i="6"/>
  <c r="D644" i="6"/>
  <c r="F644" i="6" s="1"/>
  <c r="D643" i="6"/>
  <c r="F643" i="6" s="1"/>
  <c r="D642" i="6"/>
  <c r="F642" i="6" s="1"/>
  <c r="D641" i="6"/>
  <c r="F641" i="6" s="1"/>
  <c r="D640" i="6"/>
  <c r="F640" i="6" s="1"/>
  <c r="D639" i="6"/>
  <c r="F639" i="6" s="1"/>
  <c r="D638" i="6"/>
  <c r="F638" i="6" s="1"/>
  <c r="A637" i="6"/>
  <c r="A638" i="6" s="1"/>
  <c r="A639" i="6" s="1"/>
  <c r="A640" i="6" s="1"/>
  <c r="A641" i="6" s="1"/>
  <c r="A642" i="6" s="1"/>
  <c r="A643" i="6" s="1"/>
  <c r="A644" i="6" s="1"/>
  <c r="G636" i="6"/>
  <c r="D624" i="6"/>
  <c r="F624" i="6" s="1"/>
  <c r="D623" i="6"/>
  <c r="F623" i="6" s="1"/>
  <c r="D622" i="6"/>
  <c r="F622" i="6" s="1"/>
  <c r="D621" i="6"/>
  <c r="F621" i="6" s="1"/>
  <c r="D620" i="6"/>
  <c r="F620" i="6" s="1"/>
  <c r="D619" i="6"/>
  <c r="F619" i="6" s="1"/>
  <c r="D618" i="6"/>
  <c r="F618" i="6" s="1"/>
  <c r="A617" i="6"/>
  <c r="A618" i="6" s="1"/>
  <c r="A619" i="6" s="1"/>
  <c r="A620" i="6" s="1"/>
  <c r="A621" i="6" s="1"/>
  <c r="A622" i="6" s="1"/>
  <c r="A623" i="6" s="1"/>
  <c r="A624" i="6" s="1"/>
  <c r="G616" i="6"/>
  <c r="D614" i="6"/>
  <c r="F614" i="6" s="1"/>
  <c r="D613" i="6"/>
  <c r="F613" i="6" s="1"/>
  <c r="D612" i="6"/>
  <c r="F612" i="6" s="1"/>
  <c r="D611" i="6"/>
  <c r="F611" i="6" s="1"/>
  <c r="D610" i="6"/>
  <c r="F610" i="6" s="1"/>
  <c r="D609" i="6"/>
  <c r="F609" i="6" s="1"/>
  <c r="D608" i="6"/>
  <c r="F608" i="6" s="1"/>
  <c r="D607" i="6"/>
  <c r="F607" i="6" s="1"/>
  <c r="D606" i="6"/>
  <c r="F606" i="6" s="1"/>
  <c r="D604" i="6"/>
  <c r="F604" i="6" s="1"/>
  <c r="D603" i="6"/>
  <c r="F603" i="6" s="1"/>
  <c r="D602" i="6"/>
  <c r="F602" i="6" s="1"/>
  <c r="D601" i="6"/>
  <c r="F601" i="6" s="1"/>
  <c r="D600" i="6"/>
  <c r="F600" i="6" s="1"/>
  <c r="D599" i="6"/>
  <c r="F599" i="6" s="1"/>
  <c r="D598" i="6"/>
  <c r="F598" i="6" s="1"/>
  <c r="D597" i="6"/>
  <c r="F597" i="6" s="1"/>
  <c r="D596" i="6"/>
  <c r="F596" i="6" s="1"/>
  <c r="D594" i="6"/>
  <c r="F594" i="6" s="1"/>
  <c r="D593" i="6"/>
  <c r="F593" i="6" s="1"/>
  <c r="D592" i="6"/>
  <c r="F592" i="6" s="1"/>
  <c r="D591" i="6"/>
  <c r="F591" i="6" s="1"/>
  <c r="D590" i="6"/>
  <c r="F590" i="6" s="1"/>
  <c r="D589" i="6"/>
  <c r="F589" i="6" s="1"/>
  <c r="D588" i="6"/>
  <c r="F588" i="6" s="1"/>
  <c r="D587" i="6"/>
  <c r="F587" i="6" s="1"/>
  <c r="D586" i="6"/>
  <c r="F586" i="6" s="1"/>
  <c r="D584" i="6"/>
  <c r="F584" i="6" s="1"/>
  <c r="D583" i="6"/>
  <c r="F583" i="6" s="1"/>
  <c r="D582" i="6"/>
  <c r="F582" i="6" s="1"/>
  <c r="D581" i="6"/>
  <c r="F581" i="6" s="1"/>
  <c r="D580" i="6"/>
  <c r="F580" i="6" s="1"/>
  <c r="D579" i="6"/>
  <c r="F579" i="6" s="1"/>
  <c r="D578" i="6"/>
  <c r="F578" i="6" s="1"/>
  <c r="D577" i="6"/>
  <c r="F577" i="6" s="1"/>
  <c r="D576" i="6"/>
  <c r="A607" i="6"/>
  <c r="A608" i="6" s="1"/>
  <c r="A609" i="6" s="1"/>
  <c r="A610" i="6" s="1"/>
  <c r="A611" i="6" s="1"/>
  <c r="A612" i="6" s="1"/>
  <c r="A613" i="6" s="1"/>
  <c r="A614" i="6" s="1"/>
  <c r="G606" i="6"/>
  <c r="A597" i="6"/>
  <c r="A598" i="6" s="1"/>
  <c r="A599" i="6" s="1"/>
  <c r="A600" i="6" s="1"/>
  <c r="A601" i="6" s="1"/>
  <c r="A602" i="6" s="1"/>
  <c r="A603" i="6" s="1"/>
  <c r="A604" i="6" s="1"/>
  <c r="G596" i="6"/>
  <c r="A587" i="6"/>
  <c r="A588" i="6" s="1"/>
  <c r="A589" i="6" s="1"/>
  <c r="A590" i="6" s="1"/>
  <c r="A591" i="6" s="1"/>
  <c r="A592" i="6" s="1"/>
  <c r="A593" i="6" s="1"/>
  <c r="A594" i="6" s="1"/>
  <c r="G586" i="6"/>
  <c r="A577" i="6"/>
  <c r="A578" i="6" s="1"/>
  <c r="A579" i="6" s="1"/>
  <c r="A580" i="6" s="1"/>
  <c r="A581" i="6" s="1"/>
  <c r="A582" i="6" s="1"/>
  <c r="A583" i="6" s="1"/>
  <c r="A584" i="6" s="1"/>
  <c r="G576" i="6"/>
  <c r="D572" i="6"/>
  <c r="F572" i="6" s="1"/>
  <c r="D571" i="6"/>
  <c r="F571" i="6" s="1"/>
  <c r="D570" i="6"/>
  <c r="F570" i="6" s="1"/>
  <c r="D569" i="6"/>
  <c r="F569" i="6" s="1"/>
  <c r="D566" i="6"/>
  <c r="F566" i="6" s="1"/>
  <c r="D565" i="6"/>
  <c r="F565" i="6" s="1"/>
  <c r="A565" i="6"/>
  <c r="A566" i="6" s="1"/>
  <c r="A567" i="6" s="1"/>
  <c r="A568" i="6" s="1"/>
  <c r="A569" i="6" s="1"/>
  <c r="A570" i="6" s="1"/>
  <c r="A571" i="6" s="1"/>
  <c r="A572" i="6" s="1"/>
  <c r="G564" i="6"/>
  <c r="D564" i="6"/>
  <c r="F564" i="6" s="1"/>
  <c r="D561" i="6"/>
  <c r="F561" i="6" s="1"/>
  <c r="D560" i="6"/>
  <c r="F560" i="6" s="1"/>
  <c r="D559" i="6"/>
  <c r="F559" i="6" s="1"/>
  <c r="D556" i="6"/>
  <c r="F556" i="6" s="1"/>
  <c r="D555" i="6"/>
  <c r="F555" i="6" s="1"/>
  <c r="A555" i="6"/>
  <c r="A556" i="6" s="1"/>
  <c r="A557" i="6" s="1"/>
  <c r="A558" i="6" s="1"/>
  <c r="A559" i="6" s="1"/>
  <c r="A560" i="6" s="1"/>
  <c r="A561" i="6" s="1"/>
  <c r="A562" i="6" s="1"/>
  <c r="G554" i="6"/>
  <c r="D554" i="6"/>
  <c r="F554" i="6" s="1"/>
  <c r="D552" i="6"/>
  <c r="F552" i="6" s="1"/>
  <c r="D551" i="6"/>
  <c r="F551" i="6" s="1"/>
  <c r="D550" i="6"/>
  <c r="F550" i="6" s="1"/>
  <c r="D549" i="6"/>
  <c r="F549" i="6" s="1"/>
  <c r="D548" i="6"/>
  <c r="F548" i="6" s="1"/>
  <c r="D547" i="6"/>
  <c r="F547" i="6" s="1"/>
  <c r="D546" i="6"/>
  <c r="F546" i="6" s="1"/>
  <c r="D545" i="6"/>
  <c r="F545" i="6" s="1"/>
  <c r="A545" i="6"/>
  <c r="A546" i="6" s="1"/>
  <c r="A547" i="6" s="1"/>
  <c r="A548" i="6" s="1"/>
  <c r="A549" i="6" s="1"/>
  <c r="A550" i="6" s="1"/>
  <c r="A551" i="6" s="1"/>
  <c r="A552" i="6" s="1"/>
  <c r="G544" i="6"/>
  <c r="D544" i="6"/>
  <c r="F544" i="6" s="1"/>
  <c r="D542" i="6"/>
  <c r="F542" i="6" s="1"/>
  <c r="D541" i="6"/>
  <c r="F541" i="6" s="1"/>
  <c r="D540" i="6"/>
  <c r="F540" i="6" s="1"/>
  <c r="D539" i="6"/>
  <c r="F539" i="6" s="1"/>
  <c r="D538" i="6"/>
  <c r="F538" i="6" s="1"/>
  <c r="D537" i="6"/>
  <c r="F537" i="6" s="1"/>
  <c r="D536" i="6"/>
  <c r="F536" i="6" s="1"/>
  <c r="D535" i="6"/>
  <c r="F535" i="6" s="1"/>
  <c r="A535" i="6"/>
  <c r="A536" i="6" s="1"/>
  <c r="A537" i="6" s="1"/>
  <c r="A538" i="6" s="1"/>
  <c r="A539" i="6" s="1"/>
  <c r="A540" i="6" s="1"/>
  <c r="A541" i="6" s="1"/>
  <c r="A542" i="6" s="1"/>
  <c r="G534" i="6"/>
  <c r="D534" i="6"/>
  <c r="F534" i="6" s="1"/>
  <c r="D532" i="6"/>
  <c r="F532" i="6" s="1"/>
  <c r="D531" i="6"/>
  <c r="F531" i="6" s="1"/>
  <c r="D530" i="6"/>
  <c r="F530" i="6" s="1"/>
  <c r="D529" i="6"/>
  <c r="F529" i="6" s="1"/>
  <c r="D528" i="6"/>
  <c r="F528" i="6" s="1"/>
  <c r="D527" i="6"/>
  <c r="F527" i="6" s="1"/>
  <c r="D526" i="6"/>
  <c r="F526" i="6" s="1"/>
  <c r="D525" i="6"/>
  <c r="F525" i="6" s="1"/>
  <c r="A525" i="6"/>
  <c r="A526" i="6" s="1"/>
  <c r="A527" i="6" s="1"/>
  <c r="A528" i="6" s="1"/>
  <c r="A529" i="6" s="1"/>
  <c r="A530" i="6" s="1"/>
  <c r="A531" i="6" s="1"/>
  <c r="A532" i="6" s="1"/>
  <c r="G524" i="6"/>
  <c r="D524" i="6"/>
  <c r="F524" i="6" s="1"/>
  <c r="D522" i="6"/>
  <c r="F522" i="6" s="1"/>
  <c r="D521" i="6"/>
  <c r="F521" i="6" s="1"/>
  <c r="D520" i="6"/>
  <c r="F520" i="6" s="1"/>
  <c r="D519" i="6"/>
  <c r="F519" i="6" s="1"/>
  <c r="D518" i="6"/>
  <c r="F518" i="6" s="1"/>
  <c r="D517" i="6"/>
  <c r="F517" i="6" s="1"/>
  <c r="D516" i="6"/>
  <c r="F516" i="6" s="1"/>
  <c r="D515" i="6"/>
  <c r="F515" i="6" s="1"/>
  <c r="D514" i="6"/>
  <c r="F514" i="6" s="1"/>
  <c r="G514" i="6"/>
  <c r="A515" i="6"/>
  <c r="A516" i="6" s="1"/>
  <c r="A517" i="6" s="1"/>
  <c r="A518" i="6" s="1"/>
  <c r="A519" i="6" s="1"/>
  <c r="A520" i="6" s="1"/>
  <c r="A521" i="6" s="1"/>
  <c r="A522" i="6" s="1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C169" i="6" l="1"/>
  <c r="F576" i="6"/>
  <c r="G169" i="6" s="1"/>
  <c r="E160" i="6"/>
  <c r="C160" i="6"/>
  <c r="E168" i="6"/>
  <c r="E169" i="6"/>
  <c r="C168" i="6"/>
  <c r="G168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A204" i="6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G203" i="6"/>
  <c r="F203" i="6"/>
  <c r="C129" i="6"/>
  <c r="J140" i="6"/>
  <c r="J139" i="6"/>
  <c r="G160" i="6" l="1"/>
  <c r="L45" i="6"/>
  <c r="K45" i="6"/>
  <c r="D721" i="1" l="1"/>
  <c r="B699" i="1"/>
  <c r="B698" i="1"/>
  <c r="D693" i="1"/>
  <c r="F693" i="1" s="1"/>
  <c r="D692" i="1"/>
  <c r="F692" i="1" s="1"/>
  <c r="D691" i="1"/>
  <c r="F691" i="1" s="1"/>
  <c r="D690" i="1"/>
  <c r="F690" i="1" s="1"/>
  <c r="D689" i="1"/>
  <c r="F689" i="1" s="1"/>
  <c r="D686" i="1"/>
  <c r="F686" i="1" s="1"/>
  <c r="D685" i="1"/>
  <c r="F685" i="1" s="1"/>
  <c r="D684" i="1"/>
  <c r="F684" i="1" s="1"/>
  <c r="D683" i="1"/>
  <c r="F683" i="1" s="1"/>
  <c r="D682" i="1"/>
  <c r="F682" i="1" s="1"/>
  <c r="D681" i="1"/>
  <c r="F681" i="1" s="1"/>
  <c r="F680" i="1"/>
  <c r="D680" i="1"/>
  <c r="A680" i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G679" i="1"/>
  <c r="D679" i="1"/>
  <c r="F679" i="1" s="1"/>
  <c r="D676" i="1"/>
  <c r="F676" i="1" s="1"/>
  <c r="D675" i="1"/>
  <c r="F675" i="1" s="1"/>
  <c r="D674" i="1"/>
  <c r="F674" i="1" s="1"/>
  <c r="D673" i="1"/>
  <c r="F673" i="1" s="1"/>
  <c r="D672" i="1"/>
  <c r="F672" i="1" s="1"/>
  <c r="D669" i="1"/>
  <c r="F669" i="1" s="1"/>
  <c r="D668" i="1"/>
  <c r="F668" i="1" s="1"/>
  <c r="F667" i="1"/>
  <c r="D667" i="1"/>
  <c r="A667" i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D666" i="1"/>
  <c r="F666" i="1" s="1"/>
  <c r="D665" i="1"/>
  <c r="F665" i="1" s="1"/>
  <c r="D664" i="1"/>
  <c r="F664" i="1" s="1"/>
  <c r="D663" i="1"/>
  <c r="F663" i="1" s="1"/>
  <c r="A663" i="1"/>
  <c r="A664" i="1" s="1"/>
  <c r="A665" i="1" s="1"/>
  <c r="A666" i="1" s="1"/>
  <c r="G662" i="1"/>
  <c r="F662" i="1"/>
  <c r="D662" i="1"/>
  <c r="D660" i="1"/>
  <c r="F660" i="1" s="1"/>
  <c r="D659" i="1"/>
  <c r="F659" i="1" s="1"/>
  <c r="F658" i="1"/>
  <c r="D658" i="1"/>
  <c r="D657" i="1"/>
  <c r="F657" i="1" s="1"/>
  <c r="D656" i="1"/>
  <c r="F656" i="1" s="1"/>
  <c r="D655" i="1"/>
  <c r="D654" i="1"/>
  <c r="F654" i="1" s="1"/>
  <c r="D653" i="1"/>
  <c r="F653" i="1" s="1"/>
  <c r="D652" i="1"/>
  <c r="F652" i="1" s="1"/>
  <c r="D651" i="1"/>
  <c r="F651" i="1" s="1"/>
  <c r="D650" i="1"/>
  <c r="F650" i="1" s="1"/>
  <c r="D649" i="1"/>
  <c r="F649" i="1" s="1"/>
  <c r="D648" i="1"/>
  <c r="F648" i="1" s="1"/>
  <c r="D647" i="1"/>
  <c r="F647" i="1" s="1"/>
  <c r="F646" i="1"/>
  <c r="D646" i="1"/>
  <c r="A646" i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G645" i="1"/>
  <c r="F645" i="1"/>
  <c r="D645" i="1"/>
  <c r="D643" i="1"/>
  <c r="F643" i="1" s="1"/>
  <c r="D642" i="1"/>
  <c r="F642" i="1" s="1"/>
  <c r="D641" i="1"/>
  <c r="F641" i="1" s="1"/>
  <c r="D640" i="1"/>
  <c r="F640" i="1" s="1"/>
  <c r="F639" i="1"/>
  <c r="D639" i="1"/>
  <c r="D638" i="1"/>
  <c r="F638" i="1" s="1"/>
  <c r="F637" i="1"/>
  <c r="D637" i="1"/>
  <c r="D636" i="1"/>
  <c r="F636" i="1" s="1"/>
  <c r="D635" i="1"/>
  <c r="F635" i="1" s="1"/>
  <c r="D634" i="1"/>
  <c r="F634" i="1" s="1"/>
  <c r="D633" i="1"/>
  <c r="F633" i="1" s="1"/>
  <c r="A633" i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D632" i="1"/>
  <c r="F632" i="1" s="1"/>
  <c r="D631" i="1"/>
  <c r="F631" i="1" s="1"/>
  <c r="D630" i="1"/>
  <c r="F630" i="1" s="1"/>
  <c r="F629" i="1"/>
  <c r="D629" i="1"/>
  <c r="A629" i="1"/>
  <c r="A630" i="1" s="1"/>
  <c r="A631" i="1" s="1"/>
  <c r="A632" i="1" s="1"/>
  <c r="G628" i="1"/>
  <c r="D628" i="1"/>
  <c r="F628" i="1" s="1"/>
  <c r="D626" i="1"/>
  <c r="F626" i="1" s="1"/>
  <c r="D625" i="1"/>
  <c r="F625" i="1" s="1"/>
  <c r="D624" i="1"/>
  <c r="F624" i="1" s="1"/>
  <c r="D623" i="1"/>
  <c r="F623" i="1" s="1"/>
  <c r="F622" i="1"/>
  <c r="D622" i="1"/>
  <c r="D621" i="1"/>
  <c r="F621" i="1" s="1"/>
  <c r="D620" i="1"/>
  <c r="F620" i="1" s="1"/>
  <c r="D619" i="1"/>
  <c r="F619" i="1" s="1"/>
  <c r="D618" i="1"/>
  <c r="F618" i="1" s="1"/>
  <c r="D617" i="1"/>
  <c r="F617" i="1" s="1"/>
  <c r="D616" i="1"/>
  <c r="F616" i="1" s="1"/>
  <c r="D615" i="1"/>
  <c r="F615" i="1" s="1"/>
  <c r="F614" i="1"/>
  <c r="D614" i="1"/>
  <c r="D613" i="1"/>
  <c r="F613" i="1" s="1"/>
  <c r="F612" i="1"/>
  <c r="D612" i="1"/>
  <c r="A612" i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G611" i="1"/>
  <c r="D611" i="1"/>
  <c r="C135" i="1" s="1"/>
  <c r="D603" i="1"/>
  <c r="F603" i="1" s="1"/>
  <c r="D602" i="1"/>
  <c r="D601" i="1"/>
  <c r="F601" i="1" s="1"/>
  <c r="D600" i="1"/>
  <c r="F600" i="1" s="1"/>
  <c r="D599" i="1"/>
  <c r="F599" i="1" s="1"/>
  <c r="D598" i="1"/>
  <c r="D596" i="1"/>
  <c r="F596" i="1" s="1"/>
  <c r="F595" i="1"/>
  <c r="D595" i="1"/>
  <c r="D594" i="1"/>
  <c r="F594" i="1" s="1"/>
  <c r="F593" i="1"/>
  <c r="D593" i="1"/>
  <c r="D592" i="1"/>
  <c r="F592" i="1" s="1"/>
  <c r="D591" i="1"/>
  <c r="F591" i="1" s="1"/>
  <c r="A591" i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G590" i="1"/>
  <c r="D590" i="1"/>
  <c r="F590" i="1" s="1"/>
  <c r="D586" i="1"/>
  <c r="F586" i="1" s="1"/>
  <c r="D585" i="1"/>
  <c r="F585" i="1" s="1"/>
  <c r="D584" i="1"/>
  <c r="F584" i="1" s="1"/>
  <c r="D583" i="1"/>
  <c r="F583" i="1" s="1"/>
  <c r="D582" i="1"/>
  <c r="F582" i="1" s="1"/>
  <c r="D581" i="1"/>
  <c r="F581" i="1" s="1"/>
  <c r="D579" i="1"/>
  <c r="F579" i="1" s="1"/>
  <c r="D578" i="1"/>
  <c r="F578" i="1" s="1"/>
  <c r="D577" i="1"/>
  <c r="F577" i="1" s="1"/>
  <c r="D576" i="1"/>
  <c r="F576" i="1" s="1"/>
  <c r="D575" i="1"/>
  <c r="F575" i="1" s="1"/>
  <c r="F574" i="1"/>
  <c r="D574" i="1"/>
  <c r="A574" i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G573" i="1"/>
  <c r="F573" i="1"/>
  <c r="D573" i="1"/>
  <c r="F571" i="1"/>
  <c r="D571" i="1"/>
  <c r="D570" i="1"/>
  <c r="F570" i="1" s="1"/>
  <c r="D569" i="1"/>
  <c r="F569" i="1" s="1"/>
  <c r="D568" i="1"/>
  <c r="F568" i="1" s="1"/>
  <c r="F567" i="1"/>
  <c r="D567" i="1"/>
  <c r="D566" i="1"/>
  <c r="F566" i="1" s="1"/>
  <c r="D565" i="1"/>
  <c r="F565" i="1" s="1"/>
  <c r="D564" i="1"/>
  <c r="F564" i="1" s="1"/>
  <c r="D563" i="1"/>
  <c r="F563" i="1" s="1"/>
  <c r="D562" i="1"/>
  <c r="F562" i="1" s="1"/>
  <c r="D561" i="1"/>
  <c r="F561" i="1" s="1"/>
  <c r="D560" i="1"/>
  <c r="F560" i="1" s="1"/>
  <c r="F559" i="1"/>
  <c r="D559" i="1"/>
  <c r="D558" i="1"/>
  <c r="F558" i="1" s="1"/>
  <c r="F557" i="1"/>
  <c r="D557" i="1"/>
  <c r="A557" i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G556" i="1"/>
  <c r="D556" i="1"/>
  <c r="F556" i="1" s="1"/>
  <c r="D554" i="1"/>
  <c r="F554" i="1" s="1"/>
  <c r="D553" i="1"/>
  <c r="F553" i="1" s="1"/>
  <c r="D552" i="1"/>
  <c r="F552" i="1" s="1"/>
  <c r="D551" i="1"/>
  <c r="F551" i="1" s="1"/>
  <c r="D550" i="1"/>
  <c r="F550" i="1" s="1"/>
  <c r="D549" i="1"/>
  <c r="F549" i="1" s="1"/>
  <c r="D548" i="1"/>
  <c r="F548" i="1" s="1"/>
  <c r="D547" i="1"/>
  <c r="F547" i="1" s="1"/>
  <c r="F546" i="1"/>
  <c r="D546" i="1"/>
  <c r="D545" i="1"/>
  <c r="F545" i="1" s="1"/>
  <c r="F544" i="1"/>
  <c r="D544" i="1"/>
  <c r="D543" i="1"/>
  <c r="F543" i="1" s="1"/>
  <c r="F542" i="1"/>
  <c r="D542" i="1"/>
  <c r="D541" i="1"/>
  <c r="F541" i="1" s="1"/>
  <c r="F540" i="1"/>
  <c r="D540" i="1"/>
  <c r="A540" i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G539" i="1"/>
  <c r="D539" i="1"/>
  <c r="F539" i="1" s="1"/>
  <c r="D537" i="1"/>
  <c r="F537" i="1" s="1"/>
  <c r="D536" i="1"/>
  <c r="F536" i="1" s="1"/>
  <c r="D535" i="1"/>
  <c r="F535" i="1" s="1"/>
  <c r="D534" i="1"/>
  <c r="F534" i="1" s="1"/>
  <c r="F533" i="1"/>
  <c r="D533" i="1"/>
  <c r="D532" i="1"/>
  <c r="F532" i="1" s="1"/>
  <c r="F531" i="1"/>
  <c r="D531" i="1"/>
  <c r="F530" i="1"/>
  <c r="D530" i="1"/>
  <c r="D529" i="1"/>
  <c r="F529" i="1" s="1"/>
  <c r="D528" i="1"/>
  <c r="F528" i="1" s="1"/>
  <c r="F527" i="1"/>
  <c r="D527" i="1"/>
  <c r="F526" i="1"/>
  <c r="D526" i="1"/>
  <c r="D525" i="1"/>
  <c r="F525" i="1" s="1"/>
  <c r="D524" i="1"/>
  <c r="F524" i="1" s="1"/>
  <c r="F523" i="1"/>
  <c r="D523" i="1"/>
  <c r="A523" i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G522" i="1"/>
  <c r="D522" i="1"/>
  <c r="F522" i="1" s="1"/>
  <c r="D516" i="1"/>
  <c r="F516" i="1" s="1"/>
  <c r="D515" i="1"/>
  <c r="F515" i="1" s="1"/>
  <c r="F514" i="1"/>
  <c r="D514" i="1"/>
  <c r="D513" i="1"/>
  <c r="F513" i="1" s="1"/>
  <c r="D512" i="1"/>
  <c r="F512" i="1" s="1"/>
  <c r="D511" i="1"/>
  <c r="F511" i="1" s="1"/>
  <c r="F510" i="1"/>
  <c r="D510" i="1"/>
  <c r="F508" i="1"/>
  <c r="D508" i="1"/>
  <c r="D507" i="1"/>
  <c r="F507" i="1" s="1"/>
  <c r="D506" i="1"/>
  <c r="F506" i="1" s="1"/>
  <c r="D505" i="1"/>
  <c r="F505" i="1" s="1"/>
  <c r="F504" i="1"/>
  <c r="D504" i="1"/>
  <c r="A504" i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D503" i="1"/>
  <c r="F503" i="1" s="1"/>
  <c r="A502" i="1"/>
  <c r="A503" i="1" s="1"/>
  <c r="G501" i="1"/>
  <c r="D499" i="1"/>
  <c r="F499" i="1" s="1"/>
  <c r="F498" i="1"/>
  <c r="D498" i="1"/>
  <c r="F497" i="1"/>
  <c r="D497" i="1"/>
  <c r="D496" i="1"/>
  <c r="F496" i="1" s="1"/>
  <c r="F495" i="1"/>
  <c r="D495" i="1"/>
  <c r="D494" i="1"/>
  <c r="F494" i="1" s="1"/>
  <c r="D493" i="1"/>
  <c r="F493" i="1" s="1"/>
  <c r="D491" i="1"/>
  <c r="F491" i="1" s="1"/>
  <c r="D490" i="1"/>
  <c r="F490" i="1" s="1"/>
  <c r="F489" i="1"/>
  <c r="D489" i="1"/>
  <c r="D488" i="1"/>
  <c r="F488" i="1" s="1"/>
  <c r="D487" i="1"/>
  <c r="F487" i="1" s="1"/>
  <c r="D486" i="1"/>
  <c r="F486" i="1" s="1"/>
  <c r="A485" i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G484" i="1"/>
  <c r="D482" i="1"/>
  <c r="F482" i="1" s="1"/>
  <c r="D481" i="1"/>
  <c r="F481" i="1" s="1"/>
  <c r="D480" i="1"/>
  <c r="F480" i="1" s="1"/>
  <c r="D479" i="1"/>
  <c r="F479" i="1" s="1"/>
  <c r="F478" i="1"/>
  <c r="D478" i="1"/>
  <c r="D477" i="1"/>
  <c r="F477" i="1" s="1"/>
  <c r="D476" i="1"/>
  <c r="F476" i="1" s="1"/>
  <c r="F475" i="1"/>
  <c r="D475" i="1"/>
  <c r="F474" i="1"/>
  <c r="D474" i="1"/>
  <c r="D473" i="1"/>
  <c r="F473" i="1" s="1"/>
  <c r="F472" i="1"/>
  <c r="D472" i="1"/>
  <c r="D471" i="1"/>
  <c r="F471" i="1" s="1"/>
  <c r="F470" i="1"/>
  <c r="D470" i="1"/>
  <c r="D469" i="1"/>
  <c r="F469" i="1" s="1"/>
  <c r="D468" i="1"/>
  <c r="F468" i="1" s="1"/>
  <c r="A468" i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G467" i="1"/>
  <c r="D467" i="1"/>
  <c r="F467" i="1" s="1"/>
  <c r="D465" i="1"/>
  <c r="F465" i="1" s="1"/>
  <c r="D464" i="1"/>
  <c r="F464" i="1" s="1"/>
  <c r="D463" i="1"/>
  <c r="F463" i="1" s="1"/>
  <c r="D462" i="1"/>
  <c r="F462" i="1" s="1"/>
  <c r="D461" i="1"/>
  <c r="F461" i="1" s="1"/>
  <c r="D460" i="1"/>
  <c r="F460" i="1" s="1"/>
  <c r="D459" i="1"/>
  <c r="F459" i="1" s="1"/>
  <c r="D458" i="1"/>
  <c r="F458" i="1" s="1"/>
  <c r="F457" i="1"/>
  <c r="D457" i="1"/>
  <c r="A457" i="1"/>
  <c r="A458" i="1" s="1"/>
  <c r="A459" i="1" s="1"/>
  <c r="A460" i="1" s="1"/>
  <c r="A461" i="1" s="1"/>
  <c r="A462" i="1" s="1"/>
  <c r="A463" i="1" s="1"/>
  <c r="A464" i="1" s="1"/>
  <c r="A465" i="1" s="1"/>
  <c r="D456" i="1"/>
  <c r="F456" i="1" s="1"/>
  <c r="F455" i="1"/>
  <c r="D455" i="1"/>
  <c r="D454" i="1"/>
  <c r="F454" i="1" s="1"/>
  <c r="D453" i="1"/>
  <c r="F453" i="1" s="1"/>
  <c r="D452" i="1"/>
  <c r="F452" i="1" s="1"/>
  <c r="D451" i="1"/>
  <c r="F451" i="1" s="1"/>
  <c r="A451" i="1"/>
  <c r="A452" i="1" s="1"/>
  <c r="A453" i="1" s="1"/>
  <c r="A454" i="1" s="1"/>
  <c r="A455" i="1" s="1"/>
  <c r="A456" i="1" s="1"/>
  <c r="G450" i="1"/>
  <c r="F450" i="1"/>
  <c r="D450" i="1"/>
  <c r="F448" i="1"/>
  <c r="D448" i="1"/>
  <c r="D447" i="1"/>
  <c r="F447" i="1" s="1"/>
  <c r="F446" i="1"/>
  <c r="D446" i="1"/>
  <c r="D445" i="1"/>
  <c r="F445" i="1" s="1"/>
  <c r="F444" i="1"/>
  <c r="D444" i="1"/>
  <c r="D443" i="1"/>
  <c r="F443" i="1" s="1"/>
  <c r="D442" i="1"/>
  <c r="F442" i="1" s="1"/>
  <c r="D441" i="1"/>
  <c r="D440" i="1"/>
  <c r="F440" i="1" s="1"/>
  <c r="D439" i="1"/>
  <c r="F439" i="1" s="1"/>
  <c r="D438" i="1"/>
  <c r="F438" i="1" s="1"/>
  <c r="D437" i="1"/>
  <c r="F437" i="1" s="1"/>
  <c r="D436" i="1"/>
  <c r="F436" i="1" s="1"/>
  <c r="D435" i="1"/>
  <c r="F435" i="1" s="1"/>
  <c r="D434" i="1"/>
  <c r="F434" i="1" s="1"/>
  <c r="A434" i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G433" i="1"/>
  <c r="D433" i="1"/>
  <c r="F433" i="1" s="1"/>
  <c r="F427" i="1"/>
  <c r="D427" i="1"/>
  <c r="D426" i="1"/>
  <c r="F426" i="1" s="1"/>
  <c r="D425" i="1"/>
  <c r="F425" i="1" s="1"/>
  <c r="D424" i="1"/>
  <c r="F424" i="1" s="1"/>
  <c r="D423" i="1"/>
  <c r="F423" i="1" s="1"/>
  <c r="D422" i="1"/>
  <c r="F422" i="1" s="1"/>
  <c r="D421" i="1"/>
  <c r="F421" i="1" s="1"/>
  <c r="D420" i="1"/>
  <c r="F420" i="1" s="1"/>
  <c r="F417" i="1"/>
  <c r="D417" i="1"/>
  <c r="D416" i="1"/>
  <c r="F416" i="1" s="1"/>
  <c r="F415" i="1"/>
  <c r="D415" i="1"/>
  <c r="D414" i="1"/>
  <c r="F414" i="1" s="1"/>
  <c r="D413" i="1"/>
  <c r="F413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G412" i="1"/>
  <c r="D410" i="1"/>
  <c r="F410" i="1" s="1"/>
  <c r="D409" i="1"/>
  <c r="F409" i="1" s="1"/>
  <c r="F408" i="1"/>
  <c r="D408" i="1"/>
  <c r="D407" i="1"/>
  <c r="F407" i="1" s="1"/>
  <c r="F406" i="1"/>
  <c r="D406" i="1"/>
  <c r="D405" i="1"/>
  <c r="F405" i="1" s="1"/>
  <c r="F404" i="1"/>
  <c r="D404" i="1"/>
  <c r="D403" i="1"/>
  <c r="F403" i="1" s="1"/>
  <c r="D400" i="1"/>
  <c r="F400" i="1" s="1"/>
  <c r="D399" i="1"/>
  <c r="F399" i="1" s="1"/>
  <c r="D398" i="1"/>
  <c r="F398" i="1" s="1"/>
  <c r="D397" i="1"/>
  <c r="F397" i="1" s="1"/>
  <c r="D396" i="1"/>
  <c r="F396" i="1" s="1"/>
  <c r="A396" i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G395" i="1"/>
  <c r="F393" i="1"/>
  <c r="D393" i="1"/>
  <c r="D392" i="1"/>
  <c r="F392" i="1" s="1"/>
  <c r="F391" i="1"/>
  <c r="D391" i="1"/>
  <c r="D390" i="1"/>
  <c r="F390" i="1" s="1"/>
  <c r="F389" i="1"/>
  <c r="D389" i="1"/>
  <c r="D388" i="1"/>
  <c r="F388" i="1" s="1"/>
  <c r="D387" i="1"/>
  <c r="F387" i="1" s="1"/>
  <c r="D386" i="1"/>
  <c r="F386" i="1" s="1"/>
  <c r="D385" i="1"/>
  <c r="F385" i="1" s="1"/>
  <c r="D384" i="1"/>
  <c r="F384" i="1" s="1"/>
  <c r="D383" i="1"/>
  <c r="F383" i="1" s="1"/>
  <c r="D382" i="1"/>
  <c r="F382" i="1" s="1"/>
  <c r="D381" i="1"/>
  <c r="F381" i="1" s="1"/>
  <c r="D380" i="1"/>
  <c r="F380" i="1" s="1"/>
  <c r="D379" i="1"/>
  <c r="F379" i="1" s="1"/>
  <c r="A379" i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G378" i="1"/>
  <c r="D378" i="1"/>
  <c r="F378" i="1" s="1"/>
  <c r="F376" i="1"/>
  <c r="D376" i="1"/>
  <c r="D375" i="1"/>
  <c r="F375" i="1" s="1"/>
  <c r="F374" i="1"/>
  <c r="D374" i="1"/>
  <c r="D373" i="1"/>
  <c r="F373" i="1" s="1"/>
  <c r="D372" i="1"/>
  <c r="F372" i="1" s="1"/>
  <c r="D371" i="1"/>
  <c r="F371" i="1" s="1"/>
  <c r="D370" i="1"/>
  <c r="F370" i="1" s="1"/>
  <c r="D369" i="1"/>
  <c r="F369" i="1" s="1"/>
  <c r="D368" i="1"/>
  <c r="F368" i="1" s="1"/>
  <c r="D367" i="1"/>
  <c r="F367" i="1" s="1"/>
  <c r="D366" i="1"/>
  <c r="F366" i="1" s="1"/>
  <c r="D365" i="1"/>
  <c r="F365" i="1" s="1"/>
  <c r="D364" i="1"/>
  <c r="F364" i="1" s="1"/>
  <c r="D363" i="1"/>
  <c r="F363" i="1" s="1"/>
  <c r="F362" i="1"/>
  <c r="D362" i="1"/>
  <c r="A362" i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G361" i="1"/>
  <c r="F361" i="1"/>
  <c r="D361" i="1"/>
  <c r="F359" i="1"/>
  <c r="D359" i="1"/>
  <c r="D358" i="1"/>
  <c r="F358" i="1" s="1"/>
  <c r="D357" i="1"/>
  <c r="F357" i="1" s="1"/>
  <c r="D356" i="1"/>
  <c r="F356" i="1" s="1"/>
  <c r="F355" i="1"/>
  <c r="D355" i="1"/>
  <c r="D354" i="1"/>
  <c r="F354" i="1" s="1"/>
  <c r="D353" i="1"/>
  <c r="F353" i="1" s="1"/>
  <c r="D352" i="1"/>
  <c r="F352" i="1" s="1"/>
  <c r="D351" i="1"/>
  <c r="F351" i="1" s="1"/>
  <c r="D350" i="1"/>
  <c r="F350" i="1" s="1"/>
  <c r="D349" i="1"/>
  <c r="F349" i="1" s="1"/>
  <c r="D348" i="1"/>
  <c r="F348" i="1" s="1"/>
  <c r="F347" i="1"/>
  <c r="D347" i="1"/>
  <c r="D346" i="1"/>
  <c r="F346" i="1" s="1"/>
  <c r="F345" i="1"/>
  <c r="D345" i="1"/>
  <c r="A345" i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G344" i="1"/>
  <c r="D344" i="1"/>
  <c r="F344" i="1" s="1"/>
  <c r="D338" i="1"/>
  <c r="F338" i="1" s="1"/>
  <c r="A338" i="1"/>
  <c r="D337" i="1"/>
  <c r="F337" i="1" s="1"/>
  <c r="A337" i="1"/>
  <c r="F336" i="1"/>
  <c r="D336" i="1"/>
  <c r="F335" i="1"/>
  <c r="D335" i="1"/>
  <c r="D334" i="1"/>
  <c r="F334" i="1" s="1"/>
  <c r="F333" i="1"/>
  <c r="D333" i="1"/>
  <c r="D328" i="1"/>
  <c r="F328" i="1" s="1"/>
  <c r="F327" i="1"/>
  <c r="D327" i="1"/>
  <c r="D326" i="1"/>
  <c r="F326" i="1" s="1"/>
  <c r="D325" i="1"/>
  <c r="F325" i="1" s="1"/>
  <c r="A325" i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G324" i="1"/>
  <c r="D324" i="1"/>
  <c r="F324" i="1" s="1"/>
  <c r="D322" i="1"/>
  <c r="F322" i="1" s="1"/>
  <c r="D321" i="1"/>
  <c r="F321" i="1" s="1"/>
  <c r="A321" i="1"/>
  <c r="A322" i="1" s="1"/>
  <c r="D320" i="1"/>
  <c r="F320" i="1" s="1"/>
  <c r="F319" i="1"/>
  <c r="D319" i="1"/>
  <c r="D312" i="1"/>
  <c r="F312" i="1" s="1"/>
  <c r="D311" i="1"/>
  <c r="F311" i="1" s="1"/>
  <c r="D310" i="1"/>
  <c r="F310" i="1" s="1"/>
  <c r="D309" i="1"/>
  <c r="F309" i="1" s="1"/>
  <c r="A309" i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G308" i="1"/>
  <c r="F308" i="1"/>
  <c r="D308" i="1"/>
  <c r="D306" i="1"/>
  <c r="F306" i="1" s="1"/>
  <c r="D305" i="1"/>
  <c r="F305" i="1" s="1"/>
  <c r="A305" i="1"/>
  <c r="A306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F295" i="1"/>
  <c r="D295" i="1"/>
  <c r="A295" i="1"/>
  <c r="A296" i="1" s="1"/>
  <c r="A297" i="1" s="1"/>
  <c r="A298" i="1" s="1"/>
  <c r="A299" i="1" s="1"/>
  <c r="A300" i="1" s="1"/>
  <c r="A301" i="1" s="1"/>
  <c r="A302" i="1" s="1"/>
  <c r="A303" i="1" s="1"/>
  <c r="D294" i="1"/>
  <c r="F294" i="1" s="1"/>
  <c r="D293" i="1"/>
  <c r="F293" i="1" s="1"/>
  <c r="A293" i="1"/>
  <c r="A294" i="1" s="1"/>
  <c r="G292" i="1"/>
  <c r="D292" i="1"/>
  <c r="F292" i="1" s="1"/>
  <c r="F290" i="1"/>
  <c r="D290" i="1"/>
  <c r="A290" i="1"/>
  <c r="D289" i="1"/>
  <c r="F289" i="1" s="1"/>
  <c r="A289" i="1"/>
  <c r="D288" i="1"/>
  <c r="F288" i="1" s="1"/>
  <c r="F287" i="1"/>
  <c r="D287" i="1"/>
  <c r="D286" i="1"/>
  <c r="F286" i="1" s="1"/>
  <c r="D285" i="1"/>
  <c r="F285" i="1" s="1"/>
  <c r="D284" i="1"/>
  <c r="F284" i="1" s="1"/>
  <c r="D283" i="1"/>
  <c r="F283" i="1" s="1"/>
  <c r="F282" i="1"/>
  <c r="D282" i="1"/>
  <c r="F281" i="1"/>
  <c r="D281" i="1"/>
  <c r="D280" i="1"/>
  <c r="F280" i="1" s="1"/>
  <c r="D279" i="1"/>
  <c r="F279" i="1" s="1"/>
  <c r="F278" i="1"/>
  <c r="D278" i="1"/>
  <c r="D277" i="1"/>
  <c r="F277" i="1" s="1"/>
  <c r="A277" i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G276" i="1"/>
  <c r="D276" i="1"/>
  <c r="F276" i="1" s="1"/>
  <c r="F274" i="1"/>
  <c r="D274" i="1"/>
  <c r="D273" i="1"/>
  <c r="F273" i="1" s="1"/>
  <c r="A273" i="1"/>
  <c r="A274" i="1" s="1"/>
  <c r="F272" i="1"/>
  <c r="D272" i="1"/>
  <c r="D271" i="1"/>
  <c r="F271" i="1" s="1"/>
  <c r="D270" i="1"/>
  <c r="F270" i="1" s="1"/>
  <c r="D269" i="1"/>
  <c r="F269" i="1" s="1"/>
  <c r="D268" i="1"/>
  <c r="F268" i="1" s="1"/>
  <c r="F267" i="1"/>
  <c r="D267" i="1"/>
  <c r="D266" i="1"/>
  <c r="F266" i="1" s="1"/>
  <c r="D265" i="1"/>
  <c r="F265" i="1" s="1"/>
  <c r="D264" i="1"/>
  <c r="F264" i="1" s="1"/>
  <c r="D263" i="1"/>
  <c r="F263" i="1" s="1"/>
  <c r="D262" i="1"/>
  <c r="F262" i="1" s="1"/>
  <c r="D261" i="1"/>
  <c r="F261" i="1" s="1"/>
  <c r="A261" i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G260" i="1"/>
  <c r="D260" i="1"/>
  <c r="D253" i="1"/>
  <c r="F253" i="1" s="1"/>
  <c r="D252" i="1"/>
  <c r="F252" i="1" s="1"/>
  <c r="D251" i="1"/>
  <c r="F251" i="1" s="1"/>
  <c r="D250" i="1"/>
  <c r="F250" i="1" s="1"/>
  <c r="D249" i="1"/>
  <c r="F249" i="1" s="1"/>
  <c r="F248" i="1"/>
  <c r="D248" i="1"/>
  <c r="F247" i="1"/>
  <c r="D247" i="1"/>
  <c r="D246" i="1"/>
  <c r="F246" i="1" s="1"/>
  <c r="F241" i="1"/>
  <c r="D241" i="1"/>
  <c r="D240" i="1"/>
  <c r="F240" i="1" s="1"/>
  <c r="A240" i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G239" i="1"/>
  <c r="D239" i="1"/>
  <c r="F239" i="1" s="1"/>
  <c r="D237" i="1"/>
  <c r="F237" i="1" s="1"/>
  <c r="F236" i="1"/>
  <c r="D236" i="1"/>
  <c r="F235" i="1"/>
  <c r="D235" i="1"/>
  <c r="F234" i="1"/>
  <c r="D234" i="1"/>
  <c r="D233" i="1"/>
  <c r="F233" i="1" s="1"/>
  <c r="A233" i="1"/>
  <c r="A234" i="1" s="1"/>
  <c r="A235" i="1" s="1"/>
  <c r="A236" i="1" s="1"/>
  <c r="A237" i="1" s="1"/>
  <c r="F232" i="1"/>
  <c r="D232" i="1"/>
  <c r="F231" i="1"/>
  <c r="D231" i="1"/>
  <c r="F230" i="1"/>
  <c r="D230" i="1"/>
  <c r="A230" i="1"/>
  <c r="A231" i="1" s="1"/>
  <c r="A232" i="1" s="1"/>
  <c r="F224" i="1"/>
  <c r="D224" i="1"/>
  <c r="A224" i="1"/>
  <c r="A225" i="1" s="1"/>
  <c r="A226" i="1" s="1"/>
  <c r="A227" i="1" s="1"/>
  <c r="A228" i="1" s="1"/>
  <c r="A229" i="1" s="1"/>
  <c r="G223" i="1"/>
  <c r="D223" i="1"/>
  <c r="F223" i="1" s="1"/>
  <c r="D221" i="1"/>
  <c r="F221" i="1" s="1"/>
  <c r="D220" i="1"/>
  <c r="F220" i="1" s="1"/>
  <c r="D219" i="1"/>
  <c r="F219" i="1" s="1"/>
  <c r="D218" i="1"/>
  <c r="F218" i="1" s="1"/>
  <c r="D217" i="1"/>
  <c r="F217" i="1" s="1"/>
  <c r="D216" i="1"/>
  <c r="F216" i="1" s="1"/>
  <c r="D215" i="1"/>
  <c r="F215" i="1" s="1"/>
  <c r="D214" i="1"/>
  <c r="F214" i="1" s="1"/>
  <c r="D213" i="1"/>
  <c r="F213" i="1" s="1"/>
  <c r="D212" i="1"/>
  <c r="F212" i="1" s="1"/>
  <c r="D211" i="1"/>
  <c r="F211" i="1" s="1"/>
  <c r="D210" i="1"/>
  <c r="F210" i="1" s="1"/>
  <c r="D209" i="1"/>
  <c r="F209" i="1" s="1"/>
  <c r="D208" i="1"/>
  <c r="F208" i="1" s="1"/>
  <c r="A208" i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G207" i="1"/>
  <c r="D207" i="1"/>
  <c r="F207" i="1" s="1"/>
  <c r="D205" i="1"/>
  <c r="F205" i="1" s="1"/>
  <c r="D204" i="1"/>
  <c r="F204" i="1" s="1"/>
  <c r="D203" i="1"/>
  <c r="F203" i="1" s="1"/>
  <c r="F202" i="1"/>
  <c r="D202" i="1"/>
  <c r="D201" i="1"/>
  <c r="F201" i="1" s="1"/>
  <c r="D200" i="1"/>
  <c r="F200" i="1" s="1"/>
  <c r="F199" i="1"/>
  <c r="D199" i="1"/>
  <c r="D198" i="1"/>
  <c r="F198" i="1" s="1"/>
  <c r="D197" i="1"/>
  <c r="F197" i="1" s="1"/>
  <c r="F196" i="1"/>
  <c r="D196" i="1"/>
  <c r="D195" i="1"/>
  <c r="F195" i="1" s="1"/>
  <c r="D194" i="1"/>
  <c r="F194" i="1" s="1"/>
  <c r="D193" i="1"/>
  <c r="F193" i="1" s="1"/>
  <c r="F192" i="1"/>
  <c r="D192" i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G191" i="1"/>
  <c r="F191" i="1"/>
  <c r="D191" i="1"/>
  <c r="D189" i="1"/>
  <c r="F189" i="1" s="1"/>
  <c r="D188" i="1"/>
  <c r="F188" i="1" s="1"/>
  <c r="F187" i="1"/>
  <c r="D187" i="1"/>
  <c r="D186" i="1"/>
  <c r="F186" i="1" s="1"/>
  <c r="D185" i="1"/>
  <c r="F185" i="1" s="1"/>
  <c r="D184" i="1"/>
  <c r="F184" i="1" s="1"/>
  <c r="M184" i="1" s="1"/>
  <c r="D183" i="1"/>
  <c r="F183" i="1" s="1"/>
  <c r="I182" i="1"/>
  <c r="D182" i="1"/>
  <c r="F182" i="1" s="1"/>
  <c r="M182" i="1" s="1"/>
  <c r="D181" i="1"/>
  <c r="F181" i="1" s="1"/>
  <c r="D180" i="1"/>
  <c r="F180" i="1" s="1"/>
  <c r="D179" i="1"/>
  <c r="F179" i="1" s="1"/>
  <c r="D178" i="1"/>
  <c r="F178" i="1" s="1"/>
  <c r="D177" i="1"/>
  <c r="F177" i="1" s="1"/>
  <c r="K176" i="1"/>
  <c r="D176" i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I175" i="1"/>
  <c r="G175" i="1"/>
  <c r="D175" i="1"/>
  <c r="F175" i="1" s="1"/>
  <c r="M175" i="1" s="1"/>
  <c r="D165" i="1"/>
  <c r="F165" i="1" s="1"/>
  <c r="D164" i="1"/>
  <c r="F164" i="1" s="1"/>
  <c r="I164" i="1" s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D146" i="1"/>
  <c r="F146" i="1" s="1"/>
  <c r="A146" i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G145" i="1"/>
  <c r="F145" i="1"/>
  <c r="D145" i="1"/>
  <c r="E127" i="1" s="1"/>
  <c r="F124" i="1"/>
  <c r="L112" i="1"/>
  <c r="L115" i="1" s="1"/>
  <c r="J109" i="1"/>
  <c r="J108" i="1"/>
  <c r="J107" i="1"/>
  <c r="J98" i="1"/>
  <c r="C97" i="1"/>
  <c r="J95" i="1"/>
  <c r="J94" i="1"/>
  <c r="J93" i="1"/>
  <c r="J84" i="1"/>
  <c r="C83" i="1"/>
  <c r="J81" i="1"/>
  <c r="J80" i="1"/>
  <c r="J79" i="1"/>
  <c r="C69" i="1"/>
  <c r="D63" i="1"/>
  <c r="D56" i="1"/>
  <c r="C48" i="1"/>
  <c r="E41" i="1"/>
  <c r="E42" i="1" s="1"/>
  <c r="L39" i="1"/>
  <c r="K39" i="1"/>
  <c r="E28" i="1"/>
  <c r="E25" i="1"/>
  <c r="E23" i="1"/>
  <c r="C13" i="1"/>
  <c r="E7" i="1"/>
  <c r="E3" i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670" i="6"/>
  <c r="B647" i="6"/>
  <c r="D510" i="6"/>
  <c r="F510" i="6" s="1"/>
  <c r="D509" i="6"/>
  <c r="F509" i="6" s="1"/>
  <c r="D508" i="6"/>
  <c r="F508" i="6" s="1"/>
  <c r="D507" i="6"/>
  <c r="F507" i="6" s="1"/>
  <c r="D506" i="6"/>
  <c r="F506" i="6" s="1"/>
  <c r="D505" i="6"/>
  <c r="F505" i="6" s="1"/>
  <c r="D504" i="6"/>
  <c r="F504" i="6" s="1"/>
  <c r="D503" i="6"/>
  <c r="F503" i="6" s="1"/>
  <c r="A503" i="6"/>
  <c r="A504" i="6" s="1"/>
  <c r="A505" i="6" s="1"/>
  <c r="A506" i="6" s="1"/>
  <c r="A507" i="6" s="1"/>
  <c r="A508" i="6" s="1"/>
  <c r="A509" i="6" s="1"/>
  <c r="A510" i="6" s="1"/>
  <c r="G502" i="6"/>
  <c r="D502" i="6"/>
  <c r="F502" i="6" s="1"/>
  <c r="D500" i="6"/>
  <c r="F500" i="6" s="1"/>
  <c r="D499" i="6"/>
  <c r="F499" i="6" s="1"/>
  <c r="D498" i="6"/>
  <c r="F498" i="6" s="1"/>
  <c r="D497" i="6"/>
  <c r="F497" i="6" s="1"/>
  <c r="D496" i="6"/>
  <c r="F496" i="6" s="1"/>
  <c r="D495" i="6"/>
  <c r="F495" i="6" s="1"/>
  <c r="D494" i="6"/>
  <c r="F494" i="6" s="1"/>
  <c r="D493" i="6"/>
  <c r="F493" i="6" s="1"/>
  <c r="A493" i="6"/>
  <c r="A494" i="6" s="1"/>
  <c r="A495" i="6" s="1"/>
  <c r="A496" i="6" s="1"/>
  <c r="A497" i="6" s="1"/>
  <c r="A498" i="6" s="1"/>
  <c r="A499" i="6" s="1"/>
  <c r="A500" i="6" s="1"/>
  <c r="G492" i="6"/>
  <c r="D492" i="6"/>
  <c r="F492" i="6" s="1"/>
  <c r="D490" i="6"/>
  <c r="F490" i="6" s="1"/>
  <c r="D489" i="6"/>
  <c r="F489" i="6" s="1"/>
  <c r="D488" i="6"/>
  <c r="F488" i="6" s="1"/>
  <c r="D487" i="6"/>
  <c r="F487" i="6" s="1"/>
  <c r="D486" i="6"/>
  <c r="F486" i="6" s="1"/>
  <c r="D485" i="6"/>
  <c r="F485" i="6" s="1"/>
  <c r="D484" i="6"/>
  <c r="F484" i="6" s="1"/>
  <c r="D483" i="6"/>
  <c r="F483" i="6" s="1"/>
  <c r="A483" i="6"/>
  <c r="A484" i="6" s="1"/>
  <c r="A485" i="6" s="1"/>
  <c r="A486" i="6" s="1"/>
  <c r="A487" i="6" s="1"/>
  <c r="A488" i="6" s="1"/>
  <c r="A489" i="6" s="1"/>
  <c r="A490" i="6" s="1"/>
  <c r="G482" i="6"/>
  <c r="D482" i="6"/>
  <c r="F482" i="6" s="1"/>
  <c r="D480" i="6"/>
  <c r="F480" i="6" s="1"/>
  <c r="D479" i="6"/>
  <c r="F479" i="6" s="1"/>
  <c r="D478" i="6"/>
  <c r="F478" i="6" s="1"/>
  <c r="A478" i="6"/>
  <c r="A479" i="6" s="1"/>
  <c r="A480" i="6" s="1"/>
  <c r="D477" i="6"/>
  <c r="F477" i="6" s="1"/>
  <c r="D476" i="6"/>
  <c r="F476" i="6" s="1"/>
  <c r="D475" i="6"/>
  <c r="F475" i="6" s="1"/>
  <c r="D474" i="6"/>
  <c r="F474" i="6" s="1"/>
  <c r="D473" i="6"/>
  <c r="F473" i="6" s="1"/>
  <c r="A473" i="6"/>
  <c r="A474" i="6" s="1"/>
  <c r="A475" i="6" s="1"/>
  <c r="G472" i="6"/>
  <c r="D472" i="6"/>
  <c r="F472" i="6" s="1"/>
  <c r="J472" i="6" s="1"/>
  <c r="D470" i="6"/>
  <c r="F470" i="6" s="1"/>
  <c r="D469" i="6"/>
  <c r="F469" i="6" s="1"/>
  <c r="D468" i="6"/>
  <c r="F468" i="6" s="1"/>
  <c r="A468" i="6"/>
  <c r="A469" i="6" s="1"/>
  <c r="A470" i="6" s="1"/>
  <c r="D467" i="6"/>
  <c r="F467" i="6" s="1"/>
  <c r="D466" i="6"/>
  <c r="F466" i="6" s="1"/>
  <c r="D465" i="6"/>
  <c r="F465" i="6" s="1"/>
  <c r="D464" i="6"/>
  <c r="F464" i="6" s="1"/>
  <c r="D463" i="6"/>
  <c r="F463" i="6" s="1"/>
  <c r="A463" i="6"/>
  <c r="A464" i="6" s="1"/>
  <c r="A465" i="6" s="1"/>
  <c r="G462" i="6"/>
  <c r="D462" i="6"/>
  <c r="F462" i="6" s="1"/>
  <c r="D460" i="6"/>
  <c r="F460" i="6" s="1"/>
  <c r="D459" i="6"/>
  <c r="F459" i="6" s="1"/>
  <c r="D458" i="6"/>
  <c r="F458" i="6" s="1"/>
  <c r="D457" i="6"/>
  <c r="F457" i="6" s="1"/>
  <c r="A457" i="6"/>
  <c r="A458" i="6" s="1"/>
  <c r="A459" i="6" s="1"/>
  <c r="A460" i="6" s="1"/>
  <c r="G456" i="6"/>
  <c r="D456" i="6"/>
  <c r="D452" i="6"/>
  <c r="F452" i="6" s="1"/>
  <c r="D451" i="6"/>
  <c r="F451" i="6" s="1"/>
  <c r="D450" i="6"/>
  <c r="F450" i="6" s="1"/>
  <c r="D449" i="6"/>
  <c r="F449" i="6" s="1"/>
  <c r="D448" i="6"/>
  <c r="F448" i="6" s="1"/>
  <c r="D447" i="6"/>
  <c r="F447" i="6" s="1"/>
  <c r="D446" i="6"/>
  <c r="F446" i="6" s="1"/>
  <c r="D445" i="6"/>
  <c r="F445" i="6" s="1"/>
  <c r="A445" i="6"/>
  <c r="A446" i="6" s="1"/>
  <c r="A447" i="6" s="1"/>
  <c r="A448" i="6" s="1"/>
  <c r="A449" i="6" s="1"/>
  <c r="A450" i="6" s="1"/>
  <c r="A451" i="6" s="1"/>
  <c r="A452" i="6" s="1"/>
  <c r="G444" i="6"/>
  <c r="D442" i="6"/>
  <c r="F442" i="6" s="1"/>
  <c r="D441" i="6"/>
  <c r="F441" i="6" s="1"/>
  <c r="D440" i="6"/>
  <c r="F440" i="6" s="1"/>
  <c r="D439" i="6"/>
  <c r="F439" i="6" s="1"/>
  <c r="D438" i="6"/>
  <c r="F438" i="6" s="1"/>
  <c r="D437" i="6"/>
  <c r="F437" i="6" s="1"/>
  <c r="D436" i="6"/>
  <c r="F436" i="6" s="1"/>
  <c r="D435" i="6"/>
  <c r="F435" i="6" s="1"/>
  <c r="A435" i="6"/>
  <c r="A436" i="6" s="1"/>
  <c r="A437" i="6" s="1"/>
  <c r="A438" i="6" s="1"/>
  <c r="A439" i="6" s="1"/>
  <c r="A440" i="6" s="1"/>
  <c r="A441" i="6" s="1"/>
  <c r="A442" i="6" s="1"/>
  <c r="G434" i="6"/>
  <c r="D432" i="6"/>
  <c r="F432" i="6" s="1"/>
  <c r="D431" i="6"/>
  <c r="F431" i="6" s="1"/>
  <c r="D430" i="6"/>
  <c r="F430" i="6" s="1"/>
  <c r="D429" i="6"/>
  <c r="F429" i="6" s="1"/>
  <c r="D428" i="6"/>
  <c r="F428" i="6" s="1"/>
  <c r="D427" i="6"/>
  <c r="F427" i="6" s="1"/>
  <c r="D426" i="6"/>
  <c r="F426" i="6" s="1"/>
  <c r="D425" i="6"/>
  <c r="F425" i="6" s="1"/>
  <c r="A425" i="6"/>
  <c r="A426" i="6" s="1"/>
  <c r="A427" i="6" s="1"/>
  <c r="A428" i="6" s="1"/>
  <c r="A429" i="6" s="1"/>
  <c r="A430" i="6" s="1"/>
  <c r="A431" i="6" s="1"/>
  <c r="A432" i="6" s="1"/>
  <c r="G424" i="6"/>
  <c r="D424" i="6"/>
  <c r="F424" i="6" s="1"/>
  <c r="D422" i="6"/>
  <c r="F422" i="6" s="1"/>
  <c r="D421" i="6"/>
  <c r="F421" i="6" s="1"/>
  <c r="D420" i="6"/>
  <c r="F420" i="6" s="1"/>
  <c r="D419" i="6"/>
  <c r="F419" i="6" s="1"/>
  <c r="D418" i="6"/>
  <c r="F418" i="6" s="1"/>
  <c r="D417" i="6"/>
  <c r="F417" i="6" s="1"/>
  <c r="D416" i="6"/>
  <c r="F416" i="6" s="1"/>
  <c r="D415" i="6"/>
  <c r="F415" i="6" s="1"/>
  <c r="A415" i="6"/>
  <c r="A416" i="6" s="1"/>
  <c r="A417" i="6" s="1"/>
  <c r="A418" i="6" s="1"/>
  <c r="A419" i="6" s="1"/>
  <c r="A420" i="6" s="1"/>
  <c r="A421" i="6" s="1"/>
  <c r="A422" i="6" s="1"/>
  <c r="G414" i="6"/>
  <c r="D414" i="6"/>
  <c r="F414" i="6" s="1"/>
  <c r="J414" i="6" s="1"/>
  <c r="D412" i="6"/>
  <c r="F412" i="6" s="1"/>
  <c r="D411" i="6"/>
  <c r="F411" i="6" s="1"/>
  <c r="D410" i="6"/>
  <c r="F410" i="6" s="1"/>
  <c r="G409" i="6"/>
  <c r="D409" i="6"/>
  <c r="F409" i="6" s="1"/>
  <c r="D408" i="6"/>
  <c r="F408" i="6" s="1"/>
  <c r="D407" i="6"/>
  <c r="F407" i="6" s="1"/>
  <c r="D406" i="6"/>
  <c r="F406" i="6" s="1"/>
  <c r="D405" i="6"/>
  <c r="F405" i="6" s="1"/>
  <c r="A405" i="6"/>
  <c r="A406" i="6" s="1"/>
  <c r="A407" i="6" s="1"/>
  <c r="A408" i="6" s="1"/>
  <c r="A409" i="6" s="1"/>
  <c r="A410" i="6" s="1"/>
  <c r="A411" i="6" s="1"/>
  <c r="A412" i="6" s="1"/>
  <c r="G404" i="6"/>
  <c r="D404" i="6"/>
  <c r="F404" i="6" s="1"/>
  <c r="D402" i="6"/>
  <c r="F402" i="6" s="1"/>
  <c r="D401" i="6"/>
  <c r="F401" i="6" s="1"/>
  <c r="D400" i="6"/>
  <c r="F400" i="6" s="1"/>
  <c r="D399" i="6"/>
  <c r="F399" i="6" s="1"/>
  <c r="A399" i="6"/>
  <c r="A400" i="6" s="1"/>
  <c r="A401" i="6" s="1"/>
  <c r="A402" i="6" s="1"/>
  <c r="G398" i="6"/>
  <c r="D398" i="6"/>
  <c r="F398" i="6" s="1"/>
  <c r="D394" i="6"/>
  <c r="F394" i="6" s="1"/>
  <c r="D393" i="6"/>
  <c r="F393" i="6" s="1"/>
  <c r="A393" i="6"/>
  <c r="A394" i="6" s="1"/>
  <c r="D392" i="6"/>
  <c r="F392" i="6" s="1"/>
  <c r="D391" i="6"/>
  <c r="F391" i="6" s="1"/>
  <c r="D390" i="6"/>
  <c r="F390" i="6" s="1"/>
  <c r="D389" i="6"/>
  <c r="F389" i="6" s="1"/>
  <c r="D384" i="6"/>
  <c r="F384" i="6" s="1"/>
  <c r="D383" i="6"/>
  <c r="F383" i="6" s="1"/>
  <c r="D382" i="6"/>
  <c r="F382" i="6" s="1"/>
  <c r="D381" i="6"/>
  <c r="F381" i="6" s="1"/>
  <c r="A381" i="6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G380" i="6"/>
  <c r="D380" i="6"/>
  <c r="F380" i="6" s="1"/>
  <c r="D378" i="6"/>
  <c r="F378" i="6" s="1"/>
  <c r="D377" i="6"/>
  <c r="F377" i="6" s="1"/>
  <c r="A377" i="6"/>
  <c r="A378" i="6" s="1"/>
  <c r="D376" i="6"/>
  <c r="F376" i="6" s="1"/>
  <c r="D375" i="6"/>
  <c r="F375" i="6" s="1"/>
  <c r="D368" i="6"/>
  <c r="F368" i="6" s="1"/>
  <c r="D367" i="6"/>
  <c r="F367" i="6" s="1"/>
  <c r="D366" i="6"/>
  <c r="F366" i="6" s="1"/>
  <c r="D365" i="6"/>
  <c r="F365" i="6" s="1"/>
  <c r="A365" i="6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G364" i="6"/>
  <c r="D364" i="6"/>
  <c r="F364" i="6" s="1"/>
  <c r="D362" i="6"/>
  <c r="F362" i="6" s="1"/>
  <c r="D361" i="6"/>
  <c r="F361" i="6" s="1"/>
  <c r="A361" i="6"/>
  <c r="A362" i="6" s="1"/>
  <c r="D360" i="6"/>
  <c r="F360" i="6" s="1"/>
  <c r="D359" i="6"/>
  <c r="F359" i="6" s="1"/>
  <c r="D358" i="6"/>
  <c r="F358" i="6" s="1"/>
  <c r="D357" i="6"/>
  <c r="F357" i="6" s="1"/>
  <c r="D356" i="6"/>
  <c r="F356" i="6" s="1"/>
  <c r="D355" i="6"/>
  <c r="F355" i="6" s="1"/>
  <c r="D354" i="6"/>
  <c r="F354" i="6" s="1"/>
  <c r="D353" i="6"/>
  <c r="F353" i="6" s="1"/>
  <c r="D352" i="6"/>
  <c r="F352" i="6" s="1"/>
  <c r="D351" i="6"/>
  <c r="F351" i="6" s="1"/>
  <c r="D350" i="6"/>
  <c r="F350" i="6" s="1"/>
  <c r="D349" i="6"/>
  <c r="F349" i="6" s="1"/>
  <c r="A349" i="6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G348" i="6"/>
  <c r="D348" i="6"/>
  <c r="F348" i="6" s="1"/>
  <c r="D346" i="6"/>
  <c r="F346" i="6" s="1"/>
  <c r="D345" i="6"/>
  <c r="F345" i="6" s="1"/>
  <c r="A345" i="6"/>
  <c r="A346" i="6" s="1"/>
  <c r="D344" i="6"/>
  <c r="F344" i="6" s="1"/>
  <c r="D343" i="6"/>
  <c r="F343" i="6" s="1"/>
  <c r="D342" i="6"/>
  <c r="F342" i="6" s="1"/>
  <c r="D341" i="6"/>
  <c r="F341" i="6" s="1"/>
  <c r="D340" i="6"/>
  <c r="F340" i="6" s="1"/>
  <c r="D339" i="6"/>
  <c r="F339" i="6" s="1"/>
  <c r="D338" i="6"/>
  <c r="F338" i="6" s="1"/>
  <c r="D337" i="6"/>
  <c r="F337" i="6" s="1"/>
  <c r="D336" i="6"/>
  <c r="F336" i="6" s="1"/>
  <c r="D335" i="6"/>
  <c r="F335" i="6" s="1"/>
  <c r="D334" i="6"/>
  <c r="F334" i="6" s="1"/>
  <c r="D333" i="6"/>
  <c r="F333" i="6" s="1"/>
  <c r="A333" i="6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G332" i="6"/>
  <c r="D332" i="6"/>
  <c r="F332" i="6" s="1"/>
  <c r="J332" i="6" s="1"/>
  <c r="D330" i="6"/>
  <c r="F330" i="6" s="1"/>
  <c r="D329" i="6"/>
  <c r="F329" i="6" s="1"/>
  <c r="A329" i="6"/>
  <c r="A330" i="6" s="1"/>
  <c r="D328" i="6"/>
  <c r="F328" i="6" s="1"/>
  <c r="D327" i="6"/>
  <c r="F327" i="6" s="1"/>
  <c r="D326" i="6"/>
  <c r="F326" i="6" s="1"/>
  <c r="D325" i="6"/>
  <c r="F325" i="6" s="1"/>
  <c r="D324" i="6"/>
  <c r="F324" i="6" s="1"/>
  <c r="D323" i="6"/>
  <c r="F323" i="6" s="1"/>
  <c r="D322" i="6"/>
  <c r="F322" i="6" s="1"/>
  <c r="D321" i="6"/>
  <c r="F321" i="6" s="1"/>
  <c r="D320" i="6"/>
  <c r="F320" i="6" s="1"/>
  <c r="D319" i="6"/>
  <c r="D318" i="6"/>
  <c r="D317" i="6"/>
  <c r="F317" i="6" s="1"/>
  <c r="A317" i="6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G316" i="6"/>
  <c r="D316" i="6"/>
  <c r="F316" i="6" s="1"/>
  <c r="D310" i="6"/>
  <c r="D309" i="6"/>
  <c r="F309" i="6" s="1"/>
  <c r="D308" i="6"/>
  <c r="F308" i="6" s="1"/>
  <c r="D307" i="6"/>
  <c r="F307" i="6" s="1"/>
  <c r="D306" i="6"/>
  <c r="F306" i="6" s="1"/>
  <c r="D305" i="6"/>
  <c r="F305" i="6" s="1"/>
  <c r="D304" i="6"/>
  <c r="F304" i="6" s="1"/>
  <c r="D303" i="6"/>
  <c r="F303" i="6" s="1"/>
  <c r="D298" i="6"/>
  <c r="F298" i="6" s="1"/>
  <c r="D297" i="6"/>
  <c r="F297" i="6" s="1"/>
  <c r="A297" i="6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G296" i="6"/>
  <c r="D296" i="6"/>
  <c r="F296" i="6" s="1"/>
  <c r="D294" i="6"/>
  <c r="F294" i="6" s="1"/>
  <c r="D293" i="6"/>
  <c r="F293" i="6" s="1"/>
  <c r="D292" i="6"/>
  <c r="F292" i="6" s="1"/>
  <c r="D291" i="6"/>
  <c r="F291" i="6" s="1"/>
  <c r="D290" i="6"/>
  <c r="F290" i="6" s="1"/>
  <c r="D289" i="6"/>
  <c r="F289" i="6" s="1"/>
  <c r="D288" i="6"/>
  <c r="F288" i="6" s="1"/>
  <c r="D287" i="6"/>
  <c r="F287" i="6" s="1"/>
  <c r="D281" i="6"/>
  <c r="F281" i="6" s="1"/>
  <c r="A281" i="6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G280" i="6"/>
  <c r="D280" i="6"/>
  <c r="F280" i="6" s="1"/>
  <c r="D278" i="6"/>
  <c r="F278" i="6" s="1"/>
  <c r="D277" i="6"/>
  <c r="F277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70" i="6"/>
  <c r="F270" i="6" s="1"/>
  <c r="D269" i="6"/>
  <c r="F269" i="6" s="1"/>
  <c r="D268" i="6"/>
  <c r="F268" i="6" s="1"/>
  <c r="D267" i="6"/>
  <c r="F267" i="6" s="1"/>
  <c r="D266" i="6"/>
  <c r="F266" i="6" s="1"/>
  <c r="D265" i="6"/>
  <c r="F265" i="6" s="1"/>
  <c r="A265" i="6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G264" i="6"/>
  <c r="D264" i="6"/>
  <c r="F264" i="6" s="1"/>
  <c r="D262" i="6"/>
  <c r="F262" i="6" s="1"/>
  <c r="D261" i="6"/>
  <c r="F261" i="6" s="1"/>
  <c r="D260" i="6"/>
  <c r="F260" i="6" s="1"/>
  <c r="D259" i="6"/>
  <c r="F259" i="6" s="1"/>
  <c r="D258" i="6"/>
  <c r="F258" i="6" s="1"/>
  <c r="D257" i="6"/>
  <c r="F257" i="6" s="1"/>
  <c r="D256" i="6"/>
  <c r="F256" i="6" s="1"/>
  <c r="D255" i="6"/>
  <c r="F255" i="6" s="1"/>
  <c r="D254" i="6"/>
  <c r="F254" i="6" s="1"/>
  <c r="D253" i="6"/>
  <c r="F253" i="6" s="1"/>
  <c r="D252" i="6"/>
  <c r="F252" i="6" s="1"/>
  <c r="D251" i="6"/>
  <c r="F251" i="6" s="1"/>
  <c r="D250" i="6"/>
  <c r="F250" i="6" s="1"/>
  <c r="D249" i="6"/>
  <c r="F249" i="6" s="1"/>
  <c r="A249" i="6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G248" i="6"/>
  <c r="D248" i="6"/>
  <c r="F248" i="6" s="1"/>
  <c r="D246" i="6"/>
  <c r="F246" i="6" s="1"/>
  <c r="D245" i="6"/>
  <c r="F245" i="6" s="1"/>
  <c r="D244" i="6"/>
  <c r="F244" i="6" s="1"/>
  <c r="D243" i="6"/>
  <c r="F243" i="6" s="1"/>
  <c r="D242" i="6"/>
  <c r="F242" i="6" s="1"/>
  <c r="D241" i="6"/>
  <c r="F241" i="6" s="1"/>
  <c r="M227" i="6" s="1"/>
  <c r="D240" i="6"/>
  <c r="F240" i="6" s="1"/>
  <c r="I239" i="6"/>
  <c r="D239" i="6"/>
  <c r="F239" i="6" s="1"/>
  <c r="M225" i="6" s="1"/>
  <c r="D238" i="6"/>
  <c r="F238" i="6" s="1"/>
  <c r="D237" i="6"/>
  <c r="F237" i="6" s="1"/>
  <c r="D236" i="6"/>
  <c r="F236" i="6" s="1"/>
  <c r="D235" i="6"/>
  <c r="F235" i="6" s="1"/>
  <c r="D234" i="6"/>
  <c r="F234" i="6" s="1"/>
  <c r="K233" i="6"/>
  <c r="D233" i="6"/>
  <c r="F233" i="6" s="1"/>
  <c r="A233" i="6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I232" i="6"/>
  <c r="G232" i="6"/>
  <c r="D232" i="6"/>
  <c r="D198" i="6"/>
  <c r="F198" i="6" s="1"/>
  <c r="A198" i="6"/>
  <c r="G197" i="6"/>
  <c r="D197" i="6"/>
  <c r="F197" i="6" s="1"/>
  <c r="F195" i="6"/>
  <c r="F194" i="6"/>
  <c r="F193" i="6"/>
  <c r="A193" i="6"/>
  <c r="G192" i="6"/>
  <c r="D187" i="6"/>
  <c r="F187" i="6" s="1"/>
  <c r="A187" i="6"/>
  <c r="G186" i="6"/>
  <c r="D186" i="6"/>
  <c r="F186" i="6" s="1"/>
  <c r="F184" i="6"/>
  <c r="F183" i="6"/>
  <c r="F181" i="6"/>
  <c r="A181" i="6"/>
  <c r="A182" i="6" s="1"/>
  <c r="A183" i="6" s="1"/>
  <c r="A184" i="6" s="1"/>
  <c r="G180" i="6"/>
  <c r="F155" i="6"/>
  <c r="L132" i="6"/>
  <c r="J127" i="6"/>
  <c r="J126" i="6"/>
  <c r="J125" i="6"/>
  <c r="C115" i="6"/>
  <c r="J99" i="6"/>
  <c r="J98" i="6"/>
  <c r="J97" i="6"/>
  <c r="D81" i="6"/>
  <c r="C60" i="6"/>
  <c r="C55" i="6"/>
  <c r="E47" i="6"/>
  <c r="E48" i="6" s="1"/>
  <c r="E34" i="6"/>
  <c r="E31" i="6"/>
  <c r="E29" i="6"/>
  <c r="C19" i="6"/>
  <c r="E7" i="6"/>
  <c r="E3" i="6"/>
  <c r="H98" i="1"/>
  <c r="H70" i="1"/>
  <c r="H84" i="1"/>
  <c r="H116" i="6"/>
  <c r="H88" i="6"/>
  <c r="F611" i="1" l="1"/>
  <c r="F182" i="6"/>
  <c r="C166" i="6"/>
  <c r="E166" i="6"/>
  <c r="G166" i="6"/>
  <c r="F456" i="6"/>
  <c r="G167" i="6" s="1"/>
  <c r="C167" i="6"/>
  <c r="E167" i="6"/>
  <c r="F180" i="6"/>
  <c r="C158" i="6"/>
  <c r="E158" i="6"/>
  <c r="F192" i="6"/>
  <c r="G159" i="6" s="1"/>
  <c r="C159" i="6"/>
  <c r="E159" i="6"/>
  <c r="E165" i="6"/>
  <c r="F232" i="6"/>
  <c r="L218" i="6" s="1"/>
  <c r="F310" i="6"/>
  <c r="F318" i="6"/>
  <c r="D128" i="6"/>
  <c r="D126" i="6"/>
  <c r="D124" i="6"/>
  <c r="D122" i="6"/>
  <c r="D127" i="6"/>
  <c r="J115" i="6"/>
  <c r="J117" i="6" s="1"/>
  <c r="D121" i="6"/>
  <c r="D123" i="6"/>
  <c r="J120" i="6"/>
  <c r="C119" i="6" s="1"/>
  <c r="D125" i="6"/>
  <c r="J119" i="6"/>
  <c r="J118" i="6"/>
  <c r="J121" i="6"/>
  <c r="J92" i="6"/>
  <c r="D96" i="6"/>
  <c r="J93" i="6"/>
  <c r="J94" i="6" s="1"/>
  <c r="J91" i="6"/>
  <c r="J87" i="6"/>
  <c r="J89" i="6" s="1"/>
  <c r="D91" i="6"/>
  <c r="D99" i="6"/>
  <c r="D97" i="6"/>
  <c r="D94" i="6"/>
  <c r="J90" i="6"/>
  <c r="D100" i="6"/>
  <c r="D98" i="6"/>
  <c r="D93" i="6"/>
  <c r="D95" i="6"/>
  <c r="J88" i="1"/>
  <c r="E87" i="1"/>
  <c r="D96" i="1"/>
  <c r="D94" i="1"/>
  <c r="D92" i="1"/>
  <c r="D90" i="1"/>
  <c r="D88" i="1"/>
  <c r="D87" i="1"/>
  <c r="J83" i="1"/>
  <c r="J85" i="1" s="1"/>
  <c r="J89" i="1"/>
  <c r="J90" i="1" s="1"/>
  <c r="J87" i="1"/>
  <c r="J86" i="1"/>
  <c r="D93" i="1"/>
  <c r="D95" i="1"/>
  <c r="D91" i="1"/>
  <c r="D89" i="1"/>
  <c r="G87" i="1"/>
  <c r="J102" i="1"/>
  <c r="E101" i="1"/>
  <c r="D110" i="1"/>
  <c r="I97" i="1" s="1"/>
  <c r="C99" i="1" s="1"/>
  <c r="D108" i="1"/>
  <c r="D106" i="1"/>
  <c r="D104" i="1"/>
  <c r="D102" i="1"/>
  <c r="D101" i="1"/>
  <c r="J97" i="1"/>
  <c r="J99" i="1" s="1"/>
  <c r="J103" i="1"/>
  <c r="J104" i="1" s="1"/>
  <c r="J101" i="1"/>
  <c r="J100" i="1"/>
  <c r="D107" i="1"/>
  <c r="D109" i="1"/>
  <c r="D105" i="1"/>
  <c r="D103" i="1"/>
  <c r="G101" i="1"/>
  <c r="J74" i="1"/>
  <c r="E73" i="1"/>
  <c r="D82" i="1"/>
  <c r="D80" i="1"/>
  <c r="D78" i="1"/>
  <c r="D76" i="1"/>
  <c r="D74" i="1"/>
  <c r="J75" i="1"/>
  <c r="J76" i="1" s="1"/>
  <c r="J77" i="1" s="1"/>
  <c r="J78" i="1" s="1"/>
  <c r="J73" i="1"/>
  <c r="C73" i="1" s="1"/>
  <c r="J69" i="1"/>
  <c r="J71" i="1" s="1"/>
  <c r="D79" i="1"/>
  <c r="J72" i="1"/>
  <c r="D81" i="1"/>
  <c r="D77" i="1"/>
  <c r="D75" i="1"/>
  <c r="C164" i="6"/>
  <c r="E164" i="6"/>
  <c r="C165" i="6"/>
  <c r="F319" i="6"/>
  <c r="C132" i="1"/>
  <c r="F441" i="1"/>
  <c r="C133" i="1"/>
  <c r="F602" i="1"/>
  <c r="C134" i="1"/>
  <c r="E133" i="1"/>
  <c r="G132" i="1"/>
  <c r="F655" i="1"/>
  <c r="E135" i="1"/>
  <c r="F147" i="1"/>
  <c r="G127" i="1" s="1"/>
  <c r="C127" i="1"/>
  <c r="N184" i="1"/>
  <c r="E130" i="1"/>
  <c r="C130" i="1"/>
  <c r="F176" i="1"/>
  <c r="G130" i="1" s="1"/>
  <c r="E131" i="1"/>
  <c r="F260" i="1"/>
  <c r="G131" i="1" s="1"/>
  <c r="C131" i="1"/>
  <c r="G133" i="1"/>
  <c r="E132" i="1"/>
  <c r="F598" i="1"/>
  <c r="G134" i="1" s="1"/>
  <c r="E134" i="1"/>
  <c r="G135" i="1"/>
  <c r="H102" i="6"/>
  <c r="H130" i="6"/>
  <c r="E170" i="6" l="1"/>
  <c r="D113" i="6"/>
  <c r="D111" i="6"/>
  <c r="D109" i="6"/>
  <c r="J107" i="6"/>
  <c r="J108" i="6" s="1"/>
  <c r="J109" i="6" s="1"/>
  <c r="J110" i="6" s="1"/>
  <c r="D105" i="6"/>
  <c r="J101" i="6"/>
  <c r="J103" i="6" s="1"/>
  <c r="D107" i="6"/>
  <c r="J105" i="6"/>
  <c r="J104" i="6"/>
  <c r="D114" i="6"/>
  <c r="D112" i="6"/>
  <c r="D110" i="6"/>
  <c r="D108" i="6"/>
  <c r="J106" i="6"/>
  <c r="G158" i="6"/>
  <c r="G161" i="6" s="1"/>
  <c r="G136" i="1"/>
  <c r="C161" i="6"/>
  <c r="E161" i="6"/>
  <c r="E171" i="6" s="1"/>
  <c r="C170" i="6"/>
  <c r="J134" i="6"/>
  <c r="J132" i="6"/>
  <c r="D139" i="6"/>
  <c r="D142" i="6"/>
  <c r="D138" i="6"/>
  <c r="D140" i="6"/>
  <c r="D136" i="6"/>
  <c r="D141" i="6"/>
  <c r="D137" i="6"/>
  <c r="J133" i="6"/>
  <c r="J129" i="6"/>
  <c r="J131" i="6" s="1"/>
  <c r="J135" i="6"/>
  <c r="D135" i="6"/>
  <c r="G165" i="6"/>
  <c r="J161" i="6"/>
  <c r="J122" i="6"/>
  <c r="D119" i="6"/>
  <c r="M218" i="6"/>
  <c r="N227" i="6" s="1"/>
  <c r="G164" i="6"/>
  <c r="I98" i="1"/>
  <c r="I99" i="1" s="1"/>
  <c r="J91" i="1"/>
  <c r="J92" i="1" s="1"/>
  <c r="J95" i="6"/>
  <c r="J96" i="6" s="1"/>
  <c r="G73" i="1"/>
  <c r="D67" i="1" s="1"/>
  <c r="C136" i="1"/>
  <c r="J82" i="1"/>
  <c r="I84" i="1"/>
  <c r="I85" i="1" s="1"/>
  <c r="J105" i="1"/>
  <c r="J106" i="1" s="1"/>
  <c r="E136" i="1"/>
  <c r="D73" i="1"/>
  <c r="I70" i="1" s="1"/>
  <c r="I71" i="1" s="1"/>
  <c r="J114" i="6" l="1"/>
  <c r="C106" i="6" s="1"/>
  <c r="G170" i="6"/>
  <c r="G171" i="6" s="1"/>
  <c r="C171" i="6"/>
  <c r="J123" i="6"/>
  <c r="J124" i="6" s="1"/>
  <c r="J128" i="6" s="1"/>
  <c r="J136" i="6"/>
  <c r="J137" i="6" s="1"/>
  <c r="J138" i="6" s="1"/>
  <c r="C133" i="6"/>
  <c r="D133" i="6" s="1"/>
  <c r="I83" i="1"/>
  <c r="C85" i="1" s="1"/>
  <c r="J70" i="1"/>
  <c r="I69" i="1" s="1"/>
  <c r="C71" i="1" s="1"/>
  <c r="J110" i="1"/>
  <c r="J100" i="6"/>
  <c r="C92" i="6" s="1"/>
  <c r="J88" i="6" s="1"/>
  <c r="J96" i="1"/>
  <c r="F68" i="1"/>
  <c r="D68" i="1"/>
  <c r="E105" i="6" l="1"/>
  <c r="J102" i="6"/>
  <c r="G105" i="6"/>
  <c r="D106" i="6"/>
  <c r="I102" i="6" s="1"/>
  <c r="K161" i="6"/>
  <c r="E133" i="6"/>
  <c r="D134" i="6"/>
  <c r="I130" i="6" s="1"/>
  <c r="G133" i="6"/>
  <c r="J142" i="6"/>
  <c r="J130" i="6" s="1"/>
  <c r="D92" i="6"/>
  <c r="I88" i="6" s="1"/>
  <c r="I89" i="6" s="1"/>
  <c r="I87" i="6" s="1"/>
  <c r="C89" i="6" s="1"/>
  <c r="E91" i="6"/>
  <c r="G91" i="6"/>
  <c r="D85" i="6" s="1"/>
  <c r="F86" i="6" s="1"/>
  <c r="I103" i="6" l="1"/>
  <c r="I101" i="6" s="1"/>
  <c r="C103" i="6" s="1"/>
  <c r="C120" i="6"/>
  <c r="G119" i="6" s="1"/>
  <c r="I131" i="6"/>
  <c r="I129" i="6" s="1"/>
  <c r="C131" i="6" s="1"/>
  <c r="D86" i="6"/>
  <c r="E119" i="6" l="1"/>
  <c r="D120" i="6"/>
  <c r="I116" i="6" s="1"/>
  <c r="I117" i="6" s="1"/>
  <c r="J116" i="6"/>
  <c r="I115" i="6" l="1"/>
  <c r="C117" i="6" s="1"/>
</calcChain>
</file>

<file path=xl/sharedStrings.xml><?xml version="1.0" encoding="utf-8"?>
<sst xmlns="http://schemas.openxmlformats.org/spreadsheetml/2006/main" count="1752" uniqueCount="371">
  <si>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</si>
  <si>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</si>
  <si>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</si>
  <si>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</si>
  <si>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</si>
  <si>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</si>
  <si>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</si>
  <si>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</si>
  <si>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</si>
  <si>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</si>
  <si>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</si>
  <si>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</si>
  <si>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</si>
  <si>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</si>
  <si>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</si>
  <si>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</si>
  <si>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</si>
  <si>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</si>
  <si>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</si>
  <si>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</si>
  <si>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</si>
  <si>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</si>
  <si>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</si>
  <si>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</si>
  <si>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</si>
  <si>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</si>
  <si>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</si>
  <si>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</si>
  <si>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</si>
  <si>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</si>
  <si>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</si>
  <si>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</si>
  <si>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</si>
  <si>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</si>
  <si>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</si>
  <si>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</si>
  <si>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</si>
  <si>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</si>
  <si>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</si>
  <si>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</si>
  <si>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</si>
  <si>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</si>
  <si>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</si>
  <si>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</si>
  <si>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</si>
  <si>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</si>
  <si>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</si>
  <si>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</si>
  <si>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</si>
  <si>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</si>
  <si>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</si>
  <si>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</si>
  <si>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</si>
  <si>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</si>
  <si>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</si>
  <si>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</si>
  <si>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</si>
  <si>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</si>
  <si>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</si>
  <si>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</si>
  <si>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</si>
  <si>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</si>
  <si>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</si>
  <si>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</si>
  <si>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</si>
  <si>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</si>
  <si>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</si>
  <si>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</si>
  <si>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</si>
  <si>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</si>
  <si>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</si>
  <si>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</si>
  <si>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</si>
  <si>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</si>
  <si>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</si>
  <si>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</si>
  <si>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</si>
  <si>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</si>
  <si>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</si>
  <si>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</si>
  <si>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</si>
  <si>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</si>
  <si>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</si>
  <si>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1302-ELLORA FIESTA, PLOT NO. 8, SECTOR 11, OPP. JUINAGAR RAILWAY STATION, SANPADA, NAVI MUMBAI 400 706. TEL: 022-27758396/95. FAX :022-27758394.
E mail : axisbank@vsjadon.com. vsjcvaluer@gmail.com. Web site : www.vsjadon.com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</si>
  <si>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</si>
  <si>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</si>
  <si>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</si>
  <si>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</si>
  <si>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</si>
  <si>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</si>
  <si>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</si>
  <si>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</si>
  <si>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</si>
  <si>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</si>
  <si>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</si>
  <si>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</si>
  <si>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</si>
  <si>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</si>
  <si>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</si>
  <si>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</si>
  <si>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</si>
  <si>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</si>
  <si>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</si>
  <si>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</si>
  <si>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</si>
  <si>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</si>
  <si>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</si>
  <si>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</si>
  <si>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</si>
  <si>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</si>
  <si>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</si>
  <si>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</si>
  <si>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</si>
  <si>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</si>
  <si>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</si>
  <si>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</si>
  <si>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</si>
  <si>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</si>
  <si>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</si>
  <si>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</si>
  <si>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</si>
  <si>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</si>
  <si>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</si>
  <si>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</si>
  <si>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</si>
  <si>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</si>
  <si>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</si>
  <si>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</si>
  <si>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</si>
  <si>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</si>
  <si>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</si>
  <si>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</si>
  <si>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</si>
  <si>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</si>
  <si>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</si>
  <si>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</si>
  <si>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</si>
  <si>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</si>
  <si>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</si>
  <si>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</si>
  <si>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</si>
  <si>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</si>
  <si>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</si>
  <si>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</si>
  <si>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</si>
  <si>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</si>
  <si>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</si>
  <si>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</si>
  <si>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</si>
  <si>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</si>
  <si>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</si>
  <si>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</si>
  <si>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</si>
  <si>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</si>
  <si>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</si>
  <si>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</si>
  <si>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</si>
  <si>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</si>
  <si>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</si>
  <si>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</si>
  <si>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</si>
  <si>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</si>
  <si>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</si>
  <si>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</si>
  <si>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</si>
  <si>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</si>
  <si>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</si>
  <si>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</si>
  <si>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</si>
  <si>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</si>
  <si>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</si>
  <si>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</si>
  <si>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</si>
  <si>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</si>
  <si>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Axis Sanpada</t>
  </si>
  <si>
    <t>02267059922 / 919867798744</t>
  </si>
  <si>
    <t>CTS</t>
  </si>
  <si>
    <t>Ghatkopar</t>
  </si>
  <si>
    <t>Kurla</t>
  </si>
  <si>
    <t>Kamraj Nagar</t>
  </si>
  <si>
    <t>Mumbai</t>
  </si>
  <si>
    <t>Ghatkopar East</t>
  </si>
  <si>
    <t>Eastern Express Highway</t>
  </si>
  <si>
    <t>2.5KM from Ghatkopar Railway Station</t>
  </si>
  <si>
    <t>Crystal Xrbia</t>
  </si>
  <si>
    <t>Slum</t>
  </si>
  <si>
    <t>https://goo.gl/maps/cknTyHhD611c2rpJA</t>
  </si>
  <si>
    <t>SRA/ENG/2720/N/STGL/AP</t>
  </si>
  <si>
    <t>Building No. 12</t>
  </si>
  <si>
    <t>1.5BHK</t>
  </si>
  <si>
    <t>1BHK</t>
  </si>
  <si>
    <t>5th, 9th, 13th, 17th, 21st &amp; 25th Floor</t>
  </si>
  <si>
    <t>Refuge Area</t>
  </si>
  <si>
    <t>8th &amp; 15th (Part Refuge Area)</t>
  </si>
  <si>
    <t>We considered Gross carpet area = Net carpet.</t>
  </si>
  <si>
    <t>Nainesh Tambe</t>
  </si>
  <si>
    <t>As per RERA - 30/12/2026</t>
  </si>
  <si>
    <t>Slum Rehabilitation Authority (SRA)</t>
  </si>
  <si>
    <t>On Site, we meet Mr. Arijit - 8100548534.</t>
  </si>
  <si>
    <t>Pooja</t>
  </si>
  <si>
    <t>Layout Plan :</t>
  </si>
  <si>
    <t>Lower, Middle &amp; Upper Basement floor for Parking &amp; Amenities</t>
  </si>
  <si>
    <t>Ground Floor For Meter Room &amp; Society Office</t>
  </si>
  <si>
    <t>1st Floor for Residential</t>
  </si>
  <si>
    <t>2nd to 4th, 6th &amp; 7th, 10th to 12th, 14th, 16th, 18th to 20th, 23rd, 24th &amp; 26th Floor</t>
  </si>
  <si>
    <t>22nd Floor (Part Refuge Area)</t>
  </si>
  <si>
    <t>This CC is re-endrosed as per approved amended plans dated 09/02/2022 of sale Building No.12.</t>
  </si>
  <si>
    <t>Building No. 13</t>
  </si>
  <si>
    <t>Ground Floor for Commercial &amp; Amenities</t>
  </si>
  <si>
    <t>Shop</t>
  </si>
  <si>
    <t xml:space="preserve">Approved Floor plan No. =Building No.13 = 
Nova ( A &amp; B Wing) &amp; Zest (A &amp; B Wing) :  </t>
  </si>
  <si>
    <t>Approved Floor plan No. =Building No.12 = Zen (A &amp; B Wing)</t>
  </si>
  <si>
    <t>SRA/ENG/3838/N/STGL/AP</t>
  </si>
  <si>
    <t>Building No.12</t>
  </si>
  <si>
    <t>Building No.13</t>
  </si>
  <si>
    <t>Flats - 2378, Shops - 21</t>
  </si>
  <si>
    <t>Inspection Sheet</t>
  </si>
  <si>
    <t>Online</t>
  </si>
  <si>
    <t>MIS</t>
  </si>
  <si>
    <t>Approved Plans, CC, Sale Plans</t>
  </si>
  <si>
    <t>Centrona</t>
  </si>
  <si>
    <t>Please provide latest approved floor plans of Building No. 13.</t>
  </si>
  <si>
    <t>M/s. L&amp;t Asian Realty Project LLP</t>
  </si>
  <si>
    <t>194 (Pt), Existing Building Name - Juni Ramabai SRA CHS LTD &amp; Sant Namdev SRA CHS LTD.</t>
  </si>
  <si>
    <t>Om Sai Ganesh Society</t>
  </si>
  <si>
    <t>6 Wings</t>
  </si>
  <si>
    <t>Commencement-CC No
Valid Up to: 
(Building No. 13)</t>
  </si>
  <si>
    <t>This CC is re-endrosed as per approved amended plans dated 18/01/2021.</t>
  </si>
  <si>
    <t>Commencement-CC No
Valid Up to: 
(Building No.12)</t>
  </si>
  <si>
    <t>Building No.12 = Zen A &amp; B Wing (Ivy A &amp; B) = 3B + Gr/Stilt + 1st to 26th Floor
Building No.13 = Zest A &amp; B Wing (Zest 13A &amp; 13B) = Gr/Stilt + 1st to 26th Floor
Building No.13 = Nova A &amp; B Wing (Orchid C &amp; D) = Gr/Stilt + 1st to 26th Floor</t>
  </si>
  <si>
    <t>Building No.12 = Zen A &amp; B Wing (Ivy A &amp; B) = 3B + Gr/Stilt + 1st to 26th Floor</t>
  </si>
  <si>
    <t>Building No.13 = Zest A &amp; B Wing (Zest 13A &amp; 13B) = 3B + Gr/Stilt + 1st to 26th Floor
Building No.13 = Nova A &amp; B Wing (Orchid C &amp; D) = 3B + Gr/Stilt + 1st to 26th Floor</t>
  </si>
  <si>
    <t>Building No.12 = Zen A &amp; B Wing (Ivy A &amp; B) = Construction work is in process at the time of Visit.
Building No.13 = Zest A &amp; B Wing (Zest 13A &amp; 13B) = Work not yet started.
Building No.13 = Nova A &amp; B Wing (Orchid C &amp; D) = Work not yet started.</t>
  </si>
  <si>
    <t>Zen (Wing A)</t>
  </si>
  <si>
    <t xml:space="preserve"> Ivy A</t>
  </si>
  <si>
    <t>Lower, Middle &amp; Upper Basement Floor for Parking &amp; Amenities</t>
  </si>
  <si>
    <t xml:space="preserve">  Ivy B</t>
  </si>
  <si>
    <t>Zen (Wing B)</t>
  </si>
  <si>
    <t>Zest (Wing A)</t>
  </si>
  <si>
    <t>Zest 13A</t>
  </si>
  <si>
    <t>Zest (Wing B)</t>
  </si>
  <si>
    <t>Zest 13B</t>
  </si>
  <si>
    <t xml:space="preserve"> Orchid C</t>
  </si>
  <si>
    <t>Nova (Wing A)</t>
  </si>
  <si>
    <t>Orchid C + Orchid D</t>
  </si>
  <si>
    <t>Nova (Wing A + Wing B)</t>
  </si>
  <si>
    <t xml:space="preserve"> Orchid D</t>
  </si>
  <si>
    <t>Nova (Wing B)</t>
  </si>
  <si>
    <t>Nova Wing A + B 
(Orchid C + D)</t>
  </si>
  <si>
    <t>Zen Wing A (Ivy A)</t>
  </si>
  <si>
    <t>Zen Wing B (Ivy B)</t>
  </si>
  <si>
    <t>Zest Wing A 
(Zest 13A)</t>
  </si>
  <si>
    <t>Zest Wing B 
(Zest 13B)</t>
  </si>
  <si>
    <t>Nova Wing A 
(Orchid C)</t>
  </si>
  <si>
    <t>Nova Wing B 
(Orchid D)</t>
  </si>
  <si>
    <t>As per approved layout plan dtd. 18/01/2018,  Shops = 23 Nos. 
But As per approved Floor plan dtd. 18/01/2018, Shops = 21 Nos</t>
  </si>
  <si>
    <t>Internal Visit not allowed.</t>
  </si>
  <si>
    <t xml:space="preserve">Zen (A &amp; B Wing)
Nova (A &amp; B Wing)
Zest (A &amp; B Wing)
</t>
  </si>
  <si>
    <t xml:space="preserve">Centrona Zen A = P51800006239
Centrona Zen B = P51800006139
Centrona Nova A = P51800005456
Centrona Nova B = P51800004566
Centrona Zest A = P51800003446
Centrona Zest B = P51800003201
</t>
  </si>
  <si>
    <t>Approved Floor plan No.</t>
  </si>
  <si>
    <t>Zen A &amp; B wing</t>
  </si>
  <si>
    <t>Zest A &amp; B wing</t>
  </si>
  <si>
    <t>Zest Wing A</t>
  </si>
  <si>
    <t>Loft Area</t>
  </si>
  <si>
    <t>Ground Floor for Commercial, Fitness Center &amp; Entrance lobby</t>
  </si>
  <si>
    <t>1st Floor For Residential &amp; Commercial</t>
  </si>
  <si>
    <t>Zest Wing B</t>
  </si>
  <si>
    <t>2BHK</t>
  </si>
  <si>
    <t>2nd Floor For Residential</t>
  </si>
  <si>
    <t>3rd, 4th, 6th, 7th, 10th, 11th, 12th, 14th, 16th, 18th, 19th, 20th, 23rd, 24th &amp; 26th Floor</t>
  </si>
  <si>
    <t>22nd (Part Refuge Area)</t>
  </si>
  <si>
    <t xml:space="preserve">Zest Wing A </t>
  </si>
  <si>
    <t xml:space="preserve">Zest Wing B </t>
  </si>
  <si>
    <t>Commercial Area Details : Shops</t>
  </si>
  <si>
    <t xml:space="preserve">We have updated revised approved floor plan &amp; C.C for Building No.13 = Zest A &amp; B Wing  (on 17/02/2023).
</t>
  </si>
  <si>
    <t>Latitude, Longitude</t>
  </si>
  <si>
    <t>Site Meet Person Contact Details ( Name &amp; Contact No.)</t>
  </si>
  <si>
    <t>Office No. 1031, Wing J, Akshar Business Park, Plot No. 03 Sector 25, Near APMC Market, 
Vashi, Navi Mumbai, Maharashtra 400703 TEL: 022-46090378/79/8
E mail : vsjcapf@gmail.com. Web site : www.vsjadon.com</t>
  </si>
  <si>
    <t>16000 to 16500</t>
  </si>
  <si>
    <t>nikhil</t>
  </si>
  <si>
    <t>IGR</t>
  </si>
  <si>
    <t>Zen A = P51800006239
Zen B = P51800006139
Zest A Wing = P51800003446
Zest B Wing = P51800003201
Nova Wing A = P51800005456
Nova Wing B = P51800004566</t>
  </si>
  <si>
    <t xml:space="preserve">Zen (A &amp; B Wing), </t>
  </si>
  <si>
    <t xml:space="preserve">Zest (A &amp; B Wing), </t>
  </si>
  <si>
    <t>Nova Wing A &amp; B ( Building No. 13 Wing C &amp; D)</t>
  </si>
  <si>
    <t>As per approved plans</t>
  </si>
  <si>
    <t>Zest 
(A &amp; B Wing)</t>
  </si>
  <si>
    <t>Building No. 13
(A &amp; B Wing)</t>
  </si>
  <si>
    <t>Old CTS No.</t>
  </si>
  <si>
    <t>194(PT), New CTS No. 194A(PT) &amp; 194B(PT), Redevelopment Of ''Sant Namdeo Co-Opreative Housing Society &amp; Juni Ramabai Co-Operative Housing Society"</t>
  </si>
  <si>
    <t>L&amp;T Avenue Realty LLP</t>
  </si>
  <si>
    <t>Centrona Zen, Zest &amp; Nova</t>
  </si>
  <si>
    <t>02267059922/919867798744</t>
  </si>
  <si>
    <t>Eastern Express
Highway</t>
  </si>
  <si>
    <t>Slum/Building</t>
  </si>
  <si>
    <t>12.00M. Wide Road/
Buidling No. 01 &amp; 02</t>
  </si>
  <si>
    <t>18.30M. Wide Road</t>
  </si>
  <si>
    <t>Slum/Kamraj Nagar Road</t>
  </si>
  <si>
    <t>9.00 M. Internal Road</t>
  </si>
  <si>
    <t>Under Construction Road/Slum</t>
  </si>
  <si>
    <t>19.0724006,72.911223</t>
  </si>
  <si>
    <t>https://maps.app.goo.gl/KZHSPJPkgmkw1j826</t>
  </si>
  <si>
    <t>06 Wings</t>
  </si>
  <si>
    <t>Nova A &amp; B wing</t>
  </si>
  <si>
    <t>FB/HRC/R VI/10</t>
  </si>
  <si>
    <t>Building No. 13 Wing C &amp; D = 3B + Gr + 1st to 27th Floor</t>
  </si>
  <si>
    <t>SEIAA-EC-0000001455</t>
  </si>
  <si>
    <t>CTS No. 194(Pt), Plot Area: 70554.42 Sq. Mt.
Total Builtup Area : 421012.11 Sq. Mt.</t>
  </si>
  <si>
    <t xml:space="preserve">Environmental Clearance Certificate (EC) No
Valid for: </t>
  </si>
  <si>
    <t xml:space="preserve">Fire Noc No
Valid Upto: </t>
  </si>
  <si>
    <t>As per RERA - Zen A &amp; B, Zest A &amp; B = 30/12/2026, 
                       Nova A &amp; B = 30/06/2027</t>
  </si>
  <si>
    <t xml:space="preserve">Club House, Swimming Pool, Gym, Garden, Community Hall, Kids Playground, Box Cricket, Indoor Games, Reflexology Path, Jogging Track, Senior Citizen Area, Salon/Spa, Creche, Swing Plaza, etc.
</t>
  </si>
  <si>
    <t>Building No. 13 (Wing C + D)</t>
  </si>
  <si>
    <t>Ground Floor For Commercial, Entrance Lobby, Society Office,
Fitness Centre, Creche, Salon, Spa, Meter Room.</t>
  </si>
  <si>
    <t>Lower, Middle, Upper Basement Floor For Parking</t>
  </si>
  <si>
    <t>Building No. 13 Wing C</t>
  </si>
  <si>
    <t>1st Floor For Residential</t>
  </si>
  <si>
    <t>2nd Floor</t>
  </si>
  <si>
    <t>3rd, 4th, 6th, 7th, 10th to 12th, 14th, 16th, 18th to 20th, 23rd, 24th &amp; 26th Floor</t>
  </si>
  <si>
    <t>8th &amp; 15th Floor (Part Refuge Area)</t>
  </si>
  <si>
    <t>Building No. 13 Wing D</t>
  </si>
  <si>
    <t>Nova A + B</t>
  </si>
  <si>
    <t>Wing C (Nova A)</t>
  </si>
  <si>
    <t xml:space="preserve">Zest 
Wing A </t>
  </si>
  <si>
    <t xml:space="preserve">Zest 
Wing B </t>
  </si>
  <si>
    <t>Wing D (Nova B)</t>
  </si>
  <si>
    <t>Zest plans changed plans available in nova A &amp; B</t>
  </si>
  <si>
    <t xml:space="preserve">We have updated Building No. 13 Nova A &amp; B Wing (On 16/02/2024).
</t>
  </si>
  <si>
    <t>Mr. Manan (CRM) 7666646404.</t>
  </si>
  <si>
    <t>As Per Builder/Rera</t>
  </si>
  <si>
    <t xml:space="preserve">Nova A (Buidling No. 13 Wing C) </t>
  </si>
  <si>
    <t>Nova B (Buidling No. 13 Wing D )</t>
  </si>
  <si>
    <t>Nova A (Orchid C)</t>
  </si>
  <si>
    <t>Nova B (Orchid D)</t>
  </si>
  <si>
    <t>Zen A (Ivy A )</t>
  </si>
  <si>
    <t>Zen B (Ivy B)</t>
  </si>
  <si>
    <t>Building No. 12 (B Wing)</t>
  </si>
  <si>
    <t>Building No. 12 (A Wing)</t>
  </si>
  <si>
    <t>Approved Plans, CC, Fire NOC.</t>
  </si>
  <si>
    <t>We considered Gross carpet area = Net carpet + Balcony.</t>
  </si>
  <si>
    <t xml:space="preserve">We have updated C.C for Building No.13 = Zest A &amp; B Wing (On 16/02/2024).
</t>
  </si>
  <si>
    <t>Flats - 1653, Shops - 34</t>
  </si>
  <si>
    <t>Grand Total</t>
  </si>
  <si>
    <t>Nova Wing A (Orchid C)</t>
  </si>
  <si>
    <t>Nova Wing B (Orchid D)</t>
  </si>
  <si>
    <t>2.60KM from Ghatkopar Railway Station</t>
  </si>
  <si>
    <t>Building No.12 (A &amp; B Wing) = 3B + Gr/Stilt + 1st to 26th Floor
Building No.13 (A &amp; B Wing) = 3B + Gr/Stilt + 1st to 26th Floor
Building No. 13 C &amp; D Wing = 3B + Gr + 1st to 26th Floor</t>
  </si>
  <si>
    <t>Building No. 13 C &amp; D Wing  = 3B + Gr + 1st to 27th Floor</t>
  </si>
  <si>
    <t>Building No. 13 (A &amp; B Wing) = 3B + Gr/Stilt + 1st to 26th Floor</t>
  </si>
  <si>
    <t>Building No. 12 (A &amp; B Wing) = 3B + Gr/Stilt + 1st to 26th Floor</t>
  </si>
  <si>
    <t>Construction details:
Zest A &amp; B</t>
  </si>
  <si>
    <t>Construction details:
Nova A &amp; B</t>
  </si>
  <si>
    <t>Nova A + B wing</t>
  </si>
  <si>
    <t>2 slab kami dile aahet next visit la check kara</t>
  </si>
  <si>
    <t>8th Floor (Part Refuge Area)</t>
  </si>
  <si>
    <t>15th Floor (Part Refuge Area)</t>
  </si>
  <si>
    <t>16500 to 17000 Staff Case Flat No. Nova B Wing 1503</t>
  </si>
  <si>
    <t>666 to 691</t>
  </si>
  <si>
    <t>16500 to 17000 Staff Case Flat No. Nova B Wing 1503 bhargav on 31/08/2024</t>
  </si>
  <si>
    <t>Sale area 667 to 691</t>
  </si>
  <si>
    <t>This C.C. is re-endorsed as per approved amended plans dated 13/07/2023 of sale building No. 13</t>
  </si>
  <si>
    <t>Commencement-CC No
Valid Up to: 
(Building No.13)</t>
  </si>
  <si>
    <t>Construction details:
Zen A</t>
  </si>
  <si>
    <t>Construction details:
Zen B</t>
  </si>
  <si>
    <t>Building No. 12 (A Wing) = 3B + Gr/Stilt + 1st to 26th Floor</t>
  </si>
  <si>
    <t>Building No. 12 (B Wing) = 3B + Gr/Stilt + 1st to 26th Floor</t>
  </si>
  <si>
    <t>RATE 19500 SMITH VERBAL AND COST SHEET on 11/06/2025</t>
  </si>
  <si>
    <t>Recommended Rates/Other Charges of the Property have been revised on 31/08/2024 &amp; 11/06/2025</t>
  </si>
  <si>
    <t>Shruti Tathare</t>
  </si>
  <si>
    <t>Mr. Nainesh Tambe</t>
  </si>
  <si>
    <t>Zen A &amp; B &amp;  Zest A &amp; B =  Construction work is in process at the time of Visit. (Internal visit was not allowed)
Nova A &amp; B Wing = Since internal visit were not permitted, we were unable to determine building progress from an external visit, so we are maintaining the same progress as in the previous report dtd.06/04/2025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</si>
</sst>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8"/>
      <color theme="1"/>
      <name val="Times New Roman"/>
      <family val="1"/>
    </font>
    <font>
      <sz val="11"/>
      <color indexed="8"/>
      <name val="Times New Roman"/>
      <family val="1"/>
    </font>
    <font>
      <b/>
      <sz val="12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330">
    <xf numFmtId="0" fontId="0" fillId="0" borderId="0" xfId="0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Fill="1" applyBorder="1" applyProtection="1">
      <protection hidden="1"/>
    </xf>
    <xf numFmtId="0" fontId="17" fillId="0" borderId="11" xfId="0" applyFont="1" applyFill="1" applyBorder="1" applyProtection="1">
      <protection hidden="1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5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Fill="1"/>
    <xf numFmtId="0" fontId="15" fillId="0" borderId="0" xfId="1" applyFont="1" applyFill="1"/>
    <xf numFmtId="0" fontId="12" fillId="0" borderId="0" xfId="1" applyFont="1" applyFill="1"/>
    <xf numFmtId="1" fontId="7" fillId="0" borderId="0" xfId="1" applyNumberFormat="1" applyFont="1" applyFill="1"/>
    <xf numFmtId="0" fontId="7" fillId="0" borderId="0" xfId="1" applyNumberFormat="1" applyFont="1" applyFill="1"/>
    <xf numFmtId="14" fontId="7" fillId="0" borderId="0" xfId="1" applyNumberFormat="1" applyFont="1" applyFill="1"/>
    <xf numFmtId="0" fontId="7" fillId="0" borderId="0" xfId="1" applyFont="1" applyFill="1" applyProtection="1">
      <protection hidden="1"/>
    </xf>
    <xf numFmtId="0" fontId="23" fillId="0" borderId="0" xfId="1" applyFont="1" applyFill="1"/>
    <xf numFmtId="0" fontId="7" fillId="0" borderId="10" xfId="1" applyFont="1" applyFill="1" applyBorder="1"/>
    <xf numFmtId="0" fontId="17" fillId="0" borderId="10" xfId="0" applyNumberFormat="1" applyFont="1" applyFill="1" applyBorder="1" applyProtection="1">
      <protection hidden="1"/>
    </xf>
    <xf numFmtId="1" fontId="0" fillId="0" borderId="10" xfId="0" applyNumberFormat="1" applyFill="1" applyBorder="1"/>
    <xf numFmtId="1" fontId="0" fillId="0" borderId="10" xfId="0" applyNumberFormat="1" applyFill="1" applyBorder="1" applyAlignment="1">
      <alignment horizontal="right"/>
    </xf>
    <xf numFmtId="1" fontId="0" fillId="0" borderId="12" xfId="0" applyNumberFormat="1" applyFill="1" applyBorder="1"/>
    <xf numFmtId="0" fontId="16" fillId="0" borderId="0" xfId="1" applyFont="1" applyFill="1"/>
    <xf numFmtId="0" fontId="6" fillId="0" borderId="0" xfId="2" applyFont="1" applyFill="1"/>
    <xf numFmtId="0" fontId="7" fillId="0" borderId="0" xfId="0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0" fontId="8" fillId="0" borderId="0" xfId="1" applyFont="1" applyFill="1" applyBorder="1" applyAlignment="1" applyProtection="1">
      <alignment vertical="top"/>
      <protection locked="0"/>
    </xf>
    <xf numFmtId="0" fontId="8" fillId="0" borderId="0" xfId="1" applyFont="1" applyFill="1" applyBorder="1" applyAlignment="1" applyProtection="1">
      <alignment vertical="top" wrapText="1"/>
      <protection locked="0"/>
    </xf>
    <xf numFmtId="0" fontId="7" fillId="0" borderId="0" xfId="1" applyFont="1" applyFill="1" applyProtection="1">
      <protection locked="0"/>
    </xf>
    <xf numFmtId="0" fontId="10" fillId="0" borderId="0" xfId="1" applyFont="1" applyFill="1" applyProtection="1"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Fill="1" applyBorder="1"/>
    <xf numFmtId="0" fontId="25" fillId="0" borderId="1" xfId="0" applyFont="1" applyFill="1" applyBorder="1"/>
    <xf numFmtId="0" fontId="25" fillId="0" borderId="5" xfId="0" applyFont="1" applyFill="1" applyBorder="1"/>
    <xf numFmtId="0" fontId="7" fillId="0" borderId="0" xfId="1" applyFont="1" applyFill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Protection="1">
      <protection locked="0"/>
    </xf>
    <xf numFmtId="1" fontId="7" fillId="0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1" fontId="15" fillId="0" borderId="0" xfId="1" applyNumberFormat="1" applyFont="1" applyFill="1"/>
    <xf numFmtId="0" fontId="7" fillId="0" borderId="0" xfId="1" applyFont="1" applyFill="1" applyAlignment="1">
      <alignment vertical="center"/>
    </xf>
    <xf numFmtId="0" fontId="7" fillId="0" borderId="0" xfId="1" applyFont="1" applyFill="1" applyBorder="1" applyAlignment="1">
      <alignment vertical="center"/>
    </xf>
    <xf numFmtId="1" fontId="16" fillId="0" borderId="0" xfId="1" applyNumberFormat="1" applyFont="1" applyFill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>
      <alignment horizontal="center" vertical="center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1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Fill="1" applyBorder="1" applyAlignment="1" applyProtection="1">
      <alignment horizontal="center" vertical="top" wrapText="1"/>
      <protection locked="0"/>
    </xf>
    <xf numFmtId="1" fontId="7" fillId="0" borderId="0" xfId="0" applyNumberFormat="1" applyFont="1" applyFill="1" applyAlignment="1">
      <alignment horizontal="center" vertical="center"/>
    </xf>
    <xf numFmtId="0" fontId="7" fillId="2" borderId="0" xfId="1" applyFont="1" applyFill="1"/>
    <xf numFmtId="14" fontId="7" fillId="2" borderId="0" xfId="1" applyNumberFormat="1" applyFont="1" applyFill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vertical="top" wrapText="1"/>
      <protection locked="0"/>
    </xf>
    <xf numFmtId="0" fontId="7" fillId="0" borderId="0" xfId="0" applyFont="1" applyFill="1" applyBorder="1" applyAlignment="1">
      <alignment horizontal="center" vertical="center"/>
    </xf>
    <xf numFmtId="0" fontId="6" fillId="0" borderId="0" xfId="2" applyFont="1" applyFill="1" applyBorder="1"/>
    <xf numFmtId="0" fontId="7" fillId="0" borderId="0" xfId="1" applyFont="1" applyFill="1" applyBorder="1"/>
    <xf numFmtId="0" fontId="2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7" fillId="0" borderId="0" xfId="1" applyFont="1" applyFill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1" applyFont="1" applyFill="1"/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24" fillId="2" borderId="15" xfId="0" applyFont="1" applyFill="1" applyBorder="1"/>
    <xf numFmtId="0" fontId="25" fillId="0" borderId="9" xfId="0" applyFont="1" applyFill="1" applyBorder="1"/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10" fillId="0" borderId="0" xfId="1" applyFont="1" applyFill="1"/>
    <xf numFmtId="0" fontId="29" fillId="0" borderId="0" xfId="1" applyFont="1" applyFill="1"/>
    <xf numFmtId="0" fontId="10" fillId="0" borderId="0" xfId="0" applyFont="1" applyFill="1" applyAlignment="1">
      <alignment horizontal="center" vertical="center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1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Alignment="1">
      <alignment horizontal="center" vertical="center"/>
    </xf>
    <xf numFmtId="168" fontId="7" fillId="0" borderId="0" xfId="1" applyNumberFormat="1" applyFont="1" applyFill="1" applyAlignment="1">
      <alignment horizontal="center" vertical="center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5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4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Fill="1" applyBorder="1" applyAlignment="1">
      <alignment horizontal="center" vertical="center"/>
    </xf>
    <xf numFmtId="1" fontId="6" fillId="0" borderId="2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6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8" xfId="1" applyNumberFormat="1" applyFont="1" applyFill="1" applyBorder="1" applyAlignment="1" applyProtection="1">
      <alignment horizontal="center" vertical="top" wrapText="1"/>
      <protection locked="0"/>
    </xf>
    <xf numFmtId="1" fontId="8" fillId="0" borderId="9" xfId="1" applyNumberFormat="1" applyFont="1" applyFill="1" applyBorder="1" applyAlignment="1" applyProtection="1">
      <alignment horizontal="center" vertical="top" wrapText="1"/>
      <protection locked="0"/>
    </xf>
    <xf numFmtId="1" fontId="8" fillId="5" borderId="16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8" xfId="1" applyFont="1" applyFill="1" applyBorder="1" applyAlignment="1" applyProtection="1">
      <alignment horizontal="center" vertical="center" wrapText="1"/>
      <protection locked="0"/>
    </xf>
    <xf numFmtId="0" fontId="6" fillId="0" borderId="25" xfId="1" applyFont="1" applyFill="1" applyBorder="1" applyAlignment="1" applyProtection="1">
      <alignment horizontal="center" vertical="center" wrapText="1"/>
      <protection locked="0"/>
    </xf>
    <xf numFmtId="0" fontId="6" fillId="0" borderId="26" xfId="1" applyFont="1" applyFill="1" applyBorder="1" applyAlignment="1" applyProtection="1">
      <alignment horizontal="center" vertical="center" wrapText="1"/>
      <protection locked="0"/>
    </xf>
    <xf numFmtId="0" fontId="6" fillId="0" borderId="19" xfId="1" applyFont="1" applyFill="1" applyBorder="1" applyAlignment="1" applyProtection="1">
      <alignment horizontal="center" vertical="center" wrapText="1"/>
      <protection locked="0"/>
    </xf>
    <xf numFmtId="0" fontId="6" fillId="0" borderId="20" xfId="1" applyFont="1" applyFill="1" applyBorder="1" applyAlignment="1" applyProtection="1">
      <alignment horizontal="center" vertical="center" wrapText="1"/>
      <protection locked="0"/>
    </xf>
    <xf numFmtId="0" fontId="11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12" fillId="0" borderId="8" xfId="1" applyFont="1" applyFill="1" applyBorder="1" applyAlignment="1" applyProtection="1">
      <alignment horizontal="left" vertical="top" wrapText="1"/>
      <protection locked="0"/>
    </xf>
    <xf numFmtId="0" fontId="12" fillId="0" borderId="9" xfId="1" applyFont="1" applyFill="1" applyBorder="1" applyAlignment="1" applyProtection="1">
      <alignment horizontal="left" vertical="top" wrapText="1"/>
      <protection locked="0"/>
    </xf>
    <xf numFmtId="0" fontId="12" fillId="0" borderId="21" xfId="1" applyFont="1" applyFill="1" applyBorder="1" applyAlignment="1" applyProtection="1">
      <alignment horizontal="left" vertical="top" wrapText="1"/>
      <protection locked="0"/>
    </xf>
    <xf numFmtId="14" fontId="12" fillId="0" borderId="8" xfId="1" applyNumberFormat="1" applyFont="1" applyFill="1" applyBorder="1" applyAlignment="1" applyProtection="1">
      <alignment horizontal="left" vertical="top" wrapText="1"/>
      <protection locked="0"/>
    </xf>
    <xf numFmtId="0" fontId="13" fillId="6" borderId="1" xfId="1" applyFont="1" applyFill="1" applyBorder="1" applyAlignment="1" applyProtection="1">
      <alignment horizontal="center" vertical="top"/>
      <protection locked="0"/>
    </xf>
    <xf numFmtId="0" fontId="13" fillId="7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4" fontId="12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center"/>
      <protection locked="0"/>
    </xf>
    <xf numFmtId="0" fontId="12" fillId="0" borderId="1" xfId="1" applyFont="1" applyFill="1" applyBorder="1" applyAlignment="1" applyProtection="1">
      <alignment horizontal="center" vertical="center" wrapText="1"/>
      <protection locked="0"/>
    </xf>
    <xf numFmtId="0" fontId="7" fillId="0" borderId="8" xfId="1" applyFont="1" applyFill="1" applyBorder="1" applyAlignment="1" applyProtection="1">
      <alignment horizontal="left"/>
      <protection locked="0"/>
    </xf>
    <xf numFmtId="0" fontId="7" fillId="0" borderId="21" xfId="1" applyFont="1" applyFill="1" applyBorder="1" applyAlignment="1" applyProtection="1">
      <alignment horizontal="left"/>
      <protection locked="0"/>
    </xf>
    <xf numFmtId="0" fontId="7" fillId="0" borderId="9" xfId="1" applyFont="1" applyFill="1" applyBorder="1" applyAlignment="1" applyProtection="1">
      <alignment horizontal="left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164" fontId="12" fillId="0" borderId="1" xfId="1" applyNumberFormat="1" applyFont="1" applyFill="1" applyBorder="1" applyAlignment="1" applyProtection="1">
      <alignment horizontal="left" vertical="top"/>
      <protection locked="0"/>
    </xf>
    <xf numFmtId="1" fontId="12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2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center" wrapText="1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6" fillId="0" borderId="21" xfId="1" applyFont="1" applyFill="1" applyBorder="1" applyAlignment="1" applyProtection="1">
      <alignment horizontal="left" vertical="top" wrapText="1"/>
      <protection locked="0"/>
    </xf>
    <xf numFmtId="0" fontId="6" fillId="0" borderId="9" xfId="1" applyFont="1" applyFill="1" applyBorder="1" applyAlignment="1" applyProtection="1">
      <alignment horizontal="left" vertical="top" wrapText="1"/>
      <protection locked="0"/>
    </xf>
    <xf numFmtId="0" fontId="8" fillId="3" borderId="1" xfId="1" applyFont="1" applyFill="1" applyBorder="1" applyAlignment="1" applyProtection="1">
      <alignment horizontal="center" vertical="top"/>
      <protection locked="0"/>
    </xf>
    <xf numFmtId="14" fontId="6" fillId="0" borderId="8" xfId="1" applyNumberFormat="1" applyFont="1" applyFill="1" applyBorder="1" applyAlignment="1" applyProtection="1">
      <alignment horizontal="left" vertical="top" wrapText="1"/>
      <protection locked="0"/>
    </xf>
    <xf numFmtId="0" fontId="6" fillId="0" borderId="8" xfId="1" applyFont="1" applyFill="1" applyBorder="1" applyAlignment="1" applyProtection="1">
      <alignment horizontal="left" vertical="top"/>
      <protection locked="0"/>
    </xf>
    <xf numFmtId="0" fontId="6" fillId="0" borderId="9" xfId="1" applyFont="1" applyFill="1" applyBorder="1" applyAlignment="1" applyProtection="1">
      <alignment horizontal="left" vertical="top"/>
      <protection locked="0"/>
    </xf>
    <xf numFmtId="0" fontId="12" fillId="0" borderId="8" xfId="1" applyFont="1" applyFill="1" applyBorder="1" applyAlignment="1" applyProtection="1">
      <alignment horizontal="left" vertical="top"/>
      <protection locked="0"/>
    </xf>
    <xf numFmtId="0" fontId="12" fillId="0" borderId="9" xfId="1" applyFont="1" applyFill="1" applyBorder="1" applyAlignment="1" applyProtection="1">
      <alignment horizontal="left" vertical="top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0" fontId="13" fillId="0" borderId="21" xfId="1" applyFont="1" applyFill="1" applyBorder="1" applyAlignment="1" applyProtection="1">
      <alignment horizontal="left" vertical="top"/>
      <protection locked="0"/>
    </xf>
    <xf numFmtId="0" fontId="13" fillId="0" borderId="9" xfId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7" xfId="1" applyFont="1" applyFill="1" applyBorder="1" applyAlignment="1" applyProtection="1">
      <alignment horizontal="left" vertical="top" wrapText="1"/>
      <protection locked="0"/>
    </xf>
    <xf numFmtId="0" fontId="12" fillId="0" borderId="24" xfId="1" applyFont="1" applyFill="1" applyBorder="1" applyAlignment="1" applyProtection="1">
      <alignment horizontal="left" vertical="top" wrapText="1"/>
      <protection locked="0"/>
    </xf>
    <xf numFmtId="0" fontId="12" fillId="0" borderId="18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 wrapText="1"/>
      <protection locked="0"/>
    </xf>
    <xf numFmtId="0" fontId="8" fillId="0" borderId="9" xfId="1" applyFont="1" applyFill="1" applyBorder="1" applyAlignment="1" applyProtection="1">
      <alignment horizontal="left" vertical="top" wrapText="1"/>
      <protection locked="0"/>
    </xf>
    <xf numFmtId="0" fontId="8" fillId="0" borderId="21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left" vertical="top"/>
      <protection locked="0"/>
    </xf>
    <xf numFmtId="0" fontId="8" fillId="0" borderId="9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25" xfId="1" applyFont="1" applyFill="1" applyBorder="1" applyAlignment="1" applyProtection="1">
      <alignment horizontal="left" vertical="top" wrapText="1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0" fontId="12" fillId="0" borderId="26" xfId="1" applyFont="1" applyFill="1" applyBorder="1" applyAlignment="1" applyProtection="1">
      <alignment horizontal="left" vertical="top" wrapText="1"/>
      <protection locked="0"/>
    </xf>
    <xf numFmtId="0" fontId="7" fillId="0" borderId="4" xfId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7" fillId="0" borderId="5" xfId="1" applyFont="1" applyFill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6" fillId="0" borderId="3" xfId="1" applyFont="1" applyFill="1" applyBorder="1" applyAlignment="1" applyProtection="1">
      <alignment horizontal="left" vertical="top" wrapText="1"/>
      <protection locked="0"/>
    </xf>
    <xf numFmtId="0" fontId="13" fillId="0" borderId="22" xfId="1" applyFont="1" applyFill="1" applyBorder="1" applyAlignment="1" applyProtection="1">
      <alignment horizontal="center" vertical="center" wrapText="1"/>
      <protection locked="0"/>
    </xf>
    <xf numFmtId="0" fontId="13" fillId="0" borderId="15" xfId="1" applyFont="1" applyFill="1" applyBorder="1" applyAlignment="1" applyProtection="1">
      <alignment horizontal="center" vertical="center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3" fillId="0" borderId="23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Fill="1" applyBorder="1" applyAlignment="1" applyProtection="1">
      <alignment horizontal="left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8" fillId="0" borderId="13" xfId="1" applyFont="1" applyFill="1" applyBorder="1" applyAlignment="1" applyProtection="1">
      <alignment horizontal="left" vertical="top" wrapText="1"/>
      <protection locked="0"/>
    </xf>
    <xf numFmtId="0" fontId="8" fillId="0" borderId="14" xfId="1" applyFont="1" applyFill="1" applyBorder="1" applyAlignment="1" applyProtection="1">
      <alignment horizontal="left" vertical="top" wrapText="1"/>
      <protection locked="0"/>
    </xf>
    <xf numFmtId="0" fontId="8" fillId="0" borderId="23" xfId="1" applyFont="1" applyFill="1" applyBorder="1" applyAlignment="1" applyProtection="1">
      <alignment horizontal="left" vertical="top" wrapText="1"/>
      <protection locked="0"/>
    </xf>
    <xf numFmtId="0" fontId="7" fillId="0" borderId="6" xfId="1" applyFont="1" applyFill="1" applyBorder="1" applyAlignment="1" applyProtection="1">
      <alignment horizontal="center" vertical="top" wrapText="1"/>
      <protection locked="0"/>
    </xf>
    <xf numFmtId="0" fontId="7" fillId="0" borderId="7" xfId="1" applyFont="1" applyFill="1" applyBorder="1" applyAlignment="1" applyProtection="1">
      <alignment horizontal="center" vertical="top" wrapText="1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Fill="1" applyBorder="1" applyAlignment="1" applyProtection="1">
      <alignment horizontal="center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6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1" fontId="10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" xfId="0" applyNumberFormat="1" applyFont="1" applyFill="1" applyBorder="1" applyAlignment="1" applyProtection="1">
      <alignment horizontal="center" vertical="top" wrapText="1"/>
      <protection locked="0"/>
    </xf>
    <xf numFmtId="1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0" applyNumberFormat="1" applyFont="1" applyFill="1" applyBorder="1" applyAlignment="1" applyProtection="1">
      <alignment horizontal="left" vertical="top" wrapText="1"/>
      <protection locked="0"/>
    </xf>
    <xf numFmtId="1" fontId="8" fillId="0" borderId="21" xfId="0" applyNumberFormat="1" applyFont="1" applyFill="1" applyBorder="1" applyAlignment="1" applyProtection="1">
      <alignment horizontal="left" vertical="top" wrapText="1"/>
      <protection locked="0"/>
    </xf>
    <xf numFmtId="1" fontId="8" fillId="0" borderId="9" xfId="0" applyNumberFormat="1" applyFont="1" applyFill="1" applyBorder="1" applyAlignment="1" applyProtection="1">
      <alignment horizontal="left" vertical="top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1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0" fontId="13" fillId="0" borderId="1" xfId="1" applyFont="1" applyFill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6" fillId="0" borderId="1" xfId="1" applyFont="1" applyFill="1" applyBorder="1" applyAlignment="1" applyProtection="1">
      <alignment vertical="top"/>
      <protection locked="0"/>
    </xf>
    <xf numFmtId="0" fontId="6" fillId="0" borderId="17" xfId="1" applyFont="1" applyFill="1" applyBorder="1" applyAlignment="1" applyProtection="1">
      <alignment horizontal="left" vertical="top" wrapText="1"/>
      <protection locked="0"/>
    </xf>
    <xf numFmtId="0" fontId="6" fillId="0" borderId="18" xfId="1" applyFont="1" applyFill="1" applyBorder="1" applyAlignment="1" applyProtection="1">
      <alignment horizontal="left" vertical="top" wrapText="1"/>
      <protection locked="0"/>
    </xf>
    <xf numFmtId="0" fontId="6" fillId="0" borderId="19" xfId="1" applyFont="1" applyFill="1" applyBorder="1" applyAlignment="1" applyProtection="1">
      <alignment horizontal="left" vertical="top" wrapText="1"/>
      <protection locked="0"/>
    </xf>
    <xf numFmtId="0" fontId="6" fillId="0" borderId="20" xfId="1" applyFont="1" applyFill="1" applyBorder="1" applyAlignment="1" applyProtection="1">
      <alignment horizontal="left" vertical="top" wrapText="1"/>
      <protection locked="0"/>
    </xf>
    <xf numFmtId="0" fontId="12" fillId="0" borderId="8" xfId="1" applyFont="1" applyFill="1" applyBorder="1" applyAlignment="1" applyProtection="1">
      <alignment horizontal="center" vertical="center" wrapText="1"/>
      <protection locked="0"/>
    </xf>
    <xf numFmtId="0" fontId="12" fillId="0" borderId="9" xfId="1" applyFont="1" applyFill="1" applyBorder="1" applyAlignment="1" applyProtection="1">
      <alignment horizontal="center" vertical="center" wrapText="1"/>
      <protection locked="0"/>
    </xf>
    <xf numFmtId="0" fontId="12" fillId="0" borderId="9" xfId="1" applyFont="1" applyFill="1" applyBorder="1" applyAlignment="1" applyProtection="1">
      <alignment horizontal="center" vertical="center"/>
      <protection locked="0"/>
    </xf>
    <xf numFmtId="0" fontId="13" fillId="0" borderId="8" xfId="1" applyFont="1" applyFill="1" applyBorder="1" applyAlignment="1" applyProtection="1">
      <alignment horizontal="center" vertical="top" wrapText="1"/>
      <protection locked="0"/>
    </xf>
    <xf numFmtId="0" fontId="13" fillId="0" borderId="9" xfId="1" applyFont="1" applyFill="1" applyBorder="1" applyAlignment="1" applyProtection="1">
      <alignment horizontal="center" vertical="top" wrapText="1"/>
      <protection locked="0"/>
    </xf>
    <xf numFmtId="0" fontId="13" fillId="0" borderId="8" xfId="1" applyFont="1" applyFill="1" applyBorder="1" applyAlignment="1" applyProtection="1">
      <alignment horizontal="center" vertical="top"/>
      <protection locked="0"/>
    </xf>
    <xf numFmtId="0" fontId="13" fillId="0" borderId="9" xfId="1" applyFont="1" applyFill="1" applyBorder="1" applyAlignment="1" applyProtection="1">
      <alignment horizontal="center" vertical="top"/>
      <protection locked="0"/>
    </xf>
    <xf numFmtId="0" fontId="12" fillId="0" borderId="8" xfId="1" applyFont="1" applyFill="1" applyBorder="1" applyAlignment="1" applyProtection="1">
      <alignment horizontal="center" vertical="center"/>
      <protection locked="0"/>
    </xf>
    <xf numFmtId="1" fontId="10" fillId="0" borderId="1" xfId="0" applyNumberFormat="1" applyFont="1" applyFill="1" applyBorder="1" applyAlignment="1" applyProtection="1">
      <alignment horizontal="center" vertical="center"/>
      <protection locked="0"/>
    </xf>
    <xf numFmtId="1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32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12" fillId="0" borderId="24" xfId="1" applyFont="1" applyFill="1" applyBorder="1" applyAlignment="1" applyProtection="1">
      <alignment horizontal="left" vertical="top"/>
      <protection locked="0"/>
    </xf>
    <xf numFmtId="0" fontId="12" fillId="0" borderId="18" xfId="1" applyFont="1" applyFill="1" applyBorder="1" applyAlignment="1" applyProtection="1">
      <alignment horizontal="left" vertical="top"/>
      <protection locked="0"/>
    </xf>
    <xf numFmtId="0" fontId="12" fillId="0" borderId="25" xfId="1" applyFont="1" applyFill="1" applyBorder="1" applyAlignment="1" applyProtection="1">
      <alignment horizontal="left" vertical="top"/>
      <protection locked="0"/>
    </xf>
    <xf numFmtId="0" fontId="12" fillId="0" borderId="0" xfId="1" applyFont="1" applyFill="1" applyBorder="1" applyAlignment="1" applyProtection="1">
      <alignment horizontal="left" vertical="top"/>
      <protection locked="0"/>
    </xf>
    <xf numFmtId="0" fontId="12" fillId="0" borderId="26" xfId="1" applyFont="1" applyFill="1" applyBorder="1" applyAlignment="1" applyProtection="1">
      <alignment horizontal="left" vertical="top"/>
      <protection locked="0"/>
    </xf>
    <xf numFmtId="0" fontId="12" fillId="0" borderId="19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/>
      <protection locked="0"/>
    </xf>
    <xf numFmtId="1" fontId="8" fillId="0" borderId="3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4" xfId="0" applyNumberFormat="1" applyFont="1" applyFill="1" applyBorder="1" applyAlignment="1" applyProtection="1">
      <alignment horizontal="center" vertical="center" wrapText="1"/>
      <protection locked="0"/>
    </xf>
    <xf numFmtId="1" fontId="10" fillId="0" borderId="34" xfId="0" applyNumberFormat="1" applyFont="1" applyFill="1" applyBorder="1" applyAlignment="1" applyProtection="1">
      <alignment horizontal="center" vertical="center"/>
      <protection locked="0"/>
    </xf>
    <xf numFmtId="0" fontId="10" fillId="0" borderId="34" xfId="0" applyFont="1" applyFill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  <xf numFmtId="1" fontId="8" fillId="0" borderId="17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4" fillId="0" borderId="1" xfId="1" applyNumberFormat="1" applyFont="1" applyFill="1" applyBorder="1" applyAlignment="1" applyProtection="1">
      <alignment horizontal="center" vertical="top" wrapText="1"/>
      <protection locked="0"/>
    </xf>
    <xf numFmtId="0" fontId="8" fillId="0" borderId="22" xfId="1" applyFont="1" applyFill="1" applyBorder="1" applyAlignment="1" applyProtection="1">
      <alignment horizontal="left" vertical="top" wrapText="1"/>
      <protection locked="0"/>
    </xf>
    <xf numFmtId="0" fontId="8" fillId="0" borderId="15" xfId="1" applyFont="1" applyFill="1" applyBorder="1" applyAlignment="1" applyProtection="1">
      <alignment horizontal="left" vertical="top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1" fontId="8" fillId="0" borderId="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0" fontId="7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center" vertical="center" wrapText="1"/>
      <protection locked="0"/>
    </xf>
    <xf numFmtId="1" fontId="4" fillId="0" borderId="3" xfId="1" applyNumberFormat="1" applyFont="1" applyFill="1" applyBorder="1" applyAlignment="1" applyProtection="1">
      <alignment horizontal="center" vertical="top" wrapText="1"/>
      <protection locked="0"/>
    </xf>
    <xf numFmtId="1" fontId="4" fillId="0" borderId="16" xfId="1" applyNumberFormat="1" applyFont="1" applyFill="1" applyBorder="1" applyAlignment="1" applyProtection="1">
      <alignment horizontal="center" vertical="top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png"/><Relationship Id="rId7" Type="http://schemas.openxmlformats.org/officeDocument/2006/relationships/image" Target="../media/image23.jpe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284792</xdr:colOff>
      <xdr:row>712</xdr:row>
      <xdr:rowOff>30507</xdr:rowOff>
    </xdr:from>
    <xdr:to>
      <xdr:col>7</xdr:col>
      <xdr:colOff>718046</xdr:colOff>
      <xdr:row>731</xdr:row>
      <xdr:rowOff>63112</xdr:rowOff>
    </xdr:to>
    <xdr:grpSp>
      <xdr:nvGrpSpPr>
        <xdr:cNvPr id="17" name="Group 16"/>
        <xdr:cNvGrpSpPr/>
      </xdr:nvGrpSpPr>
      <xdr:grpSpPr>
        <a:xfrm>
          <a:off x="284792" y="151906632"/>
          <a:ext cx="6129204" cy="3833080"/>
          <a:chOff x="273586" y="148921945"/>
          <a:chExt cx="6129204" cy="3833080"/>
        </a:xfrm>
      </xdr:grpSpPr>
      <xdr:pic>
        <xdr:nvPicPr>
          <xdr:cNvPr id="4" name="Picture 3">
            <a:extLst>
              <a:ext uri="{FF2B5EF4-FFF2-40B4-BE49-F238E27FC236}">
                <a16:creationId xmlns="" xmlns:a16="http://schemas.microsoft.com/office/drawing/2014/main" id="{E0928D76-D660-EC2E-F53D-F8B7256CEE7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586" y="148921945"/>
            <a:ext cx="6060900" cy="37919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" name="TextBox 15">
            <a:extLst>
              <a:ext uri="{FF2B5EF4-FFF2-40B4-BE49-F238E27FC236}">
                <a16:creationId xmlns="" xmlns:a16="http://schemas.microsoft.com/office/drawing/2014/main" id="{513D4C11-7352-B347-D0F4-6FC351A39FAE}"/>
              </a:ext>
            </a:extLst>
          </xdr:cNvPr>
          <xdr:cNvSpPr txBox="1"/>
        </xdr:nvSpPr>
        <xdr:spPr>
          <a:xfrm>
            <a:off x="3518284" y="152009004"/>
            <a:ext cx="1585847" cy="746021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No.12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Zen A(Ivy A)</a:t>
            </a:r>
            <a:endParaRPr lang="x-none" sz="1400" b="1"/>
          </a:p>
        </xdr:txBody>
      </xdr:sp>
      <xdr:cxnSp macro="">
        <xdr:nvCxnSpPr>
          <xdr:cNvPr id="6" name="Straight Arrow Connector 5">
            <a:extLst>
              <a:ext uri="{FF2B5EF4-FFF2-40B4-BE49-F238E27FC236}">
                <a16:creationId xmlns="" xmlns:a16="http://schemas.microsoft.com/office/drawing/2014/main" id="{5AE97B74-0D88-F68A-F91E-35443C10EE0E}"/>
              </a:ext>
            </a:extLst>
          </xdr:cNvPr>
          <xdr:cNvCxnSpPr>
            <a:cxnSpLocks/>
          </xdr:cNvCxnSpPr>
        </xdr:nvCxnSpPr>
        <xdr:spPr>
          <a:xfrm flipH="1" flipV="1">
            <a:off x="3283884" y="152097681"/>
            <a:ext cx="248211" cy="388845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23">
            <a:extLst>
              <a:ext uri="{FF2B5EF4-FFF2-40B4-BE49-F238E27FC236}">
                <a16:creationId xmlns="" xmlns:a16="http://schemas.microsoft.com/office/drawing/2014/main" id="{28EF9D38-9E5F-39A6-B8AB-859748C8E6CD}"/>
              </a:ext>
            </a:extLst>
          </xdr:cNvPr>
          <xdr:cNvSpPr txBox="1"/>
        </xdr:nvSpPr>
        <xdr:spPr>
          <a:xfrm>
            <a:off x="4822547" y="151416334"/>
            <a:ext cx="1580243" cy="743096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No.12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Zen B(Ivy B)</a:t>
            </a:r>
            <a:endParaRPr lang="x-none" sz="1400" b="1"/>
          </a:p>
        </xdr:txBody>
      </xdr:sp>
      <xdr:cxnSp macro="">
        <xdr:nvCxnSpPr>
          <xdr:cNvPr id="8" name="Straight Arrow Connector 7">
            <a:extLst>
              <a:ext uri="{FF2B5EF4-FFF2-40B4-BE49-F238E27FC236}">
                <a16:creationId xmlns="" xmlns:a16="http://schemas.microsoft.com/office/drawing/2014/main" id="{77B74BD9-74DC-DDB5-0EBC-43D520D3C211}"/>
              </a:ext>
            </a:extLst>
          </xdr:cNvPr>
          <xdr:cNvCxnSpPr>
            <a:cxnSpLocks/>
            <a:stCxn id="7" idx="1"/>
          </xdr:cNvCxnSpPr>
        </xdr:nvCxnSpPr>
        <xdr:spPr>
          <a:xfrm flipH="1" flipV="1">
            <a:off x="4362952" y="151555017"/>
            <a:ext cx="459595" cy="232865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TextBox 30">
            <a:extLst>
              <a:ext uri="{FF2B5EF4-FFF2-40B4-BE49-F238E27FC236}">
                <a16:creationId xmlns="" xmlns:a16="http://schemas.microsoft.com/office/drawing/2014/main" id="{C0F49EE0-93CB-C351-4499-73658DB0E68C}"/>
              </a:ext>
            </a:extLst>
          </xdr:cNvPr>
          <xdr:cNvSpPr txBox="1"/>
        </xdr:nvSpPr>
        <xdr:spPr>
          <a:xfrm>
            <a:off x="4591050" y="149094246"/>
            <a:ext cx="1567352" cy="743098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No.13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Nova B (Orchid D)</a:t>
            </a:r>
            <a:endParaRPr lang="x-none" sz="1400" b="1"/>
          </a:p>
        </xdr:txBody>
      </xdr:sp>
      <xdr:sp macro="" textlink="">
        <xdr:nvSpPr>
          <xdr:cNvPr id="10" name="TextBox 1024">
            <a:extLst>
              <a:ext uri="{FF2B5EF4-FFF2-40B4-BE49-F238E27FC236}">
                <a16:creationId xmlns="" xmlns:a16="http://schemas.microsoft.com/office/drawing/2014/main" id="{4A55DDA6-8AC3-371F-C9D4-E61062DDFC3E}"/>
              </a:ext>
            </a:extLst>
          </xdr:cNvPr>
          <xdr:cNvSpPr txBox="1"/>
        </xdr:nvSpPr>
        <xdr:spPr>
          <a:xfrm>
            <a:off x="3037804" y="150349003"/>
            <a:ext cx="1574080" cy="744778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No.13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Nova A (Orchid C)</a:t>
            </a:r>
            <a:endParaRPr lang="x-none" sz="1400" b="1"/>
          </a:p>
        </xdr:txBody>
      </xdr:sp>
      <xdr:sp macro="" textlink="">
        <xdr:nvSpPr>
          <xdr:cNvPr id="11" name="TextBox 1028">
            <a:extLst>
              <a:ext uri="{FF2B5EF4-FFF2-40B4-BE49-F238E27FC236}">
                <a16:creationId xmlns="" xmlns:a16="http://schemas.microsoft.com/office/drawing/2014/main" id="{28712F3D-45B1-C0C7-EF49-3EAFE7E469FC}"/>
              </a:ext>
            </a:extLst>
          </xdr:cNvPr>
          <xdr:cNvSpPr txBox="1"/>
        </xdr:nvSpPr>
        <xdr:spPr>
          <a:xfrm>
            <a:off x="1261856" y="149085197"/>
            <a:ext cx="1565115" cy="743098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No.13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Zest B</a:t>
            </a:r>
            <a:endParaRPr lang="x-none" sz="1400" b="1"/>
          </a:p>
        </xdr:txBody>
      </xdr:sp>
      <xdr:sp macro="" textlink="">
        <xdr:nvSpPr>
          <xdr:cNvPr id="12" name="TextBox 1032">
            <a:extLst>
              <a:ext uri="{FF2B5EF4-FFF2-40B4-BE49-F238E27FC236}">
                <a16:creationId xmlns="" xmlns:a16="http://schemas.microsoft.com/office/drawing/2014/main" id="{9F9B866D-322F-6FA9-CE33-6FA217625CD5}"/>
              </a:ext>
            </a:extLst>
          </xdr:cNvPr>
          <xdr:cNvSpPr txBox="1"/>
        </xdr:nvSpPr>
        <xdr:spPr>
          <a:xfrm>
            <a:off x="386603" y="149883829"/>
            <a:ext cx="1580244" cy="743097"/>
          </a:xfrm>
          <a:prstGeom prst="rect">
            <a:avLst/>
          </a:prstGeom>
          <a:noFill/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="1"/>
              <a:t>Building No.13</a:t>
            </a:r>
          </a:p>
          <a:p>
            <a:r>
              <a:rPr lang="en-US" sz="1400" b="1"/>
              <a:t>Sale Building</a:t>
            </a:r>
          </a:p>
          <a:p>
            <a:r>
              <a:rPr lang="en-US" sz="1400" b="1"/>
              <a:t>Zest A</a:t>
            </a:r>
            <a:endParaRPr lang="x-none" sz="1400" b="1"/>
          </a:p>
        </xdr:txBody>
      </xdr:sp>
      <xdr:cxnSp macro="">
        <xdr:nvCxnSpPr>
          <xdr:cNvPr id="13" name="Straight Arrow Connector 12">
            <a:extLst>
              <a:ext uri="{FF2B5EF4-FFF2-40B4-BE49-F238E27FC236}">
                <a16:creationId xmlns="" xmlns:a16="http://schemas.microsoft.com/office/drawing/2014/main" id="{8CACA29F-67AF-5570-6937-E815A88C8E8A}"/>
              </a:ext>
            </a:extLst>
          </xdr:cNvPr>
          <xdr:cNvCxnSpPr>
            <a:cxnSpLocks/>
          </xdr:cNvCxnSpPr>
        </xdr:nvCxnSpPr>
        <xdr:spPr>
          <a:xfrm flipH="1">
            <a:off x="4996344" y="149981208"/>
            <a:ext cx="295310" cy="408532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Straight Arrow Connector 13">
            <a:extLst>
              <a:ext uri="{FF2B5EF4-FFF2-40B4-BE49-F238E27FC236}">
                <a16:creationId xmlns="" xmlns:a16="http://schemas.microsoft.com/office/drawing/2014/main" id="{DF6568BD-0397-1579-C81F-F84A385A1D1D}"/>
              </a:ext>
            </a:extLst>
          </xdr:cNvPr>
          <xdr:cNvCxnSpPr>
            <a:cxnSpLocks/>
          </xdr:cNvCxnSpPr>
        </xdr:nvCxnSpPr>
        <xdr:spPr>
          <a:xfrm flipV="1">
            <a:off x="3498477" y="149974167"/>
            <a:ext cx="403412" cy="422461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Arrow Connector 14">
            <a:extLst>
              <a:ext uri="{FF2B5EF4-FFF2-40B4-BE49-F238E27FC236}">
                <a16:creationId xmlns="" xmlns:a16="http://schemas.microsoft.com/office/drawing/2014/main" id="{D1BB5C38-6791-AFB0-E94B-7D5F1E69200B}"/>
              </a:ext>
            </a:extLst>
          </xdr:cNvPr>
          <xdr:cNvCxnSpPr>
            <a:cxnSpLocks/>
          </xdr:cNvCxnSpPr>
        </xdr:nvCxnSpPr>
        <xdr:spPr>
          <a:xfrm>
            <a:off x="1563159" y="150117014"/>
            <a:ext cx="556829" cy="272726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Arrow Connector 15">
            <a:extLst>
              <a:ext uri="{FF2B5EF4-FFF2-40B4-BE49-F238E27FC236}">
                <a16:creationId xmlns="" xmlns:a16="http://schemas.microsoft.com/office/drawing/2014/main" id="{A92E9A43-DFB1-2C92-BBAC-29A1DE59D82F}"/>
              </a:ext>
            </a:extLst>
          </xdr:cNvPr>
          <xdr:cNvCxnSpPr>
            <a:cxnSpLocks/>
          </xdr:cNvCxnSpPr>
        </xdr:nvCxnSpPr>
        <xdr:spPr>
          <a:xfrm>
            <a:off x="2477060" y="149540499"/>
            <a:ext cx="532196" cy="65694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638175</xdr:colOff>
      <xdr:row>735</xdr:row>
      <xdr:rowOff>28575</xdr:rowOff>
    </xdr:from>
    <xdr:to>
      <xdr:col>7</xdr:col>
      <xdr:colOff>144340</xdr:colOff>
      <xdr:row>772</xdr:row>
      <xdr:rowOff>39832</xdr:rowOff>
    </xdr:to>
    <xdr:grpSp>
      <xdr:nvGrpSpPr>
        <xdr:cNvPr id="41" name="Group 40"/>
        <xdr:cNvGrpSpPr/>
      </xdr:nvGrpSpPr>
      <xdr:grpSpPr>
        <a:xfrm>
          <a:off x="638175" y="156505275"/>
          <a:ext cx="5202115" cy="7412182"/>
          <a:chOff x="663299" y="187138"/>
          <a:chExt cx="5400000" cy="7654586"/>
        </a:xfrm>
      </xdr:grpSpPr>
      <xdr:pic>
        <xdr:nvPicPr>
          <xdr:cNvPr id="42" name="Picture 41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43299" y="187138"/>
            <a:ext cx="5040000" cy="391621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43" name="Group 42"/>
          <xdr:cNvGrpSpPr/>
        </xdr:nvGrpSpPr>
        <xdr:grpSpPr>
          <a:xfrm>
            <a:off x="663299" y="4241724"/>
            <a:ext cx="5400000" cy="3600000"/>
            <a:chOff x="663299" y="4510663"/>
            <a:chExt cx="5760000" cy="3753514"/>
          </a:xfrm>
        </xdr:grpSpPr>
        <xdr:pic>
          <xdr:nvPicPr>
            <xdr:cNvPr id="44" name="Picture 4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63299" y="4510663"/>
              <a:ext cx="5760000" cy="3753514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45" name="Rectangle 44"/>
            <xdr:cNvSpPr/>
          </xdr:nvSpPr>
          <xdr:spPr>
            <a:xfrm rot="19734641">
              <a:off x="2445033" y="5375107"/>
              <a:ext cx="2124816" cy="1450886"/>
            </a:xfrm>
            <a:prstGeom prst="rect">
              <a:avLst/>
            </a:prstGeom>
            <a:noFill/>
            <a:ln w="5715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</xdr:grpSp>
    </xdr:grpSp>
    <xdr:clientData/>
  </xdr:twoCellAnchor>
  <xdr:twoCellAnchor editAs="oneCell">
    <xdr:from>
      <xdr:col>11</xdr:col>
      <xdr:colOff>18489</xdr:colOff>
      <xdr:row>90</xdr:row>
      <xdr:rowOff>119343</xdr:rowOff>
    </xdr:from>
    <xdr:to>
      <xdr:col>17</xdr:col>
      <xdr:colOff>104518</xdr:colOff>
      <xdr:row>105</xdr:row>
      <xdr:rowOff>155311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354" t="15106" r="20415"/>
        <a:stretch/>
      </xdr:blipFill>
      <xdr:spPr>
        <a:xfrm>
          <a:off x="9229724" y="25231725"/>
          <a:ext cx="4478735" cy="3621851"/>
        </a:xfrm>
        <a:prstGeom prst="rect">
          <a:avLst/>
        </a:prstGeom>
      </xdr:spPr>
    </xdr:pic>
    <xdr:clientData/>
  </xdr:twoCellAnchor>
  <xdr:twoCellAnchor>
    <xdr:from>
      <xdr:col>0</xdr:col>
      <xdr:colOff>84366</xdr:colOff>
      <xdr:row>670</xdr:row>
      <xdr:rowOff>76199</xdr:rowOff>
    </xdr:from>
    <xdr:to>
      <xdr:col>7</xdr:col>
      <xdr:colOff>715675</xdr:colOff>
      <xdr:row>706</xdr:row>
      <xdr:rowOff>193221</xdr:rowOff>
    </xdr:to>
    <xdr:grpSp>
      <xdr:nvGrpSpPr>
        <xdr:cNvPr id="21" name="Group 20"/>
        <xdr:cNvGrpSpPr/>
      </xdr:nvGrpSpPr>
      <xdr:grpSpPr>
        <a:xfrm>
          <a:off x="84366" y="143551274"/>
          <a:ext cx="6327259" cy="7317922"/>
          <a:chOff x="84366" y="143608424"/>
          <a:chExt cx="6327259" cy="7317922"/>
        </a:xfrm>
      </xdr:grpSpPr>
      <xdr:grpSp>
        <xdr:nvGrpSpPr>
          <xdr:cNvPr id="18" name="Group 17"/>
          <xdr:cNvGrpSpPr/>
        </xdr:nvGrpSpPr>
        <xdr:grpSpPr>
          <a:xfrm>
            <a:off x="84366" y="143608424"/>
            <a:ext cx="6327259" cy="7317922"/>
            <a:chOff x="84366" y="143608424"/>
            <a:chExt cx="6327259" cy="7317922"/>
          </a:xfrm>
        </xdr:grpSpPr>
        <xdr:pic>
          <xdr:nvPicPr>
            <xdr:cNvPr id="62" name="Picture 61" descr="https://vsjcllp.vsjadon.com/upload/insp-239324-1525.jp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5028"/>
            <a:stretch/>
          </xdr:blipFill>
          <xdr:spPr bwMode="auto">
            <a:xfrm>
              <a:off x="4120245" y="149019983"/>
              <a:ext cx="1507524" cy="1903642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3" name="Picture 62" descr="https://vsjcllp.vsjadon.com/upload/insp-239324-84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16604" y="143608424"/>
              <a:ext cx="2055975" cy="27336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4" name="Picture 63" descr="https://vsjcllp.vsjadon.com/upload/insp-239324-849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04901" y="149028146"/>
              <a:ext cx="1424551" cy="189411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5" name="Picture 64" descr="https://vsjcllp.vsjadon.com/upload/insp-239324-85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366" y="143609784"/>
              <a:ext cx="2055975" cy="27336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6" name="Picture 65" descr="https://vsjcllp.vsjadon.com/upload/insp-239324-86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317549" y="146437350"/>
              <a:ext cx="1878929" cy="249827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7" name="Picture 66" descr="https://vsjcllp.vsjadon.com/upload/insp-239324-871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611213" y="149032229"/>
              <a:ext cx="1424551" cy="189411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9" name="Picture 68" descr="https://vsjcllp.vsjadon.com/upload/insp-239324-88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43152" y="146441432"/>
              <a:ext cx="1878929" cy="249827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0" name="Picture 69" descr="https://vsjcllp.vsjadon.com/upload/insp-239324-843.jp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5226"/>
            <a:stretch/>
          </xdr:blipFill>
          <xdr:spPr bwMode="auto">
            <a:xfrm>
              <a:off x="4355649" y="143608424"/>
              <a:ext cx="2055976" cy="273367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2" name="Picture 71" descr="https://vsjcllp.vsjadon.com/upload/insp-239324-88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1" y="146437350"/>
              <a:ext cx="1884418" cy="250556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73" name="TextBox 72"/>
          <xdr:cNvSpPr txBox="1"/>
        </xdr:nvSpPr>
        <xdr:spPr>
          <a:xfrm>
            <a:off x="4618267" y="144208499"/>
            <a:ext cx="639534" cy="3179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Zen B</a:t>
            </a: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4999267" y="143741774"/>
            <a:ext cx="620484" cy="3179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Zen A</a:t>
            </a:r>
          </a:p>
        </xdr:txBody>
      </xdr:sp>
      <xdr:sp macro="" textlink="">
        <xdr:nvSpPr>
          <xdr:cNvPr id="75" name="TextBox 74"/>
          <xdr:cNvSpPr txBox="1"/>
        </xdr:nvSpPr>
        <xdr:spPr>
          <a:xfrm>
            <a:off x="2913291" y="143665574"/>
            <a:ext cx="626008" cy="3085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Zest</a:t>
            </a:r>
            <a:r>
              <a:rPr lang="en-IN" sz="1400" b="1" cap="none" spc="0" baseline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A</a:t>
            </a:r>
            <a:endParaRPr lang="en-IN" sz="14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76" name="TextBox 75"/>
          <xdr:cNvSpPr txBox="1"/>
        </xdr:nvSpPr>
        <xdr:spPr>
          <a:xfrm>
            <a:off x="2208441" y="143989424"/>
            <a:ext cx="626008" cy="3085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4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Zest</a:t>
            </a:r>
            <a:r>
              <a:rPr lang="en-IN" sz="1400" b="1" cap="none" spc="0" baseline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 B</a:t>
            </a:r>
            <a:endParaRPr lang="en-IN" sz="14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8</xdr:col>
      <xdr:colOff>169765</xdr:colOff>
      <xdr:row>38</xdr:row>
      <xdr:rowOff>62516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9A84C67-C595-0CBA-749C-8E9AAA651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706" y="2868706"/>
          <a:ext cx="9000000" cy="44440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11202</xdr:colOff>
      <xdr:row>767</xdr:row>
      <xdr:rowOff>28575</xdr:rowOff>
    </xdr:from>
    <xdr:to>
      <xdr:col>7</xdr:col>
      <xdr:colOff>3361</xdr:colOff>
      <xdr:row>785</xdr:row>
      <xdr:rowOff>416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231" y="163331899"/>
          <a:ext cx="528072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22408</xdr:colOff>
      <xdr:row>786</xdr:row>
      <xdr:rowOff>32050</xdr:rowOff>
    </xdr:from>
    <xdr:to>
      <xdr:col>7</xdr:col>
      <xdr:colOff>5041</xdr:colOff>
      <xdr:row>804</xdr:row>
      <xdr:rowOff>1344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437" y="167167785"/>
          <a:ext cx="5280723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273586</xdr:colOff>
      <xdr:row>817</xdr:row>
      <xdr:rowOff>16381</xdr:rowOff>
    </xdr:from>
    <xdr:to>
      <xdr:col>7</xdr:col>
      <xdr:colOff>638536</xdr:colOff>
      <xdr:row>836</xdr:row>
      <xdr:rowOff>7895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E0928D76-D660-EC2E-F53D-F8B7256CE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825" t="20967" r="19076" b="16479"/>
        <a:stretch/>
      </xdr:blipFill>
      <xdr:spPr>
        <a:xfrm>
          <a:off x="273586" y="67853431"/>
          <a:ext cx="6480000" cy="37919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251209</xdr:colOff>
      <xdr:row>832</xdr:row>
      <xdr:rowOff>7816</xdr:rowOff>
    </xdr:from>
    <xdr:to>
      <xdr:col>6</xdr:col>
      <xdr:colOff>274956</xdr:colOff>
      <xdr:row>835</xdr:row>
      <xdr:rowOff>152519</xdr:rowOff>
    </xdr:to>
    <xdr:sp macro="" textlink="">
      <xdr:nvSpPr>
        <xdr:cNvPr id="24" name="TextBox 15">
          <a:extLst>
            <a:ext uri="{FF2B5EF4-FFF2-40B4-BE49-F238E27FC236}">
              <a16:creationId xmlns="" xmlns:a16="http://schemas.microsoft.com/office/drawing/2014/main" id="{513D4C11-7352-B347-D0F4-6FC351A39FAE}"/>
            </a:ext>
          </a:extLst>
        </xdr:cNvPr>
        <xdr:cNvSpPr txBox="1"/>
      </xdr:nvSpPr>
      <xdr:spPr>
        <a:xfrm>
          <a:off x="3859503" y="176511669"/>
          <a:ext cx="1704629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No.12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Zen A(Ivy A)</a:t>
          </a:r>
          <a:endParaRPr lang="x-none" sz="1400" b="1"/>
        </a:p>
      </xdr:txBody>
    </xdr:sp>
    <xdr:clientData/>
  </xdr:twoCellAnchor>
  <xdr:twoCellAnchor>
    <xdr:from>
      <xdr:col>3</xdr:col>
      <xdr:colOff>874059</xdr:colOff>
      <xdr:row>832</xdr:row>
      <xdr:rowOff>190500</xdr:rowOff>
    </xdr:from>
    <xdr:to>
      <xdr:col>4</xdr:col>
      <xdr:colOff>179295</xdr:colOff>
      <xdr:row>834</xdr:row>
      <xdr:rowOff>179295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5AE97B74-0D88-F68A-F91E-35443C10EE0E}"/>
            </a:ext>
          </a:extLst>
        </xdr:cNvPr>
        <xdr:cNvCxnSpPr>
          <a:cxnSpLocks/>
        </xdr:cNvCxnSpPr>
      </xdr:nvCxnSpPr>
      <xdr:spPr>
        <a:xfrm flipH="1" flipV="1">
          <a:off x="3473824" y="176694353"/>
          <a:ext cx="313765" cy="392207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688697</xdr:colOff>
      <xdr:row>829</xdr:row>
      <xdr:rowOff>109228</xdr:rowOff>
    </xdr:from>
    <xdr:to>
      <xdr:col>7</xdr:col>
      <xdr:colOff>706840</xdr:colOff>
      <xdr:row>833</xdr:row>
      <xdr:rowOff>52225</xdr:rowOff>
    </xdr:to>
    <xdr:sp macro="" textlink="">
      <xdr:nvSpPr>
        <xdr:cNvPr id="26" name="TextBox 23">
          <a:extLst>
            <a:ext uri="{FF2B5EF4-FFF2-40B4-BE49-F238E27FC236}">
              <a16:creationId xmlns="" xmlns:a16="http://schemas.microsoft.com/office/drawing/2014/main" id="{28EF9D38-9E5F-39A6-B8AB-859748C8E6CD}"/>
            </a:ext>
          </a:extLst>
        </xdr:cNvPr>
        <xdr:cNvSpPr txBox="1"/>
      </xdr:nvSpPr>
      <xdr:spPr>
        <a:xfrm>
          <a:off x="5137432" y="176007963"/>
          <a:ext cx="1699026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No.12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Zen B(Ivy B)</a:t>
          </a:r>
          <a:endParaRPr lang="x-none" sz="1400" b="1"/>
        </a:p>
      </xdr:txBody>
    </xdr:sp>
    <xdr:clientData/>
  </xdr:twoCellAnchor>
  <xdr:twoCellAnchor>
    <xdr:from>
      <xdr:col>5</xdr:col>
      <xdr:colOff>229102</xdr:colOff>
      <xdr:row>830</xdr:row>
      <xdr:rowOff>47886</xdr:rowOff>
    </xdr:from>
    <xdr:to>
      <xdr:col>5</xdr:col>
      <xdr:colOff>688697</xdr:colOff>
      <xdr:row>831</xdr:row>
      <xdr:rowOff>80727</xdr:rowOff>
    </xdr:to>
    <xdr:cxnSp macro="">
      <xdr:nvCxnSpPr>
        <xdr:cNvPr id="27" name="Straight Arrow Connector 26">
          <a:extLst>
            <a:ext uri="{FF2B5EF4-FFF2-40B4-BE49-F238E27FC236}">
              <a16:creationId xmlns="" xmlns:a16="http://schemas.microsoft.com/office/drawing/2014/main" id="{77B74BD9-74DC-DDB5-0EBC-43D520D3C211}"/>
            </a:ext>
          </a:extLst>
        </xdr:cNvPr>
        <xdr:cNvCxnSpPr>
          <a:cxnSpLocks/>
          <a:stCxn id="26" idx="1"/>
        </xdr:cNvCxnSpPr>
      </xdr:nvCxnSpPr>
      <xdr:spPr>
        <a:xfrm flipH="1" flipV="1">
          <a:off x="4677837" y="176148327"/>
          <a:ext cx="459595" cy="234547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619326</xdr:colOff>
      <xdr:row>817</xdr:row>
      <xdr:rowOff>187440</xdr:rowOff>
    </xdr:from>
    <xdr:to>
      <xdr:col>7</xdr:col>
      <xdr:colOff>462452</xdr:colOff>
      <xdr:row>821</xdr:row>
      <xdr:rowOff>130438</xdr:rowOff>
    </xdr:to>
    <xdr:sp macro="" textlink="">
      <xdr:nvSpPr>
        <xdr:cNvPr id="28" name="TextBox 30">
          <a:extLst>
            <a:ext uri="{FF2B5EF4-FFF2-40B4-BE49-F238E27FC236}">
              <a16:creationId xmlns="" xmlns:a16="http://schemas.microsoft.com/office/drawing/2014/main" id="{C0F49EE0-93CB-C351-4499-73658DB0E68C}"/>
            </a:ext>
          </a:extLst>
        </xdr:cNvPr>
        <xdr:cNvSpPr txBox="1"/>
      </xdr:nvSpPr>
      <xdr:spPr>
        <a:xfrm>
          <a:off x="5068061" y="173665705"/>
          <a:ext cx="1524009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No.13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Nova B (Orchid D)</a:t>
          </a:r>
          <a:endParaRPr lang="x-none" sz="1400" b="1"/>
        </a:p>
      </xdr:txBody>
    </xdr:sp>
    <xdr:clientData/>
  </xdr:twoCellAnchor>
  <xdr:twoCellAnchor>
    <xdr:from>
      <xdr:col>3</xdr:col>
      <xdr:colOff>627979</xdr:colOff>
      <xdr:row>824</xdr:row>
      <xdr:rowOff>42022</xdr:rowOff>
    </xdr:from>
    <xdr:to>
      <xdr:col>5</xdr:col>
      <xdr:colOff>478034</xdr:colOff>
      <xdr:row>827</xdr:row>
      <xdr:rowOff>186725</xdr:rowOff>
    </xdr:to>
    <xdr:sp macro="" textlink="">
      <xdr:nvSpPr>
        <xdr:cNvPr id="29" name="TextBox 1024">
          <a:extLst>
            <a:ext uri="{FF2B5EF4-FFF2-40B4-BE49-F238E27FC236}">
              <a16:creationId xmlns="" xmlns:a16="http://schemas.microsoft.com/office/drawing/2014/main" id="{4A55DDA6-8AC3-371F-C9D4-E61062DDFC3E}"/>
            </a:ext>
          </a:extLst>
        </xdr:cNvPr>
        <xdr:cNvSpPr txBox="1"/>
      </xdr:nvSpPr>
      <xdr:spPr>
        <a:xfrm>
          <a:off x="3227744" y="174932228"/>
          <a:ext cx="1699025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No.13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Nova A (Orchid C)</a:t>
          </a:r>
          <a:endParaRPr lang="x-none" sz="1400" b="1"/>
        </a:p>
      </xdr:txBody>
    </xdr:sp>
    <xdr:clientData/>
  </xdr:twoCellAnchor>
  <xdr:twoCellAnchor>
    <xdr:from>
      <xdr:col>1</xdr:col>
      <xdr:colOff>499856</xdr:colOff>
      <xdr:row>817</xdr:row>
      <xdr:rowOff>178391</xdr:rowOff>
    </xdr:from>
    <xdr:to>
      <xdr:col>3</xdr:col>
      <xdr:colOff>417146</xdr:colOff>
      <xdr:row>821</xdr:row>
      <xdr:rowOff>121389</xdr:rowOff>
    </xdr:to>
    <xdr:sp macro="" textlink="">
      <xdr:nvSpPr>
        <xdr:cNvPr id="30" name="TextBox 1028">
          <a:extLst>
            <a:ext uri="{FF2B5EF4-FFF2-40B4-BE49-F238E27FC236}">
              <a16:creationId xmlns="" xmlns:a16="http://schemas.microsoft.com/office/drawing/2014/main" id="{28712F3D-45B1-C0C7-EF49-3EAFE7E469FC}"/>
            </a:ext>
          </a:extLst>
        </xdr:cNvPr>
        <xdr:cNvSpPr txBox="1"/>
      </xdr:nvSpPr>
      <xdr:spPr>
        <a:xfrm>
          <a:off x="1317885" y="173656656"/>
          <a:ext cx="1699026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No.13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Zest B</a:t>
          </a:r>
          <a:endParaRPr lang="x-none" sz="1400" b="1"/>
        </a:p>
      </xdr:txBody>
    </xdr:sp>
    <xdr:clientData/>
  </xdr:twoCellAnchor>
  <xdr:twoCellAnchor>
    <xdr:from>
      <xdr:col>0</xdr:col>
      <xdr:colOff>386603</xdr:colOff>
      <xdr:row>821</xdr:row>
      <xdr:rowOff>176923</xdr:rowOff>
    </xdr:from>
    <xdr:to>
      <xdr:col>2</xdr:col>
      <xdr:colOff>404747</xdr:colOff>
      <xdr:row>825</xdr:row>
      <xdr:rowOff>119920</xdr:rowOff>
    </xdr:to>
    <xdr:sp macro="" textlink="">
      <xdr:nvSpPr>
        <xdr:cNvPr id="31" name="TextBox 1032">
          <a:extLst>
            <a:ext uri="{FF2B5EF4-FFF2-40B4-BE49-F238E27FC236}">
              <a16:creationId xmlns="" xmlns:a16="http://schemas.microsoft.com/office/drawing/2014/main" id="{9F9B866D-322F-6FA9-CE33-6FA217625CD5}"/>
            </a:ext>
          </a:extLst>
        </xdr:cNvPr>
        <xdr:cNvSpPr txBox="1"/>
      </xdr:nvSpPr>
      <xdr:spPr>
        <a:xfrm>
          <a:off x="386603" y="174462011"/>
          <a:ext cx="1699026" cy="749821"/>
        </a:xfrm>
        <a:prstGeom prst="rect">
          <a:avLst/>
        </a:prstGeom>
        <a:noFill/>
        <a:ln>
          <a:noFill/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1"/>
            <a:t>Building No.13</a:t>
          </a:r>
        </a:p>
        <a:p>
          <a:r>
            <a:rPr lang="en-US" sz="1400" b="1"/>
            <a:t>Sale Building</a:t>
          </a:r>
        </a:p>
        <a:p>
          <a:r>
            <a:rPr lang="en-US" sz="1400" b="1"/>
            <a:t>Zest A</a:t>
          </a:r>
          <a:endParaRPr lang="x-none" sz="1400" b="1"/>
        </a:p>
      </xdr:txBody>
    </xdr:sp>
    <xdr:clientData/>
  </xdr:twoCellAnchor>
  <xdr:twoCellAnchor>
    <xdr:from>
      <xdr:col>6</xdr:col>
      <xdr:colOff>81444</xdr:colOff>
      <xdr:row>822</xdr:row>
      <xdr:rowOff>74277</xdr:rowOff>
    </xdr:from>
    <xdr:to>
      <xdr:col>6</xdr:col>
      <xdr:colOff>376754</xdr:colOff>
      <xdr:row>824</xdr:row>
      <xdr:rowOff>82759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8CACA29F-67AF-5570-6937-E815A88C8E8A}"/>
            </a:ext>
          </a:extLst>
        </xdr:cNvPr>
        <xdr:cNvCxnSpPr>
          <a:cxnSpLocks/>
        </xdr:cNvCxnSpPr>
      </xdr:nvCxnSpPr>
      <xdr:spPr>
        <a:xfrm flipH="1">
          <a:off x="5358294" y="68911452"/>
          <a:ext cx="295310" cy="408532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145677</xdr:colOff>
      <xdr:row>822</xdr:row>
      <xdr:rowOff>67236</xdr:rowOff>
    </xdr:from>
    <xdr:to>
      <xdr:col>4</xdr:col>
      <xdr:colOff>549089</xdr:colOff>
      <xdr:row>824</xdr:row>
      <xdr:rowOff>89647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DF6568BD-0397-1579-C81F-F84A385A1D1D}"/>
            </a:ext>
          </a:extLst>
        </xdr:cNvPr>
        <xdr:cNvCxnSpPr>
          <a:cxnSpLocks/>
        </xdr:cNvCxnSpPr>
      </xdr:nvCxnSpPr>
      <xdr:spPr>
        <a:xfrm flipV="1">
          <a:off x="3753971" y="174554030"/>
          <a:ext cx="403412" cy="425823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813997</xdr:colOff>
      <xdr:row>823</xdr:row>
      <xdr:rowOff>11301</xdr:rowOff>
    </xdr:from>
    <xdr:to>
      <xdr:col>2</xdr:col>
      <xdr:colOff>557888</xdr:colOff>
      <xdr:row>824</xdr:row>
      <xdr:rowOff>82759</xdr:rowOff>
    </xdr:to>
    <xdr:cxnSp macro="">
      <xdr:nvCxnSpPr>
        <xdr:cNvPr id="34" name="Straight Arrow Connector 33">
          <a:extLst>
            <a:ext uri="{FF2B5EF4-FFF2-40B4-BE49-F238E27FC236}">
              <a16:creationId xmlns="" xmlns:a16="http://schemas.microsoft.com/office/drawing/2014/main" id="{D1BB5C38-6791-AFB0-E94B-7D5F1E69200B}"/>
            </a:ext>
          </a:extLst>
        </xdr:cNvPr>
        <xdr:cNvCxnSpPr>
          <a:cxnSpLocks/>
        </xdr:cNvCxnSpPr>
      </xdr:nvCxnSpPr>
      <xdr:spPr>
        <a:xfrm>
          <a:off x="1633147" y="69048501"/>
          <a:ext cx="601141" cy="271483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67235</xdr:colOff>
      <xdr:row>820</xdr:row>
      <xdr:rowOff>33618</xdr:rowOff>
    </xdr:from>
    <xdr:to>
      <xdr:col>3</xdr:col>
      <xdr:colOff>599431</xdr:colOff>
      <xdr:row>820</xdr:row>
      <xdr:rowOff>99312</xdr:rowOff>
    </xdr:to>
    <xdr:cxnSp macro="">
      <xdr:nvCxnSpPr>
        <xdr:cNvPr id="35" name="Straight Arrow Connector 34">
          <a:extLst>
            <a:ext uri="{FF2B5EF4-FFF2-40B4-BE49-F238E27FC236}">
              <a16:creationId xmlns="" xmlns:a16="http://schemas.microsoft.com/office/drawing/2014/main" id="{A92E9A43-DFB1-2C92-BBAC-29A1DE59D82F}"/>
            </a:ext>
          </a:extLst>
        </xdr:cNvPr>
        <xdr:cNvCxnSpPr>
          <a:cxnSpLocks/>
        </xdr:cNvCxnSpPr>
      </xdr:nvCxnSpPr>
      <xdr:spPr>
        <a:xfrm>
          <a:off x="2667000" y="174117000"/>
          <a:ext cx="532196" cy="65694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633233</xdr:colOff>
      <xdr:row>749</xdr:row>
      <xdr:rowOff>83001</xdr:rowOff>
    </xdr:from>
    <xdr:to>
      <xdr:col>6</xdr:col>
      <xdr:colOff>702124</xdr:colOff>
      <xdr:row>761</xdr:row>
      <xdr:rowOff>2531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7E3BD9FA-4D42-8427-09FF-B2B2202AE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1527" y="159755619"/>
          <a:ext cx="1749773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336171</xdr:colOff>
      <xdr:row>722</xdr:row>
      <xdr:rowOff>0</xdr:rowOff>
    </xdr:from>
    <xdr:to>
      <xdr:col>3</xdr:col>
      <xdr:colOff>826244</xdr:colOff>
      <xdr:row>733</xdr:row>
      <xdr:rowOff>132441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228371DB-F9DF-BE39-DE8A-59D35E496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1" y="154237765"/>
          <a:ext cx="3089838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986157</xdr:colOff>
      <xdr:row>734</xdr:row>
      <xdr:rowOff>79663</xdr:rowOff>
    </xdr:from>
    <xdr:to>
      <xdr:col>6</xdr:col>
      <xdr:colOff>447351</xdr:colOff>
      <xdr:row>748</xdr:row>
      <xdr:rowOff>135780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BFB75541-8B7A-4AA1-717F-DA176DA29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5922" y="156726692"/>
          <a:ext cx="2150605" cy="288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454412</xdr:colOff>
      <xdr:row>734</xdr:row>
      <xdr:rowOff>79663</xdr:rowOff>
    </xdr:from>
    <xdr:to>
      <xdr:col>3</xdr:col>
      <xdr:colOff>826244</xdr:colOff>
      <xdr:row>748</xdr:row>
      <xdr:rowOff>135780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667CE427-6D51-5460-E490-A683EA276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441" y="156726692"/>
          <a:ext cx="2153568" cy="288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164733</xdr:colOff>
      <xdr:row>749</xdr:row>
      <xdr:rowOff>83001</xdr:rowOff>
    </xdr:from>
    <xdr:to>
      <xdr:col>4</xdr:col>
      <xdr:colOff>473320</xdr:colOff>
      <xdr:row>761</xdr:row>
      <xdr:rowOff>2531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F481F5E2-5B7A-CF09-EBD6-84CF03A54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762" y="159755619"/>
          <a:ext cx="3098852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986157</xdr:colOff>
      <xdr:row>722</xdr:row>
      <xdr:rowOff>0</xdr:rowOff>
    </xdr:from>
    <xdr:to>
      <xdr:col>7</xdr:col>
      <xdr:colOff>543733</xdr:colOff>
      <xdr:row>733</xdr:row>
      <xdr:rowOff>132441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1FA6D886-1848-8626-93C0-61486DBFD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5922" y="154237765"/>
          <a:ext cx="3087429" cy="234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336171</xdr:colOff>
      <xdr:row>731</xdr:row>
      <xdr:rowOff>56319</xdr:rowOff>
    </xdr:from>
    <xdr:to>
      <xdr:col>3</xdr:col>
      <xdr:colOff>660604</xdr:colOff>
      <xdr:row>733</xdr:row>
      <xdr:rowOff>22239</xdr:rowOff>
    </xdr:to>
    <xdr:sp macro="" textlink="">
      <xdr:nvSpPr>
        <xdr:cNvPr id="42" name="TextBox 7"/>
        <xdr:cNvSpPr txBox="1"/>
      </xdr:nvSpPr>
      <xdr:spPr>
        <a:xfrm>
          <a:off x="336171" y="156098231"/>
          <a:ext cx="292419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FF00"/>
              </a:solidFill>
            </a:rPr>
            <a:t>Building No. 12 (Wing A &amp; B)</a:t>
          </a:r>
          <a:endParaRPr lang="en-IN" b="1">
            <a:solidFill>
              <a:srgbClr val="FFFF00"/>
            </a:solidFill>
          </a:endParaRPr>
        </a:p>
      </xdr:txBody>
    </xdr:sp>
    <xdr:clientData/>
  </xdr:twoCellAnchor>
  <xdr:twoCellAnchor>
    <xdr:from>
      <xdr:col>4</xdr:col>
      <xdr:colOff>59243</xdr:colOff>
      <xdr:row>731</xdr:row>
      <xdr:rowOff>166521</xdr:rowOff>
    </xdr:from>
    <xdr:to>
      <xdr:col>7</xdr:col>
      <xdr:colOff>462117</xdr:colOff>
      <xdr:row>733</xdr:row>
      <xdr:rowOff>132441</xdr:rowOff>
    </xdr:to>
    <xdr:sp macro="" textlink="">
      <xdr:nvSpPr>
        <xdr:cNvPr id="43" name="TextBox 8"/>
        <xdr:cNvSpPr txBox="1"/>
      </xdr:nvSpPr>
      <xdr:spPr>
        <a:xfrm>
          <a:off x="3667537" y="156208433"/>
          <a:ext cx="292419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>
              <a:solidFill>
                <a:srgbClr val="FFFF00"/>
              </a:solidFill>
            </a:rPr>
            <a:t>Building No. 12 (Wing A &amp; B)</a:t>
          </a:r>
          <a:endParaRPr lang="en-IN" b="1">
            <a:solidFill>
              <a:srgbClr val="FFFF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KZHSPJPkgmkw1j82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goo.gl/maps/cknTyHhD611c2rpJA" TargetMode="Externa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J734"/>
  <sheetViews>
    <sheetView tabSelected="1" showWhiteSpace="0" view="pageBreakPreview" zoomScaleNormal="100" zoomScaleSheetLayoutView="100" zoomScalePageLayoutView="85" workbookViewId="0">
      <selection activeCell="I681" sqref="I681"/>
    </sheetView>
  </sheetViews>
  <sheetFormatPr defaultColWidth="9.140625" defaultRowHeight="15.75" x14ac:dyDescent="0.25"/>
  <cols>
    <col min="1" max="1" width="11.42578125" style="42" customWidth="1"/>
    <col min="2" max="2" width="12" style="42" customWidth="1"/>
    <col min="3" max="3" width="12.7109375" style="42" customWidth="1"/>
    <col min="4" max="4" width="14.140625" style="42" customWidth="1"/>
    <col min="5" max="7" width="11.7109375" style="42" customWidth="1"/>
    <col min="8" max="8" width="12.42578125" style="42" customWidth="1"/>
    <col min="9" max="9" width="17.42578125" style="23" customWidth="1"/>
    <col min="10" max="10" width="11.42578125" style="23" customWidth="1"/>
    <col min="11" max="11" width="11.28515625" style="23" bestFit="1" customWidth="1"/>
    <col min="12" max="12" width="10.5703125" style="23" customWidth="1"/>
    <col min="13" max="13" width="11.85546875" style="23" customWidth="1"/>
    <col min="14" max="14" width="12.5703125" style="23" customWidth="1"/>
    <col min="15" max="15" width="9.85546875" style="23" customWidth="1"/>
    <col min="16" max="16" width="11.7109375" style="23" customWidth="1"/>
    <col min="17" max="247" width="9.140625" style="23"/>
    <col min="248" max="248" width="8.7109375" style="23" customWidth="1"/>
    <col min="249" max="249" width="9.85546875" style="23" customWidth="1"/>
    <col min="250" max="250" width="14.42578125" style="23" customWidth="1"/>
    <col min="251" max="251" width="7.28515625" style="23" customWidth="1"/>
    <col min="252" max="252" width="5.5703125" style="23" customWidth="1"/>
    <col min="253" max="253" width="9" style="23" customWidth="1"/>
    <col min="254" max="255" width="9.85546875" style="23" customWidth="1"/>
    <col min="256" max="256" width="11.140625" style="23" customWidth="1"/>
    <col min="257" max="257" width="2.85546875" style="23" customWidth="1"/>
    <col min="258" max="258" width="3.5703125" style="23" customWidth="1"/>
    <col min="259" max="503" width="9.140625" style="23"/>
    <col min="504" max="504" width="8.7109375" style="23" customWidth="1"/>
    <col min="505" max="505" width="9.85546875" style="23" customWidth="1"/>
    <col min="506" max="506" width="14.42578125" style="23" customWidth="1"/>
    <col min="507" max="507" width="7.28515625" style="23" customWidth="1"/>
    <col min="508" max="508" width="5.5703125" style="23" customWidth="1"/>
    <col min="509" max="509" width="9" style="23" customWidth="1"/>
    <col min="510" max="511" width="9.85546875" style="23" customWidth="1"/>
    <col min="512" max="512" width="11.140625" style="23" customWidth="1"/>
    <col min="513" max="513" width="2.85546875" style="23" customWidth="1"/>
    <col min="514" max="514" width="3.5703125" style="23" customWidth="1"/>
    <col min="515" max="759" width="9.140625" style="23"/>
    <col min="760" max="760" width="8.7109375" style="23" customWidth="1"/>
    <col min="761" max="761" width="9.85546875" style="23" customWidth="1"/>
    <col min="762" max="762" width="14.42578125" style="23" customWidth="1"/>
    <col min="763" max="763" width="7.28515625" style="23" customWidth="1"/>
    <col min="764" max="764" width="5.5703125" style="23" customWidth="1"/>
    <col min="765" max="765" width="9" style="23" customWidth="1"/>
    <col min="766" max="767" width="9.85546875" style="23" customWidth="1"/>
    <col min="768" max="768" width="11.140625" style="23" customWidth="1"/>
    <col min="769" max="769" width="2.85546875" style="23" customWidth="1"/>
    <col min="770" max="770" width="3.5703125" style="23" customWidth="1"/>
    <col min="771" max="1015" width="9.140625" style="23"/>
    <col min="1016" max="1016" width="8.7109375" style="23" customWidth="1"/>
    <col min="1017" max="1017" width="9.85546875" style="23" customWidth="1"/>
    <col min="1018" max="1018" width="14.42578125" style="23" customWidth="1"/>
    <col min="1019" max="1019" width="7.28515625" style="23" customWidth="1"/>
    <col min="1020" max="1020" width="5.5703125" style="23" customWidth="1"/>
    <col min="1021" max="1021" width="9" style="23" customWidth="1"/>
    <col min="1022" max="1023" width="9.85546875" style="23" customWidth="1"/>
    <col min="1024" max="1024" width="11.140625" style="23" customWidth="1"/>
    <col min="1025" max="1025" width="2.85546875" style="23" customWidth="1"/>
    <col min="1026" max="1026" width="3.5703125" style="23" customWidth="1"/>
    <col min="1027" max="1271" width="9.140625" style="23"/>
    <col min="1272" max="1272" width="8.7109375" style="23" customWidth="1"/>
    <col min="1273" max="1273" width="9.85546875" style="23" customWidth="1"/>
    <col min="1274" max="1274" width="14.42578125" style="23" customWidth="1"/>
    <col min="1275" max="1275" width="7.28515625" style="23" customWidth="1"/>
    <col min="1276" max="1276" width="5.5703125" style="23" customWidth="1"/>
    <col min="1277" max="1277" width="9" style="23" customWidth="1"/>
    <col min="1278" max="1279" width="9.85546875" style="23" customWidth="1"/>
    <col min="1280" max="1280" width="11.140625" style="23" customWidth="1"/>
    <col min="1281" max="1281" width="2.85546875" style="23" customWidth="1"/>
    <col min="1282" max="1282" width="3.5703125" style="23" customWidth="1"/>
    <col min="1283" max="1527" width="9.140625" style="23"/>
    <col min="1528" max="1528" width="8.7109375" style="23" customWidth="1"/>
    <col min="1529" max="1529" width="9.85546875" style="23" customWidth="1"/>
    <col min="1530" max="1530" width="14.42578125" style="23" customWidth="1"/>
    <col min="1531" max="1531" width="7.28515625" style="23" customWidth="1"/>
    <col min="1532" max="1532" width="5.5703125" style="23" customWidth="1"/>
    <col min="1533" max="1533" width="9" style="23" customWidth="1"/>
    <col min="1534" max="1535" width="9.85546875" style="23" customWidth="1"/>
    <col min="1536" max="1536" width="11.140625" style="23" customWidth="1"/>
    <col min="1537" max="1537" width="2.85546875" style="23" customWidth="1"/>
    <col min="1538" max="1538" width="3.5703125" style="23" customWidth="1"/>
    <col min="1539" max="1783" width="9.140625" style="23"/>
    <col min="1784" max="1784" width="8.7109375" style="23" customWidth="1"/>
    <col min="1785" max="1785" width="9.85546875" style="23" customWidth="1"/>
    <col min="1786" max="1786" width="14.42578125" style="23" customWidth="1"/>
    <col min="1787" max="1787" width="7.28515625" style="23" customWidth="1"/>
    <col min="1788" max="1788" width="5.5703125" style="23" customWidth="1"/>
    <col min="1789" max="1789" width="9" style="23" customWidth="1"/>
    <col min="1790" max="1791" width="9.85546875" style="23" customWidth="1"/>
    <col min="1792" max="1792" width="11.140625" style="23" customWidth="1"/>
    <col min="1793" max="1793" width="2.85546875" style="23" customWidth="1"/>
    <col min="1794" max="1794" width="3.5703125" style="23" customWidth="1"/>
    <col min="1795" max="2039" width="9.140625" style="23"/>
    <col min="2040" max="2040" width="8.7109375" style="23" customWidth="1"/>
    <col min="2041" max="2041" width="9.85546875" style="23" customWidth="1"/>
    <col min="2042" max="2042" width="14.42578125" style="23" customWidth="1"/>
    <col min="2043" max="2043" width="7.28515625" style="23" customWidth="1"/>
    <col min="2044" max="2044" width="5.5703125" style="23" customWidth="1"/>
    <col min="2045" max="2045" width="9" style="23" customWidth="1"/>
    <col min="2046" max="2047" width="9.85546875" style="23" customWidth="1"/>
    <col min="2048" max="2048" width="11.140625" style="23" customWidth="1"/>
    <col min="2049" max="2049" width="2.85546875" style="23" customWidth="1"/>
    <col min="2050" max="2050" width="3.5703125" style="23" customWidth="1"/>
    <col min="2051" max="2295" width="9.140625" style="23"/>
    <col min="2296" max="2296" width="8.7109375" style="23" customWidth="1"/>
    <col min="2297" max="2297" width="9.85546875" style="23" customWidth="1"/>
    <col min="2298" max="2298" width="14.42578125" style="23" customWidth="1"/>
    <col min="2299" max="2299" width="7.28515625" style="23" customWidth="1"/>
    <col min="2300" max="2300" width="5.5703125" style="23" customWidth="1"/>
    <col min="2301" max="2301" width="9" style="23" customWidth="1"/>
    <col min="2302" max="2303" width="9.85546875" style="23" customWidth="1"/>
    <col min="2304" max="2304" width="11.140625" style="23" customWidth="1"/>
    <col min="2305" max="2305" width="2.85546875" style="23" customWidth="1"/>
    <col min="2306" max="2306" width="3.5703125" style="23" customWidth="1"/>
    <col min="2307" max="2551" width="9.140625" style="23"/>
    <col min="2552" max="2552" width="8.7109375" style="23" customWidth="1"/>
    <col min="2553" max="2553" width="9.85546875" style="23" customWidth="1"/>
    <col min="2554" max="2554" width="14.42578125" style="23" customWidth="1"/>
    <col min="2555" max="2555" width="7.28515625" style="23" customWidth="1"/>
    <col min="2556" max="2556" width="5.5703125" style="23" customWidth="1"/>
    <col min="2557" max="2557" width="9" style="23" customWidth="1"/>
    <col min="2558" max="2559" width="9.85546875" style="23" customWidth="1"/>
    <col min="2560" max="2560" width="11.140625" style="23" customWidth="1"/>
    <col min="2561" max="2561" width="2.85546875" style="23" customWidth="1"/>
    <col min="2562" max="2562" width="3.5703125" style="23" customWidth="1"/>
    <col min="2563" max="2807" width="9.140625" style="23"/>
    <col min="2808" max="2808" width="8.7109375" style="23" customWidth="1"/>
    <col min="2809" max="2809" width="9.85546875" style="23" customWidth="1"/>
    <col min="2810" max="2810" width="14.42578125" style="23" customWidth="1"/>
    <col min="2811" max="2811" width="7.28515625" style="23" customWidth="1"/>
    <col min="2812" max="2812" width="5.5703125" style="23" customWidth="1"/>
    <col min="2813" max="2813" width="9" style="23" customWidth="1"/>
    <col min="2814" max="2815" width="9.85546875" style="23" customWidth="1"/>
    <col min="2816" max="2816" width="11.140625" style="23" customWidth="1"/>
    <col min="2817" max="2817" width="2.85546875" style="23" customWidth="1"/>
    <col min="2818" max="2818" width="3.5703125" style="23" customWidth="1"/>
    <col min="2819" max="3063" width="9.140625" style="23"/>
    <col min="3064" max="3064" width="8.7109375" style="23" customWidth="1"/>
    <col min="3065" max="3065" width="9.85546875" style="23" customWidth="1"/>
    <col min="3066" max="3066" width="14.42578125" style="23" customWidth="1"/>
    <col min="3067" max="3067" width="7.28515625" style="23" customWidth="1"/>
    <col min="3068" max="3068" width="5.5703125" style="23" customWidth="1"/>
    <col min="3069" max="3069" width="9" style="23" customWidth="1"/>
    <col min="3070" max="3071" width="9.85546875" style="23" customWidth="1"/>
    <col min="3072" max="3072" width="11.140625" style="23" customWidth="1"/>
    <col min="3073" max="3073" width="2.85546875" style="23" customWidth="1"/>
    <col min="3074" max="3074" width="3.5703125" style="23" customWidth="1"/>
    <col min="3075" max="3319" width="9.140625" style="23"/>
    <col min="3320" max="3320" width="8.7109375" style="23" customWidth="1"/>
    <col min="3321" max="3321" width="9.85546875" style="23" customWidth="1"/>
    <col min="3322" max="3322" width="14.42578125" style="23" customWidth="1"/>
    <col min="3323" max="3323" width="7.28515625" style="23" customWidth="1"/>
    <col min="3324" max="3324" width="5.5703125" style="23" customWidth="1"/>
    <col min="3325" max="3325" width="9" style="23" customWidth="1"/>
    <col min="3326" max="3327" width="9.85546875" style="23" customWidth="1"/>
    <col min="3328" max="3328" width="11.140625" style="23" customWidth="1"/>
    <col min="3329" max="3329" width="2.85546875" style="23" customWidth="1"/>
    <col min="3330" max="3330" width="3.5703125" style="23" customWidth="1"/>
    <col min="3331" max="3575" width="9.140625" style="23"/>
    <col min="3576" max="3576" width="8.7109375" style="23" customWidth="1"/>
    <col min="3577" max="3577" width="9.85546875" style="23" customWidth="1"/>
    <col min="3578" max="3578" width="14.42578125" style="23" customWidth="1"/>
    <col min="3579" max="3579" width="7.28515625" style="23" customWidth="1"/>
    <col min="3580" max="3580" width="5.5703125" style="23" customWidth="1"/>
    <col min="3581" max="3581" width="9" style="23" customWidth="1"/>
    <col min="3582" max="3583" width="9.85546875" style="23" customWidth="1"/>
    <col min="3584" max="3584" width="11.140625" style="23" customWidth="1"/>
    <col min="3585" max="3585" width="2.85546875" style="23" customWidth="1"/>
    <col min="3586" max="3586" width="3.5703125" style="23" customWidth="1"/>
    <col min="3587" max="3831" width="9.140625" style="23"/>
    <col min="3832" max="3832" width="8.7109375" style="23" customWidth="1"/>
    <col min="3833" max="3833" width="9.85546875" style="23" customWidth="1"/>
    <col min="3834" max="3834" width="14.42578125" style="23" customWidth="1"/>
    <col min="3835" max="3835" width="7.28515625" style="23" customWidth="1"/>
    <col min="3836" max="3836" width="5.5703125" style="23" customWidth="1"/>
    <col min="3837" max="3837" width="9" style="23" customWidth="1"/>
    <col min="3838" max="3839" width="9.85546875" style="23" customWidth="1"/>
    <col min="3840" max="3840" width="11.140625" style="23" customWidth="1"/>
    <col min="3841" max="3841" width="2.85546875" style="23" customWidth="1"/>
    <col min="3842" max="3842" width="3.5703125" style="23" customWidth="1"/>
    <col min="3843" max="4087" width="9.140625" style="23"/>
    <col min="4088" max="4088" width="8.7109375" style="23" customWidth="1"/>
    <col min="4089" max="4089" width="9.85546875" style="23" customWidth="1"/>
    <col min="4090" max="4090" width="14.42578125" style="23" customWidth="1"/>
    <col min="4091" max="4091" width="7.28515625" style="23" customWidth="1"/>
    <col min="4092" max="4092" width="5.5703125" style="23" customWidth="1"/>
    <col min="4093" max="4093" width="9" style="23" customWidth="1"/>
    <col min="4094" max="4095" width="9.85546875" style="23" customWidth="1"/>
    <col min="4096" max="4096" width="11.140625" style="23" customWidth="1"/>
    <col min="4097" max="4097" width="2.85546875" style="23" customWidth="1"/>
    <col min="4098" max="4098" width="3.5703125" style="23" customWidth="1"/>
    <col min="4099" max="4343" width="9.140625" style="23"/>
    <col min="4344" max="4344" width="8.7109375" style="23" customWidth="1"/>
    <col min="4345" max="4345" width="9.85546875" style="23" customWidth="1"/>
    <col min="4346" max="4346" width="14.42578125" style="23" customWidth="1"/>
    <col min="4347" max="4347" width="7.28515625" style="23" customWidth="1"/>
    <col min="4348" max="4348" width="5.5703125" style="23" customWidth="1"/>
    <col min="4349" max="4349" width="9" style="23" customWidth="1"/>
    <col min="4350" max="4351" width="9.85546875" style="23" customWidth="1"/>
    <col min="4352" max="4352" width="11.140625" style="23" customWidth="1"/>
    <col min="4353" max="4353" width="2.85546875" style="23" customWidth="1"/>
    <col min="4354" max="4354" width="3.5703125" style="23" customWidth="1"/>
    <col min="4355" max="4599" width="9.140625" style="23"/>
    <col min="4600" max="4600" width="8.7109375" style="23" customWidth="1"/>
    <col min="4601" max="4601" width="9.85546875" style="23" customWidth="1"/>
    <col min="4602" max="4602" width="14.42578125" style="23" customWidth="1"/>
    <col min="4603" max="4603" width="7.28515625" style="23" customWidth="1"/>
    <col min="4604" max="4604" width="5.5703125" style="23" customWidth="1"/>
    <col min="4605" max="4605" width="9" style="23" customWidth="1"/>
    <col min="4606" max="4607" width="9.85546875" style="23" customWidth="1"/>
    <col min="4608" max="4608" width="11.140625" style="23" customWidth="1"/>
    <col min="4609" max="4609" width="2.85546875" style="23" customWidth="1"/>
    <col min="4610" max="4610" width="3.5703125" style="23" customWidth="1"/>
    <col min="4611" max="4855" width="9.140625" style="23"/>
    <col min="4856" max="4856" width="8.7109375" style="23" customWidth="1"/>
    <col min="4857" max="4857" width="9.85546875" style="23" customWidth="1"/>
    <col min="4858" max="4858" width="14.42578125" style="23" customWidth="1"/>
    <col min="4859" max="4859" width="7.28515625" style="23" customWidth="1"/>
    <col min="4860" max="4860" width="5.5703125" style="23" customWidth="1"/>
    <col min="4861" max="4861" width="9" style="23" customWidth="1"/>
    <col min="4862" max="4863" width="9.85546875" style="23" customWidth="1"/>
    <col min="4864" max="4864" width="11.140625" style="23" customWidth="1"/>
    <col min="4865" max="4865" width="2.85546875" style="23" customWidth="1"/>
    <col min="4866" max="4866" width="3.5703125" style="23" customWidth="1"/>
    <col min="4867" max="5111" width="9.140625" style="23"/>
    <col min="5112" max="5112" width="8.7109375" style="23" customWidth="1"/>
    <col min="5113" max="5113" width="9.85546875" style="23" customWidth="1"/>
    <col min="5114" max="5114" width="14.42578125" style="23" customWidth="1"/>
    <col min="5115" max="5115" width="7.28515625" style="23" customWidth="1"/>
    <col min="5116" max="5116" width="5.5703125" style="23" customWidth="1"/>
    <col min="5117" max="5117" width="9" style="23" customWidth="1"/>
    <col min="5118" max="5119" width="9.85546875" style="23" customWidth="1"/>
    <col min="5120" max="5120" width="11.140625" style="23" customWidth="1"/>
    <col min="5121" max="5121" width="2.85546875" style="23" customWidth="1"/>
    <col min="5122" max="5122" width="3.5703125" style="23" customWidth="1"/>
    <col min="5123" max="5367" width="9.140625" style="23"/>
    <col min="5368" max="5368" width="8.7109375" style="23" customWidth="1"/>
    <col min="5369" max="5369" width="9.85546875" style="23" customWidth="1"/>
    <col min="5370" max="5370" width="14.42578125" style="23" customWidth="1"/>
    <col min="5371" max="5371" width="7.28515625" style="23" customWidth="1"/>
    <col min="5372" max="5372" width="5.5703125" style="23" customWidth="1"/>
    <col min="5373" max="5373" width="9" style="23" customWidth="1"/>
    <col min="5374" max="5375" width="9.85546875" style="23" customWidth="1"/>
    <col min="5376" max="5376" width="11.140625" style="23" customWidth="1"/>
    <col min="5377" max="5377" width="2.85546875" style="23" customWidth="1"/>
    <col min="5378" max="5378" width="3.5703125" style="23" customWidth="1"/>
    <col min="5379" max="5623" width="9.140625" style="23"/>
    <col min="5624" max="5624" width="8.7109375" style="23" customWidth="1"/>
    <col min="5625" max="5625" width="9.85546875" style="23" customWidth="1"/>
    <col min="5626" max="5626" width="14.42578125" style="23" customWidth="1"/>
    <col min="5627" max="5627" width="7.28515625" style="23" customWidth="1"/>
    <col min="5628" max="5628" width="5.5703125" style="23" customWidth="1"/>
    <col min="5629" max="5629" width="9" style="23" customWidth="1"/>
    <col min="5630" max="5631" width="9.85546875" style="23" customWidth="1"/>
    <col min="5632" max="5632" width="11.140625" style="23" customWidth="1"/>
    <col min="5633" max="5633" width="2.85546875" style="23" customWidth="1"/>
    <col min="5634" max="5634" width="3.5703125" style="23" customWidth="1"/>
    <col min="5635" max="5879" width="9.140625" style="23"/>
    <col min="5880" max="5880" width="8.7109375" style="23" customWidth="1"/>
    <col min="5881" max="5881" width="9.85546875" style="23" customWidth="1"/>
    <col min="5882" max="5882" width="14.42578125" style="23" customWidth="1"/>
    <col min="5883" max="5883" width="7.28515625" style="23" customWidth="1"/>
    <col min="5884" max="5884" width="5.5703125" style="23" customWidth="1"/>
    <col min="5885" max="5885" width="9" style="23" customWidth="1"/>
    <col min="5886" max="5887" width="9.85546875" style="23" customWidth="1"/>
    <col min="5888" max="5888" width="11.140625" style="23" customWidth="1"/>
    <col min="5889" max="5889" width="2.85546875" style="23" customWidth="1"/>
    <col min="5890" max="5890" width="3.5703125" style="23" customWidth="1"/>
    <col min="5891" max="6135" width="9.140625" style="23"/>
    <col min="6136" max="6136" width="8.7109375" style="23" customWidth="1"/>
    <col min="6137" max="6137" width="9.85546875" style="23" customWidth="1"/>
    <col min="6138" max="6138" width="14.42578125" style="23" customWidth="1"/>
    <col min="6139" max="6139" width="7.28515625" style="23" customWidth="1"/>
    <col min="6140" max="6140" width="5.5703125" style="23" customWidth="1"/>
    <col min="6141" max="6141" width="9" style="23" customWidth="1"/>
    <col min="6142" max="6143" width="9.85546875" style="23" customWidth="1"/>
    <col min="6144" max="6144" width="11.140625" style="23" customWidth="1"/>
    <col min="6145" max="6145" width="2.85546875" style="23" customWidth="1"/>
    <col min="6146" max="6146" width="3.5703125" style="23" customWidth="1"/>
    <col min="6147" max="6391" width="9.140625" style="23"/>
    <col min="6392" max="6392" width="8.7109375" style="23" customWidth="1"/>
    <col min="6393" max="6393" width="9.85546875" style="23" customWidth="1"/>
    <col min="6394" max="6394" width="14.42578125" style="23" customWidth="1"/>
    <col min="6395" max="6395" width="7.28515625" style="23" customWidth="1"/>
    <col min="6396" max="6396" width="5.5703125" style="23" customWidth="1"/>
    <col min="6397" max="6397" width="9" style="23" customWidth="1"/>
    <col min="6398" max="6399" width="9.85546875" style="23" customWidth="1"/>
    <col min="6400" max="6400" width="11.140625" style="23" customWidth="1"/>
    <col min="6401" max="6401" width="2.85546875" style="23" customWidth="1"/>
    <col min="6402" max="6402" width="3.5703125" style="23" customWidth="1"/>
    <col min="6403" max="6647" width="9.140625" style="23"/>
    <col min="6648" max="6648" width="8.7109375" style="23" customWidth="1"/>
    <col min="6649" max="6649" width="9.85546875" style="23" customWidth="1"/>
    <col min="6650" max="6650" width="14.42578125" style="23" customWidth="1"/>
    <col min="6651" max="6651" width="7.28515625" style="23" customWidth="1"/>
    <col min="6652" max="6652" width="5.5703125" style="23" customWidth="1"/>
    <col min="6653" max="6653" width="9" style="23" customWidth="1"/>
    <col min="6654" max="6655" width="9.85546875" style="23" customWidth="1"/>
    <col min="6656" max="6656" width="11.140625" style="23" customWidth="1"/>
    <col min="6657" max="6657" width="2.85546875" style="23" customWidth="1"/>
    <col min="6658" max="6658" width="3.5703125" style="23" customWidth="1"/>
    <col min="6659" max="6903" width="9.140625" style="23"/>
    <col min="6904" max="6904" width="8.7109375" style="23" customWidth="1"/>
    <col min="6905" max="6905" width="9.85546875" style="23" customWidth="1"/>
    <col min="6906" max="6906" width="14.42578125" style="23" customWidth="1"/>
    <col min="6907" max="6907" width="7.28515625" style="23" customWidth="1"/>
    <col min="6908" max="6908" width="5.5703125" style="23" customWidth="1"/>
    <col min="6909" max="6909" width="9" style="23" customWidth="1"/>
    <col min="6910" max="6911" width="9.85546875" style="23" customWidth="1"/>
    <col min="6912" max="6912" width="11.140625" style="23" customWidth="1"/>
    <col min="6913" max="6913" width="2.85546875" style="23" customWidth="1"/>
    <col min="6914" max="6914" width="3.5703125" style="23" customWidth="1"/>
    <col min="6915" max="7159" width="9.140625" style="23"/>
    <col min="7160" max="7160" width="8.7109375" style="23" customWidth="1"/>
    <col min="7161" max="7161" width="9.85546875" style="23" customWidth="1"/>
    <col min="7162" max="7162" width="14.42578125" style="23" customWidth="1"/>
    <col min="7163" max="7163" width="7.28515625" style="23" customWidth="1"/>
    <col min="7164" max="7164" width="5.5703125" style="23" customWidth="1"/>
    <col min="7165" max="7165" width="9" style="23" customWidth="1"/>
    <col min="7166" max="7167" width="9.85546875" style="23" customWidth="1"/>
    <col min="7168" max="7168" width="11.140625" style="23" customWidth="1"/>
    <col min="7169" max="7169" width="2.85546875" style="23" customWidth="1"/>
    <col min="7170" max="7170" width="3.5703125" style="23" customWidth="1"/>
    <col min="7171" max="7415" width="9.140625" style="23"/>
    <col min="7416" max="7416" width="8.7109375" style="23" customWidth="1"/>
    <col min="7417" max="7417" width="9.85546875" style="23" customWidth="1"/>
    <col min="7418" max="7418" width="14.42578125" style="23" customWidth="1"/>
    <col min="7419" max="7419" width="7.28515625" style="23" customWidth="1"/>
    <col min="7420" max="7420" width="5.5703125" style="23" customWidth="1"/>
    <col min="7421" max="7421" width="9" style="23" customWidth="1"/>
    <col min="7422" max="7423" width="9.85546875" style="23" customWidth="1"/>
    <col min="7424" max="7424" width="11.140625" style="23" customWidth="1"/>
    <col min="7425" max="7425" width="2.85546875" style="23" customWidth="1"/>
    <col min="7426" max="7426" width="3.5703125" style="23" customWidth="1"/>
    <col min="7427" max="7671" width="9.140625" style="23"/>
    <col min="7672" max="7672" width="8.7109375" style="23" customWidth="1"/>
    <col min="7673" max="7673" width="9.85546875" style="23" customWidth="1"/>
    <col min="7674" max="7674" width="14.42578125" style="23" customWidth="1"/>
    <col min="7675" max="7675" width="7.28515625" style="23" customWidth="1"/>
    <col min="7676" max="7676" width="5.5703125" style="23" customWidth="1"/>
    <col min="7677" max="7677" width="9" style="23" customWidth="1"/>
    <col min="7678" max="7679" width="9.85546875" style="23" customWidth="1"/>
    <col min="7680" max="7680" width="11.140625" style="23" customWidth="1"/>
    <col min="7681" max="7681" width="2.85546875" style="23" customWidth="1"/>
    <col min="7682" max="7682" width="3.5703125" style="23" customWidth="1"/>
    <col min="7683" max="7927" width="9.140625" style="23"/>
    <col min="7928" max="7928" width="8.7109375" style="23" customWidth="1"/>
    <col min="7929" max="7929" width="9.85546875" style="23" customWidth="1"/>
    <col min="7930" max="7930" width="14.42578125" style="23" customWidth="1"/>
    <col min="7931" max="7931" width="7.28515625" style="23" customWidth="1"/>
    <col min="7932" max="7932" width="5.5703125" style="23" customWidth="1"/>
    <col min="7933" max="7933" width="9" style="23" customWidth="1"/>
    <col min="7934" max="7935" width="9.85546875" style="23" customWidth="1"/>
    <col min="7936" max="7936" width="11.140625" style="23" customWidth="1"/>
    <col min="7937" max="7937" width="2.85546875" style="23" customWidth="1"/>
    <col min="7938" max="7938" width="3.5703125" style="23" customWidth="1"/>
    <col min="7939" max="8183" width="9.140625" style="23"/>
    <col min="8184" max="8184" width="8.7109375" style="23" customWidth="1"/>
    <col min="8185" max="8185" width="9.85546875" style="23" customWidth="1"/>
    <col min="8186" max="8186" width="14.42578125" style="23" customWidth="1"/>
    <col min="8187" max="8187" width="7.28515625" style="23" customWidth="1"/>
    <col min="8188" max="8188" width="5.5703125" style="23" customWidth="1"/>
    <col min="8189" max="8189" width="9" style="23" customWidth="1"/>
    <col min="8190" max="8191" width="9.85546875" style="23" customWidth="1"/>
    <col min="8192" max="8192" width="11.140625" style="23" customWidth="1"/>
    <col min="8193" max="8193" width="2.85546875" style="23" customWidth="1"/>
    <col min="8194" max="8194" width="3.5703125" style="23" customWidth="1"/>
    <col min="8195" max="8439" width="9.140625" style="23"/>
    <col min="8440" max="8440" width="8.7109375" style="23" customWidth="1"/>
    <col min="8441" max="8441" width="9.85546875" style="23" customWidth="1"/>
    <col min="8442" max="8442" width="14.42578125" style="23" customWidth="1"/>
    <col min="8443" max="8443" width="7.28515625" style="23" customWidth="1"/>
    <col min="8444" max="8444" width="5.5703125" style="23" customWidth="1"/>
    <col min="8445" max="8445" width="9" style="23" customWidth="1"/>
    <col min="8446" max="8447" width="9.85546875" style="23" customWidth="1"/>
    <col min="8448" max="8448" width="11.140625" style="23" customWidth="1"/>
    <col min="8449" max="8449" width="2.85546875" style="23" customWidth="1"/>
    <col min="8450" max="8450" width="3.5703125" style="23" customWidth="1"/>
    <col min="8451" max="8695" width="9.140625" style="23"/>
    <col min="8696" max="8696" width="8.7109375" style="23" customWidth="1"/>
    <col min="8697" max="8697" width="9.85546875" style="23" customWidth="1"/>
    <col min="8698" max="8698" width="14.42578125" style="23" customWidth="1"/>
    <col min="8699" max="8699" width="7.28515625" style="23" customWidth="1"/>
    <col min="8700" max="8700" width="5.5703125" style="23" customWidth="1"/>
    <col min="8701" max="8701" width="9" style="23" customWidth="1"/>
    <col min="8702" max="8703" width="9.85546875" style="23" customWidth="1"/>
    <col min="8704" max="8704" width="11.140625" style="23" customWidth="1"/>
    <col min="8705" max="8705" width="2.85546875" style="23" customWidth="1"/>
    <col min="8706" max="8706" width="3.5703125" style="23" customWidth="1"/>
    <col min="8707" max="8951" width="9.140625" style="23"/>
    <col min="8952" max="8952" width="8.7109375" style="23" customWidth="1"/>
    <col min="8953" max="8953" width="9.85546875" style="23" customWidth="1"/>
    <col min="8954" max="8954" width="14.42578125" style="23" customWidth="1"/>
    <col min="8955" max="8955" width="7.28515625" style="23" customWidth="1"/>
    <col min="8956" max="8956" width="5.5703125" style="23" customWidth="1"/>
    <col min="8957" max="8957" width="9" style="23" customWidth="1"/>
    <col min="8958" max="8959" width="9.85546875" style="23" customWidth="1"/>
    <col min="8960" max="8960" width="11.140625" style="23" customWidth="1"/>
    <col min="8961" max="8961" width="2.85546875" style="23" customWidth="1"/>
    <col min="8962" max="8962" width="3.5703125" style="23" customWidth="1"/>
    <col min="8963" max="9207" width="9.140625" style="23"/>
    <col min="9208" max="9208" width="8.7109375" style="23" customWidth="1"/>
    <col min="9209" max="9209" width="9.85546875" style="23" customWidth="1"/>
    <col min="9210" max="9210" width="14.42578125" style="23" customWidth="1"/>
    <col min="9211" max="9211" width="7.28515625" style="23" customWidth="1"/>
    <col min="9212" max="9212" width="5.5703125" style="23" customWidth="1"/>
    <col min="9213" max="9213" width="9" style="23" customWidth="1"/>
    <col min="9214" max="9215" width="9.85546875" style="23" customWidth="1"/>
    <col min="9216" max="9216" width="11.140625" style="23" customWidth="1"/>
    <col min="9217" max="9217" width="2.85546875" style="23" customWidth="1"/>
    <col min="9218" max="9218" width="3.5703125" style="23" customWidth="1"/>
    <col min="9219" max="9463" width="9.140625" style="23"/>
    <col min="9464" max="9464" width="8.7109375" style="23" customWidth="1"/>
    <col min="9465" max="9465" width="9.85546875" style="23" customWidth="1"/>
    <col min="9466" max="9466" width="14.42578125" style="23" customWidth="1"/>
    <col min="9467" max="9467" width="7.28515625" style="23" customWidth="1"/>
    <col min="9468" max="9468" width="5.5703125" style="23" customWidth="1"/>
    <col min="9469" max="9469" width="9" style="23" customWidth="1"/>
    <col min="9470" max="9471" width="9.85546875" style="23" customWidth="1"/>
    <col min="9472" max="9472" width="11.140625" style="23" customWidth="1"/>
    <col min="9473" max="9473" width="2.85546875" style="23" customWidth="1"/>
    <col min="9474" max="9474" width="3.5703125" style="23" customWidth="1"/>
    <col min="9475" max="9719" width="9.140625" style="23"/>
    <col min="9720" max="9720" width="8.7109375" style="23" customWidth="1"/>
    <col min="9721" max="9721" width="9.85546875" style="23" customWidth="1"/>
    <col min="9722" max="9722" width="14.42578125" style="23" customWidth="1"/>
    <col min="9723" max="9723" width="7.28515625" style="23" customWidth="1"/>
    <col min="9724" max="9724" width="5.5703125" style="23" customWidth="1"/>
    <col min="9725" max="9725" width="9" style="23" customWidth="1"/>
    <col min="9726" max="9727" width="9.85546875" style="23" customWidth="1"/>
    <col min="9728" max="9728" width="11.140625" style="23" customWidth="1"/>
    <col min="9729" max="9729" width="2.85546875" style="23" customWidth="1"/>
    <col min="9730" max="9730" width="3.5703125" style="23" customWidth="1"/>
    <col min="9731" max="9975" width="9.140625" style="23"/>
    <col min="9976" max="9976" width="8.7109375" style="23" customWidth="1"/>
    <col min="9977" max="9977" width="9.85546875" style="23" customWidth="1"/>
    <col min="9978" max="9978" width="14.42578125" style="23" customWidth="1"/>
    <col min="9979" max="9979" width="7.28515625" style="23" customWidth="1"/>
    <col min="9980" max="9980" width="5.5703125" style="23" customWidth="1"/>
    <col min="9981" max="9981" width="9" style="23" customWidth="1"/>
    <col min="9982" max="9983" width="9.85546875" style="23" customWidth="1"/>
    <col min="9984" max="9984" width="11.140625" style="23" customWidth="1"/>
    <col min="9985" max="9985" width="2.85546875" style="23" customWidth="1"/>
    <col min="9986" max="9986" width="3.5703125" style="23" customWidth="1"/>
    <col min="9987" max="10231" width="9.140625" style="23"/>
    <col min="10232" max="10232" width="8.7109375" style="23" customWidth="1"/>
    <col min="10233" max="10233" width="9.85546875" style="23" customWidth="1"/>
    <col min="10234" max="10234" width="14.42578125" style="23" customWidth="1"/>
    <col min="10235" max="10235" width="7.28515625" style="23" customWidth="1"/>
    <col min="10236" max="10236" width="5.5703125" style="23" customWidth="1"/>
    <col min="10237" max="10237" width="9" style="23" customWidth="1"/>
    <col min="10238" max="10239" width="9.85546875" style="23" customWidth="1"/>
    <col min="10240" max="10240" width="11.140625" style="23" customWidth="1"/>
    <col min="10241" max="10241" width="2.85546875" style="23" customWidth="1"/>
    <col min="10242" max="10242" width="3.5703125" style="23" customWidth="1"/>
    <col min="10243" max="10487" width="9.140625" style="23"/>
    <col min="10488" max="10488" width="8.7109375" style="23" customWidth="1"/>
    <col min="10489" max="10489" width="9.85546875" style="23" customWidth="1"/>
    <col min="10490" max="10490" width="14.42578125" style="23" customWidth="1"/>
    <col min="10491" max="10491" width="7.28515625" style="23" customWidth="1"/>
    <col min="10492" max="10492" width="5.5703125" style="23" customWidth="1"/>
    <col min="10493" max="10493" width="9" style="23" customWidth="1"/>
    <col min="10494" max="10495" width="9.85546875" style="23" customWidth="1"/>
    <col min="10496" max="10496" width="11.140625" style="23" customWidth="1"/>
    <col min="10497" max="10497" width="2.85546875" style="23" customWidth="1"/>
    <col min="10498" max="10498" width="3.5703125" style="23" customWidth="1"/>
    <col min="10499" max="10743" width="9.140625" style="23"/>
    <col min="10744" max="10744" width="8.7109375" style="23" customWidth="1"/>
    <col min="10745" max="10745" width="9.85546875" style="23" customWidth="1"/>
    <col min="10746" max="10746" width="14.42578125" style="23" customWidth="1"/>
    <col min="10747" max="10747" width="7.28515625" style="23" customWidth="1"/>
    <col min="10748" max="10748" width="5.5703125" style="23" customWidth="1"/>
    <col min="10749" max="10749" width="9" style="23" customWidth="1"/>
    <col min="10750" max="10751" width="9.85546875" style="23" customWidth="1"/>
    <col min="10752" max="10752" width="11.140625" style="23" customWidth="1"/>
    <col min="10753" max="10753" width="2.85546875" style="23" customWidth="1"/>
    <col min="10754" max="10754" width="3.5703125" style="23" customWidth="1"/>
    <col min="10755" max="10999" width="9.140625" style="23"/>
    <col min="11000" max="11000" width="8.7109375" style="23" customWidth="1"/>
    <col min="11001" max="11001" width="9.85546875" style="23" customWidth="1"/>
    <col min="11002" max="11002" width="14.42578125" style="23" customWidth="1"/>
    <col min="11003" max="11003" width="7.28515625" style="23" customWidth="1"/>
    <col min="11004" max="11004" width="5.5703125" style="23" customWidth="1"/>
    <col min="11005" max="11005" width="9" style="23" customWidth="1"/>
    <col min="11006" max="11007" width="9.85546875" style="23" customWidth="1"/>
    <col min="11008" max="11008" width="11.140625" style="23" customWidth="1"/>
    <col min="11009" max="11009" width="2.85546875" style="23" customWidth="1"/>
    <col min="11010" max="11010" width="3.5703125" style="23" customWidth="1"/>
    <col min="11011" max="11255" width="9.140625" style="23"/>
    <col min="11256" max="11256" width="8.7109375" style="23" customWidth="1"/>
    <col min="11257" max="11257" width="9.85546875" style="23" customWidth="1"/>
    <col min="11258" max="11258" width="14.42578125" style="23" customWidth="1"/>
    <col min="11259" max="11259" width="7.28515625" style="23" customWidth="1"/>
    <col min="11260" max="11260" width="5.5703125" style="23" customWidth="1"/>
    <col min="11261" max="11261" width="9" style="23" customWidth="1"/>
    <col min="11262" max="11263" width="9.85546875" style="23" customWidth="1"/>
    <col min="11264" max="11264" width="11.140625" style="23" customWidth="1"/>
    <col min="11265" max="11265" width="2.85546875" style="23" customWidth="1"/>
    <col min="11266" max="11266" width="3.5703125" style="23" customWidth="1"/>
    <col min="11267" max="11511" width="9.140625" style="23"/>
    <col min="11512" max="11512" width="8.7109375" style="23" customWidth="1"/>
    <col min="11513" max="11513" width="9.85546875" style="23" customWidth="1"/>
    <col min="11514" max="11514" width="14.42578125" style="23" customWidth="1"/>
    <col min="11515" max="11515" width="7.28515625" style="23" customWidth="1"/>
    <col min="11516" max="11516" width="5.5703125" style="23" customWidth="1"/>
    <col min="11517" max="11517" width="9" style="23" customWidth="1"/>
    <col min="11518" max="11519" width="9.85546875" style="23" customWidth="1"/>
    <col min="11520" max="11520" width="11.140625" style="23" customWidth="1"/>
    <col min="11521" max="11521" width="2.85546875" style="23" customWidth="1"/>
    <col min="11522" max="11522" width="3.5703125" style="23" customWidth="1"/>
    <col min="11523" max="11767" width="9.140625" style="23"/>
    <col min="11768" max="11768" width="8.7109375" style="23" customWidth="1"/>
    <col min="11769" max="11769" width="9.85546875" style="23" customWidth="1"/>
    <col min="11770" max="11770" width="14.42578125" style="23" customWidth="1"/>
    <col min="11771" max="11771" width="7.28515625" style="23" customWidth="1"/>
    <col min="11772" max="11772" width="5.5703125" style="23" customWidth="1"/>
    <col min="11773" max="11773" width="9" style="23" customWidth="1"/>
    <col min="11774" max="11775" width="9.85546875" style="23" customWidth="1"/>
    <col min="11776" max="11776" width="11.140625" style="23" customWidth="1"/>
    <col min="11777" max="11777" width="2.85546875" style="23" customWidth="1"/>
    <col min="11778" max="11778" width="3.5703125" style="23" customWidth="1"/>
    <col min="11779" max="12023" width="9.140625" style="23"/>
    <col min="12024" max="12024" width="8.7109375" style="23" customWidth="1"/>
    <col min="12025" max="12025" width="9.85546875" style="23" customWidth="1"/>
    <col min="12026" max="12026" width="14.42578125" style="23" customWidth="1"/>
    <col min="12027" max="12027" width="7.28515625" style="23" customWidth="1"/>
    <col min="12028" max="12028" width="5.5703125" style="23" customWidth="1"/>
    <col min="12029" max="12029" width="9" style="23" customWidth="1"/>
    <col min="12030" max="12031" width="9.85546875" style="23" customWidth="1"/>
    <col min="12032" max="12032" width="11.140625" style="23" customWidth="1"/>
    <col min="12033" max="12033" width="2.85546875" style="23" customWidth="1"/>
    <col min="12034" max="12034" width="3.5703125" style="23" customWidth="1"/>
    <col min="12035" max="12279" width="9.140625" style="23"/>
    <col min="12280" max="12280" width="8.7109375" style="23" customWidth="1"/>
    <col min="12281" max="12281" width="9.85546875" style="23" customWidth="1"/>
    <col min="12282" max="12282" width="14.42578125" style="23" customWidth="1"/>
    <col min="12283" max="12283" width="7.28515625" style="23" customWidth="1"/>
    <col min="12284" max="12284" width="5.5703125" style="23" customWidth="1"/>
    <col min="12285" max="12285" width="9" style="23" customWidth="1"/>
    <col min="12286" max="12287" width="9.85546875" style="23" customWidth="1"/>
    <col min="12288" max="12288" width="11.140625" style="23" customWidth="1"/>
    <col min="12289" max="12289" width="2.85546875" style="23" customWidth="1"/>
    <col min="12290" max="12290" width="3.5703125" style="23" customWidth="1"/>
    <col min="12291" max="12535" width="9.140625" style="23"/>
    <col min="12536" max="12536" width="8.7109375" style="23" customWidth="1"/>
    <col min="12537" max="12537" width="9.85546875" style="23" customWidth="1"/>
    <col min="12538" max="12538" width="14.42578125" style="23" customWidth="1"/>
    <col min="12539" max="12539" width="7.28515625" style="23" customWidth="1"/>
    <col min="12540" max="12540" width="5.5703125" style="23" customWidth="1"/>
    <col min="12541" max="12541" width="9" style="23" customWidth="1"/>
    <col min="12542" max="12543" width="9.85546875" style="23" customWidth="1"/>
    <col min="12544" max="12544" width="11.140625" style="23" customWidth="1"/>
    <col min="12545" max="12545" width="2.85546875" style="23" customWidth="1"/>
    <col min="12546" max="12546" width="3.5703125" style="23" customWidth="1"/>
    <col min="12547" max="12791" width="9.140625" style="23"/>
    <col min="12792" max="12792" width="8.7109375" style="23" customWidth="1"/>
    <col min="12793" max="12793" width="9.85546875" style="23" customWidth="1"/>
    <col min="12794" max="12794" width="14.42578125" style="23" customWidth="1"/>
    <col min="12795" max="12795" width="7.28515625" style="23" customWidth="1"/>
    <col min="12796" max="12796" width="5.5703125" style="23" customWidth="1"/>
    <col min="12797" max="12797" width="9" style="23" customWidth="1"/>
    <col min="12798" max="12799" width="9.85546875" style="23" customWidth="1"/>
    <col min="12800" max="12800" width="11.140625" style="23" customWidth="1"/>
    <col min="12801" max="12801" width="2.85546875" style="23" customWidth="1"/>
    <col min="12802" max="12802" width="3.5703125" style="23" customWidth="1"/>
    <col min="12803" max="13047" width="9.140625" style="23"/>
    <col min="13048" max="13048" width="8.7109375" style="23" customWidth="1"/>
    <col min="13049" max="13049" width="9.85546875" style="23" customWidth="1"/>
    <col min="13050" max="13050" width="14.42578125" style="23" customWidth="1"/>
    <col min="13051" max="13051" width="7.28515625" style="23" customWidth="1"/>
    <col min="13052" max="13052" width="5.5703125" style="23" customWidth="1"/>
    <col min="13053" max="13053" width="9" style="23" customWidth="1"/>
    <col min="13054" max="13055" width="9.85546875" style="23" customWidth="1"/>
    <col min="13056" max="13056" width="11.140625" style="23" customWidth="1"/>
    <col min="13057" max="13057" width="2.85546875" style="23" customWidth="1"/>
    <col min="13058" max="13058" width="3.5703125" style="23" customWidth="1"/>
    <col min="13059" max="13303" width="9.140625" style="23"/>
    <col min="13304" max="13304" width="8.7109375" style="23" customWidth="1"/>
    <col min="13305" max="13305" width="9.85546875" style="23" customWidth="1"/>
    <col min="13306" max="13306" width="14.42578125" style="23" customWidth="1"/>
    <col min="13307" max="13307" width="7.28515625" style="23" customWidth="1"/>
    <col min="13308" max="13308" width="5.5703125" style="23" customWidth="1"/>
    <col min="13309" max="13309" width="9" style="23" customWidth="1"/>
    <col min="13310" max="13311" width="9.85546875" style="23" customWidth="1"/>
    <col min="13312" max="13312" width="11.140625" style="23" customWidth="1"/>
    <col min="13313" max="13313" width="2.85546875" style="23" customWidth="1"/>
    <col min="13314" max="13314" width="3.5703125" style="23" customWidth="1"/>
    <col min="13315" max="13559" width="9.140625" style="23"/>
    <col min="13560" max="13560" width="8.7109375" style="23" customWidth="1"/>
    <col min="13561" max="13561" width="9.85546875" style="23" customWidth="1"/>
    <col min="13562" max="13562" width="14.42578125" style="23" customWidth="1"/>
    <col min="13563" max="13563" width="7.28515625" style="23" customWidth="1"/>
    <col min="13564" max="13564" width="5.5703125" style="23" customWidth="1"/>
    <col min="13565" max="13565" width="9" style="23" customWidth="1"/>
    <col min="13566" max="13567" width="9.85546875" style="23" customWidth="1"/>
    <col min="13568" max="13568" width="11.140625" style="23" customWidth="1"/>
    <col min="13569" max="13569" width="2.85546875" style="23" customWidth="1"/>
    <col min="13570" max="13570" width="3.5703125" style="23" customWidth="1"/>
    <col min="13571" max="13815" width="9.140625" style="23"/>
    <col min="13816" max="13816" width="8.7109375" style="23" customWidth="1"/>
    <col min="13817" max="13817" width="9.85546875" style="23" customWidth="1"/>
    <col min="13818" max="13818" width="14.42578125" style="23" customWidth="1"/>
    <col min="13819" max="13819" width="7.28515625" style="23" customWidth="1"/>
    <col min="13820" max="13820" width="5.5703125" style="23" customWidth="1"/>
    <col min="13821" max="13821" width="9" style="23" customWidth="1"/>
    <col min="13822" max="13823" width="9.85546875" style="23" customWidth="1"/>
    <col min="13824" max="13824" width="11.140625" style="23" customWidth="1"/>
    <col min="13825" max="13825" width="2.85546875" style="23" customWidth="1"/>
    <col min="13826" max="13826" width="3.5703125" style="23" customWidth="1"/>
    <col min="13827" max="14071" width="9.140625" style="23"/>
    <col min="14072" max="14072" width="8.7109375" style="23" customWidth="1"/>
    <col min="14073" max="14073" width="9.85546875" style="23" customWidth="1"/>
    <col min="14074" max="14074" width="14.42578125" style="23" customWidth="1"/>
    <col min="14075" max="14075" width="7.28515625" style="23" customWidth="1"/>
    <col min="14076" max="14076" width="5.5703125" style="23" customWidth="1"/>
    <col min="14077" max="14077" width="9" style="23" customWidth="1"/>
    <col min="14078" max="14079" width="9.85546875" style="23" customWidth="1"/>
    <col min="14080" max="14080" width="11.140625" style="23" customWidth="1"/>
    <col min="14081" max="14081" width="2.85546875" style="23" customWidth="1"/>
    <col min="14082" max="14082" width="3.5703125" style="23" customWidth="1"/>
    <col min="14083" max="14327" width="9.140625" style="23"/>
    <col min="14328" max="14328" width="8.7109375" style="23" customWidth="1"/>
    <col min="14329" max="14329" width="9.85546875" style="23" customWidth="1"/>
    <col min="14330" max="14330" width="14.42578125" style="23" customWidth="1"/>
    <col min="14331" max="14331" width="7.28515625" style="23" customWidth="1"/>
    <col min="14332" max="14332" width="5.5703125" style="23" customWidth="1"/>
    <col min="14333" max="14333" width="9" style="23" customWidth="1"/>
    <col min="14334" max="14335" width="9.85546875" style="23" customWidth="1"/>
    <col min="14336" max="14336" width="11.140625" style="23" customWidth="1"/>
    <col min="14337" max="14337" width="2.85546875" style="23" customWidth="1"/>
    <col min="14338" max="14338" width="3.5703125" style="23" customWidth="1"/>
    <col min="14339" max="14583" width="9.140625" style="23"/>
    <col min="14584" max="14584" width="8.7109375" style="23" customWidth="1"/>
    <col min="14585" max="14585" width="9.85546875" style="23" customWidth="1"/>
    <col min="14586" max="14586" width="14.42578125" style="23" customWidth="1"/>
    <col min="14587" max="14587" width="7.28515625" style="23" customWidth="1"/>
    <col min="14588" max="14588" width="5.5703125" style="23" customWidth="1"/>
    <col min="14589" max="14589" width="9" style="23" customWidth="1"/>
    <col min="14590" max="14591" width="9.85546875" style="23" customWidth="1"/>
    <col min="14592" max="14592" width="11.140625" style="23" customWidth="1"/>
    <col min="14593" max="14593" width="2.85546875" style="23" customWidth="1"/>
    <col min="14594" max="14594" width="3.5703125" style="23" customWidth="1"/>
    <col min="14595" max="14839" width="9.140625" style="23"/>
    <col min="14840" max="14840" width="8.7109375" style="23" customWidth="1"/>
    <col min="14841" max="14841" width="9.85546875" style="23" customWidth="1"/>
    <col min="14842" max="14842" width="14.42578125" style="23" customWidth="1"/>
    <col min="14843" max="14843" width="7.28515625" style="23" customWidth="1"/>
    <col min="14844" max="14844" width="5.5703125" style="23" customWidth="1"/>
    <col min="14845" max="14845" width="9" style="23" customWidth="1"/>
    <col min="14846" max="14847" width="9.85546875" style="23" customWidth="1"/>
    <col min="14848" max="14848" width="11.140625" style="23" customWidth="1"/>
    <col min="14849" max="14849" width="2.85546875" style="23" customWidth="1"/>
    <col min="14850" max="14850" width="3.5703125" style="23" customWidth="1"/>
    <col min="14851" max="15095" width="9.140625" style="23"/>
    <col min="15096" max="15096" width="8.7109375" style="23" customWidth="1"/>
    <col min="15097" max="15097" width="9.85546875" style="23" customWidth="1"/>
    <col min="15098" max="15098" width="14.42578125" style="23" customWidth="1"/>
    <col min="15099" max="15099" width="7.28515625" style="23" customWidth="1"/>
    <col min="15100" max="15100" width="5.5703125" style="23" customWidth="1"/>
    <col min="15101" max="15101" width="9" style="23" customWidth="1"/>
    <col min="15102" max="15103" width="9.85546875" style="23" customWidth="1"/>
    <col min="15104" max="15104" width="11.140625" style="23" customWidth="1"/>
    <col min="15105" max="15105" width="2.85546875" style="23" customWidth="1"/>
    <col min="15106" max="15106" width="3.5703125" style="23" customWidth="1"/>
    <col min="15107" max="15351" width="9.140625" style="23"/>
    <col min="15352" max="15352" width="8.7109375" style="23" customWidth="1"/>
    <col min="15353" max="15353" width="9.85546875" style="23" customWidth="1"/>
    <col min="15354" max="15354" width="14.42578125" style="23" customWidth="1"/>
    <col min="15355" max="15355" width="7.28515625" style="23" customWidth="1"/>
    <col min="15356" max="15356" width="5.5703125" style="23" customWidth="1"/>
    <col min="15357" max="15357" width="9" style="23" customWidth="1"/>
    <col min="15358" max="15359" width="9.85546875" style="23" customWidth="1"/>
    <col min="15360" max="15360" width="11.140625" style="23" customWidth="1"/>
    <col min="15361" max="15361" width="2.85546875" style="23" customWidth="1"/>
    <col min="15362" max="15362" width="3.5703125" style="23" customWidth="1"/>
    <col min="15363" max="15607" width="9.140625" style="23"/>
    <col min="15608" max="15608" width="8.7109375" style="23" customWidth="1"/>
    <col min="15609" max="15609" width="9.85546875" style="23" customWidth="1"/>
    <col min="15610" max="15610" width="14.42578125" style="23" customWidth="1"/>
    <col min="15611" max="15611" width="7.28515625" style="23" customWidth="1"/>
    <col min="15612" max="15612" width="5.5703125" style="23" customWidth="1"/>
    <col min="15613" max="15613" width="9" style="23" customWidth="1"/>
    <col min="15614" max="15615" width="9.85546875" style="23" customWidth="1"/>
    <col min="15616" max="15616" width="11.140625" style="23" customWidth="1"/>
    <col min="15617" max="15617" width="2.85546875" style="23" customWidth="1"/>
    <col min="15618" max="15618" width="3.5703125" style="23" customWidth="1"/>
    <col min="15619" max="15863" width="9.140625" style="23"/>
    <col min="15864" max="15864" width="8.7109375" style="23" customWidth="1"/>
    <col min="15865" max="15865" width="9.85546875" style="23" customWidth="1"/>
    <col min="15866" max="15866" width="14.42578125" style="23" customWidth="1"/>
    <col min="15867" max="15867" width="7.28515625" style="23" customWidth="1"/>
    <col min="15868" max="15868" width="5.5703125" style="23" customWidth="1"/>
    <col min="15869" max="15869" width="9" style="23" customWidth="1"/>
    <col min="15870" max="15871" width="9.85546875" style="23" customWidth="1"/>
    <col min="15872" max="15872" width="11.140625" style="23" customWidth="1"/>
    <col min="15873" max="15873" width="2.85546875" style="23" customWidth="1"/>
    <col min="15874" max="15874" width="3.5703125" style="23" customWidth="1"/>
    <col min="15875" max="16119" width="9.140625" style="23"/>
    <col min="16120" max="16120" width="8.7109375" style="23" customWidth="1"/>
    <col min="16121" max="16121" width="9.85546875" style="23" customWidth="1"/>
    <col min="16122" max="16122" width="14.42578125" style="23" customWidth="1"/>
    <col min="16123" max="16123" width="7.28515625" style="23" customWidth="1"/>
    <col min="16124" max="16124" width="5.5703125" style="23" customWidth="1"/>
    <col min="16125" max="16125" width="9" style="23" customWidth="1"/>
    <col min="16126" max="16127" width="9.85546875" style="23" customWidth="1"/>
    <col min="16128" max="16128" width="11.140625" style="23" customWidth="1"/>
    <col min="16129" max="16129" width="2.85546875" style="23" customWidth="1"/>
    <col min="16130" max="16130" width="3.5703125" style="23" customWidth="1"/>
    <col min="16131" max="16384" width="9.140625" style="23"/>
  </cols>
  <sheetData>
    <row r="1" spans="1:12" ht="46.5" customHeight="1" x14ac:dyDescent="0.25">
      <c r="A1" s="153" t="s">
        <v>277</v>
      </c>
      <c r="B1" s="153"/>
      <c r="C1" s="153"/>
      <c r="D1" s="153"/>
      <c r="E1" s="153"/>
      <c r="F1" s="153"/>
      <c r="G1" s="153"/>
      <c r="H1" s="153"/>
    </row>
    <row r="2" spans="1:12" ht="16.5" customHeight="1" x14ac:dyDescent="0.25">
      <c r="A2" s="154" t="s">
        <v>0</v>
      </c>
      <c r="B2" s="154"/>
      <c r="C2" s="154"/>
      <c r="D2" s="154"/>
      <c r="E2" s="154"/>
      <c r="F2" s="154"/>
      <c r="G2" s="154"/>
      <c r="H2" s="154"/>
    </row>
    <row r="3" spans="1:12" x14ac:dyDescent="0.25">
      <c r="A3" s="134" t="s">
        <v>1</v>
      </c>
      <c r="B3" s="134"/>
      <c r="C3" s="134"/>
      <c r="D3" s="134"/>
      <c r="E3" s="134" t="str">
        <f ca="1">TEXT(TODAY(),"DD/MM/YYYY")</f>
        <v>15/07/2025</v>
      </c>
      <c r="F3" s="134"/>
      <c r="G3" s="134"/>
      <c r="H3" s="134"/>
    </row>
    <row r="4" spans="1:12" ht="15" customHeight="1" x14ac:dyDescent="0.25">
      <c r="A4" s="134" t="s">
        <v>2</v>
      </c>
      <c r="B4" s="134"/>
      <c r="C4" s="134"/>
      <c r="D4" s="134"/>
      <c r="E4" s="134" t="s">
        <v>174</v>
      </c>
      <c r="F4" s="134"/>
      <c r="G4" s="134"/>
      <c r="H4" s="134"/>
      <c r="L4" s="23" t="s">
        <v>282</v>
      </c>
    </row>
    <row r="5" spans="1:12" x14ac:dyDescent="0.25">
      <c r="A5" s="134" t="s">
        <v>3</v>
      </c>
      <c r="B5" s="134"/>
      <c r="C5" s="134"/>
      <c r="D5" s="134"/>
      <c r="E5" s="162">
        <v>45847</v>
      </c>
      <c r="F5" s="134"/>
      <c r="G5" s="134"/>
      <c r="H5" s="134"/>
      <c r="L5" s="23" t="s">
        <v>283</v>
      </c>
    </row>
    <row r="6" spans="1:12" ht="16.5" customHeight="1" x14ac:dyDescent="0.25">
      <c r="A6" s="134" t="s">
        <v>4</v>
      </c>
      <c r="B6" s="134"/>
      <c r="C6" s="134"/>
      <c r="D6" s="134"/>
      <c r="E6" s="134" t="s">
        <v>290</v>
      </c>
      <c r="F6" s="134"/>
      <c r="G6" s="134"/>
      <c r="H6" s="134"/>
      <c r="L6" s="23" t="s">
        <v>284</v>
      </c>
    </row>
    <row r="7" spans="1:12" ht="15" customHeight="1" x14ac:dyDescent="0.25">
      <c r="A7" s="134" t="s">
        <v>5</v>
      </c>
      <c r="B7" s="134"/>
      <c r="C7" s="134"/>
      <c r="D7" s="134"/>
      <c r="E7" s="134" t="str">
        <f>E6</f>
        <v>L&amp;T Avenue Realty LLP</v>
      </c>
      <c r="F7" s="134"/>
      <c r="G7" s="134"/>
      <c r="H7" s="134"/>
    </row>
    <row r="8" spans="1:12" x14ac:dyDescent="0.25">
      <c r="A8" s="134" t="s">
        <v>6</v>
      </c>
      <c r="B8" s="134"/>
      <c r="C8" s="134"/>
      <c r="D8" s="134"/>
      <c r="E8" s="161" t="s">
        <v>291</v>
      </c>
      <c r="F8" s="161"/>
      <c r="G8" s="161"/>
      <c r="H8" s="161"/>
    </row>
    <row r="9" spans="1:12" x14ac:dyDescent="0.25">
      <c r="A9" s="134" t="s">
        <v>129</v>
      </c>
      <c r="B9" s="134"/>
      <c r="C9" s="134"/>
      <c r="D9" s="134"/>
      <c r="E9" s="134" t="s">
        <v>292</v>
      </c>
      <c r="F9" s="134"/>
      <c r="G9" s="134"/>
      <c r="H9" s="134"/>
    </row>
    <row r="10" spans="1:12" hidden="1" x14ac:dyDescent="0.25">
      <c r="A10" s="134" t="s">
        <v>276</v>
      </c>
      <c r="B10" s="134"/>
      <c r="C10" s="134"/>
      <c r="D10" s="134"/>
      <c r="E10" s="134" t="s">
        <v>328</v>
      </c>
      <c r="F10" s="134"/>
      <c r="G10" s="134"/>
      <c r="H10" s="134"/>
    </row>
    <row r="11" spans="1:12" x14ac:dyDescent="0.25">
      <c r="A11" s="295" t="s">
        <v>7</v>
      </c>
      <c r="B11" s="296"/>
      <c r="C11" s="296"/>
      <c r="D11" s="297"/>
      <c r="E11" s="286" t="s">
        <v>329</v>
      </c>
      <c r="F11" s="287"/>
      <c r="G11" s="288" t="s">
        <v>285</v>
      </c>
      <c r="H11" s="289"/>
    </row>
    <row r="12" spans="1:12" x14ac:dyDescent="0.25">
      <c r="A12" s="298"/>
      <c r="B12" s="299"/>
      <c r="C12" s="299"/>
      <c r="D12" s="300"/>
      <c r="E12" s="283" t="s">
        <v>334</v>
      </c>
      <c r="F12" s="284"/>
      <c r="G12" s="290" t="s">
        <v>337</v>
      </c>
      <c r="H12" s="285"/>
    </row>
    <row r="13" spans="1:12" x14ac:dyDescent="0.25">
      <c r="A13" s="298"/>
      <c r="B13" s="299"/>
      <c r="C13" s="299"/>
      <c r="D13" s="300"/>
      <c r="E13" s="283" t="s">
        <v>335</v>
      </c>
      <c r="F13" s="284"/>
      <c r="G13" s="290" t="s">
        <v>336</v>
      </c>
      <c r="H13" s="285"/>
    </row>
    <row r="14" spans="1:12" ht="37.5" customHeight="1" x14ac:dyDescent="0.25">
      <c r="A14" s="298"/>
      <c r="B14" s="299"/>
      <c r="C14" s="299"/>
      <c r="D14" s="300"/>
      <c r="E14" s="283" t="s">
        <v>286</v>
      </c>
      <c r="F14" s="284"/>
      <c r="G14" s="283" t="s">
        <v>287</v>
      </c>
      <c r="H14" s="284"/>
      <c r="L14" s="23" t="s">
        <v>291</v>
      </c>
    </row>
    <row r="15" spans="1:12" ht="33.75" customHeight="1" x14ac:dyDescent="0.25">
      <c r="A15" s="298"/>
      <c r="B15" s="299"/>
      <c r="C15" s="299"/>
      <c r="D15" s="300"/>
      <c r="E15" s="283" t="s">
        <v>332</v>
      </c>
      <c r="F15" s="284"/>
      <c r="G15" s="283" t="s">
        <v>330</v>
      </c>
      <c r="H15" s="285"/>
    </row>
    <row r="16" spans="1:12" ht="31.5" customHeight="1" x14ac:dyDescent="0.25">
      <c r="A16" s="301"/>
      <c r="B16" s="302"/>
      <c r="C16" s="302"/>
      <c r="D16" s="303"/>
      <c r="E16" s="283" t="s">
        <v>333</v>
      </c>
      <c r="F16" s="284"/>
      <c r="G16" s="283" t="s">
        <v>331</v>
      </c>
      <c r="H16" s="285"/>
    </row>
    <row r="17" spans="1:8" s="25" customFormat="1" x14ac:dyDescent="0.25">
      <c r="A17" s="134" t="s">
        <v>8</v>
      </c>
      <c r="B17" s="134"/>
      <c r="C17" s="134"/>
      <c r="D17" s="134"/>
      <c r="E17" s="163" t="s">
        <v>338</v>
      </c>
      <c r="F17" s="163"/>
      <c r="G17" s="163"/>
      <c r="H17" s="163"/>
    </row>
    <row r="18" spans="1:8" ht="97.5" customHeight="1" x14ac:dyDescent="0.25">
      <c r="A18" s="164" t="s">
        <v>9</v>
      </c>
      <c r="B18" s="164"/>
      <c r="C18" s="164"/>
      <c r="D18" s="164"/>
      <c r="E18" s="163" t="s">
        <v>281</v>
      </c>
      <c r="F18" s="134"/>
      <c r="G18" s="134"/>
      <c r="H18" s="134"/>
    </row>
    <row r="19" spans="1:8" ht="84" customHeight="1" x14ac:dyDescent="0.25">
      <c r="A19" s="165" t="s">
        <v>10</v>
      </c>
      <c r="B19" s="165"/>
      <c r="C19" s="165" t="str">
        <f>CONCATENATE((IF(OR(E8="",E8="NA"),"",E8)),", ",(IF(OR(A20="",A20="NA"),"",A20)),".",(IF(OR(C20="",C20="NA"),"",C20)),", near ",(IF(OR(C25="",C25="NA"),"",C25)),", ",(IF(OR(C22="",C22="NA"),"",C22)),", ",(IF(OR(C21="",C21="NA"),"",C21)),", ",(IF(OR(G22="",G22="NA"),"",G22)),", ",(IF(OR(C23="",C23="NA"),"",C23)),", ",(IF(OR(C24="",C24="NA"),"",C24)),", ",(IF(OR(G23="",G23="NA"),"",G23))," - ",(IF(OR(G24="",G24="NA"),"",G24)),".")</f>
        <v>Centrona Zen, Zest &amp; Nova, Old CTS No..194(PT), New CTS No. 194A(PT) &amp; 194B(PT), Redevelopment Of ''Sant Namdeo Co-Opreative Housing Society &amp; Juni Ramabai Co-Operative Housing Society", near Om Sai Ganesh Society, Eastern Express Highway, Kamraj Nagar, Ghatkopar, Ghatkopar East, Kurla, Mumbai - 400077.</v>
      </c>
      <c r="D19" s="165"/>
      <c r="E19" s="165"/>
      <c r="F19" s="165"/>
      <c r="G19" s="165"/>
      <c r="H19" s="165"/>
    </row>
    <row r="20" spans="1:8" ht="36.75" customHeight="1" x14ac:dyDescent="0.25">
      <c r="A20" s="163" t="s">
        <v>288</v>
      </c>
      <c r="B20" s="163"/>
      <c r="C20" s="163" t="s">
        <v>289</v>
      </c>
      <c r="D20" s="163"/>
      <c r="E20" s="163"/>
      <c r="F20" s="163"/>
      <c r="G20" s="163"/>
      <c r="H20" s="163"/>
    </row>
    <row r="21" spans="1:8" ht="15.75" customHeight="1" x14ac:dyDescent="0.25">
      <c r="A21" s="163" t="s">
        <v>173</v>
      </c>
      <c r="B21" s="163"/>
      <c r="C21" s="163" t="s">
        <v>179</v>
      </c>
      <c r="D21" s="163"/>
      <c r="E21" s="163"/>
      <c r="F21" s="163"/>
      <c r="G21" s="163"/>
      <c r="H21" s="163"/>
    </row>
    <row r="22" spans="1:8" ht="15.75" customHeight="1" x14ac:dyDescent="0.25">
      <c r="A22" s="165" t="s">
        <v>11</v>
      </c>
      <c r="B22" s="165"/>
      <c r="C22" s="134" t="s">
        <v>182</v>
      </c>
      <c r="D22" s="134"/>
      <c r="E22" s="165" t="s">
        <v>76</v>
      </c>
      <c r="F22" s="165"/>
      <c r="G22" s="163" t="s">
        <v>177</v>
      </c>
      <c r="H22" s="163"/>
    </row>
    <row r="23" spans="1:8" x14ac:dyDescent="0.25">
      <c r="A23" s="164" t="s">
        <v>13</v>
      </c>
      <c r="B23" s="164"/>
      <c r="C23" s="163" t="s">
        <v>181</v>
      </c>
      <c r="D23" s="163"/>
      <c r="E23" s="165" t="s">
        <v>12</v>
      </c>
      <c r="F23" s="165"/>
      <c r="G23" s="166" t="s">
        <v>180</v>
      </c>
      <c r="H23" s="166"/>
    </row>
    <row r="24" spans="1:8" x14ac:dyDescent="0.25">
      <c r="A24" s="164" t="s">
        <v>77</v>
      </c>
      <c r="B24" s="164"/>
      <c r="C24" s="163" t="s">
        <v>178</v>
      </c>
      <c r="D24" s="163"/>
      <c r="E24" s="165" t="s">
        <v>14</v>
      </c>
      <c r="F24" s="165"/>
      <c r="G24" s="163">
        <v>400077</v>
      </c>
      <c r="H24" s="163"/>
    </row>
    <row r="25" spans="1:8" ht="32.25" customHeight="1" x14ac:dyDescent="0.25">
      <c r="A25" s="164" t="s">
        <v>130</v>
      </c>
      <c r="B25" s="164"/>
      <c r="C25" s="163" t="s">
        <v>224</v>
      </c>
      <c r="D25" s="163"/>
      <c r="E25" s="165" t="s">
        <v>15</v>
      </c>
      <c r="F25" s="165"/>
      <c r="G25" s="163" t="s">
        <v>345</v>
      </c>
      <c r="H25" s="163"/>
    </row>
    <row r="26" spans="1:8" ht="15" customHeight="1" x14ac:dyDescent="0.25">
      <c r="A26" s="165" t="s">
        <v>80</v>
      </c>
      <c r="B26" s="165"/>
      <c r="C26" s="165"/>
      <c r="D26" s="165"/>
      <c r="E26" s="134" t="s">
        <v>16</v>
      </c>
      <c r="F26" s="134"/>
      <c r="G26" s="134"/>
      <c r="H26" s="134"/>
    </row>
    <row r="27" spans="1:8" ht="18.75" customHeight="1" x14ac:dyDescent="0.25">
      <c r="A27" s="165"/>
      <c r="B27" s="165"/>
      <c r="C27" s="165"/>
      <c r="D27" s="165"/>
      <c r="E27" s="134"/>
      <c r="F27" s="134"/>
      <c r="G27" s="134"/>
      <c r="H27" s="134"/>
    </row>
    <row r="28" spans="1:8" ht="15" customHeight="1" x14ac:dyDescent="0.25">
      <c r="A28" s="165" t="s">
        <v>17</v>
      </c>
      <c r="B28" s="165"/>
      <c r="C28" s="165"/>
      <c r="D28" s="165"/>
      <c r="E28" s="163" t="s">
        <v>18</v>
      </c>
      <c r="F28" s="163"/>
      <c r="G28" s="163"/>
      <c r="H28" s="163"/>
    </row>
    <row r="29" spans="1:8" ht="15" customHeight="1" x14ac:dyDescent="0.25">
      <c r="A29" s="164" t="s">
        <v>19</v>
      </c>
      <c r="B29" s="164"/>
      <c r="C29" s="164"/>
      <c r="D29" s="164"/>
      <c r="E29" s="163" t="str">
        <f>IF(AND(G23="Mumbai"),"Upper Class","Middle Class")</f>
        <v>Upper Class</v>
      </c>
      <c r="F29" s="163"/>
      <c r="G29" s="163"/>
      <c r="H29" s="163"/>
    </row>
    <row r="30" spans="1:8" x14ac:dyDescent="0.25">
      <c r="A30" s="164" t="s">
        <v>20</v>
      </c>
      <c r="B30" s="164"/>
      <c r="C30" s="164"/>
      <c r="D30" s="164"/>
      <c r="E30" s="163" t="s">
        <v>21</v>
      </c>
      <c r="F30" s="163"/>
      <c r="G30" s="163"/>
      <c r="H30" s="163"/>
    </row>
    <row r="31" spans="1:8" ht="15.75" customHeight="1" x14ac:dyDescent="0.25">
      <c r="A31" s="164" t="s">
        <v>22</v>
      </c>
      <c r="B31" s="164"/>
      <c r="C31" s="164"/>
      <c r="D31" s="164"/>
      <c r="E31" s="163" t="str">
        <f>IF(AND(G23="Mumbai"),"Developed","Developing")</f>
        <v>Developed</v>
      </c>
      <c r="F31" s="163"/>
      <c r="G31" s="163"/>
      <c r="H31" s="163"/>
    </row>
    <row r="32" spans="1:8" x14ac:dyDescent="0.25">
      <c r="A32" s="164" t="s">
        <v>23</v>
      </c>
      <c r="B32" s="164"/>
      <c r="C32" s="164"/>
      <c r="D32" s="164"/>
      <c r="E32" s="163" t="s">
        <v>24</v>
      </c>
      <c r="F32" s="163"/>
      <c r="G32" s="163"/>
      <c r="H32" s="163"/>
    </row>
    <row r="33" spans="1:12" ht="15.75" customHeight="1" x14ac:dyDescent="0.25">
      <c r="A33" s="164" t="s">
        <v>86</v>
      </c>
      <c r="B33" s="164"/>
      <c r="C33" s="164"/>
      <c r="D33" s="164"/>
      <c r="E33" s="163" t="s">
        <v>87</v>
      </c>
      <c r="F33" s="163"/>
      <c r="G33" s="163"/>
      <c r="H33" s="163"/>
    </row>
    <row r="34" spans="1:12" ht="15" customHeight="1" x14ac:dyDescent="0.25">
      <c r="A34" s="164" t="s">
        <v>35</v>
      </c>
      <c r="B34" s="164"/>
      <c r="C34" s="164"/>
      <c r="D34" s="164"/>
      <c r="E34" s="163" t="str">
        <f>IF(AND(ISNUMBER(SEARCH("Flat",D75)),ISNUMBER(SEARCH("Shop",D75)),ISNUMBER(SEARCH("Office",D75))),"Residential + Commercial",IF(AND(ISNUMBER(SEARCH("Flat",D75)),ISNUMBER(SEARCH("Shop",D75))),"Residential + Commercial",IF(AND(ISNUMBER(SEARCH("Flat",D75)),ISNUMBER(SEARCH("Office",D75))),"Residential + Commercial",IF(AND(ISNUMBER(SEARCH("Shop",D75)),ISNUMBER(SEARCH("Office",D75))),"Commercial",IF(ISNUMBER(SEARCH("Shop",D75)),"Commercial",IF(ISNUMBER(SEARCH("Office",D75)),"Commercial",IF(ISNUMBER(SEARCH("Flat",D75)),"Residential")))))))</f>
        <v>Residential + Commercial</v>
      </c>
      <c r="F34" s="163"/>
      <c r="G34" s="163"/>
      <c r="H34" s="163"/>
    </row>
    <row r="35" spans="1:12" ht="15.75" customHeight="1" x14ac:dyDescent="0.25">
      <c r="A35" s="164" t="s">
        <v>98</v>
      </c>
      <c r="B35" s="164"/>
      <c r="C35" s="164"/>
      <c r="D35" s="164"/>
      <c r="E35" s="163" t="s">
        <v>36</v>
      </c>
      <c r="F35" s="163"/>
      <c r="G35" s="163"/>
      <c r="H35" s="163"/>
    </row>
    <row r="36" spans="1:12" s="24" customFormat="1" x14ac:dyDescent="0.25">
      <c r="A36" s="174" t="s">
        <v>99</v>
      </c>
      <c r="B36" s="174"/>
      <c r="C36" s="175" t="s">
        <v>29</v>
      </c>
      <c r="D36" s="175"/>
      <c r="E36" s="175"/>
      <c r="F36" s="175" t="s">
        <v>31</v>
      </c>
      <c r="G36" s="175"/>
      <c r="H36" s="175"/>
    </row>
    <row r="37" spans="1:12" s="24" customFormat="1" x14ac:dyDescent="0.25">
      <c r="A37" s="167" t="s">
        <v>25</v>
      </c>
      <c r="B37" s="167" t="s">
        <v>30</v>
      </c>
      <c r="C37" s="168" t="s">
        <v>296</v>
      </c>
      <c r="D37" s="168"/>
      <c r="E37" s="168"/>
      <c r="F37" s="168" t="s">
        <v>297</v>
      </c>
      <c r="G37" s="168"/>
      <c r="H37" s="168"/>
    </row>
    <row r="38" spans="1:12" x14ac:dyDescent="0.25">
      <c r="A38" s="167" t="s">
        <v>26</v>
      </c>
      <c r="B38" s="167" t="s">
        <v>30</v>
      </c>
      <c r="C38" s="168" t="s">
        <v>298</v>
      </c>
      <c r="D38" s="168"/>
      <c r="E38" s="168"/>
      <c r="F38" s="168" t="s">
        <v>299</v>
      </c>
      <c r="G38" s="168"/>
      <c r="H38" s="168"/>
    </row>
    <row r="39" spans="1:12" s="24" customFormat="1" x14ac:dyDescent="0.25">
      <c r="A39" s="167" t="s">
        <v>28</v>
      </c>
      <c r="B39" s="167" t="s">
        <v>30</v>
      </c>
      <c r="C39" s="168" t="s">
        <v>293</v>
      </c>
      <c r="D39" s="168"/>
      <c r="E39" s="168"/>
      <c r="F39" s="168" t="s">
        <v>182</v>
      </c>
      <c r="G39" s="168"/>
      <c r="H39" s="168"/>
    </row>
    <row r="40" spans="1:12" ht="35.25" customHeight="1" x14ac:dyDescent="0.25">
      <c r="A40" s="169" t="s">
        <v>27</v>
      </c>
      <c r="B40" s="169" t="s">
        <v>30</v>
      </c>
      <c r="C40" s="170" t="s">
        <v>295</v>
      </c>
      <c r="D40" s="169"/>
      <c r="E40" s="169"/>
      <c r="F40" s="169" t="s">
        <v>294</v>
      </c>
      <c r="G40" s="169"/>
      <c r="H40" s="169"/>
    </row>
    <row r="41" spans="1:12" x14ac:dyDescent="0.25">
      <c r="A41" s="164" t="s">
        <v>32</v>
      </c>
      <c r="B41" s="164"/>
      <c r="C41" s="164"/>
      <c r="D41" s="164"/>
      <c r="E41" s="164"/>
      <c r="F41" s="164"/>
      <c r="G41" s="164"/>
      <c r="H41" s="164"/>
    </row>
    <row r="42" spans="1:12" ht="15.75" customHeight="1" x14ac:dyDescent="0.25">
      <c r="A42" s="178" t="s">
        <v>275</v>
      </c>
      <c r="B42" s="178"/>
      <c r="C42" s="171" t="s">
        <v>300</v>
      </c>
      <c r="D42" s="172"/>
      <c r="E42" s="172"/>
      <c r="F42" s="172"/>
      <c r="G42" s="172"/>
      <c r="H42" s="173"/>
    </row>
    <row r="43" spans="1:12" x14ac:dyDescent="0.25">
      <c r="A43" s="178" t="s">
        <v>172</v>
      </c>
      <c r="B43" s="178"/>
      <c r="C43" s="180" t="s">
        <v>301</v>
      </c>
      <c r="D43" s="181"/>
      <c r="E43" s="181"/>
      <c r="F43" s="181"/>
      <c r="G43" s="181"/>
      <c r="H43" s="181"/>
    </row>
    <row r="44" spans="1:12" x14ac:dyDescent="0.25">
      <c r="A44" s="178" t="s">
        <v>37</v>
      </c>
      <c r="B44" s="178"/>
      <c r="C44" s="178"/>
      <c r="D44" s="178"/>
      <c r="E44" s="178"/>
      <c r="F44" s="178"/>
      <c r="G44" s="178"/>
      <c r="H44" s="178"/>
    </row>
    <row r="45" spans="1:12" x14ac:dyDescent="0.25">
      <c r="A45" s="164" t="s">
        <v>38</v>
      </c>
      <c r="B45" s="164"/>
      <c r="C45" s="164"/>
      <c r="D45" s="164"/>
      <c r="E45" s="179">
        <v>67728.06</v>
      </c>
      <c r="F45" s="179"/>
      <c r="G45" s="179"/>
      <c r="H45" s="179"/>
      <c r="I45" s="23">
        <v>68670.27</v>
      </c>
      <c r="J45" s="23">
        <v>46358.42</v>
      </c>
      <c r="K45" s="23">
        <f>J46/J45</f>
        <v>4.2679713847020677</v>
      </c>
      <c r="L45" s="23">
        <f>J46/I45</f>
        <v>2.881252833285787</v>
      </c>
    </row>
    <row r="46" spans="1:12" x14ac:dyDescent="0.25">
      <c r="A46" s="164" t="s">
        <v>39</v>
      </c>
      <c r="B46" s="164"/>
      <c r="C46" s="164"/>
      <c r="D46" s="164"/>
      <c r="E46" s="176">
        <v>3.2</v>
      </c>
      <c r="F46" s="176"/>
      <c r="G46" s="176"/>
      <c r="H46" s="176"/>
      <c r="J46" s="23">
        <v>197856.41</v>
      </c>
    </row>
    <row r="47" spans="1:12" x14ac:dyDescent="0.25">
      <c r="A47" s="164" t="s">
        <v>40</v>
      </c>
      <c r="B47" s="164"/>
      <c r="C47" s="164"/>
      <c r="D47" s="164"/>
      <c r="E47" s="176">
        <f>E49/E45-E46</f>
        <v>1.760097661146709E-3</v>
      </c>
      <c r="F47" s="176"/>
      <c r="G47" s="176"/>
      <c r="H47" s="176"/>
    </row>
    <row r="48" spans="1:12" x14ac:dyDescent="0.25">
      <c r="A48" s="164" t="s">
        <v>41</v>
      </c>
      <c r="B48" s="164"/>
      <c r="C48" s="164"/>
      <c r="D48" s="164"/>
      <c r="E48" s="176">
        <f>E46+E47</f>
        <v>3.2017600976611469</v>
      </c>
      <c r="F48" s="176"/>
      <c r="G48" s="176"/>
      <c r="H48" s="176"/>
    </row>
    <row r="49" spans="1:9" x14ac:dyDescent="0.25">
      <c r="A49" s="164" t="s">
        <v>97</v>
      </c>
      <c r="B49" s="164"/>
      <c r="C49" s="164"/>
      <c r="D49" s="164"/>
      <c r="E49" s="177">
        <v>216849</v>
      </c>
      <c r="F49" s="177"/>
      <c r="G49" s="177"/>
      <c r="H49" s="177"/>
      <c r="I49" s="23">
        <f>E49/E45</f>
        <v>3.2017600976611469</v>
      </c>
    </row>
    <row r="50" spans="1:9" x14ac:dyDescent="0.25">
      <c r="A50" s="134" t="s">
        <v>42</v>
      </c>
      <c r="B50" s="134"/>
      <c r="C50" s="134"/>
      <c r="D50" s="134"/>
      <c r="E50" s="134" t="s">
        <v>302</v>
      </c>
      <c r="F50" s="134"/>
      <c r="G50" s="134"/>
      <c r="H50" s="134"/>
    </row>
    <row r="51" spans="1:9" x14ac:dyDescent="0.25">
      <c r="A51" s="178" t="s">
        <v>43</v>
      </c>
      <c r="B51" s="178"/>
      <c r="C51" s="178"/>
      <c r="D51" s="178"/>
      <c r="E51" s="178"/>
      <c r="F51" s="178"/>
      <c r="G51" s="178"/>
      <c r="H51" s="178"/>
    </row>
    <row r="52" spans="1:9" ht="33.75" customHeight="1" x14ac:dyDescent="0.25">
      <c r="A52" s="182" t="s">
        <v>160</v>
      </c>
      <c r="B52" s="184"/>
      <c r="C52" s="191" t="s">
        <v>197</v>
      </c>
      <c r="D52" s="192"/>
      <c r="E52" s="192"/>
      <c r="F52" s="192"/>
      <c r="G52" s="192"/>
      <c r="H52" s="193"/>
    </row>
    <row r="53" spans="1:9" x14ac:dyDescent="0.25">
      <c r="A53" s="159" t="s">
        <v>260</v>
      </c>
      <c r="B53" s="159"/>
      <c r="C53" s="159"/>
      <c r="D53" s="159"/>
      <c r="E53" s="159"/>
      <c r="F53" s="159"/>
      <c r="G53" s="159"/>
      <c r="H53" s="159"/>
    </row>
    <row r="54" spans="1:9" ht="15.75" customHeight="1" x14ac:dyDescent="0.25">
      <c r="A54" s="155" t="s">
        <v>44</v>
      </c>
      <c r="B54" s="156"/>
      <c r="C54" s="155" t="s">
        <v>187</v>
      </c>
      <c r="D54" s="157"/>
      <c r="E54" s="156"/>
      <c r="F54" s="95" t="s">
        <v>45</v>
      </c>
      <c r="G54" s="158">
        <v>44601</v>
      </c>
      <c r="H54" s="156"/>
    </row>
    <row r="55" spans="1:9" x14ac:dyDescent="0.25">
      <c r="A55" s="189" t="s">
        <v>259</v>
      </c>
      <c r="B55" s="190"/>
      <c r="C55" s="155" t="str">
        <f>C54</f>
        <v>SRA/ENG/2720/N/STGL/AP</v>
      </c>
      <c r="D55" s="157"/>
      <c r="E55" s="156"/>
      <c r="F55" s="95" t="s">
        <v>45</v>
      </c>
      <c r="G55" s="158">
        <v>44601</v>
      </c>
      <c r="H55" s="156"/>
    </row>
    <row r="56" spans="1:9" s="25" customFormat="1" ht="15.75" customHeight="1" x14ac:dyDescent="0.25">
      <c r="A56" s="195" t="s">
        <v>228</v>
      </c>
      <c r="B56" s="197"/>
      <c r="C56" s="155" t="s">
        <v>187</v>
      </c>
      <c r="D56" s="157"/>
      <c r="E56" s="156"/>
      <c r="F56" s="95" t="s">
        <v>45</v>
      </c>
      <c r="G56" s="158">
        <v>44608</v>
      </c>
      <c r="H56" s="156"/>
    </row>
    <row r="57" spans="1:9" s="25" customFormat="1" ht="33.75" customHeight="1" x14ac:dyDescent="0.25">
      <c r="A57" s="200"/>
      <c r="B57" s="202"/>
      <c r="C57" s="155" t="s">
        <v>206</v>
      </c>
      <c r="D57" s="157"/>
      <c r="E57" s="157"/>
      <c r="F57" s="157"/>
      <c r="G57" s="157"/>
      <c r="H57" s="156"/>
    </row>
    <row r="58" spans="1:9" x14ac:dyDescent="0.25">
      <c r="A58" s="160" t="s">
        <v>261</v>
      </c>
      <c r="B58" s="160"/>
      <c r="C58" s="160"/>
      <c r="D58" s="160"/>
      <c r="E58" s="160"/>
      <c r="F58" s="160"/>
      <c r="G58" s="160"/>
      <c r="H58" s="160"/>
    </row>
    <row r="59" spans="1:9" ht="15.75" customHeight="1" x14ac:dyDescent="0.25">
      <c r="A59" s="155" t="s">
        <v>44</v>
      </c>
      <c r="B59" s="156"/>
      <c r="C59" s="155" t="s">
        <v>212</v>
      </c>
      <c r="D59" s="157"/>
      <c r="E59" s="156"/>
      <c r="F59" s="95" t="s">
        <v>45</v>
      </c>
      <c r="G59" s="158">
        <v>44601</v>
      </c>
      <c r="H59" s="156"/>
    </row>
    <row r="60" spans="1:9" x14ac:dyDescent="0.25">
      <c r="A60" s="189" t="s">
        <v>259</v>
      </c>
      <c r="B60" s="190"/>
      <c r="C60" s="155" t="str">
        <f>C59</f>
        <v>SRA/ENG/3838/N/STGL/AP</v>
      </c>
      <c r="D60" s="157"/>
      <c r="E60" s="156"/>
      <c r="F60" s="95" t="s">
        <v>45</v>
      </c>
      <c r="G60" s="158">
        <v>44601</v>
      </c>
      <c r="H60" s="156"/>
    </row>
    <row r="61" spans="1:9" s="25" customFormat="1" ht="15.75" customHeight="1" x14ac:dyDescent="0.25">
      <c r="A61" s="195" t="s">
        <v>361</v>
      </c>
      <c r="B61" s="197"/>
      <c r="C61" s="182" t="s">
        <v>212</v>
      </c>
      <c r="D61" s="183"/>
      <c r="E61" s="184"/>
      <c r="F61" s="95" t="s">
        <v>45</v>
      </c>
      <c r="G61" s="186">
        <v>45120</v>
      </c>
      <c r="H61" s="184"/>
    </row>
    <row r="62" spans="1:9" s="25" customFormat="1" ht="33.75" customHeight="1" x14ac:dyDescent="0.25">
      <c r="A62" s="200"/>
      <c r="B62" s="202"/>
      <c r="C62" s="182" t="s">
        <v>360</v>
      </c>
      <c r="D62" s="183"/>
      <c r="E62" s="183"/>
      <c r="F62" s="183"/>
      <c r="G62" s="183"/>
      <c r="H62" s="184"/>
    </row>
    <row r="63" spans="1:9" x14ac:dyDescent="0.25">
      <c r="A63" s="185" t="s">
        <v>303</v>
      </c>
      <c r="B63" s="185"/>
      <c r="C63" s="185"/>
      <c r="D63" s="185"/>
      <c r="E63" s="185"/>
      <c r="F63" s="185"/>
      <c r="G63" s="185"/>
      <c r="H63" s="185"/>
    </row>
    <row r="64" spans="1:9" ht="15.75" customHeight="1" x14ac:dyDescent="0.25">
      <c r="A64" s="182" t="s">
        <v>44</v>
      </c>
      <c r="B64" s="184"/>
      <c r="C64" s="182" t="s">
        <v>212</v>
      </c>
      <c r="D64" s="183"/>
      <c r="E64" s="184"/>
      <c r="F64" s="20" t="s">
        <v>45</v>
      </c>
      <c r="G64" s="186">
        <v>45120</v>
      </c>
      <c r="H64" s="184"/>
    </row>
    <row r="65" spans="1:14" ht="15.75" customHeight="1" x14ac:dyDescent="0.25">
      <c r="A65" s="187" t="s">
        <v>259</v>
      </c>
      <c r="B65" s="188"/>
      <c r="C65" s="182" t="s">
        <v>212</v>
      </c>
      <c r="D65" s="183"/>
      <c r="E65" s="184"/>
      <c r="F65" s="20" t="s">
        <v>45</v>
      </c>
      <c r="G65" s="186">
        <v>45120</v>
      </c>
      <c r="H65" s="184"/>
    </row>
    <row r="66" spans="1:14" s="25" customFormat="1" ht="15.75" customHeight="1" x14ac:dyDescent="0.25">
      <c r="A66" s="279" t="s">
        <v>361</v>
      </c>
      <c r="B66" s="280"/>
      <c r="C66" s="182" t="s">
        <v>212</v>
      </c>
      <c r="D66" s="183"/>
      <c r="E66" s="184"/>
      <c r="F66" s="20" t="s">
        <v>45</v>
      </c>
      <c r="G66" s="186">
        <v>45120</v>
      </c>
      <c r="H66" s="184"/>
    </row>
    <row r="67" spans="1:14" s="25" customFormat="1" ht="33.75" customHeight="1" x14ac:dyDescent="0.25">
      <c r="A67" s="281"/>
      <c r="B67" s="282"/>
      <c r="C67" s="182" t="s">
        <v>360</v>
      </c>
      <c r="D67" s="183"/>
      <c r="E67" s="183"/>
      <c r="F67" s="183"/>
      <c r="G67" s="183"/>
      <c r="H67" s="184"/>
    </row>
    <row r="68" spans="1:14" s="25" customFormat="1" ht="21.75" customHeight="1" x14ac:dyDescent="0.25">
      <c r="A68" s="279" t="s">
        <v>309</v>
      </c>
      <c r="B68" s="280"/>
      <c r="C68" s="182" t="s">
        <v>304</v>
      </c>
      <c r="D68" s="183"/>
      <c r="E68" s="184"/>
      <c r="F68" s="20" t="s">
        <v>45</v>
      </c>
      <c r="G68" s="186">
        <v>42998</v>
      </c>
      <c r="H68" s="184"/>
    </row>
    <row r="69" spans="1:14" s="25" customFormat="1" x14ac:dyDescent="0.25">
      <c r="A69" s="281"/>
      <c r="B69" s="282"/>
      <c r="C69" s="182" t="s">
        <v>305</v>
      </c>
      <c r="D69" s="183"/>
      <c r="E69" s="183"/>
      <c r="F69" s="183"/>
      <c r="G69" s="183"/>
      <c r="H69" s="184"/>
    </row>
    <row r="70" spans="1:14" s="25" customFormat="1" ht="30.75" customHeight="1" x14ac:dyDescent="0.25">
      <c r="A70" s="279" t="s">
        <v>308</v>
      </c>
      <c r="B70" s="280"/>
      <c r="C70" s="182" t="s">
        <v>306</v>
      </c>
      <c r="D70" s="183"/>
      <c r="E70" s="184"/>
      <c r="F70" s="20" t="s">
        <v>45</v>
      </c>
      <c r="G70" s="186">
        <v>43575</v>
      </c>
      <c r="H70" s="184"/>
    </row>
    <row r="71" spans="1:14" s="25" customFormat="1" ht="33.75" customHeight="1" x14ac:dyDescent="0.25">
      <c r="A71" s="281"/>
      <c r="B71" s="282"/>
      <c r="C71" s="182" t="s">
        <v>307</v>
      </c>
      <c r="D71" s="183"/>
      <c r="E71" s="183"/>
      <c r="F71" s="183"/>
      <c r="G71" s="183"/>
      <c r="H71" s="184"/>
    </row>
    <row r="72" spans="1:14" x14ac:dyDescent="0.25">
      <c r="A72" s="203" t="s">
        <v>46</v>
      </c>
      <c r="B72" s="204"/>
      <c r="C72" s="203" t="s">
        <v>111</v>
      </c>
      <c r="D72" s="205"/>
      <c r="E72" s="204"/>
      <c r="F72" s="78" t="s">
        <v>45</v>
      </c>
      <c r="G72" s="206" t="s">
        <v>30</v>
      </c>
      <c r="H72" s="207"/>
    </row>
    <row r="73" spans="1:14" x14ac:dyDescent="0.25">
      <c r="A73" s="208" t="s">
        <v>48</v>
      </c>
      <c r="B73" s="208"/>
      <c r="C73" s="208"/>
      <c r="D73" s="208"/>
      <c r="E73" s="208"/>
      <c r="F73" s="208"/>
      <c r="G73" s="208"/>
      <c r="H73" s="208"/>
    </row>
    <row r="74" spans="1:14" x14ac:dyDescent="0.25">
      <c r="A74" s="165" t="s">
        <v>96</v>
      </c>
      <c r="B74" s="165"/>
      <c r="C74" s="165"/>
      <c r="D74" s="209">
        <f>E49</f>
        <v>216849</v>
      </c>
      <c r="E74" s="164"/>
      <c r="F74" s="164"/>
      <c r="G74" s="164"/>
      <c r="H74" s="164"/>
    </row>
    <row r="75" spans="1:14" x14ac:dyDescent="0.25">
      <c r="A75" s="163" t="s">
        <v>49</v>
      </c>
      <c r="B75" s="134"/>
      <c r="C75" s="134"/>
      <c r="D75" s="134" t="s">
        <v>341</v>
      </c>
      <c r="E75" s="134"/>
      <c r="F75" s="134"/>
      <c r="G75" s="134"/>
      <c r="H75" s="134"/>
      <c r="I75" s="26"/>
    </row>
    <row r="76" spans="1:14" ht="51.75" customHeight="1" x14ac:dyDescent="0.25">
      <c r="A76" s="195" t="s">
        <v>50</v>
      </c>
      <c r="B76" s="196"/>
      <c r="C76" s="197"/>
      <c r="D76" s="198" t="s">
        <v>346</v>
      </c>
      <c r="E76" s="199"/>
      <c r="F76" s="199"/>
      <c r="G76" s="199"/>
      <c r="H76" s="199"/>
      <c r="I76" s="27"/>
    </row>
    <row r="77" spans="1:14" x14ac:dyDescent="0.25">
      <c r="A77" s="195" t="s">
        <v>94</v>
      </c>
      <c r="B77" s="196"/>
      <c r="C77" s="197"/>
      <c r="D77" s="155" t="s">
        <v>349</v>
      </c>
      <c r="E77" s="157"/>
      <c r="F77" s="157"/>
      <c r="G77" s="157"/>
      <c r="H77" s="156"/>
      <c r="I77" s="27"/>
    </row>
    <row r="78" spans="1:14" x14ac:dyDescent="0.25">
      <c r="A78" s="210"/>
      <c r="B78" s="211"/>
      <c r="C78" s="212"/>
      <c r="D78" s="200" t="s">
        <v>348</v>
      </c>
      <c r="E78" s="201"/>
      <c r="F78" s="201"/>
      <c r="G78" s="201"/>
      <c r="H78" s="202"/>
      <c r="I78" s="27"/>
    </row>
    <row r="79" spans="1:14" x14ac:dyDescent="0.25">
      <c r="A79" s="200"/>
      <c r="B79" s="201"/>
      <c r="C79" s="202"/>
      <c r="D79" s="200" t="s">
        <v>347</v>
      </c>
      <c r="E79" s="201"/>
      <c r="F79" s="201"/>
      <c r="G79" s="201"/>
      <c r="H79" s="202"/>
      <c r="I79" s="27"/>
    </row>
    <row r="80" spans="1:14" ht="35.25" customHeight="1" x14ac:dyDescent="0.25">
      <c r="A80" s="164" t="s">
        <v>47</v>
      </c>
      <c r="B80" s="164"/>
      <c r="C80" s="164"/>
      <c r="D80" s="165" t="s">
        <v>310</v>
      </c>
      <c r="E80" s="165"/>
      <c r="F80" s="165"/>
      <c r="G80" s="165"/>
      <c r="H80" s="165"/>
      <c r="J80" s="28"/>
      <c r="K80" s="26"/>
      <c r="N80" s="26"/>
    </row>
    <row r="81" spans="1:14" ht="15.75" customHeight="1" x14ac:dyDescent="0.25">
      <c r="A81" s="164" t="s">
        <v>92</v>
      </c>
      <c r="B81" s="164"/>
      <c r="C81" s="164"/>
      <c r="D81" s="194" t="str">
        <f>(IF(G72="NA","60 Years After Completion",IF(G72&lt;&gt;"NA",""&amp;60-ROUNDDOWN((E3-G72)/360,0)&amp;" Years"," ")))</f>
        <v>60 Years After Completion</v>
      </c>
      <c r="E81" s="194"/>
      <c r="F81" s="194"/>
      <c r="G81" s="194"/>
      <c r="H81" s="194"/>
      <c r="N81" s="26"/>
    </row>
    <row r="82" spans="1:14" ht="15.75" customHeight="1" x14ac:dyDescent="0.25">
      <c r="A82" s="164" t="s">
        <v>93</v>
      </c>
      <c r="B82" s="164"/>
      <c r="C82" s="164"/>
      <c r="D82" s="165" t="s">
        <v>24</v>
      </c>
      <c r="E82" s="165"/>
      <c r="F82" s="165"/>
      <c r="G82" s="165"/>
      <c r="H82" s="165"/>
      <c r="J82" s="29"/>
      <c r="K82" s="29"/>
    </row>
    <row r="83" spans="1:14" ht="51.75" customHeight="1" x14ac:dyDescent="0.25">
      <c r="A83" s="164" t="s">
        <v>78</v>
      </c>
      <c r="B83" s="164"/>
      <c r="C83" s="164"/>
      <c r="D83" s="163" t="s">
        <v>311</v>
      </c>
      <c r="E83" s="165"/>
      <c r="F83" s="165"/>
      <c r="G83" s="165"/>
      <c r="H83" s="165"/>
    </row>
    <row r="84" spans="1:14" x14ac:dyDescent="0.25">
      <c r="A84" s="165" t="s">
        <v>157</v>
      </c>
      <c r="B84" s="165"/>
      <c r="C84" s="165"/>
      <c r="D84" s="165" t="s">
        <v>30</v>
      </c>
      <c r="E84" s="165"/>
      <c r="F84" s="165"/>
      <c r="G84" s="165"/>
      <c r="H84" s="165"/>
      <c r="I84" s="30"/>
      <c r="J84" s="30"/>
      <c r="K84" s="30"/>
      <c r="L84" s="30"/>
      <c r="M84" s="30"/>
      <c r="N84" s="30"/>
    </row>
    <row r="85" spans="1:14" ht="15.75" customHeight="1" x14ac:dyDescent="0.25">
      <c r="A85" s="234" t="s">
        <v>91</v>
      </c>
      <c r="B85" s="234"/>
      <c r="C85" s="234"/>
      <c r="D85" s="198" t="str">
        <f ca="1">(IF(G91&gt;95%,"Nothing",IF(G91&gt;0%,"Cement, Aggregate, Steel, etc",IF(G91=0%,"Work not yet Started"))))</f>
        <v>Cement, Aggregate, Steel, etc</v>
      </c>
      <c r="E85" s="198"/>
      <c r="F85" s="198"/>
      <c r="G85" s="198"/>
      <c r="H85" s="198"/>
      <c r="J85" s="29"/>
    </row>
    <row r="86" spans="1:14" ht="33.75" customHeight="1" thickBot="1" x14ac:dyDescent="0.3">
      <c r="A86" s="225" t="s">
        <v>124</v>
      </c>
      <c r="B86" s="225"/>
      <c r="C86" s="225"/>
      <c r="D86" s="198" t="str">
        <f ca="1">(IF(D85="Nothing","Yes",IF(D85="Cement, Aggregate, Steel, etc","Under Construction",IF(D85="Work not yet Started","Work not yet Started"))))</f>
        <v>Under Construction</v>
      </c>
      <c r="E86" s="198"/>
      <c r="F86" s="198" t="str">
        <f ca="1">(IF(D85="Nothing","Yes",IF(D85="Cement, Aggregate, Steel, etc","Under Construction",IF(D85="Work not yet Started","Work not yet Started"))))</f>
        <v>Under Construction</v>
      </c>
      <c r="G86" s="198"/>
      <c r="H86" s="198"/>
    </row>
    <row r="87" spans="1:14" ht="33" customHeight="1" x14ac:dyDescent="0.25">
      <c r="A87" s="226" t="s">
        <v>362</v>
      </c>
      <c r="B87" s="227"/>
      <c r="C87" s="228" t="s">
        <v>364</v>
      </c>
      <c r="D87" s="229"/>
      <c r="E87" s="229"/>
      <c r="F87" s="229"/>
      <c r="G87" s="229"/>
      <c r="H87" s="230"/>
      <c r="I87" s="51" t="str">
        <f ca="1">IF(D100=100%,"All work Completed. Possession granted to the Building.",IF(D99=100%,"All work Completed, Waiting for OC",I88&amp;""&amp;I89&amp;""&amp;J88&amp;""&amp;J87&amp;" "&amp;J89))</f>
        <v>Excavation, Plinth, RCC Slab, Brickwork, Internal Plaster, External Plaster Completed, Flooring upto 20 Floor, Painting upto 18 Floor, Finishing upto 5 Floor Completed</v>
      </c>
      <c r="J87" s="52" t="str">
        <f ca="1">(IF(C93=(D88+F88+H88),"",IF(C93&gt;0,", RCC upto "&amp;C93&amp;" Slab","")))&amp;(IF(C94=H88,"",IF(C94&gt;0,", Brickwork upto "&amp;C94&amp;" Floor","")))&amp;(IF(C95=H88,"",IF(C95&gt;0,", Internal Plaster upto "&amp;C95&amp;" Floor","")))&amp;(IF(C96=H88,"",IF(C96&gt;0,", External Plaster upto "&amp;C96&amp;" Floor","")))&amp;(IF(C97=H88,"",IF(C97&gt;0,", Flooring upto "&amp;C97&amp;" Floor","")))&amp;(IF(C98=H88,"",IF(C98&gt;0,", Painting upto "&amp;C98&amp;" Floor","")))&amp;(IF(C99=H88,"",IF(C99&gt;0,", Finishing upto "&amp;C99&amp;" Floor","")))&amp;(IF(C100=H88,"",IF(C100&gt;0,", Possession upto "&amp;C100&amp;" Floor","")))</f>
        <v>, Flooring upto 20 Floor, Painting upto 18 Floor, Finishing upto 5 Floor</v>
      </c>
    </row>
    <row r="88" spans="1:14" x14ac:dyDescent="0.25">
      <c r="A88" s="18" t="s">
        <v>150</v>
      </c>
      <c r="B88" s="106">
        <v>3</v>
      </c>
      <c r="C88" s="106" t="s">
        <v>75</v>
      </c>
      <c r="D88" s="106">
        <v>1</v>
      </c>
      <c r="E88" s="106" t="s">
        <v>74</v>
      </c>
      <c r="F88" s="106">
        <v>0</v>
      </c>
      <c r="G88" s="106" t="s">
        <v>85</v>
      </c>
      <c r="H88" s="19">
        <f ca="1">--TRIM(RIGHT(SUBSTITUTE(LEFT(C87,_xlfn.AGGREGATE(16,6,FIND({0,1,2,3,4,5,6,7,8,9},C87,ROW(INDIRECT("1:"&amp;LEN(C87)))),1))," ",REPT(" ",LEN(C87))),LEN(C87)))</f>
        <v>26</v>
      </c>
      <c r="I88" s="53" t="str">
        <f ca="1">IF(D91=100%,"Excavation","")&amp;IF(D92=100%,", Plinth","")&amp;IF(D93=100%,", RCC Slab","")&amp;IF(D94=100%,", Brickwork","")&amp;IF(D95=100%,", Internal Plaster","")&amp;IF(D96=100%,", External Plaster","")&amp;IF(D97=100%,", Flooring","")&amp;IF(D98=100%,", Painting","")&amp;IF(D99=100%,", Building common Amenities","")</f>
        <v>Excavation, Plinth, RCC Slab, Brickwork, Internal Plaster, External Plaster</v>
      </c>
      <c r="J88" s="54" t="str">
        <f ca="1">(IF(C91=0,"Work not yet Started.",IF(D91=25%,"Piling work in process",IF(D91=50%,"Excavation work in process",IF(D91=100%,"","0")))))&amp;(IF(C92=0%,"",IF(C92=J93,", Footing work is process",IF(C92=J94,", Footing work Completed",IF(C92=J95,", 1st Basement Completed",IF(C92=J96,", 1st &amp; 2nd Basement Completed",IF(C92=J97,", 1st to 3rd Basement Completed",IF(C92=J98,", 1st to 4th Basement Completed",IF(C92=J99,", Plinth work is process",IF(C92=J100,"","0"))))))))))</f>
        <v/>
      </c>
    </row>
    <row r="89" spans="1:14" ht="51" customHeight="1" x14ac:dyDescent="0.25">
      <c r="A89" s="231" t="s">
        <v>95</v>
      </c>
      <c r="B89" s="161"/>
      <c r="C89" s="232" t="str">
        <f ca="1">(IF($G$72="NA",I87,"All work Completed. OC Received."))</f>
        <v>Excavation, Plinth, RCC Slab, Brickwork, Internal Plaster, External Plaster Completed, Flooring upto 20 Floor, Painting upto 18 Floor, Finishing upto 5 Floor Completed</v>
      </c>
      <c r="D89" s="232"/>
      <c r="E89" s="232"/>
      <c r="F89" s="232"/>
      <c r="G89" s="232"/>
      <c r="H89" s="233"/>
      <c r="I89" s="53" t="str">
        <f ca="1">IF(I88&lt;&gt;""," Completed","")</f>
        <v xml:space="preserve"> Completed</v>
      </c>
      <c r="J89" s="54" t="str">
        <f ca="1">IF(J87&lt;&gt;"","Completed","")</f>
        <v>Completed</v>
      </c>
    </row>
    <row r="90" spans="1:14" ht="15.75" customHeight="1" x14ac:dyDescent="0.25">
      <c r="A90" s="213" t="s">
        <v>51</v>
      </c>
      <c r="B90" s="214"/>
      <c r="C90" s="74" t="s">
        <v>147</v>
      </c>
      <c r="D90" s="74" t="s">
        <v>88</v>
      </c>
      <c r="E90" s="214" t="s">
        <v>90</v>
      </c>
      <c r="F90" s="214"/>
      <c r="G90" s="214" t="s">
        <v>89</v>
      </c>
      <c r="H90" s="215"/>
      <c r="I90" s="16" t="s">
        <v>149</v>
      </c>
      <c r="J90" s="31">
        <f ca="1">H88*25%</f>
        <v>6.5</v>
      </c>
    </row>
    <row r="91" spans="1:14" x14ac:dyDescent="0.25">
      <c r="A91" s="213" t="s">
        <v>136</v>
      </c>
      <c r="B91" s="214"/>
      <c r="C91" s="74">
        <v>26</v>
      </c>
      <c r="D91" s="21">
        <f ca="1">((100/H88)*C91)/100</f>
        <v>1</v>
      </c>
      <c r="E91" s="216">
        <f ca="1">(((C92/H88*10)+(40/(D88+F88+H88)*C93)+(7.5/(H88)*C94)+(7.5/(H88)*C95)+(10/H88*C96)+(10/H88*C97)+(5/H88*C98)+(5/H88*C99)+(5/H88*C100))/100)</f>
        <v>0.87115384615384628</v>
      </c>
      <c r="F91" s="217"/>
      <c r="G91" s="216">
        <f ca="1">((((C91/H88)*20)+((C92/H88)*25)+(30/(H88+F88+D88)*C93)+(5/H88*C94)+(5/H88*C95)+(5/H88*C96)+(5/H88*C97)+(0/H88*C98)+(0/H88*C99)+(5/H88*C100))/100)</f>
        <v>0.93846153846153835</v>
      </c>
      <c r="H91" s="222"/>
      <c r="I91" s="16" t="s">
        <v>106</v>
      </c>
      <c r="J91" s="32">
        <f ca="1">H88*50%</f>
        <v>13</v>
      </c>
      <c r="K91" s="103" t="s">
        <v>353</v>
      </c>
      <c r="L91" s="103"/>
      <c r="M91" s="103"/>
      <c r="N91" s="103"/>
    </row>
    <row r="92" spans="1:14" x14ac:dyDescent="0.25">
      <c r="A92" s="213" t="s">
        <v>52</v>
      </c>
      <c r="B92" s="214"/>
      <c r="C92" s="86">
        <f ca="1">J100</f>
        <v>26.000000000000004</v>
      </c>
      <c r="D92" s="21">
        <f ca="1">((100/H88)*C92)/100</f>
        <v>1.0000000000000002</v>
      </c>
      <c r="E92" s="218"/>
      <c r="F92" s="219"/>
      <c r="G92" s="218"/>
      <c r="H92" s="223"/>
      <c r="I92" s="16" t="s">
        <v>107</v>
      </c>
      <c r="J92" s="32">
        <f ca="1">H88</f>
        <v>26</v>
      </c>
    </row>
    <row r="93" spans="1:14" ht="15.75" customHeight="1" x14ac:dyDescent="0.25">
      <c r="A93" s="213" t="s">
        <v>137</v>
      </c>
      <c r="B93" s="214"/>
      <c r="C93" s="74">
        <v>27</v>
      </c>
      <c r="D93" s="21">
        <f ca="1">((100/(D88+F88+H88))*C93)/100</f>
        <v>1</v>
      </c>
      <c r="E93" s="218"/>
      <c r="F93" s="219"/>
      <c r="G93" s="218"/>
      <c r="H93" s="223"/>
      <c r="I93" s="16" t="s">
        <v>108</v>
      </c>
      <c r="J93" s="33">
        <f ca="1">(IF(B88&gt;1,(H88/(B88+2)),H88/4))</f>
        <v>5.2</v>
      </c>
    </row>
    <row r="94" spans="1:14" ht="15.75" customHeight="1" x14ac:dyDescent="0.25">
      <c r="A94" s="213" t="s">
        <v>144</v>
      </c>
      <c r="B94" s="214" t="s">
        <v>138</v>
      </c>
      <c r="C94" s="74">
        <f>C93-1</f>
        <v>26</v>
      </c>
      <c r="D94" s="21">
        <f ca="1">((100/H88)*C94)/100</f>
        <v>1</v>
      </c>
      <c r="E94" s="218"/>
      <c r="F94" s="219"/>
      <c r="G94" s="218"/>
      <c r="H94" s="223"/>
      <c r="I94" s="16" t="s">
        <v>109</v>
      </c>
      <c r="J94" s="33">
        <f ca="1">(IF(B88&gt;1,(H88/(B88+2)+J93),H88/4+J93))</f>
        <v>10.4</v>
      </c>
    </row>
    <row r="95" spans="1:14" ht="15.75" customHeight="1" x14ac:dyDescent="0.25">
      <c r="A95" s="213" t="s">
        <v>145</v>
      </c>
      <c r="B95" s="214" t="s">
        <v>138</v>
      </c>
      <c r="C95" s="86">
        <v>26</v>
      </c>
      <c r="D95" s="21">
        <f ca="1">((100/H88)*C95)/100</f>
        <v>1</v>
      </c>
      <c r="E95" s="218"/>
      <c r="F95" s="219"/>
      <c r="G95" s="218"/>
      <c r="H95" s="223"/>
      <c r="I95" s="16" t="s">
        <v>154</v>
      </c>
      <c r="J95" s="33">
        <f ca="1">(IF(B88&gt;1,(H88/(B88+2)+J94),0))</f>
        <v>15.600000000000001</v>
      </c>
    </row>
    <row r="96" spans="1:14" ht="15" customHeight="1" x14ac:dyDescent="0.25">
      <c r="A96" s="213" t="s">
        <v>143</v>
      </c>
      <c r="B96" s="214" t="s">
        <v>140</v>
      </c>
      <c r="C96" s="86">
        <v>26</v>
      </c>
      <c r="D96" s="21">
        <f ca="1">((100/(H88))*C96)/100</f>
        <v>1</v>
      </c>
      <c r="E96" s="218"/>
      <c r="F96" s="219"/>
      <c r="G96" s="218"/>
      <c r="H96" s="223"/>
      <c r="I96" s="16" t="s">
        <v>151</v>
      </c>
      <c r="J96" s="33">
        <f ca="1">(IF(B88&gt;2,(H88/(B88+2)+J95),0))</f>
        <v>20.8</v>
      </c>
    </row>
    <row r="97" spans="1:11" ht="15.75" customHeight="1" x14ac:dyDescent="0.25">
      <c r="A97" s="213" t="s">
        <v>139</v>
      </c>
      <c r="B97" s="214" t="s">
        <v>139</v>
      </c>
      <c r="C97" s="74">
        <v>20</v>
      </c>
      <c r="D97" s="21">
        <f ca="1">((100/H88)*C97)/100</f>
        <v>0.76923076923076916</v>
      </c>
      <c r="E97" s="218"/>
      <c r="F97" s="219"/>
      <c r="G97" s="218"/>
      <c r="H97" s="223"/>
      <c r="I97" s="16" t="s">
        <v>152</v>
      </c>
      <c r="J97" s="34">
        <f>(IF(B88&gt;3,(H88/(B88+2)+J96),0))</f>
        <v>0</v>
      </c>
    </row>
    <row r="98" spans="1:11" ht="15.75" customHeight="1" x14ac:dyDescent="0.25">
      <c r="A98" s="213" t="s">
        <v>146</v>
      </c>
      <c r="B98" s="214"/>
      <c r="C98" s="74">
        <v>18</v>
      </c>
      <c r="D98" s="21">
        <f ca="1">((100/H88)*C98)/100</f>
        <v>0.69230769230769229</v>
      </c>
      <c r="E98" s="218"/>
      <c r="F98" s="219"/>
      <c r="G98" s="218"/>
      <c r="H98" s="223"/>
      <c r="I98" s="16" t="s">
        <v>153</v>
      </c>
      <c r="J98" s="33">
        <f>(IF(B88&gt;4,(H88/(B88+2)+J97),0))</f>
        <v>0</v>
      </c>
    </row>
    <row r="99" spans="1:11" ht="15.75" customHeight="1" x14ac:dyDescent="0.25">
      <c r="A99" s="213" t="s">
        <v>141</v>
      </c>
      <c r="B99" s="214" t="s">
        <v>141</v>
      </c>
      <c r="C99" s="74">
        <v>5</v>
      </c>
      <c r="D99" s="21">
        <f ca="1">((100/(H88))*C99)/100</f>
        <v>0.19230769230769229</v>
      </c>
      <c r="E99" s="218"/>
      <c r="F99" s="219"/>
      <c r="G99" s="218"/>
      <c r="H99" s="223"/>
      <c r="I99" s="16" t="s">
        <v>155</v>
      </c>
      <c r="J99" s="33">
        <f>(IF(B88=1,(H88/(B88+3)+J94),IF(B88=0,(H88/4+J94),IF(B88&gt;1,0))))</f>
        <v>0</v>
      </c>
    </row>
    <row r="100" spans="1:11" ht="16.5" thickBot="1" x14ac:dyDescent="0.3">
      <c r="A100" s="239" t="s">
        <v>142</v>
      </c>
      <c r="B100" s="240"/>
      <c r="C100" s="76">
        <v>0</v>
      </c>
      <c r="D100" s="22">
        <f ca="1">((100/(H88))*C100)/100</f>
        <v>0</v>
      </c>
      <c r="E100" s="220"/>
      <c r="F100" s="221"/>
      <c r="G100" s="220"/>
      <c r="H100" s="224"/>
      <c r="I100" s="17" t="s">
        <v>110</v>
      </c>
      <c r="J100" s="35">
        <f ca="1">(IF(B88&gt;1.5,(H88/(B88+2)+J94+MAX(0,J95-J94)+MAX(0,J96-J95)+MAX(0,J97-J96)+MAX(0,J98-J97)+MAX(0,J99-J98)),IF(B88=1,(H88/(B88+3)+J99),IF(B88=0,H88/4+J99))))</f>
        <v>26.000000000000004</v>
      </c>
    </row>
    <row r="101" spans="1:11" ht="28.5" customHeight="1" x14ac:dyDescent="0.25">
      <c r="A101" s="226" t="s">
        <v>363</v>
      </c>
      <c r="B101" s="227"/>
      <c r="C101" s="228" t="s">
        <v>365</v>
      </c>
      <c r="D101" s="229"/>
      <c r="E101" s="229"/>
      <c r="F101" s="229"/>
      <c r="G101" s="229"/>
      <c r="H101" s="230"/>
      <c r="I101" s="51" t="str">
        <f ca="1">IF(D114=100%,"All work Completed. Possession granted to the Building.",IF(D113=100%,"All work Completed, Waiting for OC",I102&amp;""&amp;I103&amp;""&amp;J102&amp;""&amp;J101&amp;" "&amp;J103))</f>
        <v>Excavation, Plinth, RCC Slab, Brickwork, Internal Plaster Completed, External Plaster upto 25 Floor, Flooring upto 19 Floor, Painting upto 12 Floor Completed</v>
      </c>
      <c r="J101" s="52" t="str">
        <f ca="1">(IF(C107=(D102+F102+H102),"",IF(C107&gt;0,", RCC upto "&amp;C107&amp;" Slab","")))&amp;(IF(C108=H102,"",IF(C108&gt;0,", Brickwork upto "&amp;C108&amp;" Floor","")))&amp;(IF(C109=H102,"",IF(C109&gt;0,", Internal Plaster upto "&amp;C109&amp;" Floor","")))&amp;(IF(C110=H102,"",IF(C110&gt;0,", External Plaster upto "&amp;C110&amp;" Floor","")))&amp;(IF(C111=H102,"",IF(C111&gt;0,", Flooring upto "&amp;C111&amp;" Floor","")))&amp;(IF(C112=H102,"",IF(C112&gt;0,", Painting upto "&amp;C112&amp;" Floor","")))&amp;(IF(C113=H102,"",IF(C113&gt;0,", Finishing upto "&amp;C113&amp;" Floor","")))&amp;(IF(C114=H102,"",IF(C114&gt;0,", Possession upto "&amp;C114&amp;" Floor","")))</f>
        <v>, External Plaster upto 25 Floor, Flooring upto 19 Floor, Painting upto 12 Floor</v>
      </c>
    </row>
    <row r="102" spans="1:11" x14ac:dyDescent="0.25">
      <c r="A102" s="18" t="s">
        <v>150</v>
      </c>
      <c r="B102" s="106">
        <v>3</v>
      </c>
      <c r="C102" s="106" t="s">
        <v>75</v>
      </c>
      <c r="D102" s="106">
        <v>1</v>
      </c>
      <c r="E102" s="106" t="s">
        <v>74</v>
      </c>
      <c r="F102" s="106">
        <v>0</v>
      </c>
      <c r="G102" s="106" t="s">
        <v>85</v>
      </c>
      <c r="H102" s="19">
        <f ca="1">--TRIM(RIGHT(SUBSTITUTE(LEFT(C101,_xlfn.AGGREGATE(16,6,FIND({0,1,2,3,4,5,6,7,8,9},C101,ROW(INDIRECT("1:"&amp;LEN(C101)))),1))," ",REPT(" ",LEN(C101))),LEN(C101)))</f>
        <v>26</v>
      </c>
      <c r="I102" s="53" t="str">
        <f ca="1">IF(D105=100%,"Excavation","")&amp;IF(D106=100%,", Plinth","")&amp;IF(D107=100%,", RCC Slab","")&amp;IF(D108=100%,", Brickwork","")&amp;IF(D109=100%,", Internal Plaster","")&amp;IF(D110=100%,", External Plaster","")&amp;IF(D111=100%,", Flooring","")&amp;IF(D112=100%,", Painting","")&amp;IF(D113=100%,", Building common Amenities","")</f>
        <v>Excavation, Plinth, RCC Slab, Brickwork, Internal Plaster</v>
      </c>
      <c r="J102" s="54" t="str">
        <f ca="1">(IF(C105=0,"Work not yet Started.",IF(D105=25%,"Piling work in process",IF(D105=50%,"Excavation work in process",IF(D105=100%,"","0")))))&amp;(IF(C106=0%,"",IF(C106=J107,", Footing work is process",IF(C106=J108,", Footing work Completed",IF(C106=J109,", 1st Basement Completed",IF(C106=J110,", 1st &amp; 2nd Basement Completed",IF(C106=J111,", 1st to 3rd Basement Completed",IF(C106=J112,", 1st to 4th Basement Completed",IF(C106=J113,", Plinth work is process",IF(C106=J114,"","0"))))))))))</f>
        <v/>
      </c>
    </row>
    <row r="103" spans="1:11" ht="47.25" customHeight="1" x14ac:dyDescent="0.25">
      <c r="A103" s="231" t="s">
        <v>95</v>
      </c>
      <c r="B103" s="161"/>
      <c r="C103" s="232" t="str">
        <f ca="1">(IF($G$72="NA",I101,"All work Completed. OC Received."))</f>
        <v>Excavation, Plinth, RCC Slab, Brickwork, Internal Plaster Completed, External Plaster upto 25 Floor, Flooring upto 19 Floor, Painting upto 12 Floor Completed</v>
      </c>
      <c r="D103" s="232"/>
      <c r="E103" s="232"/>
      <c r="F103" s="232"/>
      <c r="G103" s="232"/>
      <c r="H103" s="233"/>
      <c r="I103" s="53" t="str">
        <f ca="1">IF(I102&lt;&gt;""," Completed","")</f>
        <v xml:space="preserve"> Completed</v>
      </c>
      <c r="J103" s="54" t="str">
        <f ca="1">IF(J101&lt;&gt;"","Completed","")</f>
        <v>Completed</v>
      </c>
    </row>
    <row r="104" spans="1:11" ht="15.75" customHeight="1" x14ac:dyDescent="0.25">
      <c r="A104" s="117" t="s">
        <v>51</v>
      </c>
      <c r="B104" s="118"/>
      <c r="C104" s="109" t="s">
        <v>147</v>
      </c>
      <c r="D104" s="109" t="s">
        <v>88</v>
      </c>
      <c r="E104" s="118" t="s">
        <v>90</v>
      </c>
      <c r="F104" s="118"/>
      <c r="G104" s="118" t="s">
        <v>89</v>
      </c>
      <c r="H104" s="241"/>
      <c r="I104" s="16" t="s">
        <v>149</v>
      </c>
      <c r="J104" s="31">
        <f ca="1">H102*25%</f>
        <v>6.5</v>
      </c>
    </row>
    <row r="105" spans="1:11" x14ac:dyDescent="0.25">
      <c r="A105" s="117" t="s">
        <v>136</v>
      </c>
      <c r="B105" s="118"/>
      <c r="C105" s="109">
        <v>26</v>
      </c>
      <c r="D105" s="110">
        <f ca="1">((100/H102)*C105)/100</f>
        <v>1</v>
      </c>
      <c r="E105" s="242">
        <f ca="1">(((C106/H102*10)+(40/(D102+F102+H102)*C107)+(7.5/(H102)*C108)+(7.5/(H102)*C109)+(10/H102*C110)+(10/H102*C111)+(5/H102*C112)+(5/H102*C113)+(5/H102*C114))/100)</f>
        <v>0.84230769230769231</v>
      </c>
      <c r="F105" s="243"/>
      <c r="G105" s="242">
        <f ca="1">((((C105/H102)*20)+((C106/H102)*25)+(30/(H102+F102+D102)*C107)+(5/H102*C108)+(5/H102*C109)+(5/H102*C110)+(5/H102*C111)+(0/H102*C112)+(0/H102*C113)+(5/H102*C114))/100)</f>
        <v>0.93461538461538463</v>
      </c>
      <c r="H105" s="248"/>
      <c r="I105" s="16" t="s">
        <v>106</v>
      </c>
      <c r="J105" s="32">
        <f ca="1">H102*50%</f>
        <v>13</v>
      </c>
      <c r="K105" s="103" t="s">
        <v>353</v>
      </c>
    </row>
    <row r="106" spans="1:11" x14ac:dyDescent="0.25">
      <c r="A106" s="117" t="s">
        <v>52</v>
      </c>
      <c r="B106" s="118"/>
      <c r="C106" s="111">
        <f ca="1">J114</f>
        <v>26.000000000000004</v>
      </c>
      <c r="D106" s="110">
        <f ca="1">((100/H102)*C106)/100</f>
        <v>1.0000000000000002</v>
      </c>
      <c r="E106" s="244"/>
      <c r="F106" s="245"/>
      <c r="G106" s="244"/>
      <c r="H106" s="249"/>
      <c r="I106" s="16" t="s">
        <v>107</v>
      </c>
      <c r="J106" s="32">
        <f ca="1">H102</f>
        <v>26</v>
      </c>
    </row>
    <row r="107" spans="1:11" ht="15.75" customHeight="1" x14ac:dyDescent="0.25">
      <c r="A107" s="117" t="s">
        <v>137</v>
      </c>
      <c r="B107" s="118"/>
      <c r="C107" s="109">
        <v>27</v>
      </c>
      <c r="D107" s="110">
        <f ca="1">((100/(D102+F102+H102))*C107)/100</f>
        <v>1</v>
      </c>
      <c r="E107" s="244"/>
      <c r="F107" s="245"/>
      <c r="G107" s="244"/>
      <c r="H107" s="249"/>
      <c r="I107" s="16" t="s">
        <v>108</v>
      </c>
      <c r="J107" s="33">
        <f ca="1">(IF(B102&gt;1,(H102/(B102+2)),H102/4))</f>
        <v>5.2</v>
      </c>
    </row>
    <row r="108" spans="1:11" ht="15.75" customHeight="1" x14ac:dyDescent="0.25">
      <c r="A108" s="117" t="s">
        <v>144</v>
      </c>
      <c r="B108" s="118" t="s">
        <v>138</v>
      </c>
      <c r="C108" s="109">
        <f>C107-1</f>
        <v>26</v>
      </c>
      <c r="D108" s="110">
        <f ca="1">((100/H102)*C108)/100</f>
        <v>1</v>
      </c>
      <c r="E108" s="244"/>
      <c r="F108" s="245"/>
      <c r="G108" s="244"/>
      <c r="H108" s="249"/>
      <c r="I108" s="16" t="s">
        <v>109</v>
      </c>
      <c r="J108" s="33">
        <f ca="1">(IF(B102&gt;1,(H102/(B102+2)+J107),H102/4+J107))</f>
        <v>10.4</v>
      </c>
    </row>
    <row r="109" spans="1:11" ht="15.75" customHeight="1" x14ac:dyDescent="0.25">
      <c r="A109" s="117" t="s">
        <v>145</v>
      </c>
      <c r="B109" s="118" t="s">
        <v>138</v>
      </c>
      <c r="C109" s="111">
        <v>26</v>
      </c>
      <c r="D109" s="110">
        <f ca="1">((100/H102)*C109)/100</f>
        <v>1</v>
      </c>
      <c r="E109" s="244"/>
      <c r="F109" s="245"/>
      <c r="G109" s="244"/>
      <c r="H109" s="249"/>
      <c r="I109" s="16" t="s">
        <v>154</v>
      </c>
      <c r="J109" s="33">
        <f ca="1">(IF(B102&gt;1,(H102/(B102+2)+J108),0))</f>
        <v>15.600000000000001</v>
      </c>
    </row>
    <row r="110" spans="1:11" ht="15" customHeight="1" x14ac:dyDescent="0.25">
      <c r="A110" s="117" t="s">
        <v>143</v>
      </c>
      <c r="B110" s="118" t="s">
        <v>140</v>
      </c>
      <c r="C110" s="111">
        <v>25</v>
      </c>
      <c r="D110" s="110">
        <f ca="1">((100/(H102))*C110)/100</f>
        <v>0.96153846153846156</v>
      </c>
      <c r="E110" s="244"/>
      <c r="F110" s="245"/>
      <c r="G110" s="244"/>
      <c r="H110" s="249"/>
      <c r="I110" s="16" t="s">
        <v>151</v>
      </c>
      <c r="J110" s="33">
        <f ca="1">(IF(B102&gt;2,(H102/(B102+2)+J109),0))</f>
        <v>20.8</v>
      </c>
    </row>
    <row r="111" spans="1:11" ht="15.75" customHeight="1" x14ac:dyDescent="0.25">
      <c r="A111" s="117" t="s">
        <v>139</v>
      </c>
      <c r="B111" s="118" t="s">
        <v>139</v>
      </c>
      <c r="C111" s="109">
        <v>19</v>
      </c>
      <c r="D111" s="110">
        <f ca="1">((100/H102)*C111)/100</f>
        <v>0.73076923076923084</v>
      </c>
      <c r="E111" s="244"/>
      <c r="F111" s="245"/>
      <c r="G111" s="244"/>
      <c r="H111" s="249"/>
      <c r="I111" s="16" t="s">
        <v>152</v>
      </c>
      <c r="J111" s="34">
        <f>(IF(B102&gt;3,(H102/(B102+2)+J110),0))</f>
        <v>0</v>
      </c>
    </row>
    <row r="112" spans="1:11" ht="15.75" customHeight="1" x14ac:dyDescent="0.25">
      <c r="A112" s="117" t="s">
        <v>146</v>
      </c>
      <c r="B112" s="118"/>
      <c r="C112" s="109">
        <v>12</v>
      </c>
      <c r="D112" s="110">
        <f ca="1">((100/H102)*C112)/100</f>
        <v>0.46153846153846151</v>
      </c>
      <c r="E112" s="244"/>
      <c r="F112" s="245"/>
      <c r="G112" s="244"/>
      <c r="H112" s="249"/>
      <c r="I112" s="16" t="s">
        <v>153</v>
      </c>
      <c r="J112" s="33">
        <f>(IF(B102&gt;4,(H102/(B102+2)+J111),0))</f>
        <v>0</v>
      </c>
    </row>
    <row r="113" spans="1:10" ht="15.75" customHeight="1" x14ac:dyDescent="0.25">
      <c r="A113" s="117" t="s">
        <v>141</v>
      </c>
      <c r="B113" s="118" t="s">
        <v>141</v>
      </c>
      <c r="C113" s="109">
        <v>0</v>
      </c>
      <c r="D113" s="110">
        <f ca="1">((100/(H102))*C113)/100</f>
        <v>0</v>
      </c>
      <c r="E113" s="244"/>
      <c r="F113" s="245"/>
      <c r="G113" s="244"/>
      <c r="H113" s="249"/>
      <c r="I113" s="16" t="s">
        <v>155</v>
      </c>
      <c r="J113" s="33">
        <f>(IF(B102=1,(H102/(B102+3)+J108),IF(B102=0,(H102/4+J108),IF(B102&gt;1,0))))</f>
        <v>0</v>
      </c>
    </row>
    <row r="114" spans="1:10" ht="16.5" thickBot="1" x14ac:dyDescent="0.3">
      <c r="A114" s="119" t="s">
        <v>142</v>
      </c>
      <c r="B114" s="120"/>
      <c r="C114" s="112">
        <v>0</v>
      </c>
      <c r="D114" s="113">
        <f ca="1">((100/(H102))*C114)/100</f>
        <v>0</v>
      </c>
      <c r="E114" s="246"/>
      <c r="F114" s="247"/>
      <c r="G114" s="246"/>
      <c r="H114" s="250"/>
      <c r="I114" s="17" t="s">
        <v>110</v>
      </c>
      <c r="J114" s="35">
        <f ca="1">(IF(B102&gt;1.5,(H102/(B102+2)+J108+MAX(0,J109-J108)+MAX(0,J110-J109)+MAX(0,J111-J110)+MAX(0,J112-J111)+MAX(0,J113-J112)),IF(B102=1,(H102/(B102+3)+J113),IF(B102=0,H102/4+J113))))</f>
        <v>26.000000000000004</v>
      </c>
    </row>
    <row r="115" spans="1:10" ht="33" customHeight="1" x14ac:dyDescent="0.25">
      <c r="A115" s="226" t="s">
        <v>350</v>
      </c>
      <c r="B115" s="227"/>
      <c r="C115" s="236" t="str">
        <f>D78</f>
        <v>Building No. 13 (A &amp; B Wing) = 3B + Gr/Stilt + 1st to 26th Floor</v>
      </c>
      <c r="D115" s="237"/>
      <c r="E115" s="237"/>
      <c r="F115" s="237"/>
      <c r="G115" s="237"/>
      <c r="H115" s="238"/>
      <c r="I115" s="51" t="str">
        <f ca="1">IF(D128=100%,"All work Completed. Possession granted to the Building.",IF(D127=100%,"All work Completed, Waiting for OC",I116&amp;""&amp;I117&amp;""&amp;J116&amp;""&amp;J115&amp;" "&amp;J117))</f>
        <v>Excavation, Plinth Completed, RCC upto 25 Slab, Brickwork upto 24 Floor, Internal Plaster upto 18 Floor, External Plaster upto 15.6 Floor Completed</v>
      </c>
      <c r="J115" s="52" t="str">
        <f ca="1">(IF(C121=(D116+F116+H116),"",IF(C121&gt;0,", RCC upto "&amp;C121&amp;" Slab","")))&amp;(IF(C122=H116,"",IF(C122&gt;0,", Brickwork upto "&amp;C122&amp;" Floor","")))&amp;(IF(C123=H116,"",IF(C123&gt;0,", Internal Plaster upto "&amp;C123&amp;" Floor","")))&amp;(IF(C124=H116,"",IF(C124&gt;0,", External Plaster upto "&amp;C124&amp;" Floor","")))&amp;(IF(C125=H116,"",IF(C125&gt;0,", Flooring upto "&amp;C125&amp;" Floor","")))&amp;(IF(C126=H116,"",IF(C126&gt;0,", Painting upto "&amp;C126&amp;" Floor","")))&amp;(IF(C127=H116,"",IF(C127&gt;0,", Finishing upto "&amp;C127&amp;" Floor","")))&amp;(IF(C128=H116,"",IF(C128&gt;0,", Possession upto "&amp;C128&amp;" Floor","")))</f>
        <v>, RCC upto 25 Slab, Brickwork upto 24 Floor, Internal Plaster upto 18 Floor, External Plaster upto 15.6 Floor</v>
      </c>
    </row>
    <row r="116" spans="1:10" x14ac:dyDescent="0.25">
      <c r="A116" s="18" t="s">
        <v>150</v>
      </c>
      <c r="B116" s="77">
        <v>3</v>
      </c>
      <c r="C116" s="77" t="s">
        <v>75</v>
      </c>
      <c r="D116" s="77">
        <v>1</v>
      </c>
      <c r="E116" s="77" t="s">
        <v>74</v>
      </c>
      <c r="F116" s="77">
        <v>0</v>
      </c>
      <c r="G116" s="77" t="s">
        <v>85</v>
      </c>
      <c r="H116" s="19">
        <f ca="1">--TRIM(RIGHT(SUBSTITUTE(LEFT(C115,_xlfn.AGGREGATE(16,6,FIND({0,1,2,3,4,5,6,7,8,9},C115,ROW(INDIRECT("1:"&amp;LEN(C115)))),1))," ",REPT(" ",LEN(C115))),LEN(C115)))</f>
        <v>26</v>
      </c>
      <c r="I116" s="53" t="str">
        <f ca="1">IF(D119=100%,"Excavation","")&amp;IF(D120=100%,", Plinth","")&amp;IF(D121=100%,", RCC Slab","")&amp;IF(D122=100%,", Brickwork","")&amp;IF(D123=100%,", Internal Plaster","")&amp;IF(D124=100%,", External Plaster","")&amp;IF(D125=100%,", Flooring","")&amp;IF(D126=100%,", Painting","")&amp;IF(D127=100%,", Building common Amenities","")</f>
        <v>Excavation, Plinth</v>
      </c>
      <c r="J116" s="54" t="str">
        <f ca="1">(IF(C119=0,"Work not yet Started.",IF(D119=25%,"Piling work in process",IF(D119=50%,"Excavation work in process",IF(D119=100%,"","0")))))&amp;(IF(C120=0%,"",IF(C120=J121,", Footing work is process",IF(C120=J122,", Footing work Completed",IF(C120=J123,", 1st Basement Completed",IF(C120=J124,", 1st &amp; 2nd Basement Completed",IF(C120=J125,", 1st to 3rd Basement Completed",IF(C120=J126,", 1st to 4th Basement Completed",IF(C120=J127,", Plinth work is process",IF(C120=J128,"","0"))))))))))</f>
        <v/>
      </c>
    </row>
    <row r="117" spans="1:10" ht="36.75" customHeight="1" x14ac:dyDescent="0.25">
      <c r="A117" s="231" t="s">
        <v>95</v>
      </c>
      <c r="B117" s="161"/>
      <c r="C117" s="232" t="str">
        <f ca="1">(IF($G$72="NA",I115,"All work Completed. OC Received."))</f>
        <v>Excavation, Plinth Completed, RCC upto 25 Slab, Brickwork upto 24 Floor, Internal Plaster upto 18 Floor, External Plaster upto 15.6 Floor Completed</v>
      </c>
      <c r="D117" s="232"/>
      <c r="E117" s="232"/>
      <c r="F117" s="232"/>
      <c r="G117" s="232"/>
      <c r="H117" s="233"/>
      <c r="I117" s="53" t="str">
        <f ca="1">IF(I116&lt;&gt;""," Completed","")</f>
        <v xml:space="preserve"> Completed</v>
      </c>
      <c r="J117" s="54" t="str">
        <f ca="1">IF(J115&lt;&gt;"","Completed","")</f>
        <v>Completed</v>
      </c>
    </row>
    <row r="118" spans="1:10" ht="15.75" customHeight="1" x14ac:dyDescent="0.25">
      <c r="A118" s="213" t="s">
        <v>51</v>
      </c>
      <c r="B118" s="214"/>
      <c r="C118" s="74" t="s">
        <v>147</v>
      </c>
      <c r="D118" s="74" t="s">
        <v>88</v>
      </c>
      <c r="E118" s="214" t="s">
        <v>90</v>
      </c>
      <c r="F118" s="214"/>
      <c r="G118" s="214" t="s">
        <v>89</v>
      </c>
      <c r="H118" s="215"/>
      <c r="I118" s="16" t="s">
        <v>149</v>
      </c>
      <c r="J118" s="31">
        <f ca="1">H116*25%</f>
        <v>6.5</v>
      </c>
    </row>
    <row r="119" spans="1:10" x14ac:dyDescent="0.25">
      <c r="A119" s="214" t="s">
        <v>136</v>
      </c>
      <c r="B119" s="214"/>
      <c r="C119" s="104">
        <f ca="1">J120</f>
        <v>26</v>
      </c>
      <c r="D119" s="21">
        <f ca="1">((100/H116)*C119)/100</f>
        <v>1</v>
      </c>
      <c r="E119" s="235">
        <f ca="1">(((C120/H116*10)+(40/(D116+F116+H116)*C121)+(7.5/(H116)*C122)+(7.5/(H116)*C123)+(10/H116*C124)+(10/H116*C125)+(5/H116*C126)+(5/H116*C127)+(5/H116*C128))/100)</f>
        <v>0.65152421652421655</v>
      </c>
      <c r="F119" s="235"/>
      <c r="G119" s="235">
        <f ca="1">((((C119/H116)*20)+((C120/H116)*25)+(30/(H116+F116+D116)*C121)+(5/H116*C122)+(5/H116*C123)+(5/H116*C124)+(5/H116*C125)+(0/H116*C126)+(0/H116*C127)+(5/H116*C128))/100)</f>
        <v>0.8385470085470087</v>
      </c>
      <c r="H119" s="235"/>
      <c r="I119" s="16" t="s">
        <v>106</v>
      </c>
      <c r="J119" s="32">
        <f ca="1">H116*50%</f>
        <v>13</v>
      </c>
    </row>
    <row r="120" spans="1:10" x14ac:dyDescent="0.25">
      <c r="A120" s="214" t="s">
        <v>52</v>
      </c>
      <c r="B120" s="214"/>
      <c r="C120" s="86">
        <f ca="1">J128</f>
        <v>26.000000000000004</v>
      </c>
      <c r="D120" s="21">
        <f ca="1">((100/H116)*C120)/100</f>
        <v>1.0000000000000002</v>
      </c>
      <c r="E120" s="235"/>
      <c r="F120" s="235"/>
      <c r="G120" s="235"/>
      <c r="H120" s="235"/>
      <c r="I120" s="16" t="s">
        <v>107</v>
      </c>
      <c r="J120" s="32">
        <f ca="1">H116</f>
        <v>26</v>
      </c>
    </row>
    <row r="121" spans="1:10" ht="15.75" customHeight="1" x14ac:dyDescent="0.25">
      <c r="A121" s="214" t="s">
        <v>137</v>
      </c>
      <c r="B121" s="214"/>
      <c r="C121" s="104">
        <v>25</v>
      </c>
      <c r="D121" s="21">
        <f ca="1">((100/(D116+F116+H116))*C121)/100</f>
        <v>0.92592592592592593</v>
      </c>
      <c r="E121" s="235"/>
      <c r="F121" s="235"/>
      <c r="G121" s="235"/>
      <c r="H121" s="235"/>
      <c r="I121" s="16" t="s">
        <v>108</v>
      </c>
      <c r="J121" s="33">
        <f ca="1">(IF(B116&gt;1,(H116/(B116+2)),H116/4))</f>
        <v>5.2</v>
      </c>
    </row>
    <row r="122" spans="1:10" ht="15.75" customHeight="1" x14ac:dyDescent="0.25">
      <c r="A122" s="214" t="s">
        <v>144</v>
      </c>
      <c r="B122" s="214" t="s">
        <v>138</v>
      </c>
      <c r="C122" s="104">
        <f>C121-1</f>
        <v>24</v>
      </c>
      <c r="D122" s="21">
        <f ca="1">((100/H116)*C122)/100</f>
        <v>0.92307692307692302</v>
      </c>
      <c r="E122" s="235"/>
      <c r="F122" s="235"/>
      <c r="G122" s="235"/>
      <c r="H122" s="235"/>
      <c r="I122" s="16" t="s">
        <v>109</v>
      </c>
      <c r="J122" s="33">
        <f ca="1">(IF(B116&gt;1,(H116/(B116+2)+J121),H116/4+J121))</f>
        <v>10.4</v>
      </c>
    </row>
    <row r="123" spans="1:10" ht="15.75" customHeight="1" x14ac:dyDescent="0.25">
      <c r="A123" s="214" t="s">
        <v>145</v>
      </c>
      <c r="B123" s="214" t="s">
        <v>138</v>
      </c>
      <c r="C123" s="86">
        <f>C122*0.75</f>
        <v>18</v>
      </c>
      <c r="D123" s="21">
        <f ca="1">((100/H116)*C123)/100</f>
        <v>0.69230769230769229</v>
      </c>
      <c r="E123" s="235"/>
      <c r="F123" s="235"/>
      <c r="G123" s="235"/>
      <c r="H123" s="235"/>
      <c r="I123" s="16" t="s">
        <v>154</v>
      </c>
      <c r="J123" s="33">
        <f ca="1">(IF(B116&gt;1,(H116/(B116+2)+J122),0))</f>
        <v>15.600000000000001</v>
      </c>
    </row>
    <row r="124" spans="1:10" ht="15" customHeight="1" x14ac:dyDescent="0.25">
      <c r="A124" s="214" t="s">
        <v>143</v>
      </c>
      <c r="B124" s="214" t="s">
        <v>140</v>
      </c>
      <c r="C124" s="86">
        <f>C122*0.65</f>
        <v>15.600000000000001</v>
      </c>
      <c r="D124" s="21">
        <f ca="1">((100/(H116))*C124)/100</f>
        <v>0.60000000000000009</v>
      </c>
      <c r="E124" s="235"/>
      <c r="F124" s="235"/>
      <c r="G124" s="235"/>
      <c r="H124" s="235"/>
      <c r="I124" s="16" t="s">
        <v>151</v>
      </c>
      <c r="J124" s="33">
        <f ca="1">(IF(B116&gt;2,(H116/(B116+2)+J123),0))</f>
        <v>20.8</v>
      </c>
    </row>
    <row r="125" spans="1:10" ht="15.75" customHeight="1" x14ac:dyDescent="0.25">
      <c r="A125" s="214" t="s">
        <v>139</v>
      </c>
      <c r="B125" s="214" t="s">
        <v>139</v>
      </c>
      <c r="C125" s="104">
        <v>0</v>
      </c>
      <c r="D125" s="21">
        <f ca="1">((100/H116)*C125)/100</f>
        <v>0</v>
      </c>
      <c r="E125" s="235"/>
      <c r="F125" s="235"/>
      <c r="G125" s="235"/>
      <c r="H125" s="235"/>
      <c r="I125" s="16" t="s">
        <v>152</v>
      </c>
      <c r="J125" s="34">
        <f>(IF(B116&gt;3,(H116/(B116+2)+J124),0))</f>
        <v>0</v>
      </c>
    </row>
    <row r="126" spans="1:10" ht="15.75" customHeight="1" x14ac:dyDescent="0.25">
      <c r="A126" s="214" t="s">
        <v>146</v>
      </c>
      <c r="B126" s="214"/>
      <c r="C126" s="104">
        <v>0</v>
      </c>
      <c r="D126" s="21">
        <f ca="1">((100/H116)*C126)/100</f>
        <v>0</v>
      </c>
      <c r="E126" s="235"/>
      <c r="F126" s="235"/>
      <c r="G126" s="235"/>
      <c r="H126" s="235"/>
      <c r="I126" s="16" t="s">
        <v>153</v>
      </c>
      <c r="J126" s="33">
        <f>(IF(B116&gt;4,(H116/(B116+2)+J125),0))</f>
        <v>0</v>
      </c>
    </row>
    <row r="127" spans="1:10" ht="15.75" customHeight="1" x14ac:dyDescent="0.25">
      <c r="A127" s="214" t="s">
        <v>141</v>
      </c>
      <c r="B127" s="214" t="s">
        <v>141</v>
      </c>
      <c r="C127" s="104">
        <v>0</v>
      </c>
      <c r="D127" s="21">
        <f ca="1">((100/(H116))*C127)/100</f>
        <v>0</v>
      </c>
      <c r="E127" s="235"/>
      <c r="F127" s="235"/>
      <c r="G127" s="235"/>
      <c r="H127" s="235"/>
      <c r="I127" s="16" t="s">
        <v>155</v>
      </c>
      <c r="J127" s="33">
        <f>(IF(B116=1,(H116/(B116+3)+J122),IF(B116=0,(H116/4+J122),IF(B116&gt;1,0))))</f>
        <v>0</v>
      </c>
    </row>
    <row r="128" spans="1:10" ht="16.5" thickBot="1" x14ac:dyDescent="0.3">
      <c r="A128" s="214" t="s">
        <v>142</v>
      </c>
      <c r="B128" s="214"/>
      <c r="C128" s="104">
        <v>0</v>
      </c>
      <c r="D128" s="21">
        <f ca="1">((100/(H116))*C128)/100</f>
        <v>0</v>
      </c>
      <c r="E128" s="235"/>
      <c r="F128" s="235"/>
      <c r="G128" s="235"/>
      <c r="H128" s="235"/>
      <c r="I128" s="17" t="s">
        <v>110</v>
      </c>
      <c r="J128" s="35">
        <f ca="1">(IF(B116&gt;1.5,(H116/(B116+2)+J122+MAX(0,J123-J122)+MAX(0,J124-J123)+MAX(0,J125-J124)+MAX(0,J126-J125)+MAX(0,J127-J126)),IF(B116=1,(H116/(B116+3)+J127),IF(B116=0,H116/4+J127))))</f>
        <v>26.000000000000004</v>
      </c>
    </row>
    <row r="129" spans="1:13" ht="32.25" customHeight="1" x14ac:dyDescent="0.25">
      <c r="A129" s="255" t="s">
        <v>351</v>
      </c>
      <c r="B129" s="255"/>
      <c r="C129" s="256" t="str">
        <f>D79</f>
        <v>Building No. 13 C &amp; D Wing  = 3B + Gr + 1st to 27th Floor</v>
      </c>
      <c r="D129" s="256"/>
      <c r="E129" s="256"/>
      <c r="F129" s="256"/>
      <c r="G129" s="256"/>
      <c r="H129" s="256"/>
      <c r="I129" s="107" t="str">
        <f ca="1">IF(D142=100%,"All work Completed. Possession granted to the Building.",IF(D141=100%,"All work Completed, Waiting for OC",I130&amp;""&amp;I131&amp;""&amp;J130&amp;""&amp;J129&amp;" "&amp;J131))</f>
        <v xml:space="preserve">Excavation, Plinth Completed </v>
      </c>
      <c r="J129" s="52" t="str">
        <f ca="1">(IF(C135=(D130+F130+H130),"",IF(C135&gt;0,", RCC upto "&amp;C135&amp;" Slab","")))&amp;(IF(C136=H130,"",IF(C136&gt;0,", Brickwork upto "&amp;C136&amp;" Floor","")))&amp;(IF(C137=H130,"",IF(C137&gt;0,", Internal Plaster upto "&amp;C137&amp;" Floor","")))&amp;(IF(C138=H130,"",IF(C138&gt;0,", External Plaster upto "&amp;C138&amp;" Floor","")))&amp;(IF(C139=H130,"",IF(C139&gt;0,", Flooring upto "&amp;C139&amp;" Floor","")))&amp;(IF(C140=H130,"",IF(C140&gt;0,", Painting upto "&amp;C140&amp;" Floor","")))&amp;(IF(C141=H130,"",IF(C141&gt;0,", Finishing upto "&amp;C141&amp;" Floor","")))&amp;(IF(C142=H130,"",IF(C142&gt;0,", Possession upto "&amp;C142&amp;" Floor","")))</f>
        <v/>
      </c>
    </row>
    <row r="130" spans="1:13" x14ac:dyDescent="0.25">
      <c r="A130" s="105" t="s">
        <v>150</v>
      </c>
      <c r="B130" s="105">
        <v>3</v>
      </c>
      <c r="C130" s="105" t="s">
        <v>75</v>
      </c>
      <c r="D130" s="105">
        <v>1</v>
      </c>
      <c r="E130" s="105" t="s">
        <v>74</v>
      </c>
      <c r="F130" s="105">
        <v>0</v>
      </c>
      <c r="G130" s="105" t="s">
        <v>85</v>
      </c>
      <c r="H130" s="105">
        <f ca="1">--TRIM(RIGHT(SUBSTITUTE(LEFT(C129,_xlfn.AGGREGATE(16,6,FIND({0,1,2,3,4,5,6,7,8,9},C129,ROW(INDIRECT("1:"&amp;LEN(C129)))),1))," ",REPT(" ",LEN(C129))),LEN(C129)))</f>
        <v>27</v>
      </c>
      <c r="I130" s="108" t="str">
        <f ca="1">IF(D133=100%,"Excavation","")&amp;IF(D134=100%,", Plinth","")&amp;IF(D135=100%,", RCC Slab","")&amp;IF(D136=100%,", Brickwork","")&amp;IF(D137=100%,", Internal Plaster","")&amp;IF(D138=100%,", External Plaster","")&amp;IF(D139=100%,", Flooring","")&amp;IF(D140=100%,", Painting","")&amp;IF(D141=100%,", Building common Amenities","")</f>
        <v>Excavation, Plinth</v>
      </c>
      <c r="J130" s="54" t="str">
        <f ca="1">(IF(C133=0,"Work not yet Started.",IF(D133=25%,"Piling work in process",IF(D133=50%,"Excavation work in process",IF(D133=100%,"","0")))))&amp;(IF(C134=0%,"",IF(C134=J135,", Footing work is process",IF(C134=J136,", Footing work Completed",IF(C134=J137,", 1st Basement Completed",IF(C134=J138,", 1st &amp; 2nd Basement Completed",IF(C134=J139,", 1st to 3rd Basement Completed",IF(C134=J140,", 1st to 4th Basement Completed",IF(C134=J141,", Plinth work is process",IF(C134=J142,"","0"))))))))))</f>
        <v/>
      </c>
      <c r="L130" s="66"/>
    </row>
    <row r="131" spans="1:13" x14ac:dyDescent="0.25">
      <c r="A131" s="161" t="s">
        <v>95</v>
      </c>
      <c r="B131" s="161"/>
      <c r="C131" s="232" t="str">
        <f ca="1">I129</f>
        <v xml:space="preserve">Excavation, Plinth Completed </v>
      </c>
      <c r="D131" s="232"/>
      <c r="E131" s="232"/>
      <c r="F131" s="232"/>
      <c r="G131" s="232"/>
      <c r="H131" s="232"/>
      <c r="I131" s="108" t="str">
        <f ca="1">IF(I130&lt;&gt;""," Completed","")</f>
        <v xml:space="preserve"> Completed</v>
      </c>
      <c r="J131" s="54" t="str">
        <f ca="1">IF(J129&lt;&gt;"","Completed","")</f>
        <v/>
      </c>
      <c r="L131" s="24"/>
      <c r="M131" s="24"/>
    </row>
    <row r="132" spans="1:13" s="36" customFormat="1" x14ac:dyDescent="0.25">
      <c r="A132" s="213" t="s">
        <v>51</v>
      </c>
      <c r="B132" s="214"/>
      <c r="C132" s="93" t="s">
        <v>147</v>
      </c>
      <c r="D132" s="93" t="s">
        <v>88</v>
      </c>
      <c r="E132" s="214" t="s">
        <v>90</v>
      </c>
      <c r="F132" s="214"/>
      <c r="G132" s="214" t="s">
        <v>89</v>
      </c>
      <c r="H132" s="215"/>
      <c r="I132" s="16" t="s">
        <v>149</v>
      </c>
      <c r="J132" s="31">
        <f ca="1">H130*25%</f>
        <v>6.75</v>
      </c>
      <c r="K132" s="23"/>
      <c r="L132" s="69" t="e">
        <f>AVERAGE(L130:L131)</f>
        <v>#DIV/0!</v>
      </c>
    </row>
    <row r="133" spans="1:13" s="36" customFormat="1" x14ac:dyDescent="0.25">
      <c r="A133" s="213" t="s">
        <v>136</v>
      </c>
      <c r="B133" s="214"/>
      <c r="C133" s="93">
        <f ca="1">J134</f>
        <v>27</v>
      </c>
      <c r="D133" s="21">
        <f ca="1">((100/H130)*C133)/100</f>
        <v>1</v>
      </c>
      <c r="E133" s="216">
        <f ca="1">(((C134/H130*10)+(40/(D130+F130+H130)*C135)+(7.5/(H130)*C136)+(7.5/(H130)*C137)+(10/H130*C138)+(10/H130*C139)+(5/H130*C140)+(5/H130*C141)+(5/H130*C142))/100)</f>
        <v>0.1</v>
      </c>
      <c r="F133" s="217"/>
      <c r="G133" s="216">
        <f ca="1">((((C133/H130)*20)+((C134/H130)*25)+(30/(H130+F130+D130)*C135)+(5/H130*C136)+(5/H130*C137)+(5/H130*C138)+(5/H130*C139)+(0/H130*C140)+(0/H130*C141)+(5/H130*C142))/100)</f>
        <v>0.45</v>
      </c>
      <c r="H133" s="222"/>
      <c r="I133" s="16" t="s">
        <v>106</v>
      </c>
      <c r="J133" s="32">
        <f ca="1">H130*50%</f>
        <v>13.5</v>
      </c>
      <c r="K133" s="23"/>
    </row>
    <row r="134" spans="1:13" s="36" customFormat="1" x14ac:dyDescent="0.25">
      <c r="A134" s="213" t="s">
        <v>52</v>
      </c>
      <c r="B134" s="214"/>
      <c r="C134" s="86">
        <v>27</v>
      </c>
      <c r="D134" s="21">
        <f ca="1">((100/H130)*C134)/100</f>
        <v>1</v>
      </c>
      <c r="E134" s="218"/>
      <c r="F134" s="219"/>
      <c r="G134" s="218"/>
      <c r="H134" s="223"/>
      <c r="I134" s="16" t="s">
        <v>107</v>
      </c>
      <c r="J134" s="32">
        <f ca="1">H130</f>
        <v>27</v>
      </c>
      <c r="K134" s="23"/>
    </row>
    <row r="135" spans="1:13" s="36" customFormat="1" x14ac:dyDescent="0.25">
      <c r="A135" s="213" t="s">
        <v>137</v>
      </c>
      <c r="B135" s="214"/>
      <c r="C135" s="93">
        <v>0</v>
      </c>
      <c r="D135" s="21">
        <f ca="1">((100/(D130+F130+H130))*C135)/100</f>
        <v>0</v>
      </c>
      <c r="E135" s="218"/>
      <c r="F135" s="219"/>
      <c r="G135" s="218"/>
      <c r="H135" s="223"/>
      <c r="I135" s="16" t="s">
        <v>108</v>
      </c>
      <c r="J135" s="33">
        <f ca="1">(IF(B130&gt;1,(H130/(B130+2)),H130/4))</f>
        <v>5.4</v>
      </c>
      <c r="K135" s="23"/>
    </row>
    <row r="136" spans="1:13" s="36" customFormat="1" x14ac:dyDescent="0.25">
      <c r="A136" s="213" t="s">
        <v>144</v>
      </c>
      <c r="B136" s="214" t="s">
        <v>138</v>
      </c>
      <c r="C136" s="93">
        <v>0</v>
      </c>
      <c r="D136" s="21">
        <f ca="1">((100/H130)*C136)/100</f>
        <v>0</v>
      </c>
      <c r="E136" s="218"/>
      <c r="F136" s="219"/>
      <c r="G136" s="218"/>
      <c r="H136" s="223"/>
      <c r="I136" s="16" t="s">
        <v>109</v>
      </c>
      <c r="J136" s="33">
        <f ca="1">(IF(B130&gt;1,(H130/(B130+2)+J135),H130/4+J135))</f>
        <v>10.8</v>
      </c>
      <c r="K136" s="23"/>
    </row>
    <row r="137" spans="1:13" s="36" customFormat="1" x14ac:dyDescent="0.25">
      <c r="A137" s="213" t="s">
        <v>145</v>
      </c>
      <c r="B137" s="214" t="s">
        <v>138</v>
      </c>
      <c r="C137" s="93">
        <v>0</v>
      </c>
      <c r="D137" s="21">
        <f ca="1">((100/H130)*C137)/100</f>
        <v>0</v>
      </c>
      <c r="E137" s="218"/>
      <c r="F137" s="219"/>
      <c r="G137" s="218"/>
      <c r="H137" s="223"/>
      <c r="I137" s="16" t="s">
        <v>154</v>
      </c>
      <c r="J137" s="33">
        <f ca="1">(IF(B130&gt;1,(H130/(B130+2)+J136),0))</f>
        <v>16.200000000000003</v>
      </c>
      <c r="K137" s="23"/>
    </row>
    <row r="138" spans="1:13" s="36" customFormat="1" x14ac:dyDescent="0.25">
      <c r="A138" s="213" t="s">
        <v>143</v>
      </c>
      <c r="B138" s="214" t="s">
        <v>140</v>
      </c>
      <c r="C138" s="93">
        <v>0</v>
      </c>
      <c r="D138" s="21">
        <f ca="1">((100/(H130))*C138)/100</f>
        <v>0</v>
      </c>
      <c r="E138" s="218"/>
      <c r="F138" s="219"/>
      <c r="G138" s="218"/>
      <c r="H138" s="223"/>
      <c r="I138" s="16" t="s">
        <v>151</v>
      </c>
      <c r="J138" s="33">
        <f ca="1">(IF(B130&gt;2,(H130/(B130+2)+J137),0))</f>
        <v>21.6</v>
      </c>
      <c r="K138" s="23"/>
    </row>
    <row r="139" spans="1:13" s="36" customFormat="1" x14ac:dyDescent="0.25">
      <c r="A139" s="213" t="s">
        <v>139</v>
      </c>
      <c r="B139" s="214" t="s">
        <v>139</v>
      </c>
      <c r="C139" s="93">
        <v>0</v>
      </c>
      <c r="D139" s="21">
        <f ca="1">((100/H130)*C139)/100</f>
        <v>0</v>
      </c>
      <c r="E139" s="218"/>
      <c r="F139" s="219"/>
      <c r="G139" s="218"/>
      <c r="H139" s="223"/>
      <c r="I139" s="16" t="s">
        <v>152</v>
      </c>
      <c r="J139" s="34">
        <f>(IF(B130&gt;3,(H130/(B130+2)+J138),0))</f>
        <v>0</v>
      </c>
      <c r="K139" s="23"/>
    </row>
    <row r="140" spans="1:13" x14ac:dyDescent="0.25">
      <c r="A140" s="213" t="s">
        <v>146</v>
      </c>
      <c r="B140" s="214"/>
      <c r="C140" s="93">
        <v>0</v>
      </c>
      <c r="D140" s="21">
        <f ca="1">((100/H130)*C140)/100</f>
        <v>0</v>
      </c>
      <c r="E140" s="218"/>
      <c r="F140" s="219"/>
      <c r="G140" s="218"/>
      <c r="H140" s="223"/>
      <c r="I140" s="16" t="s">
        <v>153</v>
      </c>
      <c r="J140" s="33">
        <f>(IF(B130&gt;4,(H130/(B130+2)+J139),0))</f>
        <v>0</v>
      </c>
      <c r="L140" s="88" t="s">
        <v>279</v>
      </c>
      <c r="M140" s="88" t="s">
        <v>280</v>
      </c>
    </row>
    <row r="141" spans="1:13" s="37" customFormat="1" x14ac:dyDescent="0.25">
      <c r="A141" s="213" t="s">
        <v>141</v>
      </c>
      <c r="B141" s="214" t="s">
        <v>141</v>
      </c>
      <c r="C141" s="93">
        <v>0</v>
      </c>
      <c r="D141" s="21">
        <f ca="1">((100/(H130))*C141)/100</f>
        <v>0</v>
      </c>
      <c r="E141" s="218"/>
      <c r="F141" s="219"/>
      <c r="G141" s="218"/>
      <c r="H141" s="223"/>
      <c r="I141" s="16" t="s">
        <v>155</v>
      </c>
      <c r="J141" s="33">
        <f>(IF(B130=1,(H130/(B130+3)+J136),IF(B130=0,(H130/4+J136),IF(B130&gt;1,0))))</f>
        <v>0</v>
      </c>
      <c r="K141" s="23"/>
    </row>
    <row r="142" spans="1:13" s="38" customFormat="1" ht="16.5" thickBot="1" x14ac:dyDescent="0.3">
      <c r="A142" s="239" t="s">
        <v>142</v>
      </c>
      <c r="B142" s="240"/>
      <c r="C142" s="94">
        <v>0</v>
      </c>
      <c r="D142" s="22">
        <f ca="1">((100/(H130))*C142)/100</f>
        <v>0</v>
      </c>
      <c r="E142" s="220"/>
      <c r="F142" s="221"/>
      <c r="G142" s="220"/>
      <c r="H142" s="224"/>
      <c r="I142" s="17" t="s">
        <v>110</v>
      </c>
      <c r="J142" s="35">
        <f ca="1">(IF(B130&gt;1.5,(H130/(B130+2)+J136+MAX(0,J137-J136)+MAX(0,J138-J137)+MAX(0,J139-J138)+MAX(0,J140-J139)+MAX(0,J141-J140)),IF(B130=1,(H130/(B130+3)+J141),IF(B130=0,H130/4+J141))))</f>
        <v>27.000000000000004</v>
      </c>
      <c r="K142" s="23"/>
    </row>
    <row r="143" spans="1:13" s="38" customFormat="1" ht="15.75" customHeight="1" x14ac:dyDescent="0.25">
      <c r="A143" s="254" t="s">
        <v>165</v>
      </c>
      <c r="B143" s="254"/>
      <c r="C143" s="254"/>
      <c r="D143" s="254"/>
      <c r="E143" s="254"/>
      <c r="F143" s="251" t="s">
        <v>170</v>
      </c>
      <c r="G143" s="251"/>
      <c r="H143" s="251"/>
      <c r="I143" s="23"/>
      <c r="J143" s="23"/>
      <c r="K143" s="23"/>
    </row>
    <row r="144" spans="1:13" s="38" customFormat="1" ht="15.75" customHeight="1" x14ac:dyDescent="0.25">
      <c r="A144" s="164" t="s">
        <v>168</v>
      </c>
      <c r="B144" s="164"/>
      <c r="C144" s="164"/>
      <c r="D144" s="164"/>
      <c r="E144" s="164"/>
      <c r="F144" s="252">
        <v>19500</v>
      </c>
      <c r="G144" s="252"/>
      <c r="H144" s="252"/>
      <c r="I144" s="23" t="s">
        <v>356</v>
      </c>
      <c r="J144" s="24"/>
      <c r="K144" s="24"/>
    </row>
    <row r="145" spans="1:12" s="38" customFormat="1" x14ac:dyDescent="0.25">
      <c r="A145" s="164" t="s">
        <v>167</v>
      </c>
      <c r="B145" s="164"/>
      <c r="C145" s="164"/>
      <c r="D145" s="164"/>
      <c r="E145" s="164"/>
      <c r="F145" s="253">
        <v>34000</v>
      </c>
      <c r="G145" s="253"/>
      <c r="H145" s="253"/>
      <c r="I145" s="114" t="s">
        <v>366</v>
      </c>
      <c r="J145" s="115"/>
      <c r="K145" s="115"/>
      <c r="L145" s="116"/>
    </row>
    <row r="146" spans="1:12" s="38" customFormat="1" ht="15.75" hidden="1" customHeight="1" x14ac:dyDescent="0.25">
      <c r="A146" s="164" t="s">
        <v>166</v>
      </c>
      <c r="B146" s="164"/>
      <c r="C146" s="164"/>
      <c r="D146" s="164"/>
      <c r="E146" s="164"/>
      <c r="F146" s="253"/>
      <c r="G146" s="253"/>
      <c r="H146" s="253"/>
      <c r="I146" s="36"/>
      <c r="J146" s="36"/>
      <c r="K146" s="36"/>
    </row>
    <row r="147" spans="1:12" s="38" customFormat="1" hidden="1" x14ac:dyDescent="0.25">
      <c r="A147" s="164" t="s">
        <v>100</v>
      </c>
      <c r="B147" s="164"/>
      <c r="C147" s="164"/>
      <c r="D147" s="164"/>
      <c r="E147" s="164"/>
      <c r="F147" s="253"/>
      <c r="G147" s="253"/>
      <c r="H147" s="253"/>
      <c r="I147" s="36"/>
      <c r="J147" s="36"/>
      <c r="K147" s="36"/>
    </row>
    <row r="148" spans="1:12" s="38" customFormat="1" hidden="1" x14ac:dyDescent="0.25">
      <c r="A148" s="164" t="s">
        <v>101</v>
      </c>
      <c r="B148" s="164"/>
      <c r="C148" s="164"/>
      <c r="D148" s="164"/>
      <c r="E148" s="164"/>
      <c r="F148" s="253"/>
      <c r="G148" s="253"/>
      <c r="H148" s="253"/>
      <c r="I148" s="36"/>
      <c r="J148" s="36"/>
      <c r="K148" s="36"/>
    </row>
    <row r="149" spans="1:12" s="38" customFormat="1" ht="15.75" hidden="1" customHeight="1" x14ac:dyDescent="0.25">
      <c r="A149" s="164" t="s">
        <v>171</v>
      </c>
      <c r="B149" s="164"/>
      <c r="C149" s="164"/>
      <c r="D149" s="164"/>
      <c r="E149" s="164"/>
      <c r="F149" s="253"/>
      <c r="G149" s="253"/>
      <c r="H149" s="253"/>
      <c r="I149" s="36"/>
      <c r="J149" s="36"/>
      <c r="K149" s="36"/>
    </row>
    <row r="150" spans="1:12" s="38" customFormat="1" ht="37.5" hidden="1" customHeight="1" x14ac:dyDescent="0.25">
      <c r="A150" s="164" t="s">
        <v>102</v>
      </c>
      <c r="B150" s="164"/>
      <c r="C150" s="164"/>
      <c r="D150" s="164"/>
      <c r="E150" s="164"/>
      <c r="F150" s="253"/>
      <c r="G150" s="253"/>
      <c r="H150" s="253"/>
      <c r="I150" s="36"/>
      <c r="J150" s="36"/>
      <c r="K150" s="36"/>
      <c r="L150" s="100"/>
    </row>
    <row r="151" spans="1:12" s="38" customFormat="1" ht="38.25" hidden="1" customHeight="1" x14ac:dyDescent="0.25">
      <c r="A151" s="164" t="s">
        <v>103</v>
      </c>
      <c r="B151" s="164"/>
      <c r="C151" s="164"/>
      <c r="D151" s="164"/>
      <c r="E151" s="164"/>
      <c r="F151" s="253"/>
      <c r="G151" s="253"/>
      <c r="H151" s="253"/>
      <c r="I151" s="36"/>
      <c r="J151" s="36"/>
      <c r="K151" s="36"/>
    </row>
    <row r="152" spans="1:12" s="38" customFormat="1" hidden="1" x14ac:dyDescent="0.25">
      <c r="A152" s="164" t="s">
        <v>104</v>
      </c>
      <c r="B152" s="164"/>
      <c r="C152" s="164"/>
      <c r="D152" s="164"/>
      <c r="E152" s="164"/>
      <c r="F152" s="253"/>
      <c r="G152" s="253"/>
      <c r="H152" s="253"/>
      <c r="I152" s="36"/>
      <c r="J152" s="36"/>
      <c r="K152" s="36"/>
    </row>
    <row r="153" spans="1:12" s="38" customFormat="1" hidden="1" x14ac:dyDescent="0.25">
      <c r="A153" s="164" t="s">
        <v>105</v>
      </c>
      <c r="B153" s="164"/>
      <c r="C153" s="164"/>
      <c r="D153" s="164"/>
      <c r="E153" s="164"/>
      <c r="F153" s="253"/>
      <c r="G153" s="253"/>
      <c r="H153" s="253"/>
      <c r="I153" s="36"/>
      <c r="J153" s="36"/>
      <c r="K153" s="36"/>
    </row>
    <row r="154" spans="1:12" s="38" customFormat="1" x14ac:dyDescent="0.25">
      <c r="A154" s="164" t="s">
        <v>53</v>
      </c>
      <c r="B154" s="164"/>
      <c r="C154" s="164"/>
      <c r="D154" s="164"/>
      <c r="E154" s="164"/>
      <c r="F154" s="253">
        <v>800000</v>
      </c>
      <c r="G154" s="253"/>
      <c r="H154" s="253"/>
      <c r="I154" s="23"/>
      <c r="J154" s="88" t="s">
        <v>278</v>
      </c>
      <c r="K154" s="89">
        <v>45175</v>
      </c>
    </row>
    <row r="155" spans="1:12" s="38" customFormat="1" x14ac:dyDescent="0.25">
      <c r="A155" s="178" t="s">
        <v>54</v>
      </c>
      <c r="B155" s="178"/>
      <c r="C155" s="178"/>
      <c r="D155" s="178"/>
      <c r="E155" s="178"/>
      <c r="F155" s="253">
        <f>F144*0.8</f>
        <v>15600</v>
      </c>
      <c r="G155" s="253"/>
      <c r="H155" s="253"/>
      <c r="I155" s="37"/>
      <c r="J155" s="37"/>
      <c r="K155" s="37"/>
    </row>
    <row r="156" spans="1:12" s="38" customFormat="1" x14ac:dyDescent="0.25">
      <c r="A156" s="257" t="s">
        <v>273</v>
      </c>
      <c r="B156" s="257"/>
      <c r="C156" s="257"/>
      <c r="D156" s="257"/>
      <c r="E156" s="257"/>
      <c r="F156" s="257"/>
      <c r="G156" s="257"/>
      <c r="H156" s="257"/>
    </row>
    <row r="157" spans="1:12" s="38" customFormat="1" x14ac:dyDescent="0.25">
      <c r="A157" s="258" t="s">
        <v>55</v>
      </c>
      <c r="B157" s="258"/>
      <c r="C157" s="259" t="s">
        <v>82</v>
      </c>
      <c r="D157" s="259"/>
      <c r="E157" s="260" t="s">
        <v>56</v>
      </c>
      <c r="F157" s="260"/>
      <c r="G157" s="258" t="s">
        <v>57</v>
      </c>
      <c r="H157" s="258"/>
    </row>
    <row r="158" spans="1:12" s="37" customFormat="1" x14ac:dyDescent="0.25">
      <c r="A158" s="292" t="s">
        <v>214</v>
      </c>
      <c r="B158" s="79" t="s">
        <v>271</v>
      </c>
      <c r="C158" s="261">
        <f>COUNT(D180:D184)+COUNT(D186:D187)</f>
        <v>7</v>
      </c>
      <c r="D158" s="262"/>
      <c r="E158" s="263">
        <f t="shared" ref="E158" si="0">SUM(D180:D184)+SUM(D186:D187)</f>
        <v>4568.8874400000004</v>
      </c>
      <c r="F158" s="263"/>
      <c r="G158" s="263">
        <f>SUM(F180:F184)+SUM(F186:F187)</f>
        <v>7081.7755319999997</v>
      </c>
      <c r="H158" s="263"/>
      <c r="I158" s="38"/>
      <c r="J158" s="38"/>
      <c r="K158" s="38"/>
    </row>
    <row r="159" spans="1:12" x14ac:dyDescent="0.25">
      <c r="A159" s="293"/>
      <c r="B159" s="79" t="s">
        <v>272</v>
      </c>
      <c r="C159" s="261">
        <f>COUNT(D192:D195)+COUNT(D197:D198)</f>
        <v>6</v>
      </c>
      <c r="D159" s="262"/>
      <c r="E159" s="263">
        <f>SUM(D192:D195)+SUM(D197:D198)</f>
        <v>4156.6262399999996</v>
      </c>
      <c r="F159" s="263"/>
      <c r="G159" s="263">
        <f>SUM(F192:F195)+SUM(F197:F198)</f>
        <v>6442.7706719999987</v>
      </c>
      <c r="H159" s="263"/>
      <c r="I159" s="38"/>
      <c r="J159" s="38"/>
      <c r="K159" s="38"/>
    </row>
    <row r="160" spans="1:12" x14ac:dyDescent="0.25">
      <c r="A160" s="294"/>
      <c r="B160" s="79" t="s">
        <v>321</v>
      </c>
      <c r="C160" s="261">
        <f>COUNT(D203:D223)</f>
        <v>21</v>
      </c>
      <c r="D160" s="262"/>
      <c r="E160" s="263">
        <f>SUM(D203:D223)</f>
        <v>5240.8839599999992</v>
      </c>
      <c r="F160" s="263"/>
      <c r="G160" s="263">
        <f>SUM(F203:F223)</f>
        <v>8123.3701379999993</v>
      </c>
      <c r="H160" s="263"/>
      <c r="I160" s="38"/>
      <c r="J160" s="38"/>
      <c r="K160" s="38"/>
    </row>
    <row r="161" spans="1:14" s="83" customFormat="1" x14ac:dyDescent="0.25">
      <c r="A161" s="257" t="s">
        <v>159</v>
      </c>
      <c r="B161" s="257"/>
      <c r="C161" s="291">
        <f>SUM(C158:D160)</f>
        <v>34</v>
      </c>
      <c r="D161" s="259"/>
      <c r="E161" s="291">
        <f>SUM(E158:F160)</f>
        <v>13966.397639999999</v>
      </c>
      <c r="F161" s="259"/>
      <c r="G161" s="291">
        <f>SUM(G158:H160)</f>
        <v>21647.916341999997</v>
      </c>
      <c r="H161" s="259"/>
      <c r="I161" s="38"/>
      <c r="J161" s="87">
        <f>E161+E170</f>
        <v>665156.85912000004</v>
      </c>
      <c r="K161" s="87">
        <f>G161+G170</f>
        <v>1030993.1316359999</v>
      </c>
    </row>
    <row r="162" spans="1:14" s="83" customFormat="1" x14ac:dyDescent="0.25">
      <c r="A162" s="257" t="s">
        <v>73</v>
      </c>
      <c r="B162" s="257"/>
      <c r="C162" s="257"/>
      <c r="D162" s="257"/>
      <c r="E162" s="257"/>
      <c r="F162" s="257"/>
      <c r="G162" s="257"/>
      <c r="H162" s="257"/>
      <c r="I162" s="38"/>
      <c r="J162" s="38"/>
      <c r="K162" s="38"/>
    </row>
    <row r="163" spans="1:14" s="83" customFormat="1" x14ac:dyDescent="0.25">
      <c r="A163" s="258" t="s">
        <v>55</v>
      </c>
      <c r="B163" s="258"/>
      <c r="C163" s="259" t="s">
        <v>82</v>
      </c>
      <c r="D163" s="259"/>
      <c r="E163" s="260" t="s">
        <v>56</v>
      </c>
      <c r="F163" s="260"/>
      <c r="G163" s="258" t="s">
        <v>57</v>
      </c>
      <c r="H163" s="258"/>
      <c r="I163" s="38"/>
      <c r="J163" s="38"/>
      <c r="K163" s="38"/>
    </row>
    <row r="164" spans="1:14" s="83" customFormat="1" ht="30" x14ac:dyDescent="0.25">
      <c r="A164" s="264" t="s">
        <v>213</v>
      </c>
      <c r="B164" s="79" t="s">
        <v>249</v>
      </c>
      <c r="C164" s="262">
        <f>COUNT(D232:D246)+COUNT(D248:D262)*16+COUNT(D264:D278)*6+COUNT(D280:D281,D287:D294)*2+COUNT(D296:D298,D303:D310)</f>
        <v>376</v>
      </c>
      <c r="D164" s="262"/>
      <c r="E164" s="263">
        <f>SUM(D232:D246)+SUM(D248:D262)*16+SUM(D264:D278)*6+SUM(D280:D281,D287:D294)*2+SUM(D296:D298,D303:D310)</f>
        <v>92236.500719999982</v>
      </c>
      <c r="F164" s="263"/>
      <c r="G164" s="263">
        <f>SUM(F232:F246)+SUM(F248:F262)*16+SUM(F264:F278)*6+SUM(F280:F281,F287:F294)*2+SUM(F296:F298,F303:F310)</f>
        <v>142966.57611600001</v>
      </c>
      <c r="H164" s="263"/>
      <c r="I164" s="99"/>
      <c r="J164" s="99" t="s">
        <v>326</v>
      </c>
      <c r="K164" s="100"/>
    </row>
    <row r="165" spans="1:14" s="83" customFormat="1" ht="30" x14ac:dyDescent="0.25">
      <c r="A165" s="268"/>
      <c r="B165" s="79" t="s">
        <v>250</v>
      </c>
      <c r="C165" s="262">
        <f>COUNT(D316:D330)+COUNT(D332:D346)*16+COUNT(D348:D362)*6+COUNT(D364:D368,D375:D378)*2+COUNT(D380:D384,D389:D394)</f>
        <v>374</v>
      </c>
      <c r="D165" s="262"/>
      <c r="E165" s="263">
        <f>SUM(D316:D330)+SUM(D332:D346)*16+SUM(D348:D362)*6+SUM(D364:D368,D375:D378)*2+SUM(D380:D384,D389:D394)</f>
        <v>91855.455119999999</v>
      </c>
      <c r="F165" s="263"/>
      <c r="G165" s="263">
        <f>SUM(F316:F330)+SUM(F332:F346)*16+SUM(F348:F362)*6+SUM(F364:F368,F375:F378)*2+SUM(F380:F384,F389:F394)</f>
        <v>142375.95543599996</v>
      </c>
      <c r="H165" s="263"/>
      <c r="I165" s="38"/>
      <c r="J165" s="38"/>
      <c r="K165" s="38"/>
    </row>
    <row r="166" spans="1:14" s="83" customFormat="1" ht="30" customHeight="1" x14ac:dyDescent="0.25">
      <c r="A166" s="264" t="s">
        <v>214</v>
      </c>
      <c r="B166" s="79" t="s">
        <v>323</v>
      </c>
      <c r="C166" s="262">
        <f>COUNT(D398:D402)+COUNT(D404:D412)+COUNT(D414:D422)*15+COUNT(D424:D432)*6+COUNT(D435:D436,D438:D442)*2+COUNT(D445:D446,D448:D452)</f>
        <v>224</v>
      </c>
      <c r="D166" s="262"/>
      <c r="E166" s="263">
        <f>SUM(D398:D402)+SUM(D404:D412)+SUM(D414:D422)*15+SUM(D424:D432)*6+SUM(D435:D436,D438:D442)*2+SUM(D445:D446,D448:D452)</f>
        <v>114982.12440000002</v>
      </c>
      <c r="F166" s="263"/>
      <c r="G166" s="263">
        <f>SUM(F398:F402)+SUM(F404:F412)+SUM(F414:F422)*15+SUM(F424:F432)*6+SUM(F435:F436,F438:F442)*2+SUM(F445:F446,F448:F452)</f>
        <v>178222.29281999997</v>
      </c>
      <c r="H166" s="263"/>
      <c r="I166" s="38"/>
      <c r="J166" s="38"/>
      <c r="K166" s="38"/>
      <c r="L166" s="67"/>
      <c r="M166" s="39"/>
      <c r="N166" s="39"/>
    </row>
    <row r="167" spans="1:14" s="83" customFormat="1" ht="30" customHeight="1" x14ac:dyDescent="0.25">
      <c r="A167" s="269"/>
      <c r="B167" s="79" t="s">
        <v>324</v>
      </c>
      <c r="C167" s="262">
        <f>COUNT(D456:D460)+COUNT(D462:D470)+COUNT(D472:D480)*15+COUNT(D482:D490)*6+COUNT(D493:D495,D497:D500)*2+COUNT(D503:D510)</f>
        <v>225</v>
      </c>
      <c r="D167" s="262"/>
      <c r="E167" s="263">
        <f>SUM(D456:D460)+SUM(D462:D470)+SUM(D472:D480)*15+SUM(D482:D490)*6+SUM(D493:D495,D497:D500)*2+SUM(D503:D510)</f>
        <v>114657.80507999999</v>
      </c>
      <c r="F167" s="263"/>
      <c r="G167" s="263">
        <f>SUM(F456:F460)+SUM(F462:F470)+SUM(F472:F480)*15+SUM(F482:F490)*6+SUM(F493:F495,F497:F500)*2+SUM(F503:F510)</f>
        <v>177719.59787399994</v>
      </c>
      <c r="H167" s="263"/>
      <c r="I167" s="38"/>
      <c r="J167" s="96"/>
      <c r="K167" s="96"/>
      <c r="L167" s="67"/>
      <c r="M167" s="67"/>
      <c r="N167" s="39"/>
    </row>
    <row r="168" spans="1:14" s="83" customFormat="1" ht="30" customHeight="1" x14ac:dyDescent="0.25">
      <c r="A168" s="269"/>
      <c r="B168" s="79" t="s">
        <v>322</v>
      </c>
      <c r="C168" s="262">
        <f>COUNT(D514:D522)+COUNT(D524:D532)+COUNT(D534:D542)*15+COUNT(D544:D552)*6+COUNT(D554:D556,D559:D561)*2+COUNT(D564:D566,D569:D572)</f>
        <v>226</v>
      </c>
      <c r="D168" s="262"/>
      <c r="E168" s="263">
        <f>SUM(D514:D522)+SUM(D524:D532)+SUM(D534:D542)*15+SUM(D544:D552)*6+SUM(D554:D556,D559:D561)*2+SUM(D564:D566,D569:D572)</f>
        <v>121269.05387999999</v>
      </c>
      <c r="F168" s="263"/>
      <c r="G168" s="263">
        <f>SUM(F514:F522)+SUM(F524:F532)+SUM(F534:F542)*15+SUM(F544:F552)*6+SUM(F554:F556,F559:F561)*2+SUM(F564:F566,F569:F572)</f>
        <v>187967.03351399998</v>
      </c>
      <c r="H168" s="263"/>
      <c r="I168" s="38"/>
      <c r="J168" s="38"/>
      <c r="K168" s="38"/>
      <c r="L168" s="67"/>
      <c r="M168" s="67"/>
      <c r="N168" s="39"/>
    </row>
    <row r="169" spans="1:14" s="83" customFormat="1" ht="30" customHeight="1" x14ac:dyDescent="0.25">
      <c r="A169" s="268"/>
      <c r="B169" s="79" t="s">
        <v>325</v>
      </c>
      <c r="C169" s="262">
        <f>COUNT(D576:D584)+COUNT(D586:D594)+COUNT(D596:D604)*15+COUNT(D606:D614)*6+COUNT(D618:D624)*2+COUNT(D638:D644)</f>
        <v>228</v>
      </c>
      <c r="D169" s="262"/>
      <c r="E169" s="263">
        <f>SUM(D576:D584)+SUM(D586:D594)+SUM(D596:D604)*15+SUM(D606:D614)*6+SUM(D618:D624)*2+SUM(D638:D644)</f>
        <v>116189.52227999999</v>
      </c>
      <c r="F169" s="263"/>
      <c r="G169" s="263">
        <f>SUM(F576:F584)+SUM(F586:F594)+SUM(F596:F604)*15+SUM(F606:F614)*6+SUM(F618:F624)*2+SUM(F638:F644)</f>
        <v>180093.75953399995</v>
      </c>
      <c r="H169" s="263"/>
      <c r="I169" s="38"/>
      <c r="J169" s="96"/>
      <c r="K169" s="96"/>
      <c r="L169" s="67"/>
      <c r="M169" s="67"/>
      <c r="N169" s="39"/>
    </row>
    <row r="170" spans="1:14" s="83" customFormat="1" ht="30" customHeight="1" thickBot="1" x14ac:dyDescent="0.3">
      <c r="A170" s="264" t="s">
        <v>159</v>
      </c>
      <c r="B170" s="264"/>
      <c r="C170" s="265">
        <f>SUM(C164:D169)</f>
        <v>1653</v>
      </c>
      <c r="D170" s="265"/>
      <c r="E170" s="266">
        <f>SUM(E164:F169)</f>
        <v>651190.46148000006</v>
      </c>
      <c r="F170" s="266"/>
      <c r="G170" s="267">
        <f>SUM(G164:H169)</f>
        <v>1009345.2152939999</v>
      </c>
      <c r="H170" s="267"/>
      <c r="I170" s="38"/>
      <c r="J170" s="96"/>
      <c r="K170" s="96"/>
      <c r="L170" s="67"/>
      <c r="M170" s="67"/>
      <c r="N170" s="39"/>
    </row>
    <row r="171" spans="1:14" s="83" customFormat="1" ht="16.5" thickBot="1" x14ac:dyDescent="0.3">
      <c r="A171" s="304" t="s">
        <v>342</v>
      </c>
      <c r="B171" s="305"/>
      <c r="C171" s="306">
        <f>C161+C170</f>
        <v>1687</v>
      </c>
      <c r="D171" s="307"/>
      <c r="E171" s="306">
        <f>E161+E170</f>
        <v>665156.85912000004</v>
      </c>
      <c r="F171" s="307"/>
      <c r="G171" s="306">
        <f>G161+G170</f>
        <v>1030993.1316359999</v>
      </c>
      <c r="H171" s="307"/>
      <c r="I171" s="38"/>
      <c r="J171" s="96"/>
      <c r="K171" s="96"/>
    </row>
    <row r="172" spans="1:14" s="83" customFormat="1" ht="15.75" customHeight="1" x14ac:dyDescent="0.25">
      <c r="A172" s="251" t="s">
        <v>58</v>
      </c>
      <c r="B172" s="251"/>
      <c r="C172" s="251"/>
      <c r="D172" s="251"/>
      <c r="E172" s="251"/>
      <c r="F172" s="251"/>
      <c r="G172" s="251"/>
      <c r="H172" s="251"/>
      <c r="I172" s="37"/>
      <c r="J172" s="97"/>
      <c r="K172" s="97"/>
      <c r="L172" s="67"/>
      <c r="M172" s="39"/>
      <c r="N172" s="39"/>
    </row>
    <row r="173" spans="1:14" s="83" customFormat="1" ht="15.75" customHeight="1" x14ac:dyDescent="0.25">
      <c r="A173" s="154" t="s">
        <v>59</v>
      </c>
      <c r="B173" s="154"/>
      <c r="C173" s="154"/>
      <c r="D173" s="154"/>
      <c r="E173" s="154"/>
      <c r="F173" s="154"/>
      <c r="G173" s="154"/>
      <c r="H173" s="154"/>
      <c r="I173" s="23"/>
      <c r="J173" s="98"/>
      <c r="K173" s="98"/>
      <c r="L173" s="67"/>
      <c r="M173" s="67"/>
      <c r="N173" s="39"/>
    </row>
    <row r="174" spans="1:14" s="83" customFormat="1" ht="15.75" customHeight="1" x14ac:dyDescent="0.25">
      <c r="A174" s="143" t="s">
        <v>126</v>
      </c>
      <c r="B174" s="143" t="s">
        <v>125</v>
      </c>
      <c r="C174" s="143" t="s">
        <v>60</v>
      </c>
      <c r="D174" s="143" t="s">
        <v>61</v>
      </c>
      <c r="E174" s="144" t="s">
        <v>263</v>
      </c>
      <c r="F174" s="85" t="s">
        <v>158</v>
      </c>
      <c r="G174" s="145" t="s">
        <v>63</v>
      </c>
      <c r="H174" s="143"/>
      <c r="I174" s="39"/>
      <c r="J174" s="98"/>
      <c r="K174" s="98"/>
    </row>
    <row r="175" spans="1:14" s="83" customFormat="1" ht="15.75" customHeight="1" x14ac:dyDescent="0.25">
      <c r="A175" s="143"/>
      <c r="B175" s="143"/>
      <c r="C175" s="143"/>
      <c r="D175" s="143"/>
      <c r="E175" s="144"/>
      <c r="F175" s="15">
        <v>0.6</v>
      </c>
      <c r="G175" s="145"/>
      <c r="H175" s="143"/>
      <c r="I175" s="39"/>
      <c r="J175" s="92"/>
      <c r="K175" s="92"/>
    </row>
    <row r="176" spans="1:14" s="83" customFormat="1" x14ac:dyDescent="0.25">
      <c r="A176" s="138" t="s">
        <v>207</v>
      </c>
      <c r="B176" s="138"/>
      <c r="C176" s="138"/>
      <c r="D176" s="138"/>
      <c r="E176" s="138"/>
      <c r="F176" s="146"/>
      <c r="G176" s="138"/>
      <c r="H176" s="138"/>
      <c r="J176" s="62"/>
      <c r="K176" s="92"/>
    </row>
    <row r="177" spans="1:14" s="83" customFormat="1" x14ac:dyDescent="0.25">
      <c r="A177" s="147" t="s">
        <v>262</v>
      </c>
      <c r="B177" s="147"/>
      <c r="C177" s="147"/>
      <c r="D177" s="147"/>
      <c r="E177" s="147"/>
      <c r="F177" s="147"/>
      <c r="G177" s="147"/>
      <c r="H177" s="147"/>
      <c r="J177" s="62"/>
      <c r="K177" s="92"/>
    </row>
    <row r="178" spans="1:14" s="83" customFormat="1" ht="15.75" customHeight="1" x14ac:dyDescent="0.25">
      <c r="A178" s="124" t="s">
        <v>235</v>
      </c>
      <c r="B178" s="124"/>
      <c r="C178" s="124"/>
      <c r="D178" s="124"/>
      <c r="E178" s="124"/>
      <c r="F178" s="124"/>
      <c r="G178" s="124"/>
      <c r="H178" s="124"/>
      <c r="J178" s="62"/>
      <c r="K178" s="92"/>
      <c r="L178" s="67"/>
      <c r="M178" s="39"/>
      <c r="N178" s="39"/>
    </row>
    <row r="179" spans="1:14" s="83" customFormat="1" ht="15.75" customHeight="1" x14ac:dyDescent="0.25">
      <c r="A179" s="124" t="s">
        <v>264</v>
      </c>
      <c r="B179" s="124"/>
      <c r="C179" s="124"/>
      <c r="D179" s="124"/>
      <c r="E179" s="124"/>
      <c r="F179" s="124"/>
      <c r="G179" s="124"/>
      <c r="H179" s="124"/>
      <c r="J179" s="62"/>
      <c r="K179" s="92"/>
      <c r="L179" s="67"/>
      <c r="M179" s="67"/>
      <c r="N179" s="39"/>
    </row>
    <row r="180" spans="1:14" s="83" customFormat="1" ht="15.75" customHeight="1" x14ac:dyDescent="0.25">
      <c r="A180" s="125">
        <v>1</v>
      </c>
      <c r="B180" s="125"/>
      <c r="C180" s="82" t="s">
        <v>209</v>
      </c>
      <c r="D180" s="56">
        <f>(37.56*10.764)</f>
        <v>404.29584</v>
      </c>
      <c r="E180" s="82">
        <v>0</v>
      </c>
      <c r="F180" s="82">
        <f>D180*(($F$226)+1)+(IF(E180&lt;101,E180,IF(E180&lt;201,E180/2,IF(E180&lt;=301,E180/3,E180/4))))</f>
        <v>626.65855199999999</v>
      </c>
      <c r="G180" s="126" t="str">
        <f>A179</f>
        <v>Ground Floor for Commercial, Fitness Center &amp; Entrance lobby</v>
      </c>
      <c r="H180" s="148"/>
      <c r="I180" s="39"/>
      <c r="J180" s="62"/>
      <c r="K180" s="92"/>
      <c r="L180" s="67"/>
      <c r="M180" s="67"/>
      <c r="N180" s="39"/>
    </row>
    <row r="181" spans="1:14" s="83" customFormat="1" ht="15.75" customHeight="1" x14ac:dyDescent="0.25">
      <c r="A181" s="125">
        <f>A180+1</f>
        <v>2</v>
      </c>
      <c r="B181" s="125"/>
      <c r="C181" s="82" t="s">
        <v>209</v>
      </c>
      <c r="D181" s="56">
        <f>44.55*10.764</f>
        <v>479.53619999999995</v>
      </c>
      <c r="E181" s="82">
        <v>0</v>
      </c>
      <c r="F181" s="82">
        <f>D181*(($F$226)+1)+(IF(E181&lt;101,E181,IF(E181&lt;201,E181/2,IF(E181&lt;=301,E181/3,E181/4))))</f>
        <v>743.2811099999999</v>
      </c>
      <c r="G181" s="149"/>
      <c r="H181" s="150"/>
      <c r="I181" s="39"/>
      <c r="J181" s="92"/>
      <c r="K181" s="62"/>
      <c r="L181" s="67"/>
      <c r="M181" s="67"/>
      <c r="N181" s="39"/>
    </row>
    <row r="182" spans="1:14" s="83" customFormat="1" x14ac:dyDescent="0.25">
      <c r="A182" s="125">
        <f>A181+1</f>
        <v>3</v>
      </c>
      <c r="B182" s="125"/>
      <c r="C182" s="82" t="s">
        <v>209</v>
      </c>
      <c r="D182" s="56">
        <f>44.55*10.764</f>
        <v>479.53619999999995</v>
      </c>
      <c r="E182" s="82">
        <v>0</v>
      </c>
      <c r="F182" s="82">
        <f>D182*(($F$226)+1)+(IF(E182&lt;101,E182,IF(E182&lt;201,E182/2,IF(E182&lt;=301,E182/3,E182/4))))</f>
        <v>743.2811099999999</v>
      </c>
      <c r="G182" s="149"/>
      <c r="H182" s="150"/>
      <c r="I182" s="39"/>
      <c r="J182" s="92"/>
      <c r="K182" s="92"/>
    </row>
    <row r="183" spans="1:14" s="83" customFormat="1" ht="15.75" customHeight="1" x14ac:dyDescent="0.25">
      <c r="A183" s="125">
        <f>A182+1</f>
        <v>4</v>
      </c>
      <c r="B183" s="125"/>
      <c r="C183" s="82" t="s">
        <v>209</v>
      </c>
      <c r="D183" s="56">
        <f>44.55*10.764</f>
        <v>479.53619999999995</v>
      </c>
      <c r="E183" s="82">
        <v>0</v>
      </c>
      <c r="F183" s="82">
        <f>D183*(($F$226)+1)+(IF(E183&lt;101,E183,IF(E183&lt;201,E183/2,IF(E183&lt;=301,E183/3,E183/4))))</f>
        <v>743.2811099999999</v>
      </c>
      <c r="G183" s="149"/>
      <c r="H183" s="150"/>
      <c r="I183" s="39"/>
      <c r="J183" s="92"/>
      <c r="K183" s="92"/>
      <c r="L183" s="67"/>
      <c r="M183" s="39"/>
      <c r="N183" s="39"/>
    </row>
    <row r="184" spans="1:14" s="83" customFormat="1" ht="15.75" customHeight="1" x14ac:dyDescent="0.25">
      <c r="A184" s="125">
        <f>A183+1</f>
        <v>5</v>
      </c>
      <c r="B184" s="125"/>
      <c r="C184" s="82" t="s">
        <v>209</v>
      </c>
      <c r="D184" s="56">
        <f>43.34*10.764</f>
        <v>466.51175999999998</v>
      </c>
      <c r="E184" s="82">
        <v>0</v>
      </c>
      <c r="F184" s="82">
        <f>D184*(($F$226)+1)+(IF(E184&lt;101,E184,IF(E184&lt;201,E184/2,IF(E184&lt;=301,E184/3,E184/4))))</f>
        <v>723.09322799999995</v>
      </c>
      <c r="G184" s="149"/>
      <c r="H184" s="150"/>
      <c r="I184" s="39"/>
      <c r="J184" s="92"/>
      <c r="K184" s="92"/>
      <c r="L184" s="67"/>
      <c r="M184" s="67"/>
      <c r="N184" s="39"/>
    </row>
    <row r="185" spans="1:14" s="91" customFormat="1" ht="15.75" customHeight="1" x14ac:dyDescent="0.25">
      <c r="A185" s="124" t="s">
        <v>265</v>
      </c>
      <c r="B185" s="124"/>
      <c r="C185" s="124"/>
      <c r="D185" s="124"/>
      <c r="E185" s="124"/>
      <c r="F185" s="124"/>
      <c r="G185" s="124"/>
      <c r="H185" s="124"/>
      <c r="I185" s="83"/>
      <c r="J185" s="62"/>
      <c r="K185" s="92"/>
    </row>
    <row r="186" spans="1:14" s="91" customFormat="1" ht="15.75" customHeight="1" x14ac:dyDescent="0.25">
      <c r="A186" s="125">
        <v>1</v>
      </c>
      <c r="B186" s="125"/>
      <c r="C186" s="82" t="s">
        <v>209</v>
      </c>
      <c r="D186" s="56">
        <f>(127.17*10.764)</f>
        <v>1368.85788</v>
      </c>
      <c r="E186" s="82">
        <v>0</v>
      </c>
      <c r="F186" s="82">
        <f>D186*(($F$226)+1)+(IF(E186&lt;101,E186,IF(E186&lt;201,E186/2,IF(E186&lt;=301,E186/3,E186/4))))</f>
        <v>2121.7297140000001</v>
      </c>
      <c r="G186" s="126" t="str">
        <f>A185</f>
        <v>1st Floor For Residential &amp; Commercial</v>
      </c>
      <c r="H186" s="148"/>
      <c r="I186" s="39"/>
      <c r="J186" s="62"/>
      <c r="K186" s="92"/>
    </row>
    <row r="187" spans="1:14" s="91" customFormat="1" x14ac:dyDescent="0.25">
      <c r="A187" s="125">
        <f>A186+1</f>
        <v>2</v>
      </c>
      <c r="B187" s="125"/>
      <c r="C187" s="82" t="s">
        <v>209</v>
      </c>
      <c r="D187" s="56">
        <f>82.74*10.764</f>
        <v>890.61335999999994</v>
      </c>
      <c r="E187" s="82">
        <v>0</v>
      </c>
      <c r="F187" s="82">
        <f>D187*(($F$226)+1)+(IF(E187&lt;101,E187,IF(E187&lt;201,E187/2,IF(E187&lt;=301,E187/3,E187/4))))</f>
        <v>1380.4507079999998</v>
      </c>
      <c r="G187" s="151"/>
      <c r="H187" s="152"/>
      <c r="I187" s="39"/>
      <c r="J187" s="92"/>
      <c r="K187" s="62"/>
    </row>
    <row r="188" spans="1:14" s="91" customFormat="1" x14ac:dyDescent="0.25">
      <c r="A188" s="138" t="s">
        <v>207</v>
      </c>
      <c r="B188" s="138"/>
      <c r="C188" s="138"/>
      <c r="D188" s="138"/>
      <c r="E188" s="138"/>
      <c r="F188" s="146"/>
      <c r="G188" s="138"/>
      <c r="H188" s="138"/>
      <c r="I188" s="83"/>
      <c r="J188" s="62"/>
      <c r="K188" s="92"/>
    </row>
    <row r="189" spans="1:14" s="91" customFormat="1" ht="15.75" customHeight="1" x14ac:dyDescent="0.25">
      <c r="A189" s="147" t="s">
        <v>266</v>
      </c>
      <c r="B189" s="147"/>
      <c r="C189" s="147"/>
      <c r="D189" s="147"/>
      <c r="E189" s="147"/>
      <c r="F189" s="147"/>
      <c r="G189" s="147"/>
      <c r="H189" s="147"/>
      <c r="I189" s="83"/>
      <c r="J189" s="62"/>
      <c r="K189" s="92"/>
      <c r="L189" s="67"/>
      <c r="M189" s="39"/>
      <c r="N189" s="39"/>
    </row>
    <row r="190" spans="1:14" s="91" customFormat="1" ht="15.75" customHeight="1" x14ac:dyDescent="0.25">
      <c r="A190" s="124" t="s">
        <v>235</v>
      </c>
      <c r="B190" s="124"/>
      <c r="C190" s="124"/>
      <c r="D190" s="124"/>
      <c r="E190" s="124"/>
      <c r="F190" s="124"/>
      <c r="G190" s="124"/>
      <c r="H190" s="124"/>
      <c r="I190" s="83"/>
      <c r="J190" s="62"/>
      <c r="K190" s="92"/>
      <c r="L190" s="67"/>
      <c r="M190" s="67"/>
      <c r="N190" s="39"/>
    </row>
    <row r="191" spans="1:14" s="91" customFormat="1" ht="15.75" customHeight="1" x14ac:dyDescent="0.25">
      <c r="A191" s="124" t="s">
        <v>264</v>
      </c>
      <c r="B191" s="124"/>
      <c r="C191" s="124"/>
      <c r="D191" s="124"/>
      <c r="E191" s="124"/>
      <c r="F191" s="124"/>
      <c r="G191" s="124"/>
      <c r="H191" s="124"/>
      <c r="I191" s="83"/>
      <c r="J191" s="62"/>
      <c r="K191" s="92"/>
      <c r="L191" s="67"/>
      <c r="M191" s="67"/>
      <c r="N191" s="39"/>
    </row>
    <row r="192" spans="1:14" s="91" customFormat="1" ht="15.75" customHeight="1" x14ac:dyDescent="0.25">
      <c r="A192" s="125">
        <v>6</v>
      </c>
      <c r="B192" s="125"/>
      <c r="C192" s="82" t="s">
        <v>209</v>
      </c>
      <c r="D192" s="56">
        <f>43.34*10.764</f>
        <v>466.51175999999998</v>
      </c>
      <c r="E192" s="82">
        <v>0</v>
      </c>
      <c r="F192" s="82">
        <f>D192*(($F$226)+1)+(IF(E192&lt;101,E192,IF(E192&lt;201,E192/2,IF(E192&lt;=301,E192/3,E192/4))))</f>
        <v>723.09322799999995</v>
      </c>
      <c r="G192" s="126" t="str">
        <f>A191</f>
        <v>Ground Floor for Commercial, Fitness Center &amp; Entrance lobby</v>
      </c>
      <c r="H192" s="148"/>
      <c r="I192" s="39"/>
      <c r="J192" s="62"/>
      <c r="K192" s="92"/>
      <c r="L192" s="67"/>
      <c r="M192" s="67"/>
      <c r="N192" s="39"/>
    </row>
    <row r="193" spans="1:14" s="91" customFormat="1" ht="15.75" customHeight="1" x14ac:dyDescent="0.25">
      <c r="A193" s="125">
        <f>A192+1</f>
        <v>7</v>
      </c>
      <c r="B193" s="125"/>
      <c r="C193" s="82" t="s">
        <v>209</v>
      </c>
      <c r="D193" s="56">
        <f>44.55*10.764</f>
        <v>479.53619999999995</v>
      </c>
      <c r="E193" s="82">
        <v>0</v>
      </c>
      <c r="F193" s="82">
        <f>D193*(($F$226)+1)+(IF(E193&lt;101,E193,IF(E193&lt;201,E193/2,IF(E193&lt;=301,E193/3,E193/4))))</f>
        <v>743.2811099999999</v>
      </c>
      <c r="G193" s="149"/>
      <c r="H193" s="150"/>
      <c r="I193" s="39"/>
      <c r="J193" s="92"/>
      <c r="K193" s="62"/>
      <c r="L193" s="67"/>
      <c r="M193" s="67"/>
      <c r="N193" s="39"/>
    </row>
    <row r="194" spans="1:14" s="91" customFormat="1" ht="15.75" customHeight="1" x14ac:dyDescent="0.25">
      <c r="A194" s="125">
        <v>8</v>
      </c>
      <c r="B194" s="125"/>
      <c r="C194" s="82" t="s">
        <v>209</v>
      </c>
      <c r="D194" s="56">
        <f>44.55*10.764</f>
        <v>479.53619999999995</v>
      </c>
      <c r="E194" s="82">
        <v>0</v>
      </c>
      <c r="F194" s="82">
        <f>D194*(($F$226)+1)+(IF(E194&lt;101,E194,IF(E194&lt;201,E194/2,IF(E194&lt;=301,E194/3,E194/4))))</f>
        <v>743.2811099999999</v>
      </c>
      <c r="G194" s="149"/>
      <c r="H194" s="150"/>
      <c r="I194" s="39"/>
      <c r="J194" s="92"/>
      <c r="K194" s="92"/>
      <c r="L194" s="67"/>
      <c r="M194" s="67"/>
      <c r="N194" s="39"/>
    </row>
    <row r="195" spans="1:14" s="91" customFormat="1" ht="15.75" customHeight="1" x14ac:dyDescent="0.25">
      <c r="A195" s="125">
        <v>9</v>
      </c>
      <c r="B195" s="125"/>
      <c r="C195" s="82" t="s">
        <v>209</v>
      </c>
      <c r="D195" s="56">
        <f>43.81*10.764</f>
        <v>471.57083999999998</v>
      </c>
      <c r="E195" s="82">
        <v>0</v>
      </c>
      <c r="F195" s="82">
        <f>D195*(($F$226)+1)+(IF(E195&lt;101,E195,IF(E195&lt;201,E195/2,IF(E195&lt;=301,E195/3,E195/4))))</f>
        <v>730.93480199999999</v>
      </c>
      <c r="G195" s="149"/>
      <c r="H195" s="150"/>
      <c r="I195" s="39"/>
      <c r="J195" s="92"/>
      <c r="K195" s="92"/>
      <c r="L195" s="67"/>
      <c r="M195" s="67"/>
      <c r="N195" s="39"/>
    </row>
    <row r="196" spans="1:14" s="91" customFormat="1" ht="15.75" customHeight="1" x14ac:dyDescent="0.25">
      <c r="A196" s="124" t="s">
        <v>265</v>
      </c>
      <c r="B196" s="124"/>
      <c r="C196" s="124"/>
      <c r="D196" s="124"/>
      <c r="E196" s="124"/>
      <c r="F196" s="124"/>
      <c r="G196" s="124"/>
      <c r="H196" s="124"/>
      <c r="I196" s="83"/>
      <c r="J196" s="62"/>
      <c r="K196" s="92"/>
      <c r="L196" s="67"/>
      <c r="M196" s="67"/>
      <c r="N196" s="39"/>
    </row>
    <row r="197" spans="1:14" s="91" customFormat="1" ht="15.75" customHeight="1" x14ac:dyDescent="0.25">
      <c r="A197" s="125">
        <v>1</v>
      </c>
      <c r="B197" s="125"/>
      <c r="C197" s="82" t="s">
        <v>209</v>
      </c>
      <c r="D197" s="56">
        <f>82.74*10.764</f>
        <v>890.61335999999994</v>
      </c>
      <c r="E197" s="82">
        <v>0</v>
      </c>
      <c r="F197" s="82">
        <f>D197*(($F$226)+1)+(IF(E197&lt;101,E197,IF(E197&lt;201,E197/2,IF(E197&lt;=301,E197/3,E197/4))))</f>
        <v>1380.4507079999998</v>
      </c>
      <c r="G197" s="126" t="str">
        <f>A196</f>
        <v>1st Floor For Residential &amp; Commercial</v>
      </c>
      <c r="H197" s="148"/>
      <c r="I197" s="39"/>
      <c r="J197" s="62"/>
      <c r="K197" s="92"/>
      <c r="L197" s="67"/>
      <c r="M197" s="67"/>
      <c r="N197" s="39"/>
    </row>
    <row r="198" spans="1:14" s="91" customFormat="1" ht="15.75" customHeight="1" x14ac:dyDescent="0.25">
      <c r="A198" s="125">
        <f>A197+1</f>
        <v>2</v>
      </c>
      <c r="B198" s="125"/>
      <c r="C198" s="82" t="s">
        <v>209</v>
      </c>
      <c r="D198" s="56">
        <f>(127.17*10.764)</f>
        <v>1368.85788</v>
      </c>
      <c r="E198" s="82">
        <v>0</v>
      </c>
      <c r="F198" s="82">
        <f>D198*(($F$226)+1)+(IF(E198&lt;101,E198,IF(E198&lt;201,E198/2,IF(E198&lt;=301,E198/3,E198/4))))</f>
        <v>2121.7297140000001</v>
      </c>
      <c r="G198" s="151"/>
      <c r="H198" s="152"/>
      <c r="I198" s="39"/>
      <c r="J198" s="92"/>
      <c r="K198" s="62"/>
      <c r="L198" s="67"/>
      <c r="M198" s="67"/>
      <c r="N198" s="39"/>
    </row>
    <row r="199" spans="1:14" s="91" customFormat="1" ht="15.75" customHeight="1" x14ac:dyDescent="0.25">
      <c r="A199" s="138" t="s">
        <v>312</v>
      </c>
      <c r="B199" s="138"/>
      <c r="C199" s="138"/>
      <c r="D199" s="138"/>
      <c r="E199" s="138"/>
      <c r="F199" s="146"/>
      <c r="G199" s="138"/>
      <c r="H199" s="138"/>
      <c r="J199" s="62"/>
      <c r="K199" s="92"/>
      <c r="L199" s="67"/>
      <c r="M199" s="67"/>
      <c r="N199" s="39"/>
    </row>
    <row r="200" spans="1:14" s="91" customFormat="1" ht="15.75" customHeight="1" x14ac:dyDescent="0.25">
      <c r="A200" s="147" t="s">
        <v>352</v>
      </c>
      <c r="B200" s="147"/>
      <c r="C200" s="147"/>
      <c r="D200" s="147"/>
      <c r="E200" s="147"/>
      <c r="F200" s="147"/>
      <c r="G200" s="147"/>
      <c r="H200" s="147"/>
      <c r="J200" s="62"/>
      <c r="K200" s="92"/>
      <c r="L200" s="67"/>
      <c r="M200" s="67"/>
      <c r="N200" s="39"/>
    </row>
    <row r="201" spans="1:14" s="91" customFormat="1" ht="15.75" customHeight="1" x14ac:dyDescent="0.25">
      <c r="A201" s="124" t="s">
        <v>314</v>
      </c>
      <c r="B201" s="124"/>
      <c r="C201" s="124"/>
      <c r="D201" s="124"/>
      <c r="E201" s="124"/>
      <c r="F201" s="124"/>
      <c r="G201" s="124"/>
      <c r="H201" s="124"/>
      <c r="J201" s="62"/>
      <c r="K201" s="92"/>
      <c r="L201" s="67"/>
      <c r="M201" s="67"/>
      <c r="N201" s="39"/>
    </row>
    <row r="202" spans="1:14" s="91" customFormat="1" ht="15.75" customHeight="1" x14ac:dyDescent="0.25">
      <c r="A202" s="124" t="s">
        <v>313</v>
      </c>
      <c r="B202" s="124"/>
      <c r="C202" s="124"/>
      <c r="D202" s="124"/>
      <c r="E202" s="124"/>
      <c r="F202" s="124"/>
      <c r="G202" s="124"/>
      <c r="H202" s="124"/>
      <c r="J202" s="62"/>
      <c r="K202" s="92"/>
      <c r="L202" s="67"/>
      <c r="M202" s="67"/>
      <c r="N202" s="39"/>
    </row>
    <row r="203" spans="1:14" s="91" customFormat="1" ht="15.75" customHeight="1" x14ac:dyDescent="0.25">
      <c r="A203" s="125">
        <v>10</v>
      </c>
      <c r="B203" s="125"/>
      <c r="C203" s="90" t="s">
        <v>209</v>
      </c>
      <c r="D203" s="56">
        <f>(27.93)*10.764</f>
        <v>300.63851999999997</v>
      </c>
      <c r="E203" s="90">
        <v>0</v>
      </c>
      <c r="F203" s="90">
        <f t="shared" ref="F203:F220" si="1">D203*(($F$226)+1)+(IF(E203&lt;101,E203,IF(E203&lt;201,E203/2,IF(E203&lt;=301,E203/3,E203/4))))</f>
        <v>465.98970599999996</v>
      </c>
      <c r="G203" s="126" t="str">
        <f>A202</f>
        <v>Ground Floor For Commercial, Entrance Lobby, Society Office,
Fitness Centre, Creche, Salon, Spa, Meter Room.</v>
      </c>
      <c r="H203" s="128"/>
      <c r="I203" s="39"/>
      <c r="J203" s="62"/>
      <c r="K203" s="92"/>
      <c r="L203" s="67"/>
      <c r="M203" s="67"/>
      <c r="N203" s="39"/>
    </row>
    <row r="204" spans="1:14" s="91" customFormat="1" ht="15.75" customHeight="1" x14ac:dyDescent="0.25">
      <c r="A204" s="125">
        <f>A203+1</f>
        <v>11</v>
      </c>
      <c r="B204" s="125"/>
      <c r="C204" s="90" t="s">
        <v>209</v>
      </c>
      <c r="D204" s="56">
        <f>(22.79)*10.764</f>
        <v>245.31155999999999</v>
      </c>
      <c r="E204" s="90">
        <v>0</v>
      </c>
      <c r="F204" s="90">
        <f t="shared" si="1"/>
        <v>380.23291799999998</v>
      </c>
      <c r="G204" s="141"/>
      <c r="H204" s="142"/>
      <c r="I204" s="39"/>
      <c r="J204" s="92"/>
      <c r="K204" s="62"/>
      <c r="L204" s="67"/>
      <c r="M204" s="67"/>
      <c r="N204" s="39"/>
    </row>
    <row r="205" spans="1:14" s="91" customFormat="1" ht="15.75" customHeight="1" x14ac:dyDescent="0.25">
      <c r="A205" s="125">
        <f t="shared" ref="A205:A206" si="2">A204+1</f>
        <v>12</v>
      </c>
      <c r="B205" s="125"/>
      <c r="C205" s="90" t="s">
        <v>209</v>
      </c>
      <c r="D205" s="56">
        <f>(24.33)*10.764</f>
        <v>261.88811999999996</v>
      </c>
      <c r="E205" s="90">
        <v>0</v>
      </c>
      <c r="F205" s="90">
        <f t="shared" si="1"/>
        <v>405.92658599999993</v>
      </c>
      <c r="G205" s="141"/>
      <c r="H205" s="142"/>
      <c r="I205" s="39"/>
      <c r="J205" s="92"/>
      <c r="K205" s="92"/>
      <c r="L205" s="67"/>
      <c r="M205" s="67"/>
      <c r="N205" s="39"/>
    </row>
    <row r="206" spans="1:14" s="91" customFormat="1" ht="15.75" customHeight="1" x14ac:dyDescent="0.25">
      <c r="A206" s="125">
        <f t="shared" si="2"/>
        <v>13</v>
      </c>
      <c r="B206" s="125"/>
      <c r="C206" s="90" t="s">
        <v>209</v>
      </c>
      <c r="D206" s="56">
        <f>(26.7)*10.764</f>
        <v>287.39879999999999</v>
      </c>
      <c r="E206" s="90">
        <v>0</v>
      </c>
      <c r="F206" s="90">
        <f t="shared" si="1"/>
        <v>445.46814000000001</v>
      </c>
      <c r="G206" s="141"/>
      <c r="H206" s="142"/>
      <c r="I206" s="39"/>
      <c r="J206" s="92"/>
      <c r="K206" s="92"/>
      <c r="L206" s="67"/>
      <c r="M206" s="67"/>
      <c r="N206" s="39"/>
    </row>
    <row r="207" spans="1:14" s="91" customFormat="1" ht="15.75" customHeight="1" x14ac:dyDescent="0.25">
      <c r="A207" s="125">
        <f t="shared" ref="A207:A220" si="3">A206+1</f>
        <v>14</v>
      </c>
      <c r="B207" s="125"/>
      <c r="C207" s="90" t="s">
        <v>209</v>
      </c>
      <c r="D207" s="56">
        <f>(22.33)*10.764</f>
        <v>240.36011999999997</v>
      </c>
      <c r="E207" s="90">
        <v>0</v>
      </c>
      <c r="F207" s="90">
        <f t="shared" si="1"/>
        <v>372.55818599999998</v>
      </c>
      <c r="G207" s="141"/>
      <c r="H207" s="142"/>
      <c r="I207" s="39"/>
      <c r="J207" s="92"/>
      <c r="K207" s="92"/>
      <c r="L207" s="67"/>
      <c r="M207" s="67"/>
      <c r="N207" s="39"/>
    </row>
    <row r="208" spans="1:14" s="91" customFormat="1" ht="15.75" customHeight="1" x14ac:dyDescent="0.25">
      <c r="A208" s="125">
        <f t="shared" si="3"/>
        <v>15</v>
      </c>
      <c r="B208" s="125"/>
      <c r="C208" s="90" t="s">
        <v>209</v>
      </c>
      <c r="D208" s="56">
        <f>(21.95)*10.764</f>
        <v>236.26979999999998</v>
      </c>
      <c r="E208" s="90">
        <v>0</v>
      </c>
      <c r="F208" s="90">
        <f t="shared" si="1"/>
        <v>366.21818999999999</v>
      </c>
      <c r="G208" s="141"/>
      <c r="H208" s="142"/>
      <c r="I208" s="39"/>
      <c r="J208" s="92"/>
      <c r="K208" s="92"/>
      <c r="L208" s="67"/>
      <c r="M208" s="67"/>
      <c r="N208" s="39"/>
    </row>
    <row r="209" spans="1:14" s="91" customFormat="1" ht="15.75" customHeight="1" x14ac:dyDescent="0.25">
      <c r="A209" s="125">
        <f t="shared" si="3"/>
        <v>16</v>
      </c>
      <c r="B209" s="125"/>
      <c r="C209" s="90" t="s">
        <v>209</v>
      </c>
      <c r="D209" s="56">
        <f>(21.95)*10.764</f>
        <v>236.26979999999998</v>
      </c>
      <c r="E209" s="90">
        <v>0</v>
      </c>
      <c r="F209" s="90">
        <f t="shared" si="1"/>
        <v>366.21818999999999</v>
      </c>
      <c r="G209" s="141"/>
      <c r="H209" s="142"/>
      <c r="I209" s="39"/>
      <c r="J209" s="92"/>
      <c r="K209" s="92"/>
      <c r="L209" s="67"/>
      <c r="M209" s="67"/>
      <c r="N209" s="39"/>
    </row>
    <row r="210" spans="1:14" s="83" customFormat="1" x14ac:dyDescent="0.25">
      <c r="A210" s="125">
        <f t="shared" si="3"/>
        <v>17</v>
      </c>
      <c r="B210" s="125"/>
      <c r="C210" s="90" t="s">
        <v>209</v>
      </c>
      <c r="D210" s="56">
        <f>(22.33)*10.764</f>
        <v>240.36011999999997</v>
      </c>
      <c r="E210" s="90">
        <v>0</v>
      </c>
      <c r="F210" s="90">
        <f t="shared" si="1"/>
        <v>372.55818599999998</v>
      </c>
      <c r="G210" s="141"/>
      <c r="H210" s="142"/>
      <c r="I210" s="39"/>
      <c r="J210" s="92"/>
      <c r="K210" s="92"/>
    </row>
    <row r="211" spans="1:14" x14ac:dyDescent="0.25">
      <c r="A211" s="125">
        <f t="shared" si="3"/>
        <v>18</v>
      </c>
      <c r="B211" s="125"/>
      <c r="C211" s="90" t="s">
        <v>209</v>
      </c>
      <c r="D211" s="56">
        <f>(19.62)*10.764</f>
        <v>211.18968000000001</v>
      </c>
      <c r="E211" s="90">
        <v>0</v>
      </c>
      <c r="F211" s="90">
        <f t="shared" si="1"/>
        <v>327.34400400000004</v>
      </c>
      <c r="G211" s="141"/>
      <c r="H211" s="142"/>
      <c r="I211" s="39"/>
      <c r="J211" s="92"/>
      <c r="K211" s="92"/>
    </row>
    <row r="212" spans="1:14" s="71" customFormat="1" x14ac:dyDescent="0.25">
      <c r="A212" s="125">
        <f t="shared" si="3"/>
        <v>19</v>
      </c>
      <c r="B212" s="125"/>
      <c r="C212" s="90" t="s">
        <v>209</v>
      </c>
      <c r="D212" s="56">
        <f>(27.8)*10.764</f>
        <v>299.23919999999998</v>
      </c>
      <c r="E212" s="90">
        <v>0</v>
      </c>
      <c r="F212" s="90">
        <f t="shared" si="1"/>
        <v>463.82076000000001</v>
      </c>
      <c r="G212" s="141"/>
      <c r="H212" s="142"/>
      <c r="I212" s="39"/>
      <c r="J212" s="92"/>
      <c r="K212" s="92"/>
    </row>
    <row r="213" spans="1:14" s="71" customFormat="1" x14ac:dyDescent="0.25">
      <c r="A213" s="125">
        <f t="shared" si="3"/>
        <v>20</v>
      </c>
      <c r="B213" s="125"/>
      <c r="C213" s="90" t="s">
        <v>209</v>
      </c>
      <c r="D213" s="56">
        <f>(20.04)*10.764</f>
        <v>215.71055999999999</v>
      </c>
      <c r="E213" s="90">
        <v>0</v>
      </c>
      <c r="F213" s="90">
        <f t="shared" si="1"/>
        <v>334.35136799999998</v>
      </c>
      <c r="G213" s="141"/>
      <c r="H213" s="142"/>
      <c r="I213" s="39"/>
      <c r="J213" s="92"/>
      <c r="K213" s="92"/>
    </row>
    <row r="214" spans="1:14" s="71" customFormat="1" x14ac:dyDescent="0.25">
      <c r="A214" s="125">
        <f t="shared" si="3"/>
        <v>21</v>
      </c>
      <c r="B214" s="125"/>
      <c r="C214" s="90" t="s">
        <v>209</v>
      </c>
      <c r="D214" s="56">
        <f>(27.8)*10.764</f>
        <v>299.23919999999998</v>
      </c>
      <c r="E214" s="90">
        <v>0</v>
      </c>
      <c r="F214" s="90">
        <f t="shared" si="1"/>
        <v>463.82076000000001</v>
      </c>
      <c r="G214" s="141"/>
      <c r="H214" s="142"/>
      <c r="I214" s="39"/>
      <c r="J214" s="92"/>
      <c r="K214" s="92"/>
    </row>
    <row r="215" spans="1:14" s="71" customFormat="1" x14ac:dyDescent="0.25">
      <c r="A215" s="125">
        <f t="shared" si="3"/>
        <v>22</v>
      </c>
      <c r="B215" s="125"/>
      <c r="C215" s="90" t="s">
        <v>209</v>
      </c>
      <c r="D215" s="56">
        <f>(19.61)*10.764</f>
        <v>211.08203999999998</v>
      </c>
      <c r="E215" s="90">
        <v>0</v>
      </c>
      <c r="F215" s="90">
        <f t="shared" si="1"/>
        <v>327.17716199999995</v>
      </c>
      <c r="G215" s="141"/>
      <c r="H215" s="142"/>
      <c r="I215" s="39"/>
      <c r="J215" s="92"/>
      <c r="K215" s="92"/>
    </row>
    <row r="216" spans="1:14" s="71" customFormat="1" x14ac:dyDescent="0.25">
      <c r="A216" s="125">
        <f t="shared" si="3"/>
        <v>23</v>
      </c>
      <c r="B216" s="125"/>
      <c r="C216" s="90" t="s">
        <v>209</v>
      </c>
      <c r="D216" s="56">
        <f>(22.33)*10.764</f>
        <v>240.36011999999997</v>
      </c>
      <c r="E216" s="90">
        <v>0</v>
      </c>
      <c r="F216" s="90">
        <f t="shared" si="1"/>
        <v>372.55818599999998</v>
      </c>
      <c r="G216" s="141"/>
      <c r="H216" s="142"/>
      <c r="I216" s="39"/>
      <c r="J216" s="92"/>
      <c r="K216" s="92"/>
    </row>
    <row r="217" spans="1:14" s="71" customFormat="1" ht="15.75" customHeight="1" x14ac:dyDescent="0.25">
      <c r="A217" s="125">
        <f t="shared" si="3"/>
        <v>24</v>
      </c>
      <c r="B217" s="125"/>
      <c r="C217" s="90" t="s">
        <v>209</v>
      </c>
      <c r="D217" s="56">
        <f>(21.95)*10.764</f>
        <v>236.26979999999998</v>
      </c>
      <c r="E217" s="90">
        <v>0</v>
      </c>
      <c r="F217" s="90">
        <f t="shared" si="1"/>
        <v>366.21818999999999</v>
      </c>
      <c r="G217" s="141"/>
      <c r="H217" s="142"/>
      <c r="I217" s="39"/>
      <c r="J217" s="92"/>
      <c r="K217" s="92"/>
    </row>
    <row r="218" spans="1:14" s="71" customFormat="1" ht="15.75" customHeight="1" x14ac:dyDescent="0.25">
      <c r="A218" s="125">
        <f t="shared" si="3"/>
        <v>25</v>
      </c>
      <c r="B218" s="125"/>
      <c r="C218" s="90" t="s">
        <v>209</v>
      </c>
      <c r="D218" s="56">
        <f>(21.95)*10.764</f>
        <v>236.26979999999998</v>
      </c>
      <c r="E218" s="90">
        <v>0</v>
      </c>
      <c r="F218" s="90">
        <f t="shared" si="1"/>
        <v>366.21818999999999</v>
      </c>
      <c r="G218" s="141"/>
      <c r="H218" s="142"/>
      <c r="I218" s="39"/>
      <c r="J218" s="92"/>
      <c r="K218" s="92"/>
      <c r="L218" s="67">
        <f>16500*F232</f>
        <v>4872620.6100000003</v>
      </c>
      <c r="M218" s="39">
        <f>4990000/F232</f>
        <v>16897.478090337103</v>
      </c>
      <c r="N218" s="39"/>
    </row>
    <row r="219" spans="1:14" s="71" customFormat="1" ht="15.75" customHeight="1" x14ac:dyDescent="0.25">
      <c r="A219" s="125">
        <f t="shared" si="3"/>
        <v>26</v>
      </c>
      <c r="B219" s="125"/>
      <c r="C219" s="90" t="s">
        <v>209</v>
      </c>
      <c r="D219" s="56">
        <f>(22.33)*10.764</f>
        <v>240.36011999999997</v>
      </c>
      <c r="E219" s="90">
        <v>0</v>
      </c>
      <c r="F219" s="90">
        <f t="shared" si="1"/>
        <v>372.55818599999998</v>
      </c>
      <c r="G219" s="141"/>
      <c r="H219" s="142"/>
      <c r="I219" s="39"/>
      <c r="J219" s="92"/>
      <c r="K219" s="92"/>
      <c r="L219" s="67"/>
      <c r="M219" s="67"/>
      <c r="N219" s="39"/>
    </row>
    <row r="220" spans="1:14" s="71" customFormat="1" ht="15.75" customHeight="1" x14ac:dyDescent="0.25">
      <c r="A220" s="125">
        <f t="shared" si="3"/>
        <v>27</v>
      </c>
      <c r="B220" s="125"/>
      <c r="C220" s="90" t="s">
        <v>209</v>
      </c>
      <c r="D220" s="56">
        <f>(22.33)*10.764</f>
        <v>240.36011999999997</v>
      </c>
      <c r="E220" s="90">
        <v>0</v>
      </c>
      <c r="F220" s="90">
        <f t="shared" si="1"/>
        <v>372.55818599999998</v>
      </c>
      <c r="G220" s="141"/>
      <c r="H220" s="142"/>
      <c r="I220" s="39"/>
      <c r="J220" s="92"/>
      <c r="K220" s="92"/>
      <c r="L220" s="67"/>
      <c r="M220" s="67"/>
      <c r="N220" s="39"/>
    </row>
    <row r="221" spans="1:14" s="71" customFormat="1" ht="15.75" customHeight="1" x14ac:dyDescent="0.25">
      <c r="A221" s="125">
        <f t="shared" ref="A221:A223" si="4">A220+1</f>
        <v>28</v>
      </c>
      <c r="B221" s="125"/>
      <c r="C221" s="90" t="s">
        <v>209</v>
      </c>
      <c r="D221" s="56">
        <f>(26)*10.764</f>
        <v>279.86399999999998</v>
      </c>
      <c r="E221" s="90">
        <v>0</v>
      </c>
      <c r="F221" s="90">
        <f t="shared" ref="F221:F223" si="5">D221*(($F$226)+1)+(IF(E221&lt;101,E221,IF(E221&lt;201,E221/2,IF(E221&lt;=301,E221/3,E221/4))))</f>
        <v>433.78919999999999</v>
      </c>
      <c r="G221" s="141"/>
      <c r="H221" s="142"/>
      <c r="I221" s="39"/>
      <c r="J221" s="92"/>
      <c r="K221" s="92"/>
      <c r="L221" s="67"/>
      <c r="M221" s="67"/>
      <c r="N221" s="39"/>
    </row>
    <row r="222" spans="1:14" s="71" customFormat="1" ht="15.75" customHeight="1" x14ac:dyDescent="0.25">
      <c r="A222" s="125">
        <f t="shared" si="4"/>
        <v>29</v>
      </c>
      <c r="B222" s="125"/>
      <c r="C222" s="90" t="s">
        <v>209</v>
      </c>
      <c r="D222" s="56">
        <f>(25.35)*10.764</f>
        <v>272.86739999999998</v>
      </c>
      <c r="E222" s="90">
        <v>0</v>
      </c>
      <c r="F222" s="90">
        <f t="shared" si="5"/>
        <v>422.94446999999997</v>
      </c>
      <c r="G222" s="141"/>
      <c r="H222" s="142"/>
      <c r="I222" s="39"/>
      <c r="J222" s="92"/>
      <c r="K222" s="92"/>
      <c r="L222" s="67"/>
      <c r="M222" s="67"/>
      <c r="N222" s="39"/>
    </row>
    <row r="223" spans="1:14" s="71" customFormat="1" ht="15.75" customHeight="1" x14ac:dyDescent="0.25">
      <c r="A223" s="125">
        <f t="shared" si="4"/>
        <v>30</v>
      </c>
      <c r="B223" s="125"/>
      <c r="C223" s="90" t="s">
        <v>209</v>
      </c>
      <c r="D223" s="56">
        <f>(19.47)*10.764</f>
        <v>209.57507999999999</v>
      </c>
      <c r="E223" s="90">
        <v>0</v>
      </c>
      <c r="F223" s="90">
        <f t="shared" si="5"/>
        <v>324.84137399999997</v>
      </c>
      <c r="G223" s="129"/>
      <c r="H223" s="131"/>
      <c r="I223" s="39"/>
      <c r="J223" s="92"/>
      <c r="K223" s="92"/>
      <c r="L223" s="67"/>
      <c r="M223" s="67"/>
      <c r="N223" s="39"/>
    </row>
    <row r="224" spans="1:14" s="71" customFormat="1" ht="15.75" customHeight="1" x14ac:dyDescent="0.25">
      <c r="A224" s="124"/>
      <c r="B224" s="124"/>
      <c r="C224" s="124"/>
      <c r="D224" s="124"/>
      <c r="E224" s="124"/>
      <c r="F224" s="124"/>
      <c r="G224" s="124"/>
      <c r="H224" s="124"/>
      <c r="I224" s="83"/>
      <c r="J224" s="39"/>
      <c r="K224" s="83"/>
      <c r="L224" s="67"/>
      <c r="M224" s="67"/>
      <c r="N224" s="39"/>
    </row>
    <row r="225" spans="1:14" s="71" customFormat="1" ht="15.75" customHeight="1" x14ac:dyDescent="0.25">
      <c r="A225" s="143" t="s">
        <v>127</v>
      </c>
      <c r="B225" s="143" t="s">
        <v>128</v>
      </c>
      <c r="C225" s="143" t="s">
        <v>60</v>
      </c>
      <c r="D225" s="143" t="s">
        <v>61</v>
      </c>
      <c r="E225" s="144" t="s">
        <v>62</v>
      </c>
      <c r="F225" s="75" t="s">
        <v>158</v>
      </c>
      <c r="G225" s="145" t="s">
        <v>63</v>
      </c>
      <c r="H225" s="143"/>
      <c r="I225" s="39"/>
      <c r="J225" s="23"/>
      <c r="K225" s="23"/>
      <c r="L225" s="67"/>
      <c r="M225" s="39">
        <f>10500000/F239</f>
        <v>21012.952804367666</v>
      </c>
      <c r="N225" s="39"/>
    </row>
    <row r="226" spans="1:14" s="71" customFormat="1" ht="15.75" customHeight="1" x14ac:dyDescent="0.25">
      <c r="A226" s="143"/>
      <c r="B226" s="143"/>
      <c r="C226" s="143"/>
      <c r="D226" s="143"/>
      <c r="E226" s="144"/>
      <c r="F226" s="15">
        <v>0.55000000000000004</v>
      </c>
      <c r="G226" s="145"/>
      <c r="H226" s="143"/>
      <c r="I226" s="39"/>
      <c r="L226" s="67"/>
      <c r="M226" s="67"/>
      <c r="N226" s="39"/>
    </row>
    <row r="227" spans="1:14" s="71" customFormat="1" ht="15.75" customHeight="1" x14ac:dyDescent="0.25">
      <c r="A227" s="138" t="s">
        <v>188</v>
      </c>
      <c r="B227" s="138"/>
      <c r="C227" s="138"/>
      <c r="D227" s="138"/>
      <c r="E227" s="138"/>
      <c r="F227" s="146"/>
      <c r="G227" s="138"/>
      <c r="H227" s="138"/>
      <c r="J227" s="39"/>
      <c r="L227" s="67"/>
      <c r="M227" s="39">
        <f>6800000/F241</f>
        <v>16601.679635874385</v>
      </c>
      <c r="N227" s="39">
        <f>AVERAGE(M218,M225,M227)</f>
        <v>18170.703510193052</v>
      </c>
    </row>
    <row r="228" spans="1:14" s="71" customFormat="1" ht="15.75" customHeight="1" x14ac:dyDescent="0.25">
      <c r="A228" s="139" t="s">
        <v>249</v>
      </c>
      <c r="B228" s="139"/>
      <c r="C228" s="139"/>
      <c r="D228" s="139"/>
      <c r="E228" s="139"/>
      <c r="F228" s="139"/>
      <c r="G228" s="139"/>
      <c r="H228" s="139"/>
      <c r="J228" s="39"/>
      <c r="L228" s="67"/>
      <c r="M228" s="67"/>
      <c r="N228" s="39"/>
    </row>
    <row r="229" spans="1:14" s="71" customFormat="1" ht="15.75" customHeight="1" x14ac:dyDescent="0.25">
      <c r="A229" s="124" t="s">
        <v>235</v>
      </c>
      <c r="B229" s="124"/>
      <c r="C229" s="124"/>
      <c r="D229" s="124"/>
      <c r="E229" s="124"/>
      <c r="F229" s="124"/>
      <c r="G229" s="124"/>
      <c r="H229" s="124"/>
      <c r="J229" s="39"/>
      <c r="L229" s="67"/>
      <c r="M229" s="67"/>
      <c r="N229" s="39"/>
    </row>
    <row r="230" spans="1:14" s="71" customFormat="1" ht="15.75" customHeight="1" x14ac:dyDescent="0.25">
      <c r="A230" s="124" t="s">
        <v>202</v>
      </c>
      <c r="B230" s="124"/>
      <c r="C230" s="124"/>
      <c r="D230" s="124"/>
      <c r="E230" s="124"/>
      <c r="F230" s="124"/>
      <c r="G230" s="124"/>
      <c r="H230" s="124"/>
      <c r="J230" s="39"/>
      <c r="L230" s="67"/>
      <c r="M230" s="67"/>
      <c r="N230" s="39"/>
    </row>
    <row r="231" spans="1:14" s="71" customFormat="1" ht="15.75" customHeight="1" x14ac:dyDescent="0.25">
      <c r="A231" s="124" t="s">
        <v>203</v>
      </c>
      <c r="B231" s="124"/>
      <c r="C231" s="124"/>
      <c r="D231" s="124"/>
      <c r="E231" s="124"/>
      <c r="F231" s="124"/>
      <c r="G231" s="124"/>
      <c r="H231" s="124"/>
      <c r="J231" s="39"/>
      <c r="L231" s="67"/>
      <c r="M231" s="67"/>
      <c r="N231" s="39"/>
    </row>
    <row r="232" spans="1:14" s="71" customFormat="1" ht="15.75" customHeight="1" x14ac:dyDescent="0.25">
      <c r="A232" s="125">
        <v>13</v>
      </c>
      <c r="B232" s="125"/>
      <c r="C232" s="72" t="s">
        <v>190</v>
      </c>
      <c r="D232" s="56">
        <f t="shared" ref="D232:D237" si="6">(17.7)*10.764</f>
        <v>190.52279999999999</v>
      </c>
      <c r="E232" s="72">
        <v>0</v>
      </c>
      <c r="F232" s="72">
        <f t="shared" ref="F232:F246" si="7">D232*(($F$226)+1)+(IF(E232&lt;101,E232,IF(E232&lt;201,E232/2,IF(E232&lt;=301,E232/3,E232/4))))</f>
        <v>295.31034</v>
      </c>
      <c r="G232" s="125" t="str">
        <f>A231</f>
        <v>1st Floor for Residential</v>
      </c>
      <c r="H232" s="125"/>
      <c r="I232" s="39">
        <f>1.975*2.38+2.505*2.46+1.975*2.1+1.155*2</f>
        <v>17.3203</v>
      </c>
      <c r="J232" s="56">
        <v>10.763999999999999</v>
      </c>
      <c r="L232" s="68"/>
      <c r="M232" s="68"/>
      <c r="N232" s="39"/>
    </row>
    <row r="233" spans="1:14" s="71" customFormat="1" ht="15.75" customHeight="1" x14ac:dyDescent="0.25">
      <c r="A233" s="125">
        <f t="shared" ref="A233:A246" si="8">A232+1</f>
        <v>14</v>
      </c>
      <c r="B233" s="125"/>
      <c r="C233" s="72" t="s">
        <v>190</v>
      </c>
      <c r="D233" s="56">
        <f t="shared" si="6"/>
        <v>190.52279999999999</v>
      </c>
      <c r="E233" s="72">
        <v>0</v>
      </c>
      <c r="F233" s="72">
        <f t="shared" si="7"/>
        <v>295.31034</v>
      </c>
      <c r="G233" s="125"/>
      <c r="H233" s="125"/>
      <c r="I233" s="39"/>
      <c r="K233" s="56">
        <f>((2.02*2.25)/2)*10.764</f>
        <v>24.461189999999998</v>
      </c>
      <c r="L233" s="73"/>
      <c r="M233" s="73"/>
    </row>
    <row r="234" spans="1:14" s="71" customFormat="1" ht="15.75" customHeight="1" x14ac:dyDescent="0.25">
      <c r="A234" s="125">
        <f t="shared" si="8"/>
        <v>15</v>
      </c>
      <c r="B234" s="125"/>
      <c r="C234" s="72" t="s">
        <v>190</v>
      </c>
      <c r="D234" s="56">
        <f t="shared" si="6"/>
        <v>190.52279999999999</v>
      </c>
      <c r="E234" s="72">
        <v>0</v>
      </c>
      <c r="F234" s="72">
        <f t="shared" si="7"/>
        <v>295.31034</v>
      </c>
      <c r="G234" s="125"/>
      <c r="H234" s="125"/>
      <c r="I234" s="39"/>
      <c r="L234" s="68"/>
      <c r="M234" s="68"/>
      <c r="N234" s="39"/>
    </row>
    <row r="235" spans="1:14" s="71" customFormat="1" ht="15.75" customHeight="1" x14ac:dyDescent="0.25">
      <c r="A235" s="125">
        <f t="shared" si="8"/>
        <v>16</v>
      </c>
      <c r="B235" s="125"/>
      <c r="C235" s="72" t="s">
        <v>190</v>
      </c>
      <c r="D235" s="56">
        <f t="shared" si="6"/>
        <v>190.52279999999999</v>
      </c>
      <c r="E235" s="72">
        <v>0</v>
      </c>
      <c r="F235" s="72">
        <f t="shared" si="7"/>
        <v>295.31034</v>
      </c>
      <c r="G235" s="125"/>
      <c r="H235" s="125"/>
      <c r="I235" s="39"/>
      <c r="L235" s="68"/>
      <c r="M235" s="68"/>
      <c r="N235" s="39"/>
    </row>
    <row r="236" spans="1:14" s="71" customFormat="1" ht="15.75" customHeight="1" x14ac:dyDescent="0.25">
      <c r="A236" s="125">
        <f t="shared" si="8"/>
        <v>17</v>
      </c>
      <c r="B236" s="125"/>
      <c r="C236" s="72" t="s">
        <v>190</v>
      </c>
      <c r="D236" s="56">
        <f t="shared" si="6"/>
        <v>190.52279999999999</v>
      </c>
      <c r="E236" s="72">
        <v>0</v>
      </c>
      <c r="F236" s="72">
        <f t="shared" si="7"/>
        <v>295.31034</v>
      </c>
      <c r="G236" s="125"/>
      <c r="H236" s="125"/>
      <c r="I236" s="39"/>
      <c r="L236" s="68"/>
      <c r="M236" s="68"/>
      <c r="N236" s="39"/>
    </row>
    <row r="237" spans="1:14" s="71" customFormat="1" ht="15.75" customHeight="1" x14ac:dyDescent="0.25">
      <c r="A237" s="125">
        <f t="shared" si="8"/>
        <v>18</v>
      </c>
      <c r="B237" s="125"/>
      <c r="C237" s="72" t="s">
        <v>190</v>
      </c>
      <c r="D237" s="56">
        <f t="shared" si="6"/>
        <v>190.52279999999999</v>
      </c>
      <c r="E237" s="72">
        <v>0</v>
      </c>
      <c r="F237" s="72">
        <f t="shared" si="7"/>
        <v>295.31034</v>
      </c>
      <c r="G237" s="125"/>
      <c r="H237" s="125"/>
      <c r="I237" s="39"/>
      <c r="L237" s="68"/>
      <c r="M237" s="68"/>
      <c r="N237" s="39"/>
    </row>
    <row r="238" spans="1:14" s="71" customFormat="1" ht="15.75" customHeight="1" x14ac:dyDescent="0.25">
      <c r="A238" s="125">
        <f t="shared" si="8"/>
        <v>19</v>
      </c>
      <c r="B238" s="125"/>
      <c r="C238" s="72" t="s">
        <v>190</v>
      </c>
      <c r="D238" s="56">
        <f>(17.64)*10.764</f>
        <v>189.87696</v>
      </c>
      <c r="E238" s="72">
        <v>0</v>
      </c>
      <c r="F238" s="72">
        <f t="shared" si="7"/>
        <v>294.30928799999998</v>
      </c>
      <c r="G238" s="125"/>
      <c r="H238" s="125"/>
      <c r="I238" s="39"/>
      <c r="L238" s="68"/>
      <c r="M238" s="68"/>
      <c r="N238" s="39"/>
    </row>
    <row r="239" spans="1:14" s="71" customFormat="1" ht="15.75" customHeight="1" x14ac:dyDescent="0.25">
      <c r="A239" s="125">
        <f t="shared" si="8"/>
        <v>20</v>
      </c>
      <c r="B239" s="125"/>
      <c r="C239" s="72" t="s">
        <v>189</v>
      </c>
      <c r="D239" s="56">
        <f>(29.95)*10.764</f>
        <v>322.3818</v>
      </c>
      <c r="E239" s="72">
        <v>0</v>
      </c>
      <c r="F239" s="72">
        <f t="shared" si="7"/>
        <v>499.69179000000003</v>
      </c>
      <c r="G239" s="125"/>
      <c r="H239" s="125"/>
      <c r="I239" s="39">
        <f>3.19*3.6+1.76*2.125+2.135*1.825+2.815*2.125+1.8*1.175+0.915*1.775</f>
        <v>28.841374999999999</v>
      </c>
      <c r="L239" s="68"/>
      <c r="M239" s="68"/>
      <c r="N239" s="39"/>
    </row>
    <row r="240" spans="1:14" s="71" customFormat="1" ht="15.75" customHeight="1" x14ac:dyDescent="0.25">
      <c r="A240" s="125">
        <f t="shared" si="8"/>
        <v>21</v>
      </c>
      <c r="B240" s="125"/>
      <c r="C240" s="72" t="s">
        <v>189</v>
      </c>
      <c r="D240" s="56">
        <f>(28.56)*10.764</f>
        <v>307.41983999999997</v>
      </c>
      <c r="E240" s="72">
        <v>0</v>
      </c>
      <c r="F240" s="72">
        <f t="shared" si="7"/>
        <v>476.50075199999998</v>
      </c>
      <c r="G240" s="125"/>
      <c r="H240" s="125"/>
      <c r="I240" s="39"/>
      <c r="L240" s="68"/>
      <c r="M240" s="68"/>
      <c r="N240" s="39"/>
    </row>
    <row r="241" spans="1:14" s="71" customFormat="1" ht="15.75" customHeight="1" x14ac:dyDescent="0.25">
      <c r="A241" s="125">
        <f t="shared" si="8"/>
        <v>22</v>
      </c>
      <c r="B241" s="125"/>
      <c r="C241" s="72" t="s">
        <v>190</v>
      </c>
      <c r="D241" s="56">
        <f>(24.55)*10.764</f>
        <v>264.25619999999998</v>
      </c>
      <c r="E241" s="72">
        <v>0</v>
      </c>
      <c r="F241" s="72">
        <f t="shared" si="7"/>
        <v>409.59710999999999</v>
      </c>
      <c r="G241" s="125"/>
      <c r="H241" s="125"/>
      <c r="I241" s="39"/>
      <c r="L241" s="68"/>
      <c r="M241" s="68"/>
      <c r="N241" s="39"/>
    </row>
    <row r="242" spans="1:14" s="71" customFormat="1" ht="15.75" customHeight="1" x14ac:dyDescent="0.25">
      <c r="A242" s="125">
        <f t="shared" si="8"/>
        <v>23</v>
      </c>
      <c r="B242" s="125"/>
      <c r="C242" s="72" t="s">
        <v>190</v>
      </c>
      <c r="D242" s="56">
        <f>(24.55)*10.764</f>
        <v>264.25619999999998</v>
      </c>
      <c r="E242" s="72">
        <v>0</v>
      </c>
      <c r="F242" s="72">
        <f t="shared" si="7"/>
        <v>409.59710999999999</v>
      </c>
      <c r="G242" s="125"/>
      <c r="H242" s="125"/>
      <c r="I242" s="39"/>
      <c r="L242" s="68"/>
      <c r="M242" s="68"/>
      <c r="N242" s="39"/>
    </row>
    <row r="243" spans="1:14" s="71" customFormat="1" ht="15.75" customHeight="1" x14ac:dyDescent="0.25">
      <c r="A243" s="125">
        <f t="shared" si="8"/>
        <v>24</v>
      </c>
      <c r="B243" s="125"/>
      <c r="C243" s="72" t="s">
        <v>190</v>
      </c>
      <c r="D243" s="56">
        <f>(24.55)*10.764</f>
        <v>264.25619999999998</v>
      </c>
      <c r="E243" s="72">
        <v>0</v>
      </c>
      <c r="F243" s="72">
        <f t="shared" si="7"/>
        <v>409.59710999999999</v>
      </c>
      <c r="G243" s="125"/>
      <c r="H243" s="125"/>
      <c r="I243" s="39"/>
      <c r="L243" s="68"/>
      <c r="M243" s="68"/>
      <c r="N243" s="39"/>
    </row>
    <row r="244" spans="1:14" s="71" customFormat="1" ht="15.75" customHeight="1" x14ac:dyDescent="0.25">
      <c r="A244" s="125">
        <f t="shared" si="8"/>
        <v>25</v>
      </c>
      <c r="B244" s="125"/>
      <c r="C244" s="72" t="s">
        <v>190</v>
      </c>
      <c r="D244" s="56">
        <f>(24.55)*10.764</f>
        <v>264.25619999999998</v>
      </c>
      <c r="E244" s="72">
        <v>0</v>
      </c>
      <c r="F244" s="72">
        <f t="shared" si="7"/>
        <v>409.59710999999999</v>
      </c>
      <c r="G244" s="125"/>
      <c r="H244" s="125"/>
      <c r="I244" s="39"/>
      <c r="L244" s="67"/>
      <c r="M244" s="67"/>
      <c r="N244" s="39"/>
    </row>
    <row r="245" spans="1:14" s="71" customFormat="1" ht="15.75" customHeight="1" x14ac:dyDescent="0.25">
      <c r="A245" s="125">
        <f t="shared" si="8"/>
        <v>26</v>
      </c>
      <c r="B245" s="125"/>
      <c r="C245" s="72" t="s">
        <v>189</v>
      </c>
      <c r="D245" s="56">
        <f>(28.6)*10.764</f>
        <v>307.85039999999998</v>
      </c>
      <c r="E245" s="72">
        <v>0</v>
      </c>
      <c r="F245" s="72">
        <f t="shared" si="7"/>
        <v>477.16811999999999</v>
      </c>
      <c r="G245" s="125"/>
      <c r="H245" s="125"/>
      <c r="I245" s="39"/>
      <c r="L245" s="67"/>
      <c r="M245" s="67"/>
      <c r="N245" s="39"/>
    </row>
    <row r="246" spans="1:14" s="71" customFormat="1" ht="15.75" customHeight="1" x14ac:dyDescent="0.25">
      <c r="A246" s="125">
        <f t="shared" si="8"/>
        <v>27</v>
      </c>
      <c r="B246" s="125"/>
      <c r="C246" s="72" t="s">
        <v>189</v>
      </c>
      <c r="D246" s="56">
        <f>(29.95)*10.764</f>
        <v>322.3818</v>
      </c>
      <c r="E246" s="72">
        <v>0</v>
      </c>
      <c r="F246" s="72">
        <f t="shared" si="7"/>
        <v>499.69179000000003</v>
      </c>
      <c r="G246" s="125"/>
      <c r="H246" s="125"/>
      <c r="I246" s="62"/>
      <c r="J246" s="73"/>
      <c r="K246" s="73"/>
      <c r="L246" s="67"/>
      <c r="M246" s="67"/>
      <c r="N246" s="39"/>
    </row>
    <row r="247" spans="1:14" s="71" customFormat="1" ht="15.75" customHeight="1" x14ac:dyDescent="0.25">
      <c r="A247" s="124" t="s">
        <v>204</v>
      </c>
      <c r="B247" s="124"/>
      <c r="C247" s="124"/>
      <c r="D247" s="124"/>
      <c r="E247" s="124"/>
      <c r="F247" s="124"/>
      <c r="G247" s="124"/>
      <c r="H247" s="124"/>
      <c r="I247" s="73"/>
      <c r="J247" s="62"/>
      <c r="K247" s="73"/>
      <c r="L247" s="132"/>
      <c r="M247" s="132"/>
      <c r="N247" s="39"/>
    </row>
    <row r="248" spans="1:14" s="71" customFormat="1" ht="15.75" customHeight="1" x14ac:dyDescent="0.25">
      <c r="A248" s="125">
        <v>13</v>
      </c>
      <c r="B248" s="125"/>
      <c r="C248" s="72" t="s">
        <v>190</v>
      </c>
      <c r="D248" s="56">
        <f t="shared" ref="D248:D253" si="9">(17.7)*10.764</f>
        <v>190.52279999999999</v>
      </c>
      <c r="E248" s="72">
        <v>0</v>
      </c>
      <c r="F248" s="72">
        <f t="shared" ref="F248:F262" si="10">D248*(($F$226)+1)+(IF(E248&lt;101,E248,IF(E248&lt;201,E248/2,IF(E248&lt;=301,E248/3,E248/4))))</f>
        <v>295.31034</v>
      </c>
      <c r="G248" s="125" t="str">
        <f>A247</f>
        <v>2nd to 4th, 6th &amp; 7th, 10th to 12th, 14th, 16th, 18th to 20th, 23rd, 24th &amp; 26th Floor</v>
      </c>
      <c r="H248" s="125"/>
      <c r="I248" s="62"/>
      <c r="J248" s="62"/>
      <c r="K248" s="73"/>
      <c r="L248" s="132"/>
      <c r="M248" s="132"/>
      <c r="N248" s="39"/>
    </row>
    <row r="249" spans="1:14" s="71" customFormat="1" x14ac:dyDescent="0.25">
      <c r="A249" s="125">
        <f t="shared" ref="A249:A262" si="11">A248+1</f>
        <v>14</v>
      </c>
      <c r="B249" s="125"/>
      <c r="C249" s="72" t="s">
        <v>190</v>
      </c>
      <c r="D249" s="56">
        <f t="shared" si="9"/>
        <v>190.52279999999999</v>
      </c>
      <c r="E249" s="72">
        <v>0</v>
      </c>
      <c r="F249" s="72">
        <f t="shared" si="10"/>
        <v>295.31034</v>
      </c>
      <c r="G249" s="125"/>
      <c r="H249" s="125"/>
      <c r="I249" s="62"/>
      <c r="J249" s="73"/>
      <c r="K249" s="62"/>
    </row>
    <row r="250" spans="1:14" s="71" customFormat="1" ht="15.75" customHeight="1" x14ac:dyDescent="0.25">
      <c r="A250" s="125">
        <f t="shared" si="11"/>
        <v>15</v>
      </c>
      <c r="B250" s="125"/>
      <c r="C250" s="72" t="s">
        <v>190</v>
      </c>
      <c r="D250" s="56">
        <f t="shared" si="9"/>
        <v>190.52279999999999</v>
      </c>
      <c r="E250" s="72">
        <v>0</v>
      </c>
      <c r="F250" s="72">
        <f t="shared" si="10"/>
        <v>295.31034</v>
      </c>
      <c r="G250" s="125"/>
      <c r="H250" s="125"/>
      <c r="I250" s="62"/>
      <c r="J250" s="73"/>
      <c r="K250" s="73"/>
      <c r="L250" s="132"/>
      <c r="M250" s="132"/>
      <c r="N250" s="39"/>
    </row>
    <row r="251" spans="1:14" s="71" customFormat="1" ht="15.75" customHeight="1" x14ac:dyDescent="0.25">
      <c r="A251" s="125">
        <f t="shared" si="11"/>
        <v>16</v>
      </c>
      <c r="B251" s="125"/>
      <c r="C251" s="72" t="s">
        <v>190</v>
      </c>
      <c r="D251" s="56">
        <f t="shared" si="9"/>
        <v>190.52279999999999</v>
      </c>
      <c r="E251" s="72">
        <v>0</v>
      </c>
      <c r="F251" s="72">
        <f t="shared" si="10"/>
        <v>295.31034</v>
      </c>
      <c r="G251" s="125"/>
      <c r="H251" s="125"/>
      <c r="I251" s="62"/>
      <c r="J251" s="73"/>
      <c r="K251" s="73"/>
      <c r="L251" s="132"/>
      <c r="M251" s="132"/>
      <c r="N251" s="39"/>
    </row>
    <row r="252" spans="1:14" s="71" customFormat="1" ht="15.75" customHeight="1" x14ac:dyDescent="0.25">
      <c r="A252" s="125">
        <f t="shared" si="11"/>
        <v>17</v>
      </c>
      <c r="B252" s="125"/>
      <c r="C252" s="72" t="s">
        <v>190</v>
      </c>
      <c r="D252" s="56">
        <f t="shared" si="9"/>
        <v>190.52279999999999</v>
      </c>
      <c r="E252" s="72">
        <v>0</v>
      </c>
      <c r="F252" s="72">
        <f t="shared" si="10"/>
        <v>295.31034</v>
      </c>
      <c r="G252" s="125"/>
      <c r="H252" s="125"/>
      <c r="I252" s="62"/>
      <c r="J252" s="73"/>
      <c r="K252" s="73"/>
      <c r="L252" s="132"/>
      <c r="M252" s="132"/>
      <c r="N252" s="39"/>
    </row>
    <row r="253" spans="1:14" s="71" customFormat="1" ht="15.75" customHeight="1" x14ac:dyDescent="0.25">
      <c r="A253" s="125">
        <f t="shared" si="11"/>
        <v>18</v>
      </c>
      <c r="B253" s="125"/>
      <c r="C253" s="72" t="s">
        <v>190</v>
      </c>
      <c r="D253" s="56">
        <f t="shared" si="9"/>
        <v>190.52279999999999</v>
      </c>
      <c r="E253" s="72">
        <v>0</v>
      </c>
      <c r="F253" s="72">
        <f t="shared" si="10"/>
        <v>295.31034</v>
      </c>
      <c r="G253" s="125"/>
      <c r="H253" s="125"/>
      <c r="I253" s="62"/>
      <c r="J253" s="73"/>
      <c r="K253" s="73"/>
      <c r="L253" s="132"/>
      <c r="M253" s="132"/>
      <c r="N253" s="39"/>
    </row>
    <row r="254" spans="1:14" s="71" customFormat="1" ht="15.75" customHeight="1" x14ac:dyDescent="0.25">
      <c r="A254" s="125">
        <f t="shared" si="11"/>
        <v>19</v>
      </c>
      <c r="B254" s="125"/>
      <c r="C254" s="72" t="s">
        <v>190</v>
      </c>
      <c r="D254" s="56">
        <f>(17.64)*10.764</f>
        <v>189.87696</v>
      </c>
      <c r="E254" s="72">
        <v>0</v>
      </c>
      <c r="F254" s="72">
        <f t="shared" si="10"/>
        <v>294.30928799999998</v>
      </c>
      <c r="G254" s="125"/>
      <c r="H254" s="125"/>
      <c r="I254" s="62"/>
      <c r="J254" s="73"/>
      <c r="K254" s="73"/>
      <c r="L254" s="132"/>
      <c r="M254" s="132"/>
      <c r="N254" s="39"/>
    </row>
    <row r="255" spans="1:14" s="71" customFormat="1" ht="15.75" customHeight="1" x14ac:dyDescent="0.25">
      <c r="A255" s="125">
        <f t="shared" si="11"/>
        <v>20</v>
      </c>
      <c r="B255" s="125"/>
      <c r="C255" s="72" t="s">
        <v>189</v>
      </c>
      <c r="D255" s="56">
        <f>(29.95)*10.764</f>
        <v>322.3818</v>
      </c>
      <c r="E255" s="72">
        <v>0</v>
      </c>
      <c r="F255" s="72">
        <f t="shared" si="10"/>
        <v>499.69179000000003</v>
      </c>
      <c r="G255" s="125"/>
      <c r="H255" s="125"/>
      <c r="I255" s="62"/>
      <c r="J255" s="73"/>
      <c r="K255" s="73"/>
      <c r="L255" s="132"/>
      <c r="M255" s="132"/>
      <c r="N255" s="39"/>
    </row>
    <row r="256" spans="1:14" s="71" customFormat="1" ht="15.75" customHeight="1" x14ac:dyDescent="0.25">
      <c r="A256" s="125">
        <f t="shared" si="11"/>
        <v>21</v>
      </c>
      <c r="B256" s="125"/>
      <c r="C256" s="72" t="s">
        <v>189</v>
      </c>
      <c r="D256" s="56">
        <f>(28.56)*10.764</f>
        <v>307.41983999999997</v>
      </c>
      <c r="E256" s="72">
        <v>0</v>
      </c>
      <c r="F256" s="72">
        <f t="shared" si="10"/>
        <v>476.50075199999998</v>
      </c>
      <c r="G256" s="125"/>
      <c r="H256" s="125"/>
      <c r="I256" s="62"/>
      <c r="J256" s="73"/>
      <c r="K256" s="73"/>
      <c r="L256" s="132"/>
      <c r="M256" s="132"/>
      <c r="N256" s="39"/>
    </row>
    <row r="257" spans="1:14" s="71" customFormat="1" ht="15.75" customHeight="1" x14ac:dyDescent="0.25">
      <c r="A257" s="125">
        <f t="shared" si="11"/>
        <v>22</v>
      </c>
      <c r="B257" s="125"/>
      <c r="C257" s="72" t="s">
        <v>190</v>
      </c>
      <c r="D257" s="56">
        <f>(24.55)*10.764</f>
        <v>264.25619999999998</v>
      </c>
      <c r="E257" s="72">
        <v>0</v>
      </c>
      <c r="F257" s="72">
        <f t="shared" si="10"/>
        <v>409.59710999999999</v>
      </c>
      <c r="G257" s="125"/>
      <c r="H257" s="125"/>
      <c r="I257" s="62"/>
      <c r="J257" s="73"/>
      <c r="K257" s="73"/>
      <c r="L257" s="132"/>
      <c r="M257" s="132"/>
      <c r="N257" s="39"/>
    </row>
    <row r="258" spans="1:14" s="71" customFormat="1" ht="15.75" customHeight="1" x14ac:dyDescent="0.25">
      <c r="A258" s="125">
        <f t="shared" si="11"/>
        <v>23</v>
      </c>
      <c r="B258" s="125"/>
      <c r="C258" s="72" t="s">
        <v>190</v>
      </c>
      <c r="D258" s="56">
        <f>(24.55)*10.764</f>
        <v>264.25619999999998</v>
      </c>
      <c r="E258" s="72">
        <v>0</v>
      </c>
      <c r="F258" s="72">
        <f t="shared" si="10"/>
        <v>409.59710999999999</v>
      </c>
      <c r="G258" s="125"/>
      <c r="H258" s="125"/>
      <c r="I258" s="39"/>
      <c r="L258" s="132"/>
      <c r="M258" s="132"/>
      <c r="N258" s="39"/>
    </row>
    <row r="259" spans="1:14" s="71" customFormat="1" ht="15.75" customHeight="1" x14ac:dyDescent="0.25">
      <c r="A259" s="125">
        <f t="shared" si="11"/>
        <v>24</v>
      </c>
      <c r="B259" s="125"/>
      <c r="C259" s="72" t="s">
        <v>190</v>
      </c>
      <c r="D259" s="56">
        <f>(24.55)*10.764</f>
        <v>264.25619999999998</v>
      </c>
      <c r="E259" s="72">
        <v>0</v>
      </c>
      <c r="F259" s="72">
        <f t="shared" si="10"/>
        <v>409.59710999999999</v>
      </c>
      <c r="G259" s="125"/>
      <c r="H259" s="125"/>
      <c r="I259" s="39"/>
      <c r="L259" s="132"/>
      <c r="M259" s="132"/>
      <c r="N259" s="39"/>
    </row>
    <row r="260" spans="1:14" s="71" customFormat="1" ht="15.75" customHeight="1" x14ac:dyDescent="0.25">
      <c r="A260" s="125">
        <f t="shared" si="11"/>
        <v>25</v>
      </c>
      <c r="B260" s="125"/>
      <c r="C260" s="72" t="s">
        <v>190</v>
      </c>
      <c r="D260" s="56">
        <f>(24.55)*10.764</f>
        <v>264.25619999999998</v>
      </c>
      <c r="E260" s="72">
        <v>0</v>
      </c>
      <c r="F260" s="72">
        <f t="shared" si="10"/>
        <v>409.59710999999999</v>
      </c>
      <c r="G260" s="125"/>
      <c r="H260" s="125"/>
      <c r="I260" s="39"/>
      <c r="L260" s="132"/>
      <c r="M260" s="132"/>
      <c r="N260" s="39"/>
    </row>
    <row r="261" spans="1:14" s="71" customFormat="1" ht="15.75" customHeight="1" x14ac:dyDescent="0.25">
      <c r="A261" s="125">
        <f t="shared" si="11"/>
        <v>26</v>
      </c>
      <c r="B261" s="125"/>
      <c r="C261" s="72" t="s">
        <v>189</v>
      </c>
      <c r="D261" s="56">
        <f>(28.6)*10.764</f>
        <v>307.85039999999998</v>
      </c>
      <c r="E261" s="72">
        <v>0</v>
      </c>
      <c r="F261" s="72">
        <f t="shared" si="10"/>
        <v>477.16811999999999</v>
      </c>
      <c r="G261" s="125"/>
      <c r="H261" s="125"/>
      <c r="I261" s="39"/>
      <c r="L261" s="132"/>
      <c r="M261" s="132"/>
      <c r="N261" s="39"/>
    </row>
    <row r="262" spans="1:14" s="71" customFormat="1" ht="15.75" customHeight="1" x14ac:dyDescent="0.25">
      <c r="A262" s="125">
        <f t="shared" si="11"/>
        <v>27</v>
      </c>
      <c r="B262" s="125"/>
      <c r="C262" s="72" t="s">
        <v>189</v>
      </c>
      <c r="D262" s="56">
        <f>(29.95)*10.764</f>
        <v>322.3818</v>
      </c>
      <c r="E262" s="72">
        <v>0</v>
      </c>
      <c r="F262" s="72">
        <f t="shared" si="10"/>
        <v>499.69179000000003</v>
      </c>
      <c r="G262" s="125"/>
      <c r="H262" s="125"/>
      <c r="I262" s="39"/>
      <c r="L262" s="132"/>
      <c r="M262" s="132"/>
      <c r="N262" s="39"/>
    </row>
    <row r="263" spans="1:14" s="71" customFormat="1" ht="15.75" customHeight="1" x14ac:dyDescent="0.25">
      <c r="A263" s="124" t="s">
        <v>191</v>
      </c>
      <c r="B263" s="124"/>
      <c r="C263" s="124"/>
      <c r="D263" s="124"/>
      <c r="E263" s="124"/>
      <c r="F263" s="124"/>
      <c r="G263" s="124"/>
      <c r="H263" s="124"/>
      <c r="J263" s="39"/>
      <c r="L263" s="132"/>
      <c r="M263" s="132"/>
      <c r="N263" s="39"/>
    </row>
    <row r="264" spans="1:14" s="71" customFormat="1" ht="15.75" customHeight="1" x14ac:dyDescent="0.25">
      <c r="A264" s="125">
        <v>13</v>
      </c>
      <c r="B264" s="125"/>
      <c r="C264" s="72" t="s">
        <v>190</v>
      </c>
      <c r="D264" s="56">
        <f t="shared" ref="D264:D269" si="12">(17.7)*10.764</f>
        <v>190.52279999999999</v>
      </c>
      <c r="E264" s="72">
        <v>0</v>
      </c>
      <c r="F264" s="72">
        <f t="shared" ref="F264:F278" si="13">D264*(($F$226)+1)+(IF(E264&lt;101,E264,IF(E264&lt;201,E264/2,IF(E264&lt;=301,E264/3,E264/4))))</f>
        <v>295.31034</v>
      </c>
      <c r="G264" s="125" t="str">
        <f>A263</f>
        <v>5th, 9th, 13th, 17th, 21st &amp; 25th Floor</v>
      </c>
      <c r="H264" s="125"/>
      <c r="I264" s="39"/>
      <c r="L264" s="132"/>
      <c r="M264" s="132"/>
      <c r="N264" s="39"/>
    </row>
    <row r="265" spans="1:14" s="71" customFormat="1" x14ac:dyDescent="0.25">
      <c r="A265" s="125">
        <f t="shared" ref="A265:A278" si="14">A264+1</f>
        <v>14</v>
      </c>
      <c r="B265" s="125"/>
      <c r="C265" s="72" t="s">
        <v>190</v>
      </c>
      <c r="D265" s="56">
        <f t="shared" si="12"/>
        <v>190.52279999999999</v>
      </c>
      <c r="E265" s="72">
        <v>0</v>
      </c>
      <c r="F265" s="72">
        <f t="shared" si="13"/>
        <v>295.31034</v>
      </c>
      <c r="G265" s="125"/>
      <c r="H265" s="125"/>
      <c r="I265" s="39"/>
    </row>
    <row r="266" spans="1:14" s="71" customFormat="1" ht="15.75" customHeight="1" x14ac:dyDescent="0.25">
      <c r="A266" s="125">
        <f t="shared" si="14"/>
        <v>15</v>
      </c>
      <c r="B266" s="125"/>
      <c r="C266" s="72" t="s">
        <v>190</v>
      </c>
      <c r="D266" s="56">
        <f t="shared" si="12"/>
        <v>190.52279999999999</v>
      </c>
      <c r="E266" s="72">
        <v>0</v>
      </c>
      <c r="F266" s="72">
        <f t="shared" si="13"/>
        <v>295.31034</v>
      </c>
      <c r="G266" s="125"/>
      <c r="H266" s="125"/>
      <c r="I266" s="39"/>
      <c r="L266" s="132"/>
      <c r="M266" s="132"/>
      <c r="N266" s="39"/>
    </row>
    <row r="267" spans="1:14" s="71" customFormat="1" ht="15.75" customHeight="1" x14ac:dyDescent="0.25">
      <c r="A267" s="125">
        <f t="shared" si="14"/>
        <v>16</v>
      </c>
      <c r="B267" s="125"/>
      <c r="C267" s="72" t="s">
        <v>190</v>
      </c>
      <c r="D267" s="56">
        <f t="shared" si="12"/>
        <v>190.52279999999999</v>
      </c>
      <c r="E267" s="72">
        <v>0</v>
      </c>
      <c r="F267" s="72">
        <f t="shared" si="13"/>
        <v>295.31034</v>
      </c>
      <c r="G267" s="125"/>
      <c r="H267" s="125"/>
      <c r="I267" s="39"/>
      <c r="L267" s="132"/>
      <c r="M267" s="132"/>
      <c r="N267" s="39"/>
    </row>
    <row r="268" spans="1:14" s="71" customFormat="1" ht="15.75" customHeight="1" x14ac:dyDescent="0.25">
      <c r="A268" s="125">
        <f t="shared" si="14"/>
        <v>17</v>
      </c>
      <c r="B268" s="125"/>
      <c r="C268" s="72" t="s">
        <v>190</v>
      </c>
      <c r="D268" s="56">
        <f t="shared" si="12"/>
        <v>190.52279999999999</v>
      </c>
      <c r="E268" s="72">
        <v>0</v>
      </c>
      <c r="F268" s="72">
        <f t="shared" si="13"/>
        <v>295.31034</v>
      </c>
      <c r="G268" s="125"/>
      <c r="H268" s="125"/>
      <c r="I268" s="39"/>
      <c r="L268" s="132"/>
      <c r="M268" s="132"/>
      <c r="N268" s="39"/>
    </row>
    <row r="269" spans="1:14" s="71" customFormat="1" ht="15.75" customHeight="1" x14ac:dyDescent="0.25">
      <c r="A269" s="125">
        <f t="shared" si="14"/>
        <v>18</v>
      </c>
      <c r="B269" s="125"/>
      <c r="C269" s="72" t="s">
        <v>190</v>
      </c>
      <c r="D269" s="56">
        <f t="shared" si="12"/>
        <v>190.52279999999999</v>
      </c>
      <c r="E269" s="72">
        <v>0</v>
      </c>
      <c r="F269" s="72">
        <f t="shared" si="13"/>
        <v>295.31034</v>
      </c>
      <c r="G269" s="125"/>
      <c r="H269" s="125"/>
      <c r="I269" s="39"/>
      <c r="L269" s="132"/>
      <c r="M269" s="132"/>
      <c r="N269" s="39"/>
    </row>
    <row r="270" spans="1:14" s="71" customFormat="1" ht="15.75" customHeight="1" x14ac:dyDescent="0.25">
      <c r="A270" s="125">
        <f t="shared" si="14"/>
        <v>19</v>
      </c>
      <c r="B270" s="125"/>
      <c r="C270" s="72" t="s">
        <v>190</v>
      </c>
      <c r="D270" s="56">
        <f>(17.64)*10.764</f>
        <v>189.87696</v>
      </c>
      <c r="E270" s="72">
        <v>0</v>
      </c>
      <c r="F270" s="72">
        <f t="shared" si="13"/>
        <v>294.30928799999998</v>
      </c>
      <c r="G270" s="125"/>
      <c r="H270" s="125"/>
      <c r="I270" s="39"/>
      <c r="L270" s="132"/>
      <c r="M270" s="132"/>
      <c r="N270" s="39"/>
    </row>
    <row r="271" spans="1:14" s="71" customFormat="1" ht="15.75" customHeight="1" x14ac:dyDescent="0.25">
      <c r="A271" s="125">
        <f t="shared" si="14"/>
        <v>20</v>
      </c>
      <c r="B271" s="125"/>
      <c r="C271" s="72" t="s">
        <v>189</v>
      </c>
      <c r="D271" s="56">
        <f>(29.95)*10.764</f>
        <v>322.3818</v>
      </c>
      <c r="E271" s="72">
        <v>0</v>
      </c>
      <c r="F271" s="72">
        <f t="shared" si="13"/>
        <v>499.69179000000003</v>
      </c>
      <c r="G271" s="125"/>
      <c r="H271" s="125"/>
      <c r="I271" s="39"/>
      <c r="L271" s="132"/>
      <c r="M271" s="132"/>
      <c r="N271" s="39"/>
    </row>
    <row r="272" spans="1:14" s="71" customFormat="1" ht="15.75" customHeight="1" x14ac:dyDescent="0.25">
      <c r="A272" s="125">
        <f t="shared" si="14"/>
        <v>21</v>
      </c>
      <c r="B272" s="125"/>
      <c r="C272" s="72" t="s">
        <v>189</v>
      </c>
      <c r="D272" s="56">
        <f>(28.56)*10.764</f>
        <v>307.41983999999997</v>
      </c>
      <c r="E272" s="72">
        <v>0</v>
      </c>
      <c r="F272" s="72">
        <f t="shared" si="13"/>
        <v>476.50075199999998</v>
      </c>
      <c r="G272" s="125"/>
      <c r="H272" s="125"/>
      <c r="I272" s="39"/>
      <c r="L272" s="132"/>
      <c r="M272" s="132"/>
      <c r="N272" s="39"/>
    </row>
    <row r="273" spans="1:14" s="71" customFormat="1" ht="15.75" customHeight="1" x14ac:dyDescent="0.25">
      <c r="A273" s="125">
        <f t="shared" si="14"/>
        <v>22</v>
      </c>
      <c r="B273" s="125"/>
      <c r="C273" s="72" t="s">
        <v>190</v>
      </c>
      <c r="D273" s="56">
        <f>(24.55)*10.764</f>
        <v>264.25619999999998</v>
      </c>
      <c r="E273" s="72">
        <v>0</v>
      </c>
      <c r="F273" s="72">
        <f t="shared" si="13"/>
        <v>409.59710999999999</v>
      </c>
      <c r="G273" s="125"/>
      <c r="H273" s="125"/>
      <c r="I273" s="39"/>
      <c r="L273" s="132"/>
      <c r="M273" s="132"/>
      <c r="N273" s="39"/>
    </row>
    <row r="274" spans="1:14" s="71" customFormat="1" ht="15.75" customHeight="1" x14ac:dyDescent="0.25">
      <c r="A274" s="125">
        <f t="shared" si="14"/>
        <v>23</v>
      </c>
      <c r="B274" s="125"/>
      <c r="C274" s="72" t="s">
        <v>190</v>
      </c>
      <c r="D274" s="56">
        <f>(24.55)*10.764</f>
        <v>264.25619999999998</v>
      </c>
      <c r="E274" s="72">
        <v>0</v>
      </c>
      <c r="F274" s="72">
        <f t="shared" si="13"/>
        <v>409.59710999999999</v>
      </c>
      <c r="G274" s="125"/>
      <c r="H274" s="125"/>
      <c r="I274" s="39"/>
      <c r="L274" s="132"/>
      <c r="M274" s="132"/>
      <c r="N274" s="39"/>
    </row>
    <row r="275" spans="1:14" s="71" customFormat="1" ht="15.75" customHeight="1" x14ac:dyDescent="0.25">
      <c r="A275" s="125">
        <f t="shared" si="14"/>
        <v>24</v>
      </c>
      <c r="B275" s="125"/>
      <c r="C275" s="72" t="s">
        <v>190</v>
      </c>
      <c r="D275" s="56">
        <f>(24.55)*10.764</f>
        <v>264.25619999999998</v>
      </c>
      <c r="E275" s="72">
        <v>0</v>
      </c>
      <c r="F275" s="72">
        <f t="shared" si="13"/>
        <v>409.59710999999999</v>
      </c>
      <c r="G275" s="125"/>
      <c r="H275" s="125"/>
      <c r="I275" s="39"/>
      <c r="L275" s="132"/>
      <c r="M275" s="132"/>
      <c r="N275" s="39"/>
    </row>
    <row r="276" spans="1:14" s="71" customFormat="1" ht="15.75" customHeight="1" x14ac:dyDescent="0.25">
      <c r="A276" s="125">
        <f t="shared" si="14"/>
        <v>25</v>
      </c>
      <c r="B276" s="125"/>
      <c r="C276" s="72" t="s">
        <v>190</v>
      </c>
      <c r="D276" s="56">
        <f>(24.55)*10.764</f>
        <v>264.25619999999998</v>
      </c>
      <c r="E276" s="72">
        <v>0</v>
      </c>
      <c r="F276" s="72">
        <f t="shared" si="13"/>
        <v>409.59710999999999</v>
      </c>
      <c r="G276" s="125"/>
      <c r="H276" s="125"/>
      <c r="I276" s="39"/>
      <c r="L276" s="132"/>
      <c r="M276" s="132"/>
      <c r="N276" s="39"/>
    </row>
    <row r="277" spans="1:14" s="71" customFormat="1" ht="15.75" customHeight="1" x14ac:dyDescent="0.25">
      <c r="A277" s="125">
        <f t="shared" si="14"/>
        <v>26</v>
      </c>
      <c r="B277" s="125"/>
      <c r="C277" s="72" t="s">
        <v>189</v>
      </c>
      <c r="D277" s="56">
        <f>(28.6)*10.764</f>
        <v>307.85039999999998</v>
      </c>
      <c r="E277" s="72">
        <v>0</v>
      </c>
      <c r="F277" s="72">
        <f t="shared" si="13"/>
        <v>477.16811999999999</v>
      </c>
      <c r="G277" s="125"/>
      <c r="H277" s="125"/>
      <c r="I277" s="39"/>
      <c r="L277" s="132"/>
      <c r="M277" s="132"/>
      <c r="N277" s="39"/>
    </row>
    <row r="278" spans="1:14" s="71" customFormat="1" ht="15.75" customHeight="1" x14ac:dyDescent="0.25">
      <c r="A278" s="125">
        <f t="shared" si="14"/>
        <v>27</v>
      </c>
      <c r="B278" s="125"/>
      <c r="C278" s="72" t="s">
        <v>189</v>
      </c>
      <c r="D278" s="56">
        <f>(29.95)*10.764</f>
        <v>322.3818</v>
      </c>
      <c r="E278" s="72">
        <v>0</v>
      </c>
      <c r="F278" s="72">
        <f t="shared" si="13"/>
        <v>499.69179000000003</v>
      </c>
      <c r="G278" s="125"/>
      <c r="H278" s="125"/>
      <c r="I278" s="39"/>
      <c r="L278" s="132"/>
      <c r="M278" s="132"/>
      <c r="N278" s="39"/>
    </row>
    <row r="279" spans="1:14" s="71" customFormat="1" ht="15.75" customHeight="1" x14ac:dyDescent="0.25">
      <c r="A279" s="124" t="s">
        <v>193</v>
      </c>
      <c r="B279" s="124"/>
      <c r="C279" s="124"/>
      <c r="D279" s="124"/>
      <c r="E279" s="124"/>
      <c r="F279" s="124"/>
      <c r="G279" s="124"/>
      <c r="H279" s="124"/>
      <c r="J279" s="39"/>
      <c r="L279" s="132"/>
      <c r="M279" s="132"/>
      <c r="N279" s="39"/>
    </row>
    <row r="280" spans="1:14" s="71" customFormat="1" ht="15.75" customHeight="1" x14ac:dyDescent="0.25">
      <c r="A280" s="125">
        <v>13</v>
      </c>
      <c r="B280" s="125"/>
      <c r="C280" s="72" t="s">
        <v>190</v>
      </c>
      <c r="D280" s="56">
        <f>(17.7)*10.764</f>
        <v>190.52279999999999</v>
      </c>
      <c r="E280" s="72">
        <v>0</v>
      </c>
      <c r="F280" s="72">
        <f>D280*(($F$226)+1)+(IF(E280&lt;101,E280,IF(E280&lt;201,E280/2,IF(E280&lt;=301,E280/3,E280/4))))</f>
        <v>295.31034</v>
      </c>
      <c r="G280" s="125" t="str">
        <f>A279</f>
        <v>8th &amp; 15th (Part Refuge Area)</v>
      </c>
      <c r="H280" s="125"/>
      <c r="I280" s="39"/>
      <c r="L280" s="132"/>
      <c r="M280" s="132"/>
      <c r="N280" s="39"/>
    </row>
    <row r="281" spans="1:14" s="71" customFormat="1" x14ac:dyDescent="0.25">
      <c r="A281" s="125">
        <f t="shared" ref="A281:A294" si="15">A280+1</f>
        <v>14</v>
      </c>
      <c r="B281" s="125"/>
      <c r="C281" s="72" t="s">
        <v>190</v>
      </c>
      <c r="D281" s="56">
        <f>(17.7)*10.764</f>
        <v>190.52279999999999</v>
      </c>
      <c r="E281" s="72">
        <v>0</v>
      </c>
      <c r="F281" s="72">
        <f>D281*(($F$226)+1)+(IF(E281&lt;101,E281,IF(E281&lt;201,E281/2,IF(E281&lt;=301,E281/3,E281/4))))</f>
        <v>295.31034</v>
      </c>
      <c r="G281" s="125"/>
      <c r="H281" s="125"/>
      <c r="I281" s="39"/>
    </row>
    <row r="282" spans="1:14" s="71" customFormat="1" ht="15.75" customHeight="1" x14ac:dyDescent="0.25">
      <c r="A282" s="125">
        <f t="shared" si="15"/>
        <v>15</v>
      </c>
      <c r="B282" s="125"/>
      <c r="C282" s="125" t="s">
        <v>192</v>
      </c>
      <c r="D282" s="125"/>
      <c r="E282" s="125"/>
      <c r="F282" s="125"/>
      <c r="G282" s="125"/>
      <c r="H282" s="125"/>
      <c r="I282" s="39"/>
      <c r="L282" s="132"/>
      <c r="M282" s="132"/>
      <c r="N282" s="39"/>
    </row>
    <row r="283" spans="1:14" s="71" customFormat="1" ht="15.75" customHeight="1" x14ac:dyDescent="0.25">
      <c r="A283" s="125">
        <f t="shared" si="15"/>
        <v>16</v>
      </c>
      <c r="B283" s="125"/>
      <c r="C283" s="125"/>
      <c r="D283" s="125"/>
      <c r="E283" s="125"/>
      <c r="F283" s="125"/>
      <c r="G283" s="125"/>
      <c r="H283" s="125"/>
      <c r="I283" s="39"/>
      <c r="L283" s="132"/>
      <c r="M283" s="132"/>
      <c r="N283" s="39"/>
    </row>
    <row r="284" spans="1:14" s="71" customFormat="1" ht="15.75" customHeight="1" x14ac:dyDescent="0.25">
      <c r="A284" s="125">
        <f t="shared" si="15"/>
        <v>17</v>
      </c>
      <c r="B284" s="125"/>
      <c r="C284" s="125"/>
      <c r="D284" s="125"/>
      <c r="E284" s="125"/>
      <c r="F284" s="125"/>
      <c r="G284" s="125"/>
      <c r="H284" s="125"/>
      <c r="I284" s="39"/>
      <c r="L284" s="132"/>
      <c r="M284" s="132"/>
      <c r="N284" s="39"/>
    </row>
    <row r="285" spans="1:14" s="71" customFormat="1" ht="15.75" customHeight="1" x14ac:dyDescent="0.25">
      <c r="A285" s="125">
        <f t="shared" si="15"/>
        <v>18</v>
      </c>
      <c r="B285" s="125"/>
      <c r="C285" s="125"/>
      <c r="D285" s="125"/>
      <c r="E285" s="125"/>
      <c r="F285" s="125"/>
      <c r="G285" s="125"/>
      <c r="H285" s="125"/>
      <c r="I285" s="39"/>
      <c r="L285" s="132"/>
      <c r="M285" s="132"/>
      <c r="N285" s="39"/>
    </row>
    <row r="286" spans="1:14" s="71" customFormat="1" ht="15.75" customHeight="1" x14ac:dyDescent="0.25">
      <c r="A286" s="125">
        <f t="shared" si="15"/>
        <v>19</v>
      </c>
      <c r="B286" s="125"/>
      <c r="C286" s="125"/>
      <c r="D286" s="125"/>
      <c r="E286" s="125"/>
      <c r="F286" s="125"/>
      <c r="G286" s="125"/>
      <c r="H286" s="125"/>
      <c r="I286" s="39"/>
      <c r="L286" s="132"/>
      <c r="M286" s="132"/>
      <c r="N286" s="39"/>
    </row>
    <row r="287" spans="1:14" s="71" customFormat="1" ht="15.75" customHeight="1" x14ac:dyDescent="0.25">
      <c r="A287" s="125">
        <f t="shared" si="15"/>
        <v>20</v>
      </c>
      <c r="B287" s="125"/>
      <c r="C287" s="72" t="s">
        <v>189</v>
      </c>
      <c r="D287" s="56">
        <f>(29.95)*10.764</f>
        <v>322.3818</v>
      </c>
      <c r="E287" s="72">
        <v>0</v>
      </c>
      <c r="F287" s="72">
        <f t="shared" ref="F287:F294" si="16">D287*(($F$226)+1)+(IF(E287&lt;101,E287,IF(E287&lt;201,E287/2,IF(E287&lt;=301,E287/3,E287/4))))</f>
        <v>499.69179000000003</v>
      </c>
      <c r="G287" s="125"/>
      <c r="H287" s="125"/>
      <c r="I287" s="39"/>
      <c r="L287" s="132"/>
      <c r="M287" s="132"/>
      <c r="N287" s="39"/>
    </row>
    <row r="288" spans="1:14" s="71" customFormat="1" ht="15.75" customHeight="1" x14ac:dyDescent="0.25">
      <c r="A288" s="125">
        <f t="shared" si="15"/>
        <v>21</v>
      </c>
      <c r="B288" s="125"/>
      <c r="C288" s="72" t="s">
        <v>189</v>
      </c>
      <c r="D288" s="56">
        <f>(28.56)*10.764</f>
        <v>307.41983999999997</v>
      </c>
      <c r="E288" s="72">
        <v>0</v>
      </c>
      <c r="F288" s="72">
        <f t="shared" si="16"/>
        <v>476.50075199999998</v>
      </c>
      <c r="G288" s="125"/>
      <c r="H288" s="125"/>
      <c r="I288" s="39"/>
      <c r="L288" s="132"/>
      <c r="M288" s="132"/>
      <c r="N288" s="39"/>
    </row>
    <row r="289" spans="1:14" s="71" customFormat="1" ht="15.75" customHeight="1" x14ac:dyDescent="0.25">
      <c r="A289" s="125">
        <f t="shared" si="15"/>
        <v>22</v>
      </c>
      <c r="B289" s="125"/>
      <c r="C289" s="72" t="s">
        <v>190</v>
      </c>
      <c r="D289" s="56">
        <f>(24.55)*10.764</f>
        <v>264.25619999999998</v>
      </c>
      <c r="E289" s="72">
        <v>0</v>
      </c>
      <c r="F289" s="72">
        <f t="shared" si="16"/>
        <v>409.59710999999999</v>
      </c>
      <c r="G289" s="125"/>
      <c r="H289" s="125"/>
      <c r="I289" s="39"/>
      <c r="L289" s="132"/>
      <c r="M289" s="132"/>
      <c r="N289" s="39"/>
    </row>
    <row r="290" spans="1:14" s="71" customFormat="1" ht="15.75" customHeight="1" x14ac:dyDescent="0.25">
      <c r="A290" s="125">
        <f t="shared" si="15"/>
        <v>23</v>
      </c>
      <c r="B290" s="125"/>
      <c r="C290" s="72" t="s">
        <v>190</v>
      </c>
      <c r="D290" s="56">
        <f>(24.55)*10.764</f>
        <v>264.25619999999998</v>
      </c>
      <c r="E290" s="72">
        <v>0</v>
      </c>
      <c r="F290" s="72">
        <f t="shared" si="16"/>
        <v>409.59710999999999</v>
      </c>
      <c r="G290" s="125"/>
      <c r="H290" s="125"/>
      <c r="I290" s="39"/>
      <c r="L290" s="132"/>
      <c r="M290" s="132"/>
      <c r="N290" s="39"/>
    </row>
    <row r="291" spans="1:14" s="71" customFormat="1" ht="15.75" customHeight="1" x14ac:dyDescent="0.25">
      <c r="A291" s="125">
        <f t="shared" si="15"/>
        <v>24</v>
      </c>
      <c r="B291" s="125"/>
      <c r="C291" s="72" t="s">
        <v>190</v>
      </c>
      <c r="D291" s="56">
        <f>(24.55)*10.764</f>
        <v>264.25619999999998</v>
      </c>
      <c r="E291" s="72">
        <v>0</v>
      </c>
      <c r="F291" s="72">
        <f t="shared" si="16"/>
        <v>409.59710999999999</v>
      </c>
      <c r="G291" s="125"/>
      <c r="H291" s="125"/>
      <c r="I291" s="39"/>
      <c r="L291" s="132"/>
      <c r="M291" s="132"/>
      <c r="N291" s="39"/>
    </row>
    <row r="292" spans="1:14" s="71" customFormat="1" ht="15.75" customHeight="1" x14ac:dyDescent="0.25">
      <c r="A292" s="125">
        <f t="shared" si="15"/>
        <v>25</v>
      </c>
      <c r="B292" s="125"/>
      <c r="C292" s="72" t="s">
        <v>190</v>
      </c>
      <c r="D292" s="56">
        <f>(24.55)*10.764</f>
        <v>264.25619999999998</v>
      </c>
      <c r="E292" s="72">
        <v>0</v>
      </c>
      <c r="F292" s="72">
        <f t="shared" si="16"/>
        <v>409.59710999999999</v>
      </c>
      <c r="G292" s="125"/>
      <c r="H292" s="125"/>
      <c r="I292" s="39"/>
      <c r="L292" s="132"/>
      <c r="M292" s="132"/>
      <c r="N292" s="39"/>
    </row>
    <row r="293" spans="1:14" s="71" customFormat="1" ht="15.75" customHeight="1" x14ac:dyDescent="0.25">
      <c r="A293" s="125">
        <f t="shared" si="15"/>
        <v>26</v>
      </c>
      <c r="B293" s="125"/>
      <c r="C293" s="72" t="s">
        <v>189</v>
      </c>
      <c r="D293" s="56">
        <f>(28.6)*10.764</f>
        <v>307.85039999999998</v>
      </c>
      <c r="E293" s="72">
        <v>0</v>
      </c>
      <c r="F293" s="72">
        <f t="shared" si="16"/>
        <v>477.16811999999999</v>
      </c>
      <c r="G293" s="125"/>
      <c r="H293" s="125"/>
      <c r="I293" s="39"/>
      <c r="L293" s="132"/>
      <c r="M293" s="132"/>
      <c r="N293" s="39"/>
    </row>
    <row r="294" spans="1:14" s="71" customFormat="1" ht="15.75" customHeight="1" x14ac:dyDescent="0.25">
      <c r="A294" s="125">
        <f t="shared" si="15"/>
        <v>27</v>
      </c>
      <c r="B294" s="125"/>
      <c r="C294" s="72" t="s">
        <v>189</v>
      </c>
      <c r="D294" s="56">
        <f>(29.95)*10.764</f>
        <v>322.3818</v>
      </c>
      <c r="E294" s="72">
        <v>0</v>
      </c>
      <c r="F294" s="72">
        <f t="shared" si="16"/>
        <v>499.69179000000003</v>
      </c>
      <c r="G294" s="125"/>
      <c r="H294" s="125"/>
      <c r="I294" s="39"/>
      <c r="L294" s="132"/>
      <c r="M294" s="132"/>
      <c r="N294" s="39"/>
    </row>
    <row r="295" spans="1:14" s="71" customFormat="1" ht="15.75" customHeight="1" x14ac:dyDescent="0.25">
      <c r="A295" s="124" t="s">
        <v>205</v>
      </c>
      <c r="B295" s="124"/>
      <c r="C295" s="124"/>
      <c r="D295" s="124"/>
      <c r="E295" s="124"/>
      <c r="F295" s="124"/>
      <c r="G295" s="124"/>
      <c r="H295" s="124"/>
      <c r="J295" s="39"/>
      <c r="L295" s="132"/>
      <c r="M295" s="132"/>
      <c r="N295" s="39"/>
    </row>
    <row r="296" spans="1:14" s="71" customFormat="1" ht="15.75" customHeight="1" x14ac:dyDescent="0.25">
      <c r="A296" s="125">
        <v>13</v>
      </c>
      <c r="B296" s="125"/>
      <c r="C296" s="72" t="s">
        <v>190</v>
      </c>
      <c r="D296" s="56">
        <f>(17.7)*10.764</f>
        <v>190.52279999999999</v>
      </c>
      <c r="E296" s="72">
        <v>0</v>
      </c>
      <c r="F296" s="72">
        <f>D296*(($F$226)+1)+(IF(E296&lt;101,E296,IF(E296&lt;201,E296/2,IF(E296&lt;=301,E296/3,E296/4))))</f>
        <v>295.31034</v>
      </c>
      <c r="G296" s="125" t="str">
        <f>A295</f>
        <v>22nd Floor (Part Refuge Area)</v>
      </c>
      <c r="H296" s="125"/>
      <c r="I296" s="39"/>
      <c r="L296" s="132"/>
      <c r="M296" s="132"/>
      <c r="N296" s="39"/>
    </row>
    <row r="297" spans="1:14" s="71" customFormat="1" x14ac:dyDescent="0.25">
      <c r="A297" s="125">
        <f t="shared" ref="A297:A310" si="17">A296+1</f>
        <v>14</v>
      </c>
      <c r="B297" s="125"/>
      <c r="C297" s="72" t="s">
        <v>190</v>
      </c>
      <c r="D297" s="56">
        <f>(17.7)*10.764</f>
        <v>190.52279999999999</v>
      </c>
      <c r="E297" s="72">
        <v>0</v>
      </c>
      <c r="F297" s="72">
        <f>D297*(($F$226)+1)+(IF(E297&lt;101,E297,IF(E297&lt;201,E297/2,IF(E297&lt;=301,E297/3,E297/4))))</f>
        <v>295.31034</v>
      </c>
      <c r="G297" s="125"/>
      <c r="H297" s="125"/>
      <c r="I297" s="39"/>
    </row>
    <row r="298" spans="1:14" s="71" customFormat="1" ht="15.75" customHeight="1" x14ac:dyDescent="0.25">
      <c r="A298" s="125">
        <f t="shared" si="17"/>
        <v>15</v>
      </c>
      <c r="B298" s="125"/>
      <c r="C298" s="72" t="s">
        <v>190</v>
      </c>
      <c r="D298" s="56">
        <f>(17.7)*10.764</f>
        <v>190.52279999999999</v>
      </c>
      <c r="E298" s="72">
        <v>0</v>
      </c>
      <c r="F298" s="72">
        <f>D298*(($F$226)+1)+(IF(E298&lt;101,E298,IF(E298&lt;201,E298/2,IF(E298&lt;=301,E298/3,E298/4))))</f>
        <v>295.31034</v>
      </c>
      <c r="G298" s="125"/>
      <c r="H298" s="125"/>
      <c r="I298" s="39"/>
    </row>
    <row r="299" spans="1:14" s="71" customFormat="1" x14ac:dyDescent="0.25">
      <c r="A299" s="125">
        <f t="shared" si="17"/>
        <v>16</v>
      </c>
      <c r="B299" s="125"/>
      <c r="C299" s="125" t="s">
        <v>192</v>
      </c>
      <c r="D299" s="125"/>
      <c r="E299" s="125"/>
      <c r="F299" s="125"/>
      <c r="G299" s="125"/>
      <c r="H299" s="125"/>
      <c r="I299" s="39"/>
    </row>
    <row r="300" spans="1:14" s="71" customFormat="1" x14ac:dyDescent="0.25">
      <c r="A300" s="125">
        <f t="shared" si="17"/>
        <v>17</v>
      </c>
      <c r="B300" s="125"/>
      <c r="C300" s="125"/>
      <c r="D300" s="125"/>
      <c r="E300" s="125"/>
      <c r="F300" s="125"/>
      <c r="G300" s="125"/>
      <c r="H300" s="125"/>
      <c r="I300" s="39"/>
      <c r="L300" s="73"/>
      <c r="M300" s="73"/>
    </row>
    <row r="301" spans="1:14" s="71" customFormat="1" ht="15.75" customHeight="1" x14ac:dyDescent="0.25">
      <c r="A301" s="125">
        <f t="shared" si="17"/>
        <v>18</v>
      </c>
      <c r="B301" s="125"/>
      <c r="C301" s="125"/>
      <c r="D301" s="125"/>
      <c r="E301" s="125"/>
      <c r="F301" s="125"/>
      <c r="G301" s="125"/>
      <c r="H301" s="125"/>
      <c r="I301" s="39"/>
      <c r="L301" s="73"/>
      <c r="M301" s="73"/>
    </row>
    <row r="302" spans="1:14" s="71" customFormat="1" ht="15.75" customHeight="1" x14ac:dyDescent="0.25">
      <c r="A302" s="125">
        <f t="shared" si="17"/>
        <v>19</v>
      </c>
      <c r="B302" s="125"/>
      <c r="C302" s="125"/>
      <c r="D302" s="125"/>
      <c r="E302" s="125"/>
      <c r="F302" s="125"/>
      <c r="G302" s="125"/>
      <c r="H302" s="125"/>
      <c r="I302" s="39"/>
      <c r="L302" s="140"/>
      <c r="M302" s="140"/>
      <c r="N302" s="39"/>
    </row>
    <row r="303" spans="1:14" s="71" customFormat="1" ht="15.75" customHeight="1" x14ac:dyDescent="0.25">
      <c r="A303" s="125">
        <f t="shared" si="17"/>
        <v>20</v>
      </c>
      <c r="B303" s="125"/>
      <c r="C303" s="72" t="s">
        <v>189</v>
      </c>
      <c r="D303" s="56">
        <f>(29.95)*10.764</f>
        <v>322.3818</v>
      </c>
      <c r="E303" s="72">
        <v>0</v>
      </c>
      <c r="F303" s="72">
        <f t="shared" ref="F303:F310" si="18">D303*(($F$226)+1)+(IF(E303&lt;101,E303,IF(E303&lt;201,E303/2,IF(E303&lt;=301,E303/3,E303/4))))</f>
        <v>499.69179000000003</v>
      </c>
      <c r="G303" s="125"/>
      <c r="H303" s="125"/>
      <c r="I303" s="39"/>
      <c r="L303" s="140"/>
      <c r="M303" s="140"/>
      <c r="N303" s="39"/>
    </row>
    <row r="304" spans="1:14" s="71" customFormat="1" ht="15.75" customHeight="1" x14ac:dyDescent="0.25">
      <c r="A304" s="125">
        <f t="shared" si="17"/>
        <v>21</v>
      </c>
      <c r="B304" s="125"/>
      <c r="C304" s="72" t="s">
        <v>189</v>
      </c>
      <c r="D304" s="56">
        <f>(28.56)*10.764</f>
        <v>307.41983999999997</v>
      </c>
      <c r="E304" s="72">
        <v>0</v>
      </c>
      <c r="F304" s="72">
        <f t="shared" si="18"/>
        <v>476.50075199999998</v>
      </c>
      <c r="G304" s="125"/>
      <c r="H304" s="125"/>
      <c r="I304" s="39"/>
      <c r="L304" s="140"/>
      <c r="M304" s="140"/>
      <c r="N304" s="39"/>
    </row>
    <row r="305" spans="1:14" s="71" customFormat="1" ht="15.75" customHeight="1" x14ac:dyDescent="0.25">
      <c r="A305" s="125">
        <f t="shared" si="17"/>
        <v>22</v>
      </c>
      <c r="B305" s="125"/>
      <c r="C305" s="72" t="s">
        <v>190</v>
      </c>
      <c r="D305" s="56">
        <f>(24.55)*10.764</f>
        <v>264.25619999999998</v>
      </c>
      <c r="E305" s="72">
        <v>0</v>
      </c>
      <c r="F305" s="72">
        <f t="shared" si="18"/>
        <v>409.59710999999999</v>
      </c>
      <c r="G305" s="125"/>
      <c r="H305" s="125"/>
      <c r="I305" s="39"/>
      <c r="L305" s="140"/>
      <c r="M305" s="140"/>
      <c r="N305" s="39"/>
    </row>
    <row r="306" spans="1:14" s="71" customFormat="1" ht="15.75" customHeight="1" x14ac:dyDescent="0.25">
      <c r="A306" s="125">
        <f t="shared" si="17"/>
        <v>23</v>
      </c>
      <c r="B306" s="125"/>
      <c r="C306" s="72" t="s">
        <v>190</v>
      </c>
      <c r="D306" s="56">
        <f>(24.55)*10.764</f>
        <v>264.25619999999998</v>
      </c>
      <c r="E306" s="72">
        <v>0</v>
      </c>
      <c r="F306" s="72">
        <f t="shared" si="18"/>
        <v>409.59710999999999</v>
      </c>
      <c r="G306" s="125"/>
      <c r="H306" s="125"/>
      <c r="I306" s="39"/>
      <c r="L306" s="140"/>
      <c r="M306" s="140"/>
      <c r="N306" s="39"/>
    </row>
    <row r="307" spans="1:14" s="71" customFormat="1" ht="15.75" customHeight="1" x14ac:dyDescent="0.25">
      <c r="A307" s="125">
        <f t="shared" si="17"/>
        <v>24</v>
      </c>
      <c r="B307" s="125"/>
      <c r="C307" s="72" t="s">
        <v>190</v>
      </c>
      <c r="D307" s="56">
        <f>(24.55)*10.764</f>
        <v>264.25619999999998</v>
      </c>
      <c r="E307" s="72">
        <v>0</v>
      </c>
      <c r="F307" s="72">
        <f t="shared" si="18"/>
        <v>409.59710999999999</v>
      </c>
      <c r="G307" s="125"/>
      <c r="H307" s="125"/>
      <c r="I307" s="39"/>
      <c r="L307" s="132"/>
      <c r="M307" s="132"/>
      <c r="N307" s="39"/>
    </row>
    <row r="308" spans="1:14" s="71" customFormat="1" ht="15.75" customHeight="1" x14ac:dyDescent="0.25">
      <c r="A308" s="125">
        <f t="shared" si="17"/>
        <v>25</v>
      </c>
      <c r="B308" s="125"/>
      <c r="C308" s="72" t="s">
        <v>190</v>
      </c>
      <c r="D308" s="56">
        <f>(24.55)*10.764</f>
        <v>264.25619999999998</v>
      </c>
      <c r="E308" s="72">
        <v>0</v>
      </c>
      <c r="F308" s="72">
        <f t="shared" si="18"/>
        <v>409.59710999999999</v>
      </c>
      <c r="G308" s="125"/>
      <c r="H308" s="125"/>
      <c r="I308" s="39"/>
      <c r="L308" s="132"/>
      <c r="M308" s="132"/>
      <c r="N308" s="39"/>
    </row>
    <row r="309" spans="1:14" s="71" customFormat="1" ht="15.75" customHeight="1" x14ac:dyDescent="0.25">
      <c r="A309" s="125">
        <f t="shared" si="17"/>
        <v>26</v>
      </c>
      <c r="B309" s="125"/>
      <c r="C309" s="72" t="s">
        <v>189</v>
      </c>
      <c r="D309" s="56">
        <f>(28.6)*10.764</f>
        <v>307.85039999999998</v>
      </c>
      <c r="E309" s="72">
        <v>0</v>
      </c>
      <c r="F309" s="72">
        <f t="shared" si="18"/>
        <v>477.16811999999999</v>
      </c>
      <c r="G309" s="125"/>
      <c r="H309" s="125"/>
      <c r="I309" s="39"/>
      <c r="L309" s="132"/>
      <c r="M309" s="132"/>
      <c r="N309" s="39"/>
    </row>
    <row r="310" spans="1:14" s="71" customFormat="1" ht="15.75" customHeight="1" x14ac:dyDescent="0.25">
      <c r="A310" s="125">
        <f t="shared" si="17"/>
        <v>27</v>
      </c>
      <c r="B310" s="125"/>
      <c r="C310" s="72" t="s">
        <v>189</v>
      </c>
      <c r="D310" s="56">
        <f>(29.95)*10.764</f>
        <v>322.3818</v>
      </c>
      <c r="E310" s="72">
        <v>0</v>
      </c>
      <c r="F310" s="72">
        <f t="shared" si="18"/>
        <v>499.69179000000003</v>
      </c>
      <c r="G310" s="125"/>
      <c r="H310" s="125"/>
      <c r="I310" s="39"/>
      <c r="L310" s="132"/>
      <c r="M310" s="132"/>
      <c r="N310" s="39"/>
    </row>
    <row r="311" spans="1:14" s="71" customFormat="1" ht="15.75" customHeight="1" x14ac:dyDescent="0.25">
      <c r="A311" s="138" t="s">
        <v>188</v>
      </c>
      <c r="B311" s="138"/>
      <c r="C311" s="138"/>
      <c r="D311" s="138"/>
      <c r="E311" s="138"/>
      <c r="F311" s="138"/>
      <c r="G311" s="138"/>
      <c r="H311" s="138"/>
      <c r="J311" s="39"/>
      <c r="L311" s="132"/>
      <c r="M311" s="132"/>
      <c r="N311" s="39"/>
    </row>
    <row r="312" spans="1:14" s="71" customFormat="1" ht="15.75" customHeight="1" x14ac:dyDescent="0.25">
      <c r="A312" s="139" t="s">
        <v>250</v>
      </c>
      <c r="B312" s="139"/>
      <c r="C312" s="139"/>
      <c r="D312" s="139"/>
      <c r="E312" s="139"/>
      <c r="F312" s="139"/>
      <c r="G312" s="139"/>
      <c r="H312" s="139"/>
      <c r="J312" s="39"/>
      <c r="L312" s="132"/>
      <c r="M312" s="132"/>
      <c r="N312" s="39"/>
    </row>
    <row r="313" spans="1:14" s="71" customFormat="1" ht="15.75" customHeight="1" x14ac:dyDescent="0.25">
      <c r="A313" s="124" t="s">
        <v>201</v>
      </c>
      <c r="B313" s="124"/>
      <c r="C313" s="124"/>
      <c r="D313" s="124"/>
      <c r="E313" s="124"/>
      <c r="F313" s="124"/>
      <c r="G313" s="124"/>
      <c r="H313" s="124"/>
      <c r="J313" s="39"/>
      <c r="L313" s="132"/>
      <c r="M313" s="132"/>
      <c r="N313" s="39"/>
    </row>
    <row r="314" spans="1:14" s="71" customFormat="1" ht="15.75" customHeight="1" x14ac:dyDescent="0.25">
      <c r="A314" s="124" t="s">
        <v>202</v>
      </c>
      <c r="B314" s="124"/>
      <c r="C314" s="124"/>
      <c r="D314" s="124"/>
      <c r="E314" s="124"/>
      <c r="F314" s="124"/>
      <c r="G314" s="124"/>
      <c r="H314" s="124"/>
      <c r="I314" s="73"/>
      <c r="J314" s="62"/>
      <c r="K314" s="73"/>
      <c r="L314" s="132"/>
      <c r="M314" s="132"/>
      <c r="N314" s="39"/>
    </row>
    <row r="315" spans="1:14" s="71" customFormat="1" ht="15.75" customHeight="1" x14ac:dyDescent="0.25">
      <c r="A315" s="124" t="s">
        <v>203</v>
      </c>
      <c r="B315" s="124"/>
      <c r="C315" s="124"/>
      <c r="D315" s="124"/>
      <c r="E315" s="124"/>
      <c r="F315" s="124"/>
      <c r="G315" s="124"/>
      <c r="H315" s="124"/>
      <c r="I315" s="73"/>
      <c r="J315" s="62"/>
      <c r="K315" s="73"/>
      <c r="L315" s="132"/>
      <c r="M315" s="132"/>
      <c r="N315" s="39"/>
    </row>
    <row r="316" spans="1:14" s="71" customFormat="1" ht="15.75" customHeight="1" x14ac:dyDescent="0.25">
      <c r="A316" s="125">
        <v>1</v>
      </c>
      <c r="B316" s="125"/>
      <c r="C316" s="72" t="s">
        <v>190</v>
      </c>
      <c r="D316" s="56">
        <f>(24.55)*10.764</f>
        <v>264.25619999999998</v>
      </c>
      <c r="E316" s="72">
        <v>0</v>
      </c>
      <c r="F316" s="72">
        <f t="shared" ref="F316:F330" si="19">D316*(($F$226)+1)+(IF(E316&lt;101,E316,IF(E316&lt;201,E316/2,IF(E316&lt;=301,E316/3,E316/4))))</f>
        <v>409.59710999999999</v>
      </c>
      <c r="G316" s="125" t="str">
        <f>A315</f>
        <v>1st Floor for Residential</v>
      </c>
      <c r="H316" s="125"/>
      <c r="I316" s="62"/>
      <c r="J316" s="62"/>
      <c r="K316" s="73"/>
      <c r="L316" s="140"/>
      <c r="M316" s="140"/>
      <c r="N316" s="39"/>
    </row>
    <row r="317" spans="1:14" s="71" customFormat="1" ht="15.75" customHeight="1" x14ac:dyDescent="0.25">
      <c r="A317" s="125">
        <f t="shared" ref="A317:A330" si="20">A316+1</f>
        <v>2</v>
      </c>
      <c r="B317" s="125"/>
      <c r="C317" s="72" t="s">
        <v>190</v>
      </c>
      <c r="D317" s="56">
        <f>(24.55)*10.764</f>
        <v>264.25619999999998</v>
      </c>
      <c r="E317" s="72">
        <v>0</v>
      </c>
      <c r="F317" s="72">
        <f t="shared" si="19"/>
        <v>409.59710999999999</v>
      </c>
      <c r="G317" s="125"/>
      <c r="H317" s="125"/>
      <c r="I317" s="62"/>
      <c r="J317" s="73"/>
      <c r="K317" s="62"/>
      <c r="L317" s="73"/>
      <c r="M317" s="73"/>
    </row>
    <row r="318" spans="1:14" s="71" customFormat="1" ht="15.75" customHeight="1" x14ac:dyDescent="0.25">
      <c r="A318" s="125">
        <f t="shared" si="20"/>
        <v>3</v>
      </c>
      <c r="B318" s="125"/>
      <c r="C318" s="72" t="s">
        <v>190</v>
      </c>
      <c r="D318" s="56">
        <f>(24.55)*10.764</f>
        <v>264.25619999999998</v>
      </c>
      <c r="E318" s="72">
        <v>0</v>
      </c>
      <c r="F318" s="72">
        <f t="shared" si="19"/>
        <v>409.59710999999999</v>
      </c>
      <c r="G318" s="125"/>
      <c r="H318" s="125"/>
      <c r="I318" s="62"/>
      <c r="J318" s="73"/>
      <c r="K318" s="73"/>
      <c r="L318" s="140"/>
      <c r="M318" s="140"/>
      <c r="N318" s="39"/>
    </row>
    <row r="319" spans="1:14" s="71" customFormat="1" ht="15.75" customHeight="1" x14ac:dyDescent="0.25">
      <c r="A319" s="125">
        <f t="shared" si="20"/>
        <v>4</v>
      </c>
      <c r="B319" s="125"/>
      <c r="C319" s="72" t="s">
        <v>189</v>
      </c>
      <c r="D319" s="56">
        <f>(28.56)*10.764</f>
        <v>307.41983999999997</v>
      </c>
      <c r="E319" s="72">
        <v>0</v>
      </c>
      <c r="F319" s="72">
        <f t="shared" si="19"/>
        <v>476.50075199999998</v>
      </c>
      <c r="G319" s="125"/>
      <c r="H319" s="125"/>
      <c r="I319" s="62"/>
      <c r="J319" s="73"/>
      <c r="K319" s="73"/>
      <c r="L319" s="140"/>
      <c r="M319" s="140"/>
      <c r="N319" s="39"/>
    </row>
    <row r="320" spans="1:14" s="71" customFormat="1" ht="15.75" customHeight="1" x14ac:dyDescent="0.25">
      <c r="A320" s="125">
        <f t="shared" si="20"/>
        <v>5</v>
      </c>
      <c r="B320" s="125"/>
      <c r="C320" s="72" t="s">
        <v>189</v>
      </c>
      <c r="D320" s="56">
        <f>(29.95)*10.764</f>
        <v>322.3818</v>
      </c>
      <c r="E320" s="72">
        <v>0</v>
      </c>
      <c r="F320" s="72">
        <f t="shared" si="19"/>
        <v>499.69179000000003</v>
      </c>
      <c r="G320" s="125"/>
      <c r="H320" s="125"/>
      <c r="I320" s="62"/>
      <c r="J320" s="73"/>
      <c r="K320" s="73"/>
      <c r="L320" s="140"/>
      <c r="M320" s="140"/>
      <c r="N320" s="39"/>
    </row>
    <row r="321" spans="1:14" s="71" customFormat="1" ht="15.75" customHeight="1" x14ac:dyDescent="0.25">
      <c r="A321" s="125">
        <f t="shared" si="20"/>
        <v>6</v>
      </c>
      <c r="B321" s="125"/>
      <c r="C321" s="72" t="s">
        <v>190</v>
      </c>
      <c r="D321" s="56">
        <f>(17.64)*10.764</f>
        <v>189.87696</v>
      </c>
      <c r="E321" s="72">
        <v>0</v>
      </c>
      <c r="F321" s="72">
        <f t="shared" si="19"/>
        <v>294.30928799999998</v>
      </c>
      <c r="G321" s="125"/>
      <c r="H321" s="125"/>
      <c r="I321" s="39"/>
      <c r="L321" s="140"/>
      <c r="M321" s="140"/>
      <c r="N321" s="39"/>
    </row>
    <row r="322" spans="1:14" s="71" customFormat="1" ht="15.75" customHeight="1" x14ac:dyDescent="0.25">
      <c r="A322" s="125">
        <f t="shared" si="20"/>
        <v>7</v>
      </c>
      <c r="B322" s="125"/>
      <c r="C322" s="72" t="s">
        <v>190</v>
      </c>
      <c r="D322" s="56">
        <f t="shared" ref="D322:D327" si="21">(17.7)*10.764</f>
        <v>190.52279999999999</v>
      </c>
      <c r="E322" s="72">
        <v>0</v>
      </c>
      <c r="F322" s="72">
        <f t="shared" si="19"/>
        <v>295.31034</v>
      </c>
      <c r="G322" s="125"/>
      <c r="H322" s="125"/>
      <c r="I322" s="39"/>
      <c r="L322" s="140"/>
      <c r="M322" s="140"/>
      <c r="N322" s="39"/>
    </row>
    <row r="323" spans="1:14" s="71" customFormat="1" ht="15.75" customHeight="1" x14ac:dyDescent="0.25">
      <c r="A323" s="125">
        <f t="shared" si="20"/>
        <v>8</v>
      </c>
      <c r="B323" s="125"/>
      <c r="C323" s="72" t="s">
        <v>190</v>
      </c>
      <c r="D323" s="56">
        <f t="shared" si="21"/>
        <v>190.52279999999999</v>
      </c>
      <c r="E323" s="72">
        <v>0</v>
      </c>
      <c r="F323" s="72">
        <f t="shared" si="19"/>
        <v>295.31034</v>
      </c>
      <c r="G323" s="125"/>
      <c r="H323" s="125"/>
      <c r="I323" s="39"/>
      <c r="L323" s="140"/>
      <c r="M323" s="140"/>
      <c r="N323" s="39"/>
    </row>
    <row r="324" spans="1:14" s="71" customFormat="1" ht="15.75" customHeight="1" x14ac:dyDescent="0.25">
      <c r="A324" s="125">
        <f t="shared" si="20"/>
        <v>9</v>
      </c>
      <c r="B324" s="125"/>
      <c r="C324" s="72" t="s">
        <v>190</v>
      </c>
      <c r="D324" s="56">
        <f t="shared" si="21"/>
        <v>190.52279999999999</v>
      </c>
      <c r="E324" s="72">
        <v>0</v>
      </c>
      <c r="F324" s="72">
        <f t="shared" si="19"/>
        <v>295.31034</v>
      </c>
      <c r="G324" s="125"/>
      <c r="H324" s="125"/>
      <c r="I324" s="39"/>
      <c r="L324" s="140"/>
      <c r="M324" s="140"/>
      <c r="N324" s="39"/>
    </row>
    <row r="325" spans="1:14" s="71" customFormat="1" ht="15.75" customHeight="1" x14ac:dyDescent="0.25">
      <c r="A325" s="125">
        <f t="shared" si="20"/>
        <v>10</v>
      </c>
      <c r="B325" s="125"/>
      <c r="C325" s="72" t="s">
        <v>190</v>
      </c>
      <c r="D325" s="56">
        <f t="shared" si="21"/>
        <v>190.52279999999999</v>
      </c>
      <c r="E325" s="72">
        <v>0</v>
      </c>
      <c r="F325" s="72">
        <f t="shared" si="19"/>
        <v>295.31034</v>
      </c>
      <c r="G325" s="125"/>
      <c r="H325" s="125"/>
      <c r="I325" s="39"/>
      <c r="L325" s="140"/>
      <c r="M325" s="140"/>
      <c r="N325" s="39"/>
    </row>
    <row r="326" spans="1:14" s="71" customFormat="1" ht="15.75" customHeight="1" x14ac:dyDescent="0.25">
      <c r="A326" s="125">
        <f t="shared" si="20"/>
        <v>11</v>
      </c>
      <c r="B326" s="125"/>
      <c r="C326" s="72" t="s">
        <v>190</v>
      </c>
      <c r="D326" s="56">
        <f t="shared" si="21"/>
        <v>190.52279999999999</v>
      </c>
      <c r="E326" s="72">
        <v>0</v>
      </c>
      <c r="F326" s="72">
        <f t="shared" si="19"/>
        <v>295.31034</v>
      </c>
      <c r="G326" s="125"/>
      <c r="H326" s="125"/>
      <c r="I326" s="39"/>
      <c r="L326" s="132"/>
      <c r="M326" s="132"/>
      <c r="N326" s="39"/>
    </row>
    <row r="327" spans="1:14" s="71" customFormat="1" ht="15.75" customHeight="1" x14ac:dyDescent="0.25">
      <c r="A327" s="125">
        <f t="shared" si="20"/>
        <v>12</v>
      </c>
      <c r="B327" s="125"/>
      <c r="C327" s="72" t="s">
        <v>190</v>
      </c>
      <c r="D327" s="56">
        <f t="shared" si="21"/>
        <v>190.52279999999999</v>
      </c>
      <c r="E327" s="72">
        <v>0</v>
      </c>
      <c r="F327" s="72">
        <f t="shared" si="19"/>
        <v>295.31034</v>
      </c>
      <c r="G327" s="125"/>
      <c r="H327" s="125"/>
      <c r="I327" s="39"/>
      <c r="L327" s="132"/>
      <c r="M327" s="132"/>
      <c r="N327" s="39"/>
    </row>
    <row r="328" spans="1:14" s="71" customFormat="1" ht="15.75" customHeight="1" x14ac:dyDescent="0.25">
      <c r="A328" s="125">
        <v>28</v>
      </c>
      <c r="B328" s="125"/>
      <c r="C328" s="72" t="s">
        <v>189</v>
      </c>
      <c r="D328" s="56">
        <f>(29.95)*10.764</f>
        <v>322.3818</v>
      </c>
      <c r="E328" s="72">
        <v>0</v>
      </c>
      <c r="F328" s="72">
        <f t="shared" si="19"/>
        <v>499.69179000000003</v>
      </c>
      <c r="G328" s="125"/>
      <c r="H328" s="125"/>
      <c r="I328" s="39"/>
      <c r="L328" s="132"/>
      <c r="M328" s="132"/>
      <c r="N328" s="39"/>
    </row>
    <row r="329" spans="1:14" s="71" customFormat="1" ht="15.75" customHeight="1" x14ac:dyDescent="0.25">
      <c r="A329" s="125">
        <f t="shared" si="20"/>
        <v>29</v>
      </c>
      <c r="B329" s="125"/>
      <c r="C329" s="72" t="s">
        <v>189</v>
      </c>
      <c r="D329" s="56">
        <f>(28.6)*10.764</f>
        <v>307.85039999999998</v>
      </c>
      <c r="E329" s="72">
        <v>0</v>
      </c>
      <c r="F329" s="72">
        <f t="shared" si="19"/>
        <v>477.16811999999999</v>
      </c>
      <c r="G329" s="125"/>
      <c r="H329" s="125"/>
      <c r="I329" s="39"/>
      <c r="L329" s="132"/>
      <c r="M329" s="132"/>
      <c r="N329" s="39"/>
    </row>
    <row r="330" spans="1:14" s="71" customFormat="1" ht="15.75" customHeight="1" x14ac:dyDescent="0.25">
      <c r="A330" s="125">
        <f t="shared" si="20"/>
        <v>30</v>
      </c>
      <c r="B330" s="125"/>
      <c r="C330" s="72" t="s">
        <v>190</v>
      </c>
      <c r="D330" s="56">
        <f>(24.55)*10.764</f>
        <v>264.25619999999998</v>
      </c>
      <c r="E330" s="72">
        <v>0</v>
      </c>
      <c r="F330" s="72">
        <f t="shared" si="19"/>
        <v>409.59710999999999</v>
      </c>
      <c r="G330" s="125"/>
      <c r="H330" s="125"/>
      <c r="I330" s="62"/>
      <c r="J330" s="73"/>
      <c r="K330" s="73"/>
      <c r="L330" s="132"/>
      <c r="M330" s="132"/>
      <c r="N330" s="39"/>
    </row>
    <row r="331" spans="1:14" s="71" customFormat="1" ht="15.75" customHeight="1" x14ac:dyDescent="0.25">
      <c r="A331" s="124" t="s">
        <v>204</v>
      </c>
      <c r="B331" s="124"/>
      <c r="C331" s="124"/>
      <c r="D331" s="124"/>
      <c r="E331" s="124"/>
      <c r="F331" s="124"/>
      <c r="G331" s="124"/>
      <c r="H331" s="124"/>
      <c r="I331" s="73"/>
      <c r="J331" s="62"/>
      <c r="K331" s="73"/>
      <c r="L331" s="132"/>
      <c r="M331" s="132"/>
      <c r="N331" s="39"/>
    </row>
    <row r="332" spans="1:14" s="71" customFormat="1" ht="15.75" customHeight="1" x14ac:dyDescent="0.25">
      <c r="A332" s="125">
        <v>1</v>
      </c>
      <c r="B332" s="125"/>
      <c r="C332" s="72" t="s">
        <v>190</v>
      </c>
      <c r="D332" s="56">
        <f>(24.55)*10.764</f>
        <v>264.25619999999998</v>
      </c>
      <c r="E332" s="72">
        <v>0</v>
      </c>
      <c r="F332" s="72">
        <f t="shared" ref="F332:F346" si="22">D332*(($F$226)+1)+(IF(E332&lt;101,E332,IF(E332&lt;201,E332/2,IF(E332&lt;=301,E332/3,E332/4))))</f>
        <v>409.59710999999999</v>
      </c>
      <c r="G332" s="125" t="str">
        <f>A331</f>
        <v>2nd to 4th, 6th &amp; 7th, 10th to 12th, 14th, 16th, 18th to 20th, 23rd, 24th &amp; 26th Floor</v>
      </c>
      <c r="H332" s="125"/>
      <c r="I332" s="62"/>
      <c r="J332" s="62">
        <f>16500*F332</f>
        <v>6758352.3149999995</v>
      </c>
      <c r="K332" s="73"/>
      <c r="L332" s="132"/>
      <c r="M332" s="132"/>
      <c r="N332" s="39"/>
    </row>
    <row r="333" spans="1:14" s="71" customFormat="1" x14ac:dyDescent="0.25">
      <c r="A333" s="125">
        <f t="shared" ref="A333:A346" si="23">A332+1</f>
        <v>2</v>
      </c>
      <c r="B333" s="125"/>
      <c r="C333" s="72" t="s">
        <v>190</v>
      </c>
      <c r="D333" s="56">
        <f>(24.55)*10.764</f>
        <v>264.25619999999998</v>
      </c>
      <c r="E333" s="72">
        <v>0</v>
      </c>
      <c r="F333" s="72">
        <f t="shared" si="22"/>
        <v>409.59710999999999</v>
      </c>
      <c r="G333" s="125"/>
      <c r="H333" s="125"/>
      <c r="I333" s="62"/>
      <c r="J333" s="73"/>
      <c r="K333" s="62"/>
    </row>
    <row r="334" spans="1:14" s="71" customFormat="1" ht="15.75" customHeight="1" x14ac:dyDescent="0.25">
      <c r="A334" s="125">
        <f t="shared" si="23"/>
        <v>3</v>
      </c>
      <c r="B334" s="125"/>
      <c r="C334" s="72" t="s">
        <v>190</v>
      </c>
      <c r="D334" s="56">
        <f>(24.55)*10.764</f>
        <v>264.25619999999998</v>
      </c>
      <c r="E334" s="72">
        <v>0</v>
      </c>
      <c r="F334" s="72">
        <f t="shared" si="22"/>
        <v>409.59710999999999</v>
      </c>
      <c r="G334" s="125"/>
      <c r="H334" s="125"/>
      <c r="I334" s="62"/>
      <c r="J334" s="73"/>
      <c r="K334" s="73"/>
      <c r="L334" s="132"/>
      <c r="M334" s="132"/>
      <c r="N334" s="39"/>
    </row>
    <row r="335" spans="1:14" s="71" customFormat="1" ht="15.75" customHeight="1" x14ac:dyDescent="0.25">
      <c r="A335" s="125">
        <f t="shared" si="23"/>
        <v>4</v>
      </c>
      <c r="B335" s="125"/>
      <c r="C335" s="72" t="s">
        <v>189</v>
      </c>
      <c r="D335" s="56">
        <f>(28.56)*10.764</f>
        <v>307.41983999999997</v>
      </c>
      <c r="E335" s="72">
        <v>0</v>
      </c>
      <c r="F335" s="72">
        <f t="shared" si="22"/>
        <v>476.50075199999998</v>
      </c>
      <c r="G335" s="125"/>
      <c r="H335" s="125"/>
      <c r="I335" s="62"/>
      <c r="J335" s="73"/>
      <c r="K335" s="73"/>
      <c r="L335" s="132"/>
      <c r="M335" s="132"/>
      <c r="N335" s="39"/>
    </row>
    <row r="336" spans="1:14" s="71" customFormat="1" ht="15.75" customHeight="1" x14ac:dyDescent="0.25">
      <c r="A336" s="125">
        <f t="shared" si="23"/>
        <v>5</v>
      </c>
      <c r="B336" s="125"/>
      <c r="C336" s="72" t="s">
        <v>189</v>
      </c>
      <c r="D336" s="56">
        <f>(29.95)*10.764</f>
        <v>322.3818</v>
      </c>
      <c r="E336" s="72">
        <v>0</v>
      </c>
      <c r="F336" s="72">
        <f t="shared" si="22"/>
        <v>499.69179000000003</v>
      </c>
      <c r="G336" s="125"/>
      <c r="H336" s="125"/>
      <c r="I336" s="62"/>
      <c r="J336" s="73"/>
      <c r="K336" s="73"/>
      <c r="L336" s="132"/>
      <c r="M336" s="132"/>
      <c r="N336" s="39"/>
    </row>
    <row r="337" spans="1:14" s="71" customFormat="1" ht="15.75" customHeight="1" x14ac:dyDescent="0.25">
      <c r="A337" s="125">
        <f t="shared" si="23"/>
        <v>6</v>
      </c>
      <c r="B337" s="125"/>
      <c r="C337" s="72" t="s">
        <v>190</v>
      </c>
      <c r="D337" s="56">
        <f>(17.64)*10.764</f>
        <v>189.87696</v>
      </c>
      <c r="E337" s="72">
        <v>0</v>
      </c>
      <c r="F337" s="72">
        <f t="shared" si="22"/>
        <v>294.30928799999998</v>
      </c>
      <c r="G337" s="125"/>
      <c r="H337" s="125"/>
      <c r="I337" s="62"/>
      <c r="J337" s="73"/>
      <c r="K337" s="73"/>
      <c r="L337" s="132"/>
      <c r="M337" s="132"/>
      <c r="N337" s="39"/>
    </row>
    <row r="338" spans="1:14" s="71" customFormat="1" ht="15.75" customHeight="1" x14ac:dyDescent="0.25">
      <c r="A338" s="125">
        <f t="shared" si="23"/>
        <v>7</v>
      </c>
      <c r="B338" s="125"/>
      <c r="C338" s="72" t="s">
        <v>190</v>
      </c>
      <c r="D338" s="56">
        <f t="shared" ref="D338:D343" si="24">(17.7)*10.764</f>
        <v>190.52279999999999</v>
      </c>
      <c r="E338" s="72">
        <v>0</v>
      </c>
      <c r="F338" s="72">
        <f t="shared" si="22"/>
        <v>295.31034</v>
      </c>
      <c r="G338" s="125"/>
      <c r="H338" s="125"/>
      <c r="I338" s="62"/>
      <c r="J338" s="73"/>
      <c r="K338" s="73"/>
      <c r="L338" s="132"/>
      <c r="M338" s="132"/>
      <c r="N338" s="39"/>
    </row>
    <row r="339" spans="1:14" s="71" customFormat="1" ht="15.75" customHeight="1" x14ac:dyDescent="0.25">
      <c r="A339" s="125">
        <f t="shared" si="23"/>
        <v>8</v>
      </c>
      <c r="B339" s="125"/>
      <c r="C339" s="72" t="s">
        <v>190</v>
      </c>
      <c r="D339" s="56">
        <f t="shared" si="24"/>
        <v>190.52279999999999</v>
      </c>
      <c r="E339" s="72">
        <v>0</v>
      </c>
      <c r="F339" s="72">
        <f t="shared" si="22"/>
        <v>295.31034</v>
      </c>
      <c r="G339" s="125"/>
      <c r="H339" s="125"/>
      <c r="I339" s="62"/>
      <c r="J339" s="73"/>
      <c r="K339" s="73"/>
      <c r="L339" s="132"/>
      <c r="M339" s="132"/>
      <c r="N339" s="39"/>
    </row>
    <row r="340" spans="1:14" s="71" customFormat="1" ht="15.75" customHeight="1" x14ac:dyDescent="0.25">
      <c r="A340" s="125">
        <f t="shared" si="23"/>
        <v>9</v>
      </c>
      <c r="B340" s="125"/>
      <c r="C340" s="72" t="s">
        <v>190</v>
      </c>
      <c r="D340" s="56">
        <f t="shared" si="24"/>
        <v>190.52279999999999</v>
      </c>
      <c r="E340" s="72">
        <v>0</v>
      </c>
      <c r="F340" s="72">
        <f t="shared" si="22"/>
        <v>295.31034</v>
      </c>
      <c r="G340" s="125"/>
      <c r="H340" s="125"/>
      <c r="I340" s="39"/>
      <c r="L340" s="132"/>
      <c r="M340" s="132"/>
      <c r="N340" s="39"/>
    </row>
    <row r="341" spans="1:14" s="71" customFormat="1" ht="15.75" customHeight="1" x14ac:dyDescent="0.25">
      <c r="A341" s="125">
        <f t="shared" si="23"/>
        <v>10</v>
      </c>
      <c r="B341" s="125"/>
      <c r="C341" s="72" t="s">
        <v>190</v>
      </c>
      <c r="D341" s="56">
        <f t="shared" si="24"/>
        <v>190.52279999999999</v>
      </c>
      <c r="E341" s="72">
        <v>0</v>
      </c>
      <c r="F341" s="72">
        <f t="shared" si="22"/>
        <v>295.31034</v>
      </c>
      <c r="G341" s="125"/>
      <c r="H341" s="125"/>
      <c r="I341" s="39"/>
      <c r="L341" s="132"/>
      <c r="M341" s="132"/>
      <c r="N341" s="39"/>
    </row>
    <row r="342" spans="1:14" s="71" customFormat="1" ht="15.75" customHeight="1" x14ac:dyDescent="0.25">
      <c r="A342" s="125">
        <f t="shared" si="23"/>
        <v>11</v>
      </c>
      <c r="B342" s="125"/>
      <c r="C342" s="72" t="s">
        <v>190</v>
      </c>
      <c r="D342" s="56">
        <f t="shared" si="24"/>
        <v>190.52279999999999</v>
      </c>
      <c r="E342" s="72">
        <v>0</v>
      </c>
      <c r="F342" s="72">
        <f t="shared" si="22"/>
        <v>295.31034</v>
      </c>
      <c r="G342" s="125"/>
      <c r="H342" s="125"/>
      <c r="I342" s="39"/>
      <c r="L342" s="132"/>
      <c r="M342" s="132"/>
      <c r="N342" s="39"/>
    </row>
    <row r="343" spans="1:14" s="71" customFormat="1" ht="15.75" customHeight="1" x14ac:dyDescent="0.25">
      <c r="A343" s="125">
        <f t="shared" si="23"/>
        <v>12</v>
      </c>
      <c r="B343" s="125"/>
      <c r="C343" s="72" t="s">
        <v>190</v>
      </c>
      <c r="D343" s="56">
        <f t="shared" si="24"/>
        <v>190.52279999999999</v>
      </c>
      <c r="E343" s="72">
        <v>0</v>
      </c>
      <c r="F343" s="72">
        <f t="shared" si="22"/>
        <v>295.31034</v>
      </c>
      <c r="G343" s="125"/>
      <c r="H343" s="125"/>
      <c r="I343" s="39"/>
      <c r="L343" s="132"/>
      <c r="M343" s="132"/>
      <c r="N343" s="39"/>
    </row>
    <row r="344" spans="1:14" s="71" customFormat="1" ht="15.75" customHeight="1" x14ac:dyDescent="0.25">
      <c r="A344" s="125">
        <v>28</v>
      </c>
      <c r="B344" s="125"/>
      <c r="C344" s="72" t="s">
        <v>189</v>
      </c>
      <c r="D344" s="56">
        <f>(29.95)*10.764</f>
        <v>322.3818</v>
      </c>
      <c r="E344" s="72">
        <v>0</v>
      </c>
      <c r="F344" s="72">
        <f t="shared" si="22"/>
        <v>499.69179000000003</v>
      </c>
      <c r="G344" s="125"/>
      <c r="H344" s="125"/>
      <c r="I344" s="39"/>
      <c r="L344" s="132"/>
      <c r="M344" s="132"/>
      <c r="N344" s="39"/>
    </row>
    <row r="345" spans="1:14" s="71" customFormat="1" ht="15.75" customHeight="1" x14ac:dyDescent="0.25">
      <c r="A345" s="125">
        <f t="shared" si="23"/>
        <v>29</v>
      </c>
      <c r="B345" s="125"/>
      <c r="C345" s="72" t="s">
        <v>189</v>
      </c>
      <c r="D345" s="56">
        <f>(28.6)*10.764</f>
        <v>307.85039999999998</v>
      </c>
      <c r="E345" s="72">
        <v>0</v>
      </c>
      <c r="F345" s="72">
        <f t="shared" si="22"/>
        <v>477.16811999999999</v>
      </c>
      <c r="G345" s="125"/>
      <c r="H345" s="125"/>
      <c r="I345" s="39"/>
      <c r="L345" s="132"/>
      <c r="M345" s="132"/>
      <c r="N345" s="39"/>
    </row>
    <row r="346" spans="1:14" s="71" customFormat="1" ht="15.75" customHeight="1" x14ac:dyDescent="0.25">
      <c r="A346" s="125">
        <f t="shared" si="23"/>
        <v>30</v>
      </c>
      <c r="B346" s="125"/>
      <c r="C346" s="72" t="s">
        <v>190</v>
      </c>
      <c r="D346" s="56">
        <f>(24.55)*10.764</f>
        <v>264.25619999999998</v>
      </c>
      <c r="E346" s="72">
        <v>0</v>
      </c>
      <c r="F346" s="72">
        <f t="shared" si="22"/>
        <v>409.59710999999999</v>
      </c>
      <c r="G346" s="125"/>
      <c r="H346" s="125"/>
      <c r="I346" s="39"/>
      <c r="L346" s="132"/>
      <c r="M346" s="132"/>
      <c r="N346" s="39"/>
    </row>
    <row r="347" spans="1:14" s="71" customFormat="1" ht="15.75" customHeight="1" x14ac:dyDescent="0.25">
      <c r="A347" s="124" t="s">
        <v>191</v>
      </c>
      <c r="B347" s="124"/>
      <c r="C347" s="124"/>
      <c r="D347" s="124"/>
      <c r="E347" s="124"/>
      <c r="F347" s="124"/>
      <c r="G347" s="124"/>
      <c r="H347" s="124"/>
      <c r="J347" s="39"/>
      <c r="L347" s="132"/>
      <c r="M347" s="132"/>
      <c r="N347" s="39"/>
    </row>
    <row r="348" spans="1:14" s="71" customFormat="1" ht="15.75" customHeight="1" x14ac:dyDescent="0.25">
      <c r="A348" s="125">
        <v>1</v>
      </c>
      <c r="B348" s="125"/>
      <c r="C348" s="72" t="s">
        <v>190</v>
      </c>
      <c r="D348" s="56">
        <f>(24.55)*10.764</f>
        <v>264.25619999999998</v>
      </c>
      <c r="E348" s="72">
        <v>0</v>
      </c>
      <c r="F348" s="72">
        <f t="shared" ref="F348:F362" si="25">D348*(($F$226)+1)+(IF(E348&lt;101,E348,IF(E348&lt;201,E348/2,IF(E348&lt;=301,E348/3,E348/4))))</f>
        <v>409.59710999999999</v>
      </c>
      <c r="G348" s="125" t="str">
        <f>A347</f>
        <v>5th, 9th, 13th, 17th, 21st &amp; 25th Floor</v>
      </c>
      <c r="H348" s="125"/>
      <c r="I348" s="39"/>
      <c r="L348" s="132"/>
      <c r="M348" s="132"/>
      <c r="N348" s="39"/>
    </row>
    <row r="349" spans="1:14" s="71" customFormat="1" x14ac:dyDescent="0.25">
      <c r="A349" s="125">
        <f t="shared" ref="A349:A362" si="26">A348+1</f>
        <v>2</v>
      </c>
      <c r="B349" s="125"/>
      <c r="C349" s="72" t="s">
        <v>190</v>
      </c>
      <c r="D349" s="56">
        <f>(24.55)*10.764</f>
        <v>264.25619999999998</v>
      </c>
      <c r="E349" s="72">
        <v>0</v>
      </c>
      <c r="F349" s="72">
        <f t="shared" si="25"/>
        <v>409.59710999999999</v>
      </c>
      <c r="G349" s="125"/>
      <c r="H349" s="125"/>
      <c r="I349" s="39"/>
    </row>
    <row r="350" spans="1:14" s="71" customFormat="1" ht="15.75" customHeight="1" x14ac:dyDescent="0.25">
      <c r="A350" s="125">
        <f t="shared" si="26"/>
        <v>3</v>
      </c>
      <c r="B350" s="125"/>
      <c r="C350" s="72" t="s">
        <v>190</v>
      </c>
      <c r="D350" s="56">
        <f>(24.55)*10.764</f>
        <v>264.25619999999998</v>
      </c>
      <c r="E350" s="72">
        <v>0</v>
      </c>
      <c r="F350" s="72">
        <f t="shared" si="25"/>
        <v>409.59710999999999</v>
      </c>
      <c r="G350" s="125"/>
      <c r="H350" s="125"/>
      <c r="I350" s="39"/>
      <c r="L350" s="132"/>
      <c r="M350" s="132"/>
      <c r="N350" s="39"/>
    </row>
    <row r="351" spans="1:14" s="71" customFormat="1" ht="15.75" customHeight="1" x14ac:dyDescent="0.25">
      <c r="A351" s="125">
        <f t="shared" si="26"/>
        <v>4</v>
      </c>
      <c r="B351" s="125"/>
      <c r="C351" s="72" t="s">
        <v>189</v>
      </c>
      <c r="D351" s="56">
        <f>(28.56)*10.764</f>
        <v>307.41983999999997</v>
      </c>
      <c r="E351" s="72">
        <v>0</v>
      </c>
      <c r="F351" s="72">
        <f t="shared" si="25"/>
        <v>476.50075199999998</v>
      </c>
      <c r="G351" s="125"/>
      <c r="H351" s="125"/>
      <c r="I351" s="39"/>
      <c r="L351" s="132"/>
      <c r="M351" s="132"/>
      <c r="N351" s="39"/>
    </row>
    <row r="352" spans="1:14" s="71" customFormat="1" ht="15.75" customHeight="1" x14ac:dyDescent="0.25">
      <c r="A352" s="125">
        <f t="shared" si="26"/>
        <v>5</v>
      </c>
      <c r="B352" s="125"/>
      <c r="C352" s="72" t="s">
        <v>189</v>
      </c>
      <c r="D352" s="56">
        <f>(29.95)*10.764</f>
        <v>322.3818</v>
      </c>
      <c r="E352" s="72">
        <v>0</v>
      </c>
      <c r="F352" s="72">
        <f t="shared" si="25"/>
        <v>499.69179000000003</v>
      </c>
      <c r="G352" s="125"/>
      <c r="H352" s="125"/>
      <c r="I352" s="39"/>
      <c r="L352" s="132"/>
      <c r="M352" s="132"/>
      <c r="N352" s="39"/>
    </row>
    <row r="353" spans="1:14" s="71" customFormat="1" ht="15.75" customHeight="1" x14ac:dyDescent="0.25">
      <c r="A353" s="125">
        <f t="shared" si="26"/>
        <v>6</v>
      </c>
      <c r="B353" s="125"/>
      <c r="C353" s="72" t="s">
        <v>190</v>
      </c>
      <c r="D353" s="56">
        <f>(17.64)*10.764</f>
        <v>189.87696</v>
      </c>
      <c r="E353" s="72">
        <v>0</v>
      </c>
      <c r="F353" s="72">
        <f t="shared" si="25"/>
        <v>294.30928799999998</v>
      </c>
      <c r="G353" s="125"/>
      <c r="H353" s="125"/>
      <c r="I353" s="39"/>
      <c r="L353" s="132"/>
      <c r="M353" s="132"/>
      <c r="N353" s="39"/>
    </row>
    <row r="354" spans="1:14" s="71" customFormat="1" ht="15.75" customHeight="1" x14ac:dyDescent="0.25">
      <c r="A354" s="125">
        <f t="shared" si="26"/>
        <v>7</v>
      </c>
      <c r="B354" s="125"/>
      <c r="C354" s="72" t="s">
        <v>190</v>
      </c>
      <c r="D354" s="56">
        <f t="shared" ref="D354:D359" si="27">(17.7)*10.764</f>
        <v>190.52279999999999</v>
      </c>
      <c r="E354" s="72">
        <v>0</v>
      </c>
      <c r="F354" s="72">
        <f t="shared" si="25"/>
        <v>295.31034</v>
      </c>
      <c r="G354" s="125"/>
      <c r="H354" s="125"/>
      <c r="I354" s="39"/>
      <c r="L354" s="132"/>
      <c r="M354" s="132"/>
      <c r="N354" s="39"/>
    </row>
    <row r="355" spans="1:14" s="71" customFormat="1" ht="15.75" customHeight="1" x14ac:dyDescent="0.25">
      <c r="A355" s="125">
        <f t="shared" si="26"/>
        <v>8</v>
      </c>
      <c r="B355" s="125"/>
      <c r="C355" s="72" t="s">
        <v>190</v>
      </c>
      <c r="D355" s="56">
        <f t="shared" si="27"/>
        <v>190.52279999999999</v>
      </c>
      <c r="E355" s="72">
        <v>0</v>
      </c>
      <c r="F355" s="72">
        <f t="shared" si="25"/>
        <v>295.31034</v>
      </c>
      <c r="G355" s="125"/>
      <c r="H355" s="125"/>
      <c r="I355" s="39"/>
      <c r="L355" s="132"/>
      <c r="M355" s="132"/>
      <c r="N355" s="39"/>
    </row>
    <row r="356" spans="1:14" s="71" customFormat="1" ht="15.75" customHeight="1" x14ac:dyDescent="0.25">
      <c r="A356" s="125">
        <f t="shared" si="26"/>
        <v>9</v>
      </c>
      <c r="B356" s="125"/>
      <c r="C356" s="72" t="s">
        <v>190</v>
      </c>
      <c r="D356" s="56">
        <f t="shared" si="27"/>
        <v>190.52279999999999</v>
      </c>
      <c r="E356" s="72">
        <v>0</v>
      </c>
      <c r="F356" s="72">
        <f t="shared" si="25"/>
        <v>295.31034</v>
      </c>
      <c r="G356" s="125"/>
      <c r="H356" s="125"/>
      <c r="I356" s="39"/>
      <c r="L356" s="132"/>
      <c r="M356" s="132"/>
      <c r="N356" s="39"/>
    </row>
    <row r="357" spans="1:14" s="71" customFormat="1" ht="15.75" customHeight="1" x14ac:dyDescent="0.25">
      <c r="A357" s="125">
        <f t="shared" si="26"/>
        <v>10</v>
      </c>
      <c r="B357" s="125"/>
      <c r="C357" s="72" t="s">
        <v>190</v>
      </c>
      <c r="D357" s="56">
        <f t="shared" si="27"/>
        <v>190.52279999999999</v>
      </c>
      <c r="E357" s="72">
        <v>0</v>
      </c>
      <c r="F357" s="72">
        <f t="shared" si="25"/>
        <v>295.31034</v>
      </c>
      <c r="G357" s="125"/>
      <c r="H357" s="125"/>
      <c r="I357" s="39"/>
      <c r="L357" s="132"/>
      <c r="M357" s="132"/>
      <c r="N357" s="39"/>
    </row>
    <row r="358" spans="1:14" s="71" customFormat="1" ht="15.75" customHeight="1" x14ac:dyDescent="0.25">
      <c r="A358" s="125">
        <f t="shared" si="26"/>
        <v>11</v>
      </c>
      <c r="B358" s="125"/>
      <c r="C358" s="72" t="s">
        <v>190</v>
      </c>
      <c r="D358" s="56">
        <f t="shared" si="27"/>
        <v>190.52279999999999</v>
      </c>
      <c r="E358" s="72">
        <v>0</v>
      </c>
      <c r="F358" s="72">
        <f t="shared" si="25"/>
        <v>295.31034</v>
      </c>
      <c r="G358" s="125"/>
      <c r="H358" s="125"/>
      <c r="I358" s="39"/>
      <c r="L358" s="132"/>
      <c r="M358" s="132"/>
      <c r="N358" s="39"/>
    </row>
    <row r="359" spans="1:14" s="71" customFormat="1" ht="15.75" customHeight="1" x14ac:dyDescent="0.25">
      <c r="A359" s="125">
        <f t="shared" si="26"/>
        <v>12</v>
      </c>
      <c r="B359" s="125"/>
      <c r="C359" s="72" t="s">
        <v>190</v>
      </c>
      <c r="D359" s="56">
        <f t="shared" si="27"/>
        <v>190.52279999999999</v>
      </c>
      <c r="E359" s="72">
        <v>0</v>
      </c>
      <c r="F359" s="72">
        <f t="shared" si="25"/>
        <v>295.31034</v>
      </c>
      <c r="G359" s="125"/>
      <c r="H359" s="125"/>
      <c r="I359" s="39"/>
      <c r="L359" s="132"/>
      <c r="M359" s="132"/>
      <c r="N359" s="39"/>
    </row>
    <row r="360" spans="1:14" s="71" customFormat="1" ht="15.75" customHeight="1" x14ac:dyDescent="0.25">
      <c r="A360" s="125">
        <v>28</v>
      </c>
      <c r="B360" s="125"/>
      <c r="C360" s="72" t="s">
        <v>189</v>
      </c>
      <c r="D360" s="56">
        <f>(29.95)*10.764</f>
        <v>322.3818</v>
      </c>
      <c r="E360" s="72">
        <v>0</v>
      </c>
      <c r="F360" s="72">
        <f t="shared" si="25"/>
        <v>499.69179000000003</v>
      </c>
      <c r="G360" s="125"/>
      <c r="H360" s="125"/>
      <c r="I360" s="39"/>
      <c r="L360" s="132"/>
      <c r="M360" s="132"/>
      <c r="N360" s="39"/>
    </row>
    <row r="361" spans="1:14" s="71" customFormat="1" ht="15.75" customHeight="1" x14ac:dyDescent="0.25">
      <c r="A361" s="125">
        <f t="shared" si="26"/>
        <v>29</v>
      </c>
      <c r="B361" s="125"/>
      <c r="C361" s="72" t="s">
        <v>189</v>
      </c>
      <c r="D361" s="56">
        <f>(28.6)*10.764</f>
        <v>307.85039999999998</v>
      </c>
      <c r="E361" s="72">
        <v>0</v>
      </c>
      <c r="F361" s="72">
        <f t="shared" si="25"/>
        <v>477.16811999999999</v>
      </c>
      <c r="G361" s="125"/>
      <c r="H361" s="125"/>
      <c r="I361" s="39"/>
      <c r="L361" s="132"/>
      <c r="M361" s="132"/>
      <c r="N361" s="39"/>
    </row>
    <row r="362" spans="1:14" s="71" customFormat="1" ht="15.75" customHeight="1" x14ac:dyDescent="0.25">
      <c r="A362" s="125">
        <f t="shared" si="26"/>
        <v>30</v>
      </c>
      <c r="B362" s="125"/>
      <c r="C362" s="72" t="s">
        <v>190</v>
      </c>
      <c r="D362" s="56">
        <f>(24.55)*10.764</f>
        <v>264.25619999999998</v>
      </c>
      <c r="E362" s="72">
        <v>0</v>
      </c>
      <c r="F362" s="72">
        <f t="shared" si="25"/>
        <v>409.59710999999999</v>
      </c>
      <c r="G362" s="125"/>
      <c r="H362" s="125"/>
      <c r="I362" s="39"/>
      <c r="L362" s="132"/>
      <c r="M362" s="132"/>
      <c r="N362" s="39"/>
    </row>
    <row r="363" spans="1:14" s="71" customFormat="1" ht="15.75" customHeight="1" x14ac:dyDescent="0.25">
      <c r="A363" s="124" t="s">
        <v>193</v>
      </c>
      <c r="B363" s="124"/>
      <c r="C363" s="124"/>
      <c r="D363" s="124"/>
      <c r="E363" s="124"/>
      <c r="F363" s="124"/>
      <c r="G363" s="124"/>
      <c r="H363" s="124"/>
      <c r="J363" s="39"/>
      <c r="L363" s="132"/>
      <c r="M363" s="132"/>
      <c r="N363" s="39"/>
    </row>
    <row r="364" spans="1:14" s="71" customFormat="1" ht="15.75" customHeight="1" x14ac:dyDescent="0.25">
      <c r="A364" s="125">
        <v>1</v>
      </c>
      <c r="B364" s="125"/>
      <c r="C364" s="72" t="s">
        <v>190</v>
      </c>
      <c r="D364" s="56">
        <f>(24.55)*10.764</f>
        <v>264.25619999999998</v>
      </c>
      <c r="E364" s="72">
        <v>0</v>
      </c>
      <c r="F364" s="72">
        <f>D364*(($F$226)+1)+(IF(E364&lt;101,E364,IF(E364&lt;201,E364/2,IF(E364&lt;=301,E364/3,E364/4))))</f>
        <v>409.59710999999999</v>
      </c>
      <c r="G364" s="125" t="str">
        <f>A363</f>
        <v>8th &amp; 15th (Part Refuge Area)</v>
      </c>
      <c r="H364" s="125"/>
      <c r="I364" s="39"/>
      <c r="L364" s="132"/>
      <c r="M364" s="132"/>
      <c r="N364" s="39"/>
    </row>
    <row r="365" spans="1:14" s="71" customFormat="1" x14ac:dyDescent="0.25">
      <c r="A365" s="125">
        <f t="shared" ref="A365:A378" si="28">A364+1</f>
        <v>2</v>
      </c>
      <c r="B365" s="125"/>
      <c r="C365" s="72" t="s">
        <v>190</v>
      </c>
      <c r="D365" s="56">
        <f>(24.55)*10.764</f>
        <v>264.25619999999998</v>
      </c>
      <c r="E365" s="72">
        <v>0</v>
      </c>
      <c r="F365" s="72">
        <f>D365*(($F$226)+1)+(IF(E365&lt;101,E365,IF(E365&lt;201,E365/2,IF(E365&lt;=301,E365/3,E365/4))))</f>
        <v>409.59710999999999</v>
      </c>
      <c r="G365" s="125"/>
      <c r="H365" s="125"/>
      <c r="I365" s="39"/>
    </row>
    <row r="366" spans="1:14" s="71" customFormat="1" ht="15.75" customHeight="1" x14ac:dyDescent="0.25">
      <c r="A366" s="125">
        <f t="shared" si="28"/>
        <v>3</v>
      </c>
      <c r="B366" s="125"/>
      <c r="C366" s="72" t="s">
        <v>190</v>
      </c>
      <c r="D366" s="56">
        <f>(24.55)*10.764</f>
        <v>264.25619999999998</v>
      </c>
      <c r="E366" s="72">
        <v>0</v>
      </c>
      <c r="F366" s="72">
        <f>D366*(($F$226)+1)+(IF(E366&lt;101,E366,IF(E366&lt;201,E366/2,IF(E366&lt;=301,E366/3,E366/4))))</f>
        <v>409.59710999999999</v>
      </c>
      <c r="G366" s="125"/>
      <c r="H366" s="125"/>
      <c r="I366" s="39"/>
      <c r="L366" s="132"/>
      <c r="M366" s="132"/>
      <c r="N366" s="39"/>
    </row>
    <row r="367" spans="1:14" s="71" customFormat="1" ht="15.75" customHeight="1" x14ac:dyDescent="0.25">
      <c r="A367" s="125">
        <f t="shared" si="28"/>
        <v>4</v>
      </c>
      <c r="B367" s="125"/>
      <c r="C367" s="72" t="s">
        <v>189</v>
      </c>
      <c r="D367" s="56">
        <f>(28.56)*10.764</f>
        <v>307.41983999999997</v>
      </c>
      <c r="E367" s="72">
        <v>0</v>
      </c>
      <c r="F367" s="72">
        <f>D367*(($F$226)+1)+(IF(E367&lt;101,E367,IF(E367&lt;201,E367/2,IF(E367&lt;=301,E367/3,E367/4))))</f>
        <v>476.50075199999998</v>
      </c>
      <c r="G367" s="125"/>
      <c r="H367" s="125"/>
      <c r="I367" s="39"/>
      <c r="L367" s="132"/>
      <c r="M367" s="132"/>
      <c r="N367" s="39"/>
    </row>
    <row r="368" spans="1:14" s="71" customFormat="1" ht="15.75" customHeight="1" x14ac:dyDescent="0.25">
      <c r="A368" s="125">
        <f t="shared" si="28"/>
        <v>5</v>
      </c>
      <c r="B368" s="125"/>
      <c r="C368" s="72" t="s">
        <v>189</v>
      </c>
      <c r="D368" s="56">
        <f>(29.95)*10.764</f>
        <v>322.3818</v>
      </c>
      <c r="E368" s="72">
        <v>0</v>
      </c>
      <c r="F368" s="72">
        <f>D368*(($F$226)+1)+(IF(E368&lt;101,E368,IF(E368&lt;201,E368/2,IF(E368&lt;=301,E368/3,E368/4))))</f>
        <v>499.69179000000003</v>
      </c>
      <c r="G368" s="125"/>
      <c r="H368" s="125"/>
      <c r="I368" s="39"/>
      <c r="L368" s="132"/>
      <c r="M368" s="132"/>
      <c r="N368" s="39"/>
    </row>
    <row r="369" spans="1:14" s="71" customFormat="1" ht="15.75" customHeight="1" x14ac:dyDescent="0.25">
      <c r="A369" s="125">
        <f t="shared" si="28"/>
        <v>6</v>
      </c>
      <c r="B369" s="125"/>
      <c r="C369" s="125" t="s">
        <v>192</v>
      </c>
      <c r="D369" s="125"/>
      <c r="E369" s="125"/>
      <c r="F369" s="125"/>
      <c r="G369" s="125"/>
      <c r="H369" s="125"/>
      <c r="I369" s="39"/>
      <c r="L369" s="132"/>
      <c r="M369" s="132"/>
      <c r="N369" s="39"/>
    </row>
    <row r="370" spans="1:14" s="71" customFormat="1" ht="15.75" customHeight="1" x14ac:dyDescent="0.25">
      <c r="A370" s="125">
        <f t="shared" si="28"/>
        <v>7</v>
      </c>
      <c r="B370" s="125"/>
      <c r="C370" s="125"/>
      <c r="D370" s="125"/>
      <c r="E370" s="125"/>
      <c r="F370" s="125"/>
      <c r="G370" s="125"/>
      <c r="H370" s="125"/>
      <c r="I370" s="39"/>
      <c r="L370" s="132"/>
      <c r="M370" s="132"/>
      <c r="N370" s="39"/>
    </row>
    <row r="371" spans="1:14" s="71" customFormat="1" ht="15.75" customHeight="1" x14ac:dyDescent="0.25">
      <c r="A371" s="125">
        <f t="shared" si="28"/>
        <v>8</v>
      </c>
      <c r="B371" s="125"/>
      <c r="C371" s="125"/>
      <c r="D371" s="125"/>
      <c r="E371" s="125"/>
      <c r="F371" s="125"/>
      <c r="G371" s="125"/>
      <c r="H371" s="125"/>
      <c r="I371" s="39"/>
      <c r="L371" s="132"/>
      <c r="M371" s="132"/>
      <c r="N371" s="39"/>
    </row>
    <row r="372" spans="1:14" s="71" customFormat="1" ht="15.75" customHeight="1" x14ac:dyDescent="0.25">
      <c r="A372" s="125">
        <f t="shared" si="28"/>
        <v>9</v>
      </c>
      <c r="B372" s="125"/>
      <c r="C372" s="125"/>
      <c r="D372" s="125"/>
      <c r="E372" s="125"/>
      <c r="F372" s="125"/>
      <c r="G372" s="125"/>
      <c r="H372" s="125"/>
      <c r="I372" s="39"/>
      <c r="L372" s="132"/>
      <c r="M372" s="132"/>
      <c r="N372" s="39"/>
    </row>
    <row r="373" spans="1:14" s="71" customFormat="1" ht="15.75" customHeight="1" x14ac:dyDescent="0.25">
      <c r="A373" s="125">
        <f t="shared" si="28"/>
        <v>10</v>
      </c>
      <c r="B373" s="125"/>
      <c r="C373" s="125"/>
      <c r="D373" s="125"/>
      <c r="E373" s="125"/>
      <c r="F373" s="125"/>
      <c r="G373" s="125"/>
      <c r="H373" s="125"/>
      <c r="I373" s="39"/>
      <c r="L373" s="132"/>
      <c r="M373" s="132"/>
      <c r="N373" s="39"/>
    </row>
    <row r="374" spans="1:14" s="71" customFormat="1" ht="15.75" customHeight="1" x14ac:dyDescent="0.25">
      <c r="A374" s="125">
        <f t="shared" si="28"/>
        <v>11</v>
      </c>
      <c r="B374" s="125"/>
      <c r="C374" s="125"/>
      <c r="D374" s="125"/>
      <c r="E374" s="125"/>
      <c r="F374" s="125"/>
      <c r="G374" s="125"/>
      <c r="H374" s="125"/>
      <c r="I374" s="39"/>
      <c r="L374" s="132"/>
      <c r="M374" s="132"/>
      <c r="N374" s="39"/>
    </row>
    <row r="375" spans="1:14" s="71" customFormat="1" ht="15.75" customHeight="1" x14ac:dyDescent="0.25">
      <c r="A375" s="125">
        <f t="shared" si="28"/>
        <v>12</v>
      </c>
      <c r="B375" s="125"/>
      <c r="C375" s="72" t="s">
        <v>190</v>
      </c>
      <c r="D375" s="56">
        <f>(17.7)*10.764</f>
        <v>190.52279999999999</v>
      </c>
      <c r="E375" s="72">
        <v>0</v>
      </c>
      <c r="F375" s="72">
        <f>D375*(($F$226)+1)+(IF(E375&lt;101,E375,IF(E375&lt;201,E375/2,IF(E375&lt;=301,E375/3,E375/4))))</f>
        <v>295.31034</v>
      </c>
      <c r="G375" s="125"/>
      <c r="H375" s="125"/>
      <c r="I375" s="39"/>
      <c r="L375" s="132"/>
      <c r="M375" s="132"/>
      <c r="N375" s="39"/>
    </row>
    <row r="376" spans="1:14" s="71" customFormat="1" ht="15.75" customHeight="1" x14ac:dyDescent="0.25">
      <c r="A376" s="125">
        <v>28</v>
      </c>
      <c r="B376" s="125"/>
      <c r="C376" s="72" t="s">
        <v>189</v>
      </c>
      <c r="D376" s="56">
        <f>(29.95)*10.764</f>
        <v>322.3818</v>
      </c>
      <c r="E376" s="72">
        <v>0</v>
      </c>
      <c r="F376" s="72">
        <f>D376*(($F$226)+1)+(IF(E376&lt;101,E376,IF(E376&lt;201,E376/2,IF(E376&lt;=301,E376/3,E376/4))))</f>
        <v>499.69179000000003</v>
      </c>
      <c r="G376" s="125"/>
      <c r="H376" s="125"/>
      <c r="I376" s="39"/>
      <c r="L376" s="132"/>
      <c r="M376" s="132"/>
      <c r="N376" s="39"/>
    </row>
    <row r="377" spans="1:14" s="71" customFormat="1" ht="15.75" customHeight="1" x14ac:dyDescent="0.25">
      <c r="A377" s="125">
        <f t="shared" si="28"/>
        <v>29</v>
      </c>
      <c r="B377" s="125"/>
      <c r="C377" s="72" t="s">
        <v>189</v>
      </c>
      <c r="D377" s="56">
        <f>(28.6)*10.764</f>
        <v>307.85039999999998</v>
      </c>
      <c r="E377" s="72">
        <v>0</v>
      </c>
      <c r="F377" s="72">
        <f>D377*(($F$226)+1)+(IF(E377&lt;101,E377,IF(E377&lt;201,E377/2,IF(E377&lt;=301,E377/3,E377/4))))</f>
        <v>477.16811999999999</v>
      </c>
      <c r="G377" s="125"/>
      <c r="H377" s="125"/>
      <c r="I377" s="39"/>
      <c r="L377" s="132"/>
      <c r="M377" s="132"/>
      <c r="N377" s="39"/>
    </row>
    <row r="378" spans="1:14" s="71" customFormat="1" ht="15.75" customHeight="1" x14ac:dyDescent="0.25">
      <c r="A378" s="125">
        <f t="shared" si="28"/>
        <v>30</v>
      </c>
      <c r="B378" s="125"/>
      <c r="C378" s="72" t="s">
        <v>190</v>
      </c>
      <c r="D378" s="56">
        <f>(24.55)*10.764</f>
        <v>264.25619999999998</v>
      </c>
      <c r="E378" s="72">
        <v>0</v>
      </c>
      <c r="F378" s="72">
        <f>D378*(($F$226)+1)+(IF(E378&lt;101,E378,IF(E378&lt;201,E378/2,IF(E378&lt;=301,E378/3,E378/4))))</f>
        <v>409.59710999999999</v>
      </c>
      <c r="G378" s="125"/>
      <c r="H378" s="125"/>
      <c r="I378" s="39"/>
      <c r="L378" s="132"/>
      <c r="M378" s="132"/>
      <c r="N378" s="39"/>
    </row>
    <row r="379" spans="1:14" s="71" customFormat="1" ht="15.75" customHeight="1" x14ac:dyDescent="0.25">
      <c r="A379" s="124" t="s">
        <v>205</v>
      </c>
      <c r="B379" s="124"/>
      <c r="C379" s="124"/>
      <c r="D379" s="124"/>
      <c r="E379" s="124"/>
      <c r="F379" s="124"/>
      <c r="G379" s="124"/>
      <c r="H379" s="124"/>
      <c r="J379" s="39"/>
      <c r="L379" s="132"/>
      <c r="M379" s="132"/>
      <c r="N379" s="39"/>
    </row>
    <row r="380" spans="1:14" s="71" customFormat="1" ht="15.75" customHeight="1" x14ac:dyDescent="0.25">
      <c r="A380" s="125">
        <v>1</v>
      </c>
      <c r="B380" s="125"/>
      <c r="C380" s="72" t="s">
        <v>190</v>
      </c>
      <c r="D380" s="56">
        <f>(24.55)*10.764</f>
        <v>264.25619999999998</v>
      </c>
      <c r="E380" s="72">
        <v>0</v>
      </c>
      <c r="F380" s="72">
        <f>D380*(($F$226)+1)+(IF(E380&lt;101,E380,IF(E380&lt;201,E380/2,IF(E380&lt;=301,E380/3,E380/4))))</f>
        <v>409.59710999999999</v>
      </c>
      <c r="G380" s="125" t="str">
        <f>A379</f>
        <v>22nd Floor (Part Refuge Area)</v>
      </c>
      <c r="H380" s="125"/>
      <c r="I380" s="39"/>
      <c r="L380" s="132"/>
      <c r="M380" s="132"/>
      <c r="N380" s="39"/>
    </row>
    <row r="381" spans="1:14" s="83" customFormat="1" x14ac:dyDescent="0.25">
      <c r="A381" s="125">
        <f t="shared" ref="A381:A394" si="29">A380+1</f>
        <v>2</v>
      </c>
      <c r="B381" s="125"/>
      <c r="C381" s="72" t="s">
        <v>190</v>
      </c>
      <c r="D381" s="56">
        <f>(24.55)*10.764</f>
        <v>264.25619999999998</v>
      </c>
      <c r="E381" s="72">
        <v>0</v>
      </c>
      <c r="F381" s="72">
        <f>D381*(($F$226)+1)+(IF(E381&lt;101,E381,IF(E381&lt;201,E381/2,IF(E381&lt;=301,E381/3,E381/4))))</f>
        <v>409.59710999999999</v>
      </c>
      <c r="G381" s="125"/>
      <c r="H381" s="125"/>
      <c r="I381" s="39"/>
      <c r="J381" s="71"/>
      <c r="K381" s="71"/>
    </row>
    <row r="382" spans="1:14" s="83" customFormat="1" ht="15.75" customHeight="1" x14ac:dyDescent="0.25">
      <c r="A382" s="125">
        <f t="shared" si="29"/>
        <v>3</v>
      </c>
      <c r="B382" s="125"/>
      <c r="C382" s="72" t="s">
        <v>190</v>
      </c>
      <c r="D382" s="56">
        <f>(24.55)*10.764</f>
        <v>264.25619999999998</v>
      </c>
      <c r="E382" s="72">
        <v>0</v>
      </c>
      <c r="F382" s="72">
        <f>D382*(($F$226)+1)+(IF(E382&lt;101,E382,IF(E382&lt;201,E382/2,IF(E382&lt;=301,E382/3,E382/4))))</f>
        <v>409.59710999999999</v>
      </c>
      <c r="G382" s="125"/>
      <c r="H382" s="125"/>
      <c r="I382" s="39"/>
      <c r="J382" s="71"/>
      <c r="K382" s="71"/>
    </row>
    <row r="383" spans="1:14" s="83" customFormat="1" ht="15.75" customHeight="1" x14ac:dyDescent="0.25">
      <c r="A383" s="125">
        <f t="shared" si="29"/>
        <v>4</v>
      </c>
      <c r="B383" s="125"/>
      <c r="C383" s="72" t="s">
        <v>189</v>
      </c>
      <c r="D383" s="56">
        <f>(28.56)*10.764</f>
        <v>307.41983999999997</v>
      </c>
      <c r="E383" s="72">
        <v>0</v>
      </c>
      <c r="F383" s="72">
        <f>D383*(($F$226)+1)+(IF(E383&lt;101,E383,IF(E383&lt;201,E383/2,IF(E383&lt;=301,E383/3,E383/4))))</f>
        <v>476.50075199999998</v>
      </c>
      <c r="G383" s="125"/>
      <c r="H383" s="125"/>
      <c r="I383" s="39"/>
      <c r="J383" s="71"/>
      <c r="K383" s="71"/>
      <c r="L383" s="84"/>
      <c r="M383" s="84"/>
    </row>
    <row r="384" spans="1:14" s="83" customFormat="1" ht="15.75" customHeight="1" x14ac:dyDescent="0.25">
      <c r="A384" s="125">
        <f t="shared" si="29"/>
        <v>5</v>
      </c>
      <c r="B384" s="125"/>
      <c r="C384" s="72" t="s">
        <v>189</v>
      </c>
      <c r="D384" s="56">
        <f>(29.95)*10.764</f>
        <v>322.3818</v>
      </c>
      <c r="E384" s="72">
        <v>0</v>
      </c>
      <c r="F384" s="72">
        <f>D384*(($F$226)+1)+(IF(E384&lt;101,E384,IF(E384&lt;201,E384/2,IF(E384&lt;=301,E384/3,E384/4))))</f>
        <v>499.69179000000003</v>
      </c>
      <c r="G384" s="125"/>
      <c r="H384" s="125"/>
      <c r="I384" s="39"/>
      <c r="J384" s="71"/>
      <c r="K384" s="71"/>
      <c r="L384" s="140"/>
      <c r="M384" s="140"/>
      <c r="N384" s="39"/>
    </row>
    <row r="385" spans="1:14" s="83" customFormat="1" ht="15.75" customHeight="1" x14ac:dyDescent="0.25">
      <c r="A385" s="125">
        <f t="shared" si="29"/>
        <v>6</v>
      </c>
      <c r="B385" s="125"/>
      <c r="C385" s="125" t="s">
        <v>192</v>
      </c>
      <c r="D385" s="125"/>
      <c r="E385" s="125"/>
      <c r="F385" s="125"/>
      <c r="G385" s="125"/>
      <c r="H385" s="125"/>
      <c r="I385" s="39"/>
      <c r="J385" s="71"/>
      <c r="K385" s="71"/>
      <c r="L385" s="140"/>
      <c r="M385" s="140"/>
      <c r="N385" s="39"/>
    </row>
    <row r="386" spans="1:14" s="83" customFormat="1" ht="15.75" customHeight="1" x14ac:dyDescent="0.25">
      <c r="A386" s="125">
        <f t="shared" si="29"/>
        <v>7</v>
      </c>
      <c r="B386" s="125"/>
      <c r="C386" s="125"/>
      <c r="D386" s="125"/>
      <c r="E386" s="125"/>
      <c r="F386" s="125"/>
      <c r="G386" s="125"/>
      <c r="H386" s="125"/>
      <c r="I386" s="39"/>
      <c r="J386" s="71"/>
      <c r="K386" s="71"/>
      <c r="L386" s="140"/>
      <c r="M386" s="140"/>
      <c r="N386" s="39"/>
    </row>
    <row r="387" spans="1:14" s="83" customFormat="1" ht="15.75" customHeight="1" x14ac:dyDescent="0.25">
      <c r="A387" s="125">
        <f t="shared" si="29"/>
        <v>8</v>
      </c>
      <c r="B387" s="125"/>
      <c r="C387" s="125"/>
      <c r="D387" s="125"/>
      <c r="E387" s="125"/>
      <c r="F387" s="125"/>
      <c r="G387" s="125"/>
      <c r="H387" s="125"/>
      <c r="I387" s="39"/>
      <c r="J387" s="71"/>
      <c r="K387" s="71"/>
      <c r="L387" s="140"/>
      <c r="M387" s="140"/>
      <c r="N387" s="39"/>
    </row>
    <row r="388" spans="1:14" s="83" customFormat="1" ht="15.75" customHeight="1" x14ac:dyDescent="0.25">
      <c r="A388" s="125">
        <f t="shared" si="29"/>
        <v>9</v>
      </c>
      <c r="B388" s="125"/>
      <c r="C388" s="125"/>
      <c r="D388" s="125"/>
      <c r="E388" s="125"/>
      <c r="F388" s="125"/>
      <c r="G388" s="125"/>
      <c r="H388" s="125"/>
      <c r="I388" s="39"/>
      <c r="J388" s="71"/>
      <c r="K388" s="71"/>
      <c r="L388" s="140"/>
      <c r="M388" s="140"/>
      <c r="N388" s="39"/>
    </row>
    <row r="389" spans="1:14" s="83" customFormat="1" ht="15.75" customHeight="1" x14ac:dyDescent="0.25">
      <c r="A389" s="125">
        <f t="shared" si="29"/>
        <v>10</v>
      </c>
      <c r="B389" s="125"/>
      <c r="C389" s="72" t="s">
        <v>190</v>
      </c>
      <c r="D389" s="56">
        <f>(17.7)*10.764</f>
        <v>190.52279999999999</v>
      </c>
      <c r="E389" s="72">
        <v>0</v>
      </c>
      <c r="F389" s="72">
        <f t="shared" ref="F389:F394" si="30">D389*(($F$226)+1)+(IF(E389&lt;101,E389,IF(E389&lt;201,E389/2,IF(E389&lt;=301,E389/3,E389/4))))</f>
        <v>295.31034</v>
      </c>
      <c r="G389" s="125"/>
      <c r="H389" s="125"/>
      <c r="I389" s="39"/>
      <c r="J389" s="71"/>
      <c r="K389" s="71"/>
      <c r="L389" s="84"/>
      <c r="M389" s="84"/>
    </row>
    <row r="390" spans="1:14" s="83" customFormat="1" ht="15.75" customHeight="1" x14ac:dyDescent="0.25">
      <c r="A390" s="125">
        <f t="shared" si="29"/>
        <v>11</v>
      </c>
      <c r="B390" s="125"/>
      <c r="C390" s="72" t="s">
        <v>190</v>
      </c>
      <c r="D390" s="56">
        <f>(17.7)*10.764</f>
        <v>190.52279999999999</v>
      </c>
      <c r="E390" s="72">
        <v>0</v>
      </c>
      <c r="F390" s="72">
        <f t="shared" si="30"/>
        <v>295.31034</v>
      </c>
      <c r="G390" s="125"/>
      <c r="H390" s="125"/>
      <c r="I390" s="39"/>
      <c r="J390" s="71"/>
      <c r="K390" s="71"/>
      <c r="L390" s="140"/>
      <c r="M390" s="140"/>
      <c r="N390" s="39"/>
    </row>
    <row r="391" spans="1:14" s="83" customFormat="1" ht="15.75" customHeight="1" x14ac:dyDescent="0.25">
      <c r="A391" s="125">
        <f t="shared" si="29"/>
        <v>12</v>
      </c>
      <c r="B391" s="125"/>
      <c r="C391" s="72" t="s">
        <v>190</v>
      </c>
      <c r="D391" s="56">
        <f>(17.7)*10.764</f>
        <v>190.52279999999999</v>
      </c>
      <c r="E391" s="72">
        <v>0</v>
      </c>
      <c r="F391" s="72">
        <f t="shared" si="30"/>
        <v>295.31034</v>
      </c>
      <c r="G391" s="125"/>
      <c r="H391" s="125"/>
      <c r="I391" s="39"/>
      <c r="J391" s="71"/>
      <c r="K391" s="71"/>
      <c r="L391" s="140"/>
      <c r="M391" s="140"/>
      <c r="N391" s="39"/>
    </row>
    <row r="392" spans="1:14" s="83" customFormat="1" ht="15.75" customHeight="1" x14ac:dyDescent="0.25">
      <c r="A392" s="125">
        <v>28</v>
      </c>
      <c r="B392" s="125"/>
      <c r="C392" s="72" t="s">
        <v>189</v>
      </c>
      <c r="D392" s="56">
        <f>(29.95)*10.764</f>
        <v>322.3818</v>
      </c>
      <c r="E392" s="72">
        <v>0</v>
      </c>
      <c r="F392" s="72">
        <f t="shared" si="30"/>
        <v>499.69179000000003</v>
      </c>
      <c r="G392" s="125"/>
      <c r="H392" s="125"/>
      <c r="I392" s="39"/>
      <c r="J392" s="71"/>
      <c r="K392" s="71"/>
      <c r="L392" s="140"/>
      <c r="M392" s="140"/>
      <c r="N392" s="39"/>
    </row>
    <row r="393" spans="1:14" s="83" customFormat="1" ht="15.75" customHeight="1" x14ac:dyDescent="0.25">
      <c r="A393" s="125">
        <f t="shared" si="29"/>
        <v>29</v>
      </c>
      <c r="B393" s="125"/>
      <c r="C393" s="72" t="s">
        <v>189</v>
      </c>
      <c r="D393" s="56">
        <f>(28.6)*10.764</f>
        <v>307.85039999999998</v>
      </c>
      <c r="E393" s="72">
        <v>0</v>
      </c>
      <c r="F393" s="72">
        <f t="shared" si="30"/>
        <v>477.16811999999999</v>
      </c>
      <c r="G393" s="125"/>
      <c r="H393" s="125"/>
      <c r="I393" s="39"/>
      <c r="J393" s="71"/>
      <c r="K393" s="71"/>
      <c r="L393" s="140"/>
      <c r="M393" s="140"/>
      <c r="N393" s="39"/>
    </row>
    <row r="394" spans="1:14" s="83" customFormat="1" ht="15.75" customHeight="1" x14ac:dyDescent="0.25">
      <c r="A394" s="125">
        <f t="shared" si="29"/>
        <v>30</v>
      </c>
      <c r="B394" s="125"/>
      <c r="C394" s="72" t="s">
        <v>190</v>
      </c>
      <c r="D394" s="56">
        <f>(24.55)*10.764</f>
        <v>264.25619999999998</v>
      </c>
      <c r="E394" s="72">
        <v>0</v>
      </c>
      <c r="F394" s="72">
        <f t="shared" si="30"/>
        <v>409.59710999999999</v>
      </c>
      <c r="G394" s="125"/>
      <c r="H394" s="125"/>
      <c r="I394" s="39"/>
      <c r="J394" s="71"/>
      <c r="K394" s="71"/>
      <c r="L394" s="140"/>
      <c r="M394" s="140"/>
      <c r="N394" s="39"/>
    </row>
    <row r="395" spans="1:14" s="83" customFormat="1" ht="15.75" customHeight="1" x14ac:dyDescent="0.25">
      <c r="A395" s="138" t="s">
        <v>207</v>
      </c>
      <c r="B395" s="138"/>
      <c r="C395" s="138"/>
      <c r="D395" s="138"/>
      <c r="E395" s="138"/>
      <c r="F395" s="138"/>
      <c r="G395" s="138"/>
      <c r="H395" s="138"/>
      <c r="J395" s="39"/>
      <c r="L395" s="140"/>
      <c r="M395" s="140"/>
      <c r="N395" s="39"/>
    </row>
    <row r="396" spans="1:14" s="83" customFormat="1" ht="15.75" customHeight="1" x14ac:dyDescent="0.25">
      <c r="A396" s="139" t="s">
        <v>262</v>
      </c>
      <c r="B396" s="139"/>
      <c r="C396" s="139"/>
      <c r="D396" s="139"/>
      <c r="E396" s="139"/>
      <c r="F396" s="139"/>
      <c r="G396" s="139"/>
      <c r="H396" s="139"/>
      <c r="J396" s="39"/>
      <c r="L396" s="140"/>
      <c r="M396" s="140"/>
      <c r="N396" s="39"/>
    </row>
    <row r="397" spans="1:14" s="83" customFormat="1" ht="15.75" customHeight="1" x14ac:dyDescent="0.25">
      <c r="A397" s="124" t="s">
        <v>265</v>
      </c>
      <c r="B397" s="124"/>
      <c r="C397" s="124"/>
      <c r="D397" s="124"/>
      <c r="E397" s="124"/>
      <c r="F397" s="124"/>
      <c r="G397" s="124"/>
      <c r="H397" s="124"/>
      <c r="I397" s="84"/>
      <c r="J397" s="62"/>
      <c r="K397" s="84"/>
      <c r="L397" s="140"/>
      <c r="M397" s="140"/>
      <c r="N397" s="39"/>
    </row>
    <row r="398" spans="1:14" s="83" customFormat="1" ht="15.75" customHeight="1" x14ac:dyDescent="0.25">
      <c r="A398" s="125">
        <v>5</v>
      </c>
      <c r="B398" s="125"/>
      <c r="C398" s="82" t="s">
        <v>190</v>
      </c>
      <c r="D398" s="56">
        <f>38.26*10.764</f>
        <v>411.83063999999996</v>
      </c>
      <c r="E398" s="82">
        <v>0</v>
      </c>
      <c r="F398" s="82">
        <f>D398*(($F$226)+1)+(IF(E398&lt;101,E398,IF(E398&lt;201,E398/2,IF(E398&lt;=301,E398/3,E398/4))))</f>
        <v>638.337492</v>
      </c>
      <c r="G398" s="125" t="str">
        <f>A397</f>
        <v>1st Floor For Residential &amp; Commercial</v>
      </c>
      <c r="H398" s="125"/>
      <c r="I398" s="62"/>
      <c r="J398" s="62"/>
      <c r="K398" s="84"/>
      <c r="L398" s="140"/>
      <c r="M398" s="140"/>
      <c r="N398" s="39"/>
    </row>
    <row r="399" spans="1:14" s="83" customFormat="1" ht="15.75" customHeight="1" x14ac:dyDescent="0.25">
      <c r="A399" s="125">
        <f>A398+1</f>
        <v>6</v>
      </c>
      <c r="B399" s="125"/>
      <c r="C399" s="82" t="s">
        <v>190</v>
      </c>
      <c r="D399" s="56">
        <f>38.26*10.764</f>
        <v>411.83063999999996</v>
      </c>
      <c r="E399" s="82">
        <v>0</v>
      </c>
      <c r="F399" s="82">
        <f>D399*(($F$226)+1)+(IF(E399&lt;101,E399,IF(E399&lt;201,E399/2,IF(E399&lt;=301,E399/3,E399/4))))</f>
        <v>638.337492</v>
      </c>
      <c r="G399" s="125"/>
      <c r="H399" s="125"/>
      <c r="I399" s="62"/>
      <c r="J399" s="84"/>
      <c r="K399" s="62"/>
      <c r="L399" s="84"/>
      <c r="M399" s="84"/>
    </row>
    <row r="400" spans="1:14" s="83" customFormat="1" ht="15.75" customHeight="1" x14ac:dyDescent="0.25">
      <c r="A400" s="125">
        <f>A399+1</f>
        <v>7</v>
      </c>
      <c r="B400" s="125"/>
      <c r="C400" s="82" t="s">
        <v>190</v>
      </c>
      <c r="D400" s="56">
        <f>38.26*10.764</f>
        <v>411.83063999999996</v>
      </c>
      <c r="E400" s="82">
        <v>0</v>
      </c>
      <c r="F400" s="82">
        <f>D400*(($F$226)+1)+(IF(E400&lt;101,E400,IF(E400&lt;201,E400/2,IF(E400&lt;=301,E400/3,E400/4))))</f>
        <v>638.337492</v>
      </c>
      <c r="G400" s="125"/>
      <c r="H400" s="125"/>
      <c r="I400" s="62"/>
      <c r="J400" s="84"/>
      <c r="K400" s="84"/>
      <c r="L400" s="140"/>
      <c r="M400" s="140"/>
      <c r="N400" s="39"/>
    </row>
    <row r="401" spans="1:14" s="83" customFormat="1" ht="15.75" customHeight="1" x14ac:dyDescent="0.25">
      <c r="A401" s="125">
        <f>A400+1</f>
        <v>8</v>
      </c>
      <c r="B401" s="125"/>
      <c r="C401" s="82" t="s">
        <v>190</v>
      </c>
      <c r="D401" s="56">
        <f>38.26*10.764</f>
        <v>411.83063999999996</v>
      </c>
      <c r="E401" s="82">
        <v>0</v>
      </c>
      <c r="F401" s="82">
        <f>D401*(($F$226)+1)+(IF(E401&lt;101,E401,IF(E401&lt;201,E401/2,IF(E401&lt;=301,E401/3,E401/4))))</f>
        <v>638.337492</v>
      </c>
      <c r="G401" s="125"/>
      <c r="H401" s="125"/>
      <c r="I401" s="62"/>
      <c r="J401" s="84"/>
      <c r="K401" s="84"/>
      <c r="L401" s="140"/>
      <c r="M401" s="140"/>
      <c r="N401" s="39"/>
    </row>
    <row r="402" spans="1:14" s="83" customFormat="1" ht="15.75" customHeight="1" x14ac:dyDescent="0.25">
      <c r="A402" s="125">
        <f>A401+1</f>
        <v>9</v>
      </c>
      <c r="B402" s="125"/>
      <c r="C402" s="82" t="s">
        <v>267</v>
      </c>
      <c r="D402" s="56">
        <f>58.54*10.764</f>
        <v>630.12455999999997</v>
      </c>
      <c r="E402" s="82">
        <v>0</v>
      </c>
      <c r="F402" s="82">
        <f>D402*(($F$226)+1)+(IF(E402&lt;101,E402,IF(E402&lt;201,E402/2,IF(E402&lt;=301,E402/3,E402/4))))</f>
        <v>976.69306800000004</v>
      </c>
      <c r="G402" s="125"/>
      <c r="H402" s="125"/>
      <c r="I402" s="62"/>
      <c r="J402" s="84"/>
      <c r="K402" s="84"/>
      <c r="L402" s="140"/>
      <c r="M402" s="140"/>
      <c r="N402" s="39"/>
    </row>
    <row r="403" spans="1:14" s="83" customFormat="1" ht="15.75" customHeight="1" x14ac:dyDescent="0.25">
      <c r="A403" s="124" t="s">
        <v>268</v>
      </c>
      <c r="B403" s="124"/>
      <c r="C403" s="124"/>
      <c r="D403" s="124"/>
      <c r="E403" s="124"/>
      <c r="F403" s="124"/>
      <c r="G403" s="124"/>
      <c r="H403" s="124"/>
      <c r="I403" s="84"/>
      <c r="J403" s="62"/>
      <c r="K403" s="84"/>
      <c r="L403" s="140"/>
      <c r="M403" s="140"/>
      <c r="N403" s="39"/>
    </row>
    <row r="404" spans="1:14" s="83" customFormat="1" ht="15.75" customHeight="1" x14ac:dyDescent="0.25">
      <c r="A404" s="125">
        <v>1</v>
      </c>
      <c r="B404" s="125"/>
      <c r="C404" s="82" t="s">
        <v>267</v>
      </c>
      <c r="D404" s="56">
        <f>60.83*10.764</f>
        <v>654.77411999999993</v>
      </c>
      <c r="E404" s="82">
        <v>0</v>
      </c>
      <c r="F404" s="82">
        <f t="shared" ref="F404:F412" si="31">D404*(($F$226)+1)+(IF(E404&lt;101,E404,IF(E404&lt;201,E404/2,IF(E404&lt;=301,E404/3,E404/4))))</f>
        <v>1014.8998859999999</v>
      </c>
      <c r="G404" s="125">
        <f>A398</f>
        <v>5</v>
      </c>
      <c r="H404" s="125"/>
      <c r="I404" s="62"/>
      <c r="J404" s="62"/>
      <c r="K404" s="84"/>
      <c r="L404" s="140"/>
      <c r="M404" s="140"/>
      <c r="N404" s="39"/>
    </row>
    <row r="405" spans="1:14" s="83" customFormat="1" ht="15.75" customHeight="1" x14ac:dyDescent="0.25">
      <c r="A405" s="125">
        <f t="shared" ref="A405:A412" si="32">A404+1</f>
        <v>2</v>
      </c>
      <c r="B405" s="125"/>
      <c r="C405" s="82" t="s">
        <v>267</v>
      </c>
      <c r="D405" s="56">
        <f>56.66*10.764</f>
        <v>609.88823999999988</v>
      </c>
      <c r="E405" s="82">
        <v>0</v>
      </c>
      <c r="F405" s="82">
        <f t="shared" si="31"/>
        <v>945.32677199999989</v>
      </c>
      <c r="G405" s="125"/>
      <c r="H405" s="125"/>
      <c r="I405" s="62"/>
      <c r="J405" s="84"/>
      <c r="K405" s="62"/>
      <c r="L405" s="140"/>
      <c r="M405" s="140"/>
      <c r="N405" s="39"/>
    </row>
    <row r="406" spans="1:14" s="83" customFormat="1" ht="15.75" customHeight="1" x14ac:dyDescent="0.25">
      <c r="A406" s="125">
        <f t="shared" si="32"/>
        <v>3</v>
      </c>
      <c r="B406" s="125"/>
      <c r="C406" s="82" t="s">
        <v>267</v>
      </c>
      <c r="D406" s="56">
        <f>56.66*10.764</f>
        <v>609.88823999999988</v>
      </c>
      <c r="E406" s="82">
        <v>0</v>
      </c>
      <c r="F406" s="82">
        <f t="shared" si="31"/>
        <v>945.32677199999989</v>
      </c>
      <c r="G406" s="125"/>
      <c r="H406" s="125"/>
      <c r="I406" s="62"/>
      <c r="J406" s="84"/>
      <c r="K406" s="84"/>
      <c r="L406" s="140"/>
      <c r="M406" s="140"/>
      <c r="N406" s="39"/>
    </row>
    <row r="407" spans="1:14" s="83" customFormat="1" ht="15.75" customHeight="1" x14ac:dyDescent="0.25">
      <c r="A407" s="125">
        <f t="shared" si="32"/>
        <v>4</v>
      </c>
      <c r="B407" s="125"/>
      <c r="C407" s="82" t="s">
        <v>267</v>
      </c>
      <c r="D407" s="56">
        <f>60.83*10.764</f>
        <v>654.77411999999993</v>
      </c>
      <c r="E407" s="82">
        <v>0</v>
      </c>
      <c r="F407" s="82">
        <f t="shared" si="31"/>
        <v>1014.8998859999999</v>
      </c>
      <c r="G407" s="125"/>
      <c r="H407" s="125"/>
      <c r="I407" s="62"/>
      <c r="J407" s="84"/>
      <c r="K407" s="84"/>
      <c r="L407" s="140"/>
      <c r="M407" s="140"/>
      <c r="N407" s="39"/>
    </row>
    <row r="408" spans="1:14" s="83" customFormat="1" ht="15.75" customHeight="1" x14ac:dyDescent="0.25">
      <c r="A408" s="125">
        <f t="shared" si="32"/>
        <v>5</v>
      </c>
      <c r="B408" s="125"/>
      <c r="C408" s="82" t="s">
        <v>190</v>
      </c>
      <c r="D408" s="56">
        <f>38.26*10.764</f>
        <v>411.83063999999996</v>
      </c>
      <c r="E408" s="82">
        <v>0</v>
      </c>
      <c r="F408" s="82">
        <f t="shared" si="31"/>
        <v>638.337492</v>
      </c>
      <c r="G408" s="125"/>
      <c r="H408" s="125"/>
      <c r="I408" s="62"/>
      <c r="J408" s="84"/>
      <c r="K408" s="84"/>
      <c r="L408" s="132"/>
      <c r="M408" s="132"/>
      <c r="N408" s="39"/>
    </row>
    <row r="409" spans="1:14" s="83" customFormat="1" x14ac:dyDescent="0.25">
      <c r="A409" s="125">
        <f t="shared" si="32"/>
        <v>6</v>
      </c>
      <c r="B409" s="125"/>
      <c r="C409" s="82" t="s">
        <v>190</v>
      </c>
      <c r="D409" s="56">
        <f>38.26*10.764</f>
        <v>411.83063999999996</v>
      </c>
      <c r="E409" s="82">
        <v>0</v>
      </c>
      <c r="F409" s="82">
        <f t="shared" si="31"/>
        <v>638.337492</v>
      </c>
      <c r="G409" s="125" t="str">
        <f>A403</f>
        <v>2nd Floor For Residential</v>
      </c>
      <c r="H409" s="125"/>
      <c r="I409" s="62"/>
      <c r="J409" s="62"/>
      <c r="K409" s="84"/>
    </row>
    <row r="410" spans="1:14" s="83" customFormat="1" ht="15.75" customHeight="1" x14ac:dyDescent="0.25">
      <c r="A410" s="125">
        <f t="shared" si="32"/>
        <v>7</v>
      </c>
      <c r="B410" s="125"/>
      <c r="C410" s="82" t="s">
        <v>190</v>
      </c>
      <c r="D410" s="56">
        <f>38.26*10.764</f>
        <v>411.83063999999996</v>
      </c>
      <c r="E410" s="82">
        <v>0</v>
      </c>
      <c r="F410" s="82">
        <f t="shared" si="31"/>
        <v>638.337492</v>
      </c>
      <c r="G410" s="125"/>
      <c r="H410" s="125"/>
      <c r="I410" s="62"/>
      <c r="J410" s="84"/>
      <c r="K410" s="62"/>
      <c r="L410" s="132"/>
      <c r="M410" s="132"/>
      <c r="N410" s="39"/>
    </row>
    <row r="411" spans="1:14" s="83" customFormat="1" ht="15.75" customHeight="1" x14ac:dyDescent="0.25">
      <c r="A411" s="125">
        <f t="shared" si="32"/>
        <v>8</v>
      </c>
      <c r="B411" s="125"/>
      <c r="C411" s="82" t="s">
        <v>190</v>
      </c>
      <c r="D411" s="56">
        <f>38.26*10.764</f>
        <v>411.83063999999996</v>
      </c>
      <c r="E411" s="82">
        <v>0</v>
      </c>
      <c r="F411" s="82">
        <f t="shared" si="31"/>
        <v>638.337492</v>
      </c>
      <c r="G411" s="125"/>
      <c r="H411" s="125"/>
      <c r="I411" s="62"/>
      <c r="J411" s="84"/>
      <c r="K411" s="84"/>
      <c r="L411" s="132"/>
      <c r="M411" s="132"/>
      <c r="N411" s="39"/>
    </row>
    <row r="412" spans="1:14" s="83" customFormat="1" ht="15.75" customHeight="1" x14ac:dyDescent="0.25">
      <c r="A412" s="125">
        <f t="shared" si="32"/>
        <v>9</v>
      </c>
      <c r="B412" s="125"/>
      <c r="C412" s="82" t="s">
        <v>267</v>
      </c>
      <c r="D412" s="56">
        <f>58.54*10.764</f>
        <v>630.12455999999997</v>
      </c>
      <c r="E412" s="82">
        <v>0</v>
      </c>
      <c r="F412" s="82">
        <f t="shared" si="31"/>
        <v>976.69306800000004</v>
      </c>
      <c r="G412" s="125"/>
      <c r="H412" s="125"/>
      <c r="I412" s="62"/>
      <c r="J412" s="84"/>
      <c r="K412" s="84"/>
      <c r="L412" s="132"/>
      <c r="M412" s="132"/>
      <c r="N412" s="39"/>
    </row>
    <row r="413" spans="1:14" s="83" customFormat="1" ht="15.75" customHeight="1" x14ac:dyDescent="0.25">
      <c r="A413" s="124" t="s">
        <v>269</v>
      </c>
      <c r="B413" s="124"/>
      <c r="C413" s="124"/>
      <c r="D413" s="124"/>
      <c r="E413" s="124"/>
      <c r="F413" s="124"/>
      <c r="G413" s="124"/>
      <c r="H413" s="124"/>
      <c r="I413" s="84"/>
      <c r="J413" s="62"/>
      <c r="K413" s="84"/>
      <c r="L413" s="132"/>
      <c r="M413" s="132"/>
      <c r="N413" s="39"/>
    </row>
    <row r="414" spans="1:14" s="83" customFormat="1" ht="15.75" customHeight="1" x14ac:dyDescent="0.25">
      <c r="A414" s="125">
        <v>1</v>
      </c>
      <c r="B414" s="125"/>
      <c r="C414" s="82" t="s">
        <v>267</v>
      </c>
      <c r="D414" s="56">
        <f>58.54*10.764</f>
        <v>630.12455999999997</v>
      </c>
      <c r="E414" s="82">
        <v>0</v>
      </c>
      <c r="F414" s="82">
        <f t="shared" ref="F414:F422" si="33">D414*(($F$226)+1)+(IF(E414&lt;101,E414,IF(E414&lt;201,E414/2,IF(E414&lt;=301,E414/3,E414/4))))</f>
        <v>976.69306800000004</v>
      </c>
      <c r="G414" s="125" t="str">
        <f>A413</f>
        <v>3rd, 4th, 6th, 7th, 10th, 11th, 12th, 14th, 16th, 18th, 19th, 20th, 23rd, 24th &amp; 26th Floor</v>
      </c>
      <c r="H414" s="125"/>
      <c r="I414" s="62"/>
      <c r="J414" s="62">
        <f>16500*F414</f>
        <v>16115435.622000001</v>
      </c>
      <c r="K414" s="84"/>
      <c r="L414" s="132"/>
      <c r="M414" s="132"/>
      <c r="N414" s="39"/>
    </row>
    <row r="415" spans="1:14" s="83" customFormat="1" ht="15.75" customHeight="1" x14ac:dyDescent="0.25">
      <c r="A415" s="125">
        <f t="shared" ref="A415:A422" si="34">A414+1</f>
        <v>2</v>
      </c>
      <c r="B415" s="125"/>
      <c r="C415" s="82" t="s">
        <v>267</v>
      </c>
      <c r="D415" s="56">
        <f>51.82*10.764</f>
        <v>557.79048</v>
      </c>
      <c r="E415" s="82">
        <v>0</v>
      </c>
      <c r="F415" s="82">
        <f t="shared" si="33"/>
        <v>864.575244</v>
      </c>
      <c r="G415" s="125"/>
      <c r="H415" s="125"/>
      <c r="I415" s="62"/>
      <c r="J415" s="84"/>
      <c r="K415" s="62"/>
      <c r="L415" s="132"/>
      <c r="M415" s="132"/>
      <c r="N415" s="39"/>
    </row>
    <row r="416" spans="1:14" s="83" customFormat="1" ht="15.75" customHeight="1" x14ac:dyDescent="0.25">
      <c r="A416" s="125">
        <f t="shared" si="34"/>
        <v>3</v>
      </c>
      <c r="B416" s="125"/>
      <c r="C416" s="82" t="s">
        <v>267</v>
      </c>
      <c r="D416" s="56">
        <f>51.82*10.764</f>
        <v>557.79048</v>
      </c>
      <c r="E416" s="82">
        <v>0</v>
      </c>
      <c r="F416" s="82">
        <f t="shared" si="33"/>
        <v>864.575244</v>
      </c>
      <c r="G416" s="125"/>
      <c r="H416" s="125"/>
      <c r="I416" s="62"/>
      <c r="J416" s="84"/>
      <c r="K416" s="84"/>
      <c r="L416" s="132"/>
      <c r="M416" s="132"/>
      <c r="N416" s="39"/>
    </row>
    <row r="417" spans="1:14" s="83" customFormat="1" ht="15.75" customHeight="1" x14ac:dyDescent="0.25">
      <c r="A417" s="125">
        <f t="shared" si="34"/>
        <v>4</v>
      </c>
      <c r="B417" s="125"/>
      <c r="C417" s="82" t="s">
        <v>267</v>
      </c>
      <c r="D417" s="56">
        <f>58.54*10.764</f>
        <v>630.12455999999997</v>
      </c>
      <c r="E417" s="82">
        <v>0</v>
      </c>
      <c r="F417" s="82">
        <f t="shared" si="33"/>
        <v>976.69306800000004</v>
      </c>
      <c r="G417" s="125"/>
      <c r="H417" s="125"/>
      <c r="I417" s="62"/>
      <c r="J417" s="84"/>
      <c r="K417" s="84"/>
      <c r="L417" s="132"/>
      <c r="M417" s="132"/>
      <c r="N417" s="39"/>
    </row>
    <row r="418" spans="1:14" s="83" customFormat="1" ht="15.75" customHeight="1" x14ac:dyDescent="0.25">
      <c r="A418" s="125">
        <f t="shared" si="34"/>
        <v>5</v>
      </c>
      <c r="B418" s="125"/>
      <c r="C418" s="82" t="s">
        <v>190</v>
      </c>
      <c r="D418" s="56">
        <f>38.26*10.764</f>
        <v>411.83063999999996</v>
      </c>
      <c r="E418" s="82">
        <v>0</v>
      </c>
      <c r="F418" s="82">
        <f t="shared" si="33"/>
        <v>638.337492</v>
      </c>
      <c r="G418" s="125"/>
      <c r="H418" s="125"/>
      <c r="I418" s="62"/>
      <c r="J418" s="84"/>
      <c r="K418" s="84"/>
      <c r="L418" s="132"/>
      <c r="M418" s="132"/>
      <c r="N418" s="39"/>
    </row>
    <row r="419" spans="1:14" s="83" customFormat="1" x14ac:dyDescent="0.25">
      <c r="A419" s="125">
        <f t="shared" si="34"/>
        <v>6</v>
      </c>
      <c r="B419" s="125"/>
      <c r="C419" s="82" t="s">
        <v>190</v>
      </c>
      <c r="D419" s="56">
        <f>38.26*10.764</f>
        <v>411.83063999999996</v>
      </c>
      <c r="E419" s="82">
        <v>0</v>
      </c>
      <c r="F419" s="82">
        <f t="shared" si="33"/>
        <v>638.337492</v>
      </c>
      <c r="G419" s="125"/>
      <c r="H419" s="125"/>
      <c r="I419" s="62"/>
      <c r="J419" s="84"/>
      <c r="K419" s="84"/>
    </row>
    <row r="420" spans="1:14" s="83" customFormat="1" ht="15.75" customHeight="1" x14ac:dyDescent="0.25">
      <c r="A420" s="125">
        <f t="shared" si="34"/>
        <v>7</v>
      </c>
      <c r="B420" s="125"/>
      <c r="C420" s="82" t="s">
        <v>190</v>
      </c>
      <c r="D420" s="56">
        <f>38.26*10.764</f>
        <v>411.83063999999996</v>
      </c>
      <c r="E420" s="82">
        <v>0</v>
      </c>
      <c r="F420" s="82">
        <f t="shared" si="33"/>
        <v>638.337492</v>
      </c>
      <c r="G420" s="125"/>
      <c r="H420" s="125"/>
      <c r="I420" s="62"/>
      <c r="J420" s="84"/>
      <c r="K420" s="84"/>
      <c r="L420" s="132"/>
      <c r="M420" s="132"/>
      <c r="N420" s="39"/>
    </row>
    <row r="421" spans="1:14" s="83" customFormat="1" ht="15.75" customHeight="1" x14ac:dyDescent="0.25">
      <c r="A421" s="125">
        <f t="shared" si="34"/>
        <v>8</v>
      </c>
      <c r="B421" s="125"/>
      <c r="C421" s="82" t="s">
        <v>190</v>
      </c>
      <c r="D421" s="56">
        <f>38.26*10.764</f>
        <v>411.83063999999996</v>
      </c>
      <c r="E421" s="82">
        <v>0</v>
      </c>
      <c r="F421" s="82">
        <f t="shared" si="33"/>
        <v>638.337492</v>
      </c>
      <c r="G421" s="125"/>
      <c r="H421" s="125"/>
      <c r="I421" s="62"/>
      <c r="J421" s="84"/>
      <c r="K421" s="84"/>
      <c r="L421" s="132"/>
      <c r="M421" s="132"/>
      <c r="N421" s="39"/>
    </row>
    <row r="422" spans="1:14" s="83" customFormat="1" ht="15.75" customHeight="1" x14ac:dyDescent="0.25">
      <c r="A422" s="125">
        <f t="shared" si="34"/>
        <v>9</v>
      </c>
      <c r="B422" s="125"/>
      <c r="C422" s="82" t="s">
        <v>267</v>
      </c>
      <c r="D422" s="56">
        <f>58.54*10.764</f>
        <v>630.12455999999997</v>
      </c>
      <c r="E422" s="82">
        <v>0</v>
      </c>
      <c r="F422" s="82">
        <f t="shared" si="33"/>
        <v>976.69306800000004</v>
      </c>
      <c r="G422" s="125"/>
      <c r="H422" s="125"/>
      <c r="I422" s="39"/>
      <c r="L422" s="132"/>
      <c r="M422" s="132"/>
      <c r="N422" s="39"/>
    </row>
    <row r="423" spans="1:14" s="83" customFormat="1" ht="15.75" customHeight="1" x14ac:dyDescent="0.25">
      <c r="A423" s="124" t="s">
        <v>191</v>
      </c>
      <c r="B423" s="124"/>
      <c r="C423" s="124"/>
      <c r="D423" s="124"/>
      <c r="E423" s="124"/>
      <c r="F423" s="124"/>
      <c r="G423" s="124"/>
      <c r="H423" s="124"/>
      <c r="J423" s="39"/>
      <c r="L423" s="132"/>
      <c r="M423" s="132"/>
      <c r="N423" s="39"/>
    </row>
    <row r="424" spans="1:14" s="83" customFormat="1" ht="15.75" customHeight="1" x14ac:dyDescent="0.25">
      <c r="A424" s="125">
        <v>1</v>
      </c>
      <c r="B424" s="125"/>
      <c r="C424" s="82" t="s">
        <v>267</v>
      </c>
      <c r="D424" s="56">
        <f>58.54*10.764</f>
        <v>630.12455999999997</v>
      </c>
      <c r="E424" s="82">
        <v>0</v>
      </c>
      <c r="F424" s="82">
        <f t="shared" ref="F424:F432" si="35">D424*(($F$226)+1)+(IF(E424&lt;101,E424,IF(E424&lt;201,E424/2,IF(E424&lt;=301,E424/3,E424/4))))</f>
        <v>976.69306800000004</v>
      </c>
      <c r="G424" s="125" t="str">
        <f>A423</f>
        <v>5th, 9th, 13th, 17th, 21st &amp; 25th Floor</v>
      </c>
      <c r="H424" s="125"/>
      <c r="I424" s="39"/>
      <c r="L424" s="132"/>
      <c r="M424" s="132"/>
      <c r="N424" s="39"/>
    </row>
    <row r="425" spans="1:14" s="83" customFormat="1" ht="15.75" customHeight="1" x14ac:dyDescent="0.25">
      <c r="A425" s="125">
        <f t="shared" ref="A425:A432" si="36">A424+1</f>
        <v>2</v>
      </c>
      <c r="B425" s="125"/>
      <c r="C425" s="82" t="s">
        <v>267</v>
      </c>
      <c r="D425" s="56">
        <f>51.82*10.764</f>
        <v>557.79048</v>
      </c>
      <c r="E425" s="82">
        <v>0</v>
      </c>
      <c r="F425" s="82">
        <f t="shared" si="35"/>
        <v>864.575244</v>
      </c>
      <c r="G425" s="125"/>
      <c r="H425" s="125"/>
      <c r="I425" s="39"/>
      <c r="L425" s="132"/>
      <c r="M425" s="132"/>
      <c r="N425" s="39"/>
    </row>
    <row r="426" spans="1:14" s="83" customFormat="1" ht="15.75" customHeight="1" x14ac:dyDescent="0.25">
      <c r="A426" s="125">
        <f t="shared" si="36"/>
        <v>3</v>
      </c>
      <c r="B426" s="125"/>
      <c r="C426" s="82" t="s">
        <v>267</v>
      </c>
      <c r="D426" s="56">
        <f>51.82*10.764</f>
        <v>557.79048</v>
      </c>
      <c r="E426" s="82">
        <v>0</v>
      </c>
      <c r="F426" s="82">
        <f t="shared" si="35"/>
        <v>864.575244</v>
      </c>
      <c r="G426" s="125"/>
      <c r="H426" s="125"/>
      <c r="I426" s="39"/>
      <c r="L426" s="132"/>
      <c r="M426" s="132"/>
      <c r="N426" s="39"/>
    </row>
    <row r="427" spans="1:14" s="83" customFormat="1" ht="15.75" customHeight="1" x14ac:dyDescent="0.25">
      <c r="A427" s="125">
        <f t="shared" si="36"/>
        <v>4</v>
      </c>
      <c r="B427" s="125"/>
      <c r="C427" s="82" t="s">
        <v>267</v>
      </c>
      <c r="D427" s="56">
        <f>58.54*10.764</f>
        <v>630.12455999999997</v>
      </c>
      <c r="E427" s="82">
        <v>0</v>
      </c>
      <c r="F427" s="82">
        <f t="shared" si="35"/>
        <v>976.69306800000004</v>
      </c>
      <c r="G427" s="125"/>
      <c r="H427" s="125"/>
      <c r="I427" s="39"/>
      <c r="L427" s="132"/>
      <c r="M427" s="132"/>
      <c r="N427" s="39"/>
    </row>
    <row r="428" spans="1:14" s="83" customFormat="1" ht="15.75" customHeight="1" x14ac:dyDescent="0.25">
      <c r="A428" s="125">
        <f t="shared" si="36"/>
        <v>5</v>
      </c>
      <c r="B428" s="125"/>
      <c r="C428" s="82" t="s">
        <v>190</v>
      </c>
      <c r="D428" s="56">
        <f>38.26*10.764</f>
        <v>411.83063999999996</v>
      </c>
      <c r="E428" s="82">
        <v>0</v>
      </c>
      <c r="F428" s="82">
        <f t="shared" si="35"/>
        <v>638.337492</v>
      </c>
      <c r="G428" s="125"/>
      <c r="H428" s="125"/>
      <c r="I428" s="39"/>
      <c r="L428" s="132"/>
      <c r="M428" s="132"/>
      <c r="N428" s="39"/>
    </row>
    <row r="429" spans="1:14" s="83" customFormat="1" x14ac:dyDescent="0.25">
      <c r="A429" s="125">
        <f t="shared" si="36"/>
        <v>6</v>
      </c>
      <c r="B429" s="125"/>
      <c r="C429" s="82" t="s">
        <v>190</v>
      </c>
      <c r="D429" s="56">
        <f>38.26*10.764</f>
        <v>411.83063999999996</v>
      </c>
      <c r="E429" s="82">
        <v>0</v>
      </c>
      <c r="F429" s="82">
        <f t="shared" si="35"/>
        <v>638.337492</v>
      </c>
      <c r="G429" s="125"/>
      <c r="H429" s="125"/>
      <c r="I429" s="39"/>
    </row>
    <row r="430" spans="1:14" s="83" customFormat="1" ht="15.75" customHeight="1" x14ac:dyDescent="0.25">
      <c r="A430" s="125">
        <f t="shared" si="36"/>
        <v>7</v>
      </c>
      <c r="B430" s="125"/>
      <c r="C430" s="82" t="s">
        <v>190</v>
      </c>
      <c r="D430" s="56">
        <f>38.26*10.764</f>
        <v>411.83063999999996</v>
      </c>
      <c r="E430" s="82">
        <v>0</v>
      </c>
      <c r="F430" s="82">
        <f t="shared" si="35"/>
        <v>638.337492</v>
      </c>
      <c r="G430" s="125"/>
      <c r="H430" s="125"/>
      <c r="I430" s="39"/>
      <c r="L430" s="132"/>
      <c r="M430" s="132"/>
      <c r="N430" s="39"/>
    </row>
    <row r="431" spans="1:14" s="83" customFormat="1" ht="15.75" customHeight="1" x14ac:dyDescent="0.25">
      <c r="A431" s="125">
        <f t="shared" si="36"/>
        <v>8</v>
      </c>
      <c r="B431" s="125"/>
      <c r="C431" s="82" t="s">
        <v>190</v>
      </c>
      <c r="D431" s="56">
        <f>38.26*10.764</f>
        <v>411.83063999999996</v>
      </c>
      <c r="E431" s="82">
        <v>0</v>
      </c>
      <c r="F431" s="82">
        <f t="shared" si="35"/>
        <v>638.337492</v>
      </c>
      <c r="G431" s="125"/>
      <c r="H431" s="125"/>
      <c r="I431" s="39"/>
      <c r="L431" s="132"/>
      <c r="M431" s="132"/>
      <c r="N431" s="39"/>
    </row>
    <row r="432" spans="1:14" s="83" customFormat="1" ht="15.75" customHeight="1" x14ac:dyDescent="0.25">
      <c r="A432" s="125">
        <f t="shared" si="36"/>
        <v>9</v>
      </c>
      <c r="B432" s="125"/>
      <c r="C432" s="82" t="s">
        <v>267</v>
      </c>
      <c r="D432" s="56">
        <f>58.54*10.764</f>
        <v>630.12455999999997</v>
      </c>
      <c r="E432" s="82">
        <v>0</v>
      </c>
      <c r="F432" s="82">
        <f t="shared" si="35"/>
        <v>976.69306800000004</v>
      </c>
      <c r="G432" s="125"/>
      <c r="H432" s="125"/>
      <c r="I432" s="39"/>
      <c r="L432" s="132"/>
      <c r="M432" s="132"/>
      <c r="N432" s="39"/>
    </row>
    <row r="433" spans="1:14" s="83" customFormat="1" ht="15.75" customHeight="1" x14ac:dyDescent="0.25">
      <c r="A433" s="124" t="s">
        <v>193</v>
      </c>
      <c r="B433" s="124"/>
      <c r="C433" s="124"/>
      <c r="D433" s="124"/>
      <c r="E433" s="124"/>
      <c r="F433" s="124"/>
      <c r="G433" s="124"/>
      <c r="H433" s="124"/>
      <c r="J433" s="39"/>
      <c r="L433" s="132"/>
      <c r="M433" s="132"/>
      <c r="N433" s="39"/>
    </row>
    <row r="434" spans="1:14" s="83" customFormat="1" ht="15.75" customHeight="1" x14ac:dyDescent="0.25">
      <c r="A434" s="125">
        <v>1</v>
      </c>
      <c r="B434" s="125"/>
      <c r="C434" s="135" t="s">
        <v>192</v>
      </c>
      <c r="D434" s="136"/>
      <c r="E434" s="136"/>
      <c r="F434" s="137"/>
      <c r="G434" s="125" t="str">
        <f>A433</f>
        <v>8th &amp; 15th (Part Refuge Area)</v>
      </c>
      <c r="H434" s="125"/>
      <c r="I434" s="39"/>
      <c r="L434" s="132"/>
      <c r="M434" s="132"/>
      <c r="N434" s="39"/>
    </row>
    <row r="435" spans="1:14" s="83" customFormat="1" ht="15.75" customHeight="1" x14ac:dyDescent="0.25">
      <c r="A435" s="125">
        <f t="shared" ref="A435:A442" si="37">A434+1</f>
        <v>2</v>
      </c>
      <c r="B435" s="125"/>
      <c r="C435" s="82" t="s">
        <v>267</v>
      </c>
      <c r="D435" s="56">
        <f>51.82*10.764</f>
        <v>557.79048</v>
      </c>
      <c r="E435" s="82">
        <v>0</v>
      </c>
      <c r="F435" s="82">
        <f t="shared" ref="F435:F442" si="38">D435*(($F$226)+1)+(IF(E435&lt;101,E435,IF(E435&lt;201,E435/2,IF(E435&lt;=301,E435/3,E435/4))))</f>
        <v>864.575244</v>
      </c>
      <c r="G435" s="125"/>
      <c r="H435" s="125"/>
      <c r="I435" s="39"/>
      <c r="L435" s="132"/>
      <c r="M435" s="132"/>
      <c r="N435" s="39"/>
    </row>
    <row r="436" spans="1:14" s="83" customFormat="1" ht="15.75" customHeight="1" x14ac:dyDescent="0.25">
      <c r="A436" s="125">
        <f t="shared" si="37"/>
        <v>3</v>
      </c>
      <c r="B436" s="125"/>
      <c r="C436" s="82" t="s">
        <v>267</v>
      </c>
      <c r="D436" s="56">
        <f>51.82*10.764</f>
        <v>557.79048</v>
      </c>
      <c r="E436" s="82">
        <v>0</v>
      </c>
      <c r="F436" s="82">
        <f t="shared" si="38"/>
        <v>864.575244</v>
      </c>
      <c r="G436" s="125"/>
      <c r="H436" s="125"/>
      <c r="I436" s="39"/>
      <c r="L436" s="132"/>
      <c r="M436" s="132"/>
      <c r="N436" s="39"/>
    </row>
    <row r="437" spans="1:14" s="83" customFormat="1" ht="15.75" customHeight="1" x14ac:dyDescent="0.25">
      <c r="A437" s="125">
        <f t="shared" si="37"/>
        <v>4</v>
      </c>
      <c r="B437" s="125"/>
      <c r="C437" s="135" t="s">
        <v>192</v>
      </c>
      <c r="D437" s="136">
        <f>58.54*10.764</f>
        <v>630.12455999999997</v>
      </c>
      <c r="E437" s="136">
        <v>0</v>
      </c>
      <c r="F437" s="137">
        <f t="shared" si="38"/>
        <v>976.69306800000004</v>
      </c>
      <c r="G437" s="125"/>
      <c r="H437" s="125"/>
      <c r="I437" s="39"/>
      <c r="L437" s="132"/>
      <c r="M437" s="132"/>
      <c r="N437" s="39"/>
    </row>
    <row r="438" spans="1:14" s="83" customFormat="1" ht="15.75" customHeight="1" x14ac:dyDescent="0.25">
      <c r="A438" s="125">
        <f t="shared" si="37"/>
        <v>5</v>
      </c>
      <c r="B438" s="125"/>
      <c r="C438" s="82" t="s">
        <v>190</v>
      </c>
      <c r="D438" s="56">
        <f>38.26*10.764</f>
        <v>411.83063999999996</v>
      </c>
      <c r="E438" s="82">
        <v>0</v>
      </c>
      <c r="F438" s="82">
        <f t="shared" si="38"/>
        <v>638.337492</v>
      </c>
      <c r="G438" s="125"/>
      <c r="H438" s="125"/>
      <c r="I438" s="39"/>
      <c r="L438" s="132"/>
      <c r="M438" s="132"/>
      <c r="N438" s="39"/>
    </row>
    <row r="439" spans="1:14" s="83" customFormat="1" x14ac:dyDescent="0.25">
      <c r="A439" s="125">
        <f t="shared" si="37"/>
        <v>6</v>
      </c>
      <c r="B439" s="125"/>
      <c r="C439" s="82" t="s">
        <v>190</v>
      </c>
      <c r="D439" s="56">
        <f>38.26*10.764</f>
        <v>411.83063999999996</v>
      </c>
      <c r="E439" s="82">
        <v>0</v>
      </c>
      <c r="F439" s="82">
        <f t="shared" si="38"/>
        <v>638.337492</v>
      </c>
      <c r="G439" s="125"/>
      <c r="H439" s="125"/>
      <c r="I439" s="39"/>
    </row>
    <row r="440" spans="1:14" s="83" customFormat="1" ht="15.75" customHeight="1" x14ac:dyDescent="0.25">
      <c r="A440" s="125">
        <f t="shared" si="37"/>
        <v>7</v>
      </c>
      <c r="B440" s="125"/>
      <c r="C440" s="82" t="s">
        <v>190</v>
      </c>
      <c r="D440" s="56">
        <f>38.26*10.764</f>
        <v>411.83063999999996</v>
      </c>
      <c r="E440" s="82">
        <v>0</v>
      </c>
      <c r="F440" s="82">
        <f t="shared" si="38"/>
        <v>638.337492</v>
      </c>
      <c r="G440" s="125"/>
      <c r="H440" s="125"/>
      <c r="I440" s="39"/>
    </row>
    <row r="441" spans="1:14" s="83" customFormat="1" ht="15.75" customHeight="1" x14ac:dyDescent="0.25">
      <c r="A441" s="125">
        <f t="shared" si="37"/>
        <v>8</v>
      </c>
      <c r="B441" s="125"/>
      <c r="C441" s="82" t="s">
        <v>190</v>
      </c>
      <c r="D441" s="56">
        <f>38.26*10.764</f>
        <v>411.83063999999996</v>
      </c>
      <c r="E441" s="82">
        <v>0</v>
      </c>
      <c r="F441" s="82">
        <f t="shared" si="38"/>
        <v>638.337492</v>
      </c>
      <c r="G441" s="125"/>
      <c r="H441" s="125"/>
      <c r="I441" s="39"/>
      <c r="L441" s="84"/>
      <c r="M441" s="84"/>
    </row>
    <row r="442" spans="1:14" s="83" customFormat="1" ht="15.75" customHeight="1" x14ac:dyDescent="0.25">
      <c r="A442" s="125">
        <f t="shared" si="37"/>
        <v>9</v>
      </c>
      <c r="B442" s="125"/>
      <c r="C442" s="82" t="s">
        <v>267</v>
      </c>
      <c r="D442" s="56">
        <f>58.54*10.764</f>
        <v>630.12455999999997</v>
      </c>
      <c r="E442" s="82">
        <v>0</v>
      </c>
      <c r="F442" s="82">
        <f t="shared" si="38"/>
        <v>976.69306800000004</v>
      </c>
      <c r="G442" s="125"/>
      <c r="H442" s="125"/>
      <c r="I442" s="39"/>
      <c r="L442" s="140"/>
      <c r="M442" s="140"/>
      <c r="N442" s="39"/>
    </row>
    <row r="443" spans="1:14" s="83" customFormat="1" ht="15.75" customHeight="1" x14ac:dyDescent="0.25">
      <c r="A443" s="124" t="s">
        <v>270</v>
      </c>
      <c r="B443" s="124"/>
      <c r="C443" s="124"/>
      <c r="D443" s="124"/>
      <c r="E443" s="124"/>
      <c r="F443" s="124"/>
      <c r="G443" s="124"/>
      <c r="H443" s="124"/>
      <c r="J443" s="39"/>
      <c r="L443" s="140"/>
      <c r="M443" s="140"/>
      <c r="N443" s="39"/>
    </row>
    <row r="444" spans="1:14" s="83" customFormat="1" ht="15.75" customHeight="1" x14ac:dyDescent="0.25">
      <c r="A444" s="125">
        <v>1</v>
      </c>
      <c r="B444" s="125"/>
      <c r="C444" s="135" t="s">
        <v>192</v>
      </c>
      <c r="D444" s="136"/>
      <c r="E444" s="136"/>
      <c r="F444" s="137"/>
      <c r="G444" s="125" t="str">
        <f>A443</f>
        <v>22nd (Part Refuge Area)</v>
      </c>
      <c r="H444" s="125"/>
      <c r="I444" s="39"/>
      <c r="L444" s="140"/>
      <c r="M444" s="140"/>
      <c r="N444" s="39"/>
    </row>
    <row r="445" spans="1:14" s="83" customFormat="1" ht="15.75" customHeight="1" x14ac:dyDescent="0.25">
      <c r="A445" s="125">
        <f t="shared" ref="A445:A452" si="39">A444+1</f>
        <v>2</v>
      </c>
      <c r="B445" s="125"/>
      <c r="C445" s="82" t="s">
        <v>267</v>
      </c>
      <c r="D445" s="56">
        <f>51.82*10.764</f>
        <v>557.79048</v>
      </c>
      <c r="E445" s="82">
        <v>0</v>
      </c>
      <c r="F445" s="82">
        <f t="shared" ref="F445:F452" si="40">D445*(($F$226)+1)+(IF(E445&lt;101,E445,IF(E445&lt;201,E445/2,IF(E445&lt;=301,E445/3,E445/4))))</f>
        <v>864.575244</v>
      </c>
      <c r="G445" s="125"/>
      <c r="H445" s="125"/>
      <c r="I445" s="39"/>
      <c r="L445" s="140"/>
      <c r="M445" s="140"/>
      <c r="N445" s="39"/>
    </row>
    <row r="446" spans="1:14" s="83" customFormat="1" ht="15.75" customHeight="1" x14ac:dyDescent="0.25">
      <c r="A446" s="125">
        <f t="shared" si="39"/>
        <v>3</v>
      </c>
      <c r="B446" s="125"/>
      <c r="C446" s="82" t="s">
        <v>267</v>
      </c>
      <c r="D446" s="56">
        <f>51.82*10.764</f>
        <v>557.79048</v>
      </c>
      <c r="E446" s="82">
        <v>0</v>
      </c>
      <c r="F446" s="82">
        <f t="shared" si="40"/>
        <v>864.575244</v>
      </c>
      <c r="G446" s="125"/>
      <c r="H446" s="125"/>
      <c r="I446" s="39"/>
      <c r="L446" s="140"/>
      <c r="M446" s="140"/>
      <c r="N446" s="39"/>
    </row>
    <row r="447" spans="1:14" s="83" customFormat="1" ht="15.75" customHeight="1" x14ac:dyDescent="0.25">
      <c r="A447" s="125">
        <f t="shared" si="39"/>
        <v>4</v>
      </c>
      <c r="B447" s="125"/>
      <c r="C447" s="135" t="s">
        <v>192</v>
      </c>
      <c r="D447" s="136">
        <f>58.54*10.764</f>
        <v>630.12455999999997</v>
      </c>
      <c r="E447" s="136">
        <v>0</v>
      </c>
      <c r="F447" s="137">
        <f t="shared" si="40"/>
        <v>976.69306800000004</v>
      </c>
      <c r="G447" s="125"/>
      <c r="H447" s="125"/>
      <c r="I447" s="39"/>
      <c r="L447" s="84"/>
      <c r="M447" s="84"/>
    </row>
    <row r="448" spans="1:14" s="83" customFormat="1" ht="15.75" customHeight="1" x14ac:dyDescent="0.25">
      <c r="A448" s="125">
        <f t="shared" si="39"/>
        <v>5</v>
      </c>
      <c r="B448" s="125"/>
      <c r="C448" s="82" t="s">
        <v>190</v>
      </c>
      <c r="D448" s="56">
        <f>38.26*10.764</f>
        <v>411.83063999999996</v>
      </c>
      <c r="E448" s="82">
        <v>0</v>
      </c>
      <c r="F448" s="82">
        <f t="shared" si="40"/>
        <v>638.337492</v>
      </c>
      <c r="G448" s="125"/>
      <c r="H448" s="125"/>
      <c r="I448" s="39"/>
      <c r="L448" s="140"/>
      <c r="M448" s="140"/>
      <c r="N448" s="39"/>
    </row>
    <row r="449" spans="1:14" s="83" customFormat="1" ht="15.75" customHeight="1" x14ac:dyDescent="0.25">
      <c r="A449" s="125">
        <f t="shared" si="39"/>
        <v>6</v>
      </c>
      <c r="B449" s="125"/>
      <c r="C449" s="82" t="s">
        <v>190</v>
      </c>
      <c r="D449" s="56">
        <f>38.26*10.764</f>
        <v>411.83063999999996</v>
      </c>
      <c r="E449" s="82">
        <v>0</v>
      </c>
      <c r="F449" s="82">
        <f t="shared" si="40"/>
        <v>638.337492</v>
      </c>
      <c r="G449" s="125"/>
      <c r="H449" s="125"/>
      <c r="I449" s="39"/>
      <c r="L449" s="140"/>
      <c r="M449" s="140"/>
      <c r="N449" s="39"/>
    </row>
    <row r="450" spans="1:14" s="83" customFormat="1" ht="15.75" customHeight="1" x14ac:dyDescent="0.25">
      <c r="A450" s="125">
        <f t="shared" si="39"/>
        <v>7</v>
      </c>
      <c r="B450" s="125"/>
      <c r="C450" s="82" t="s">
        <v>190</v>
      </c>
      <c r="D450" s="56">
        <f>38.26*10.764</f>
        <v>411.83063999999996</v>
      </c>
      <c r="E450" s="82">
        <v>0</v>
      </c>
      <c r="F450" s="82">
        <f t="shared" si="40"/>
        <v>638.337492</v>
      </c>
      <c r="G450" s="125"/>
      <c r="H450" s="125"/>
      <c r="I450" s="39"/>
      <c r="L450" s="140"/>
      <c r="M450" s="140"/>
      <c r="N450" s="39"/>
    </row>
    <row r="451" spans="1:14" s="83" customFormat="1" ht="15.75" customHeight="1" x14ac:dyDescent="0.25">
      <c r="A451" s="125">
        <f t="shared" si="39"/>
        <v>8</v>
      </c>
      <c r="B451" s="125"/>
      <c r="C451" s="82" t="s">
        <v>190</v>
      </c>
      <c r="D451" s="56">
        <f>38.26*10.764</f>
        <v>411.83063999999996</v>
      </c>
      <c r="E451" s="82">
        <v>0</v>
      </c>
      <c r="F451" s="82">
        <f t="shared" si="40"/>
        <v>638.337492</v>
      </c>
      <c r="G451" s="125"/>
      <c r="H451" s="125"/>
      <c r="I451" s="39"/>
      <c r="L451" s="140"/>
      <c r="M451" s="140"/>
      <c r="N451" s="39"/>
    </row>
    <row r="452" spans="1:14" s="83" customFormat="1" ht="15.75" customHeight="1" x14ac:dyDescent="0.25">
      <c r="A452" s="125">
        <f t="shared" si="39"/>
        <v>9</v>
      </c>
      <c r="B452" s="125"/>
      <c r="C452" s="82" t="s">
        <v>267</v>
      </c>
      <c r="D452" s="56">
        <f>58.54*10.764</f>
        <v>630.12455999999997</v>
      </c>
      <c r="E452" s="82">
        <v>0</v>
      </c>
      <c r="F452" s="82">
        <f t="shared" si="40"/>
        <v>976.69306800000004</v>
      </c>
      <c r="G452" s="125"/>
      <c r="H452" s="125"/>
      <c r="I452" s="39"/>
      <c r="L452" s="140"/>
      <c r="M452" s="140"/>
      <c r="N452" s="39"/>
    </row>
    <row r="453" spans="1:14" s="83" customFormat="1" ht="15.75" customHeight="1" x14ac:dyDescent="0.25">
      <c r="A453" s="138" t="s">
        <v>207</v>
      </c>
      <c r="B453" s="138"/>
      <c r="C453" s="138"/>
      <c r="D453" s="138"/>
      <c r="E453" s="138"/>
      <c r="F453" s="138"/>
      <c r="G453" s="138"/>
      <c r="H453" s="138"/>
      <c r="J453" s="39"/>
      <c r="L453" s="140"/>
      <c r="M453" s="140"/>
      <c r="N453" s="39"/>
    </row>
    <row r="454" spans="1:14" s="83" customFormat="1" ht="15.75" customHeight="1" x14ac:dyDescent="0.25">
      <c r="A454" s="139" t="s">
        <v>266</v>
      </c>
      <c r="B454" s="139"/>
      <c r="C454" s="139"/>
      <c r="D454" s="139"/>
      <c r="E454" s="139"/>
      <c r="F454" s="139"/>
      <c r="G454" s="139"/>
      <c r="H454" s="139"/>
      <c r="J454" s="39"/>
      <c r="L454" s="140"/>
      <c r="M454" s="140"/>
      <c r="N454" s="39"/>
    </row>
    <row r="455" spans="1:14" s="83" customFormat="1" ht="15.75" customHeight="1" x14ac:dyDescent="0.25">
      <c r="A455" s="124" t="s">
        <v>265</v>
      </c>
      <c r="B455" s="124"/>
      <c r="C455" s="124"/>
      <c r="D455" s="124"/>
      <c r="E455" s="124"/>
      <c r="F455" s="124"/>
      <c r="G455" s="124"/>
      <c r="H455" s="124"/>
      <c r="I455" s="84"/>
      <c r="J455" s="62"/>
      <c r="K455" s="84"/>
      <c r="L455" s="140"/>
      <c r="M455" s="140"/>
      <c r="N455" s="39"/>
    </row>
    <row r="456" spans="1:14" s="83" customFormat="1" ht="15.75" customHeight="1" x14ac:dyDescent="0.25">
      <c r="A456" s="125">
        <v>5</v>
      </c>
      <c r="B456" s="125"/>
      <c r="C456" s="82" t="s">
        <v>267</v>
      </c>
      <c r="D456" s="56">
        <f>56.36*10.764</f>
        <v>606.65904</v>
      </c>
      <c r="E456" s="82">
        <v>0</v>
      </c>
      <c r="F456" s="82">
        <f>D456*(($F$226)+1)+(IF(E456&lt;101,E456,IF(E456&lt;201,E456/2,IF(E456&lt;=301,E456/3,E456/4))))</f>
        <v>940.32151199999998</v>
      </c>
      <c r="G456" s="125" t="str">
        <f>A455</f>
        <v>1st Floor For Residential &amp; Commercial</v>
      </c>
      <c r="H456" s="125"/>
      <c r="I456" s="62"/>
      <c r="J456" s="62"/>
      <c r="K456" s="84"/>
      <c r="L456" s="140"/>
      <c r="M456" s="140"/>
      <c r="N456" s="39"/>
    </row>
    <row r="457" spans="1:14" s="83" customFormat="1" ht="15.75" customHeight="1" x14ac:dyDescent="0.25">
      <c r="A457" s="125">
        <f>A456+1</f>
        <v>6</v>
      </c>
      <c r="B457" s="125"/>
      <c r="C457" s="82" t="s">
        <v>190</v>
      </c>
      <c r="D457" s="56">
        <f>38.26*10.764</f>
        <v>411.83063999999996</v>
      </c>
      <c r="E457" s="82">
        <v>0</v>
      </c>
      <c r="F457" s="82">
        <f>D457*(($F$226)+1)+(IF(E457&lt;101,E457,IF(E457&lt;201,E457/2,IF(E457&lt;=301,E457/3,E457/4))))</f>
        <v>638.337492</v>
      </c>
      <c r="G457" s="125"/>
      <c r="H457" s="125"/>
      <c r="I457" s="62"/>
      <c r="J457" s="84"/>
      <c r="K457" s="62"/>
      <c r="L457" s="84"/>
      <c r="M457" s="84"/>
    </row>
    <row r="458" spans="1:14" s="83" customFormat="1" ht="15.75" customHeight="1" x14ac:dyDescent="0.25">
      <c r="A458" s="125">
        <f>A457+1</f>
        <v>7</v>
      </c>
      <c r="B458" s="125"/>
      <c r="C458" s="82" t="s">
        <v>190</v>
      </c>
      <c r="D458" s="56">
        <f>38.26*10.764</f>
        <v>411.83063999999996</v>
      </c>
      <c r="E458" s="82">
        <v>0</v>
      </c>
      <c r="F458" s="82">
        <f>D458*(($F$226)+1)+(IF(E458&lt;101,E458,IF(E458&lt;201,E458/2,IF(E458&lt;=301,E458/3,E458/4))))</f>
        <v>638.337492</v>
      </c>
      <c r="G458" s="125"/>
      <c r="H458" s="125"/>
      <c r="I458" s="62"/>
      <c r="J458" s="84"/>
      <c r="K458" s="84"/>
      <c r="L458" s="140"/>
      <c r="M458" s="140"/>
      <c r="N458" s="39"/>
    </row>
    <row r="459" spans="1:14" s="83" customFormat="1" ht="15.75" customHeight="1" x14ac:dyDescent="0.25">
      <c r="A459" s="125">
        <f>A458+1</f>
        <v>8</v>
      </c>
      <c r="B459" s="125"/>
      <c r="C459" s="82" t="s">
        <v>190</v>
      </c>
      <c r="D459" s="56">
        <f>38.26*10.764</f>
        <v>411.83063999999996</v>
      </c>
      <c r="E459" s="82">
        <v>0</v>
      </c>
      <c r="F459" s="82">
        <f>D459*(($F$226)+1)+(IF(E459&lt;101,E459,IF(E459&lt;201,E459/2,IF(E459&lt;=301,E459/3,E459/4))))</f>
        <v>638.337492</v>
      </c>
      <c r="G459" s="125"/>
      <c r="H459" s="125"/>
      <c r="I459" s="62"/>
      <c r="J459" s="84"/>
      <c r="K459" s="84"/>
      <c r="L459" s="140"/>
      <c r="M459" s="140"/>
      <c r="N459" s="39"/>
    </row>
    <row r="460" spans="1:14" s="83" customFormat="1" ht="15.75" customHeight="1" x14ac:dyDescent="0.25">
      <c r="A460" s="125">
        <f>A459+1</f>
        <v>9</v>
      </c>
      <c r="B460" s="125"/>
      <c r="C460" s="82" t="s">
        <v>190</v>
      </c>
      <c r="D460" s="56">
        <f>38.26*10.764</f>
        <v>411.83063999999996</v>
      </c>
      <c r="E460" s="82">
        <v>0</v>
      </c>
      <c r="F460" s="82">
        <f>D460*(($F$226)+1)+(IF(E460&lt;101,E460,IF(E460&lt;201,E460/2,IF(E460&lt;=301,E460/3,E460/4))))</f>
        <v>638.337492</v>
      </c>
      <c r="G460" s="125"/>
      <c r="H460" s="125"/>
      <c r="I460" s="62"/>
      <c r="J460" s="84"/>
      <c r="K460" s="84"/>
      <c r="L460" s="140"/>
      <c r="M460" s="140"/>
      <c r="N460" s="39"/>
    </row>
    <row r="461" spans="1:14" s="83" customFormat="1" ht="15.75" customHeight="1" x14ac:dyDescent="0.25">
      <c r="A461" s="124" t="s">
        <v>268</v>
      </c>
      <c r="B461" s="124"/>
      <c r="C461" s="124"/>
      <c r="D461" s="124"/>
      <c r="E461" s="124"/>
      <c r="F461" s="124"/>
      <c r="G461" s="124"/>
      <c r="H461" s="124"/>
      <c r="I461" s="84"/>
      <c r="J461" s="62"/>
      <c r="K461" s="84"/>
      <c r="L461" s="140"/>
      <c r="M461" s="140"/>
      <c r="N461" s="39"/>
    </row>
    <row r="462" spans="1:14" s="83" customFormat="1" ht="15.75" customHeight="1" x14ac:dyDescent="0.25">
      <c r="A462" s="125">
        <v>1</v>
      </c>
      <c r="B462" s="125"/>
      <c r="C462" s="82" t="s">
        <v>267</v>
      </c>
      <c r="D462" s="56">
        <f>60.83*10.764</f>
        <v>654.77411999999993</v>
      </c>
      <c r="E462" s="82">
        <v>0</v>
      </c>
      <c r="F462" s="82">
        <f t="shared" ref="F462:F470" si="41">D462*(($F$226)+1)+(IF(E462&lt;101,E462,IF(E462&lt;201,E462/2,IF(E462&lt;=301,E462/3,E462/4))))</f>
        <v>1014.8998859999999</v>
      </c>
      <c r="G462" s="126" t="str">
        <f>A461</f>
        <v>2nd Floor For Residential</v>
      </c>
      <c r="H462" s="128"/>
      <c r="I462" s="62"/>
      <c r="J462" s="62"/>
      <c r="K462" s="84"/>
      <c r="L462" s="140"/>
      <c r="M462" s="140"/>
      <c r="N462" s="39"/>
    </row>
    <row r="463" spans="1:14" s="83" customFormat="1" ht="15.75" customHeight="1" x14ac:dyDescent="0.25">
      <c r="A463" s="125">
        <f t="shared" ref="A463:A470" si="42">A462+1</f>
        <v>2</v>
      </c>
      <c r="B463" s="125"/>
      <c r="C463" s="82" t="s">
        <v>267</v>
      </c>
      <c r="D463" s="56">
        <f>56.66*10.764</f>
        <v>609.88823999999988</v>
      </c>
      <c r="E463" s="82">
        <v>0</v>
      </c>
      <c r="F463" s="82">
        <f t="shared" si="41"/>
        <v>945.32677199999989</v>
      </c>
      <c r="G463" s="141"/>
      <c r="H463" s="142"/>
      <c r="I463" s="62"/>
      <c r="J463" s="84"/>
      <c r="K463" s="62"/>
      <c r="L463" s="140"/>
      <c r="M463" s="140"/>
      <c r="N463" s="39"/>
    </row>
    <row r="464" spans="1:14" s="83" customFormat="1" ht="15.75" customHeight="1" x14ac:dyDescent="0.25">
      <c r="A464" s="125">
        <f t="shared" si="42"/>
        <v>3</v>
      </c>
      <c r="B464" s="125"/>
      <c r="C464" s="82" t="s">
        <v>267</v>
      </c>
      <c r="D464" s="56">
        <f>56.66*10.764</f>
        <v>609.88823999999988</v>
      </c>
      <c r="E464" s="82">
        <v>0</v>
      </c>
      <c r="F464" s="82">
        <f t="shared" si="41"/>
        <v>945.32677199999989</v>
      </c>
      <c r="G464" s="141"/>
      <c r="H464" s="142"/>
      <c r="I464" s="62"/>
      <c r="J464" s="84"/>
      <c r="K464" s="84"/>
      <c r="L464" s="140"/>
      <c r="M464" s="140"/>
      <c r="N464" s="39"/>
    </row>
    <row r="465" spans="1:14" s="83" customFormat="1" ht="15.75" customHeight="1" x14ac:dyDescent="0.25">
      <c r="A465" s="125">
        <f t="shared" si="42"/>
        <v>4</v>
      </c>
      <c r="B465" s="125"/>
      <c r="C465" s="82" t="s">
        <v>267</v>
      </c>
      <c r="D465" s="56">
        <f>59.76*10.764</f>
        <v>643.25663999999995</v>
      </c>
      <c r="E465" s="82">
        <v>0</v>
      </c>
      <c r="F465" s="82">
        <f t="shared" si="41"/>
        <v>997.04779199999996</v>
      </c>
      <c r="G465" s="141"/>
      <c r="H465" s="142"/>
      <c r="I465" s="62"/>
      <c r="J465" s="84"/>
      <c r="K465" s="84"/>
      <c r="L465" s="140"/>
      <c r="M465" s="140"/>
      <c r="N465" s="39"/>
    </row>
    <row r="466" spans="1:14" s="83" customFormat="1" ht="15.75" customHeight="1" x14ac:dyDescent="0.25">
      <c r="A466" s="125">
        <v>5</v>
      </c>
      <c r="B466" s="125"/>
      <c r="C466" s="82" t="s">
        <v>267</v>
      </c>
      <c r="D466" s="56">
        <f>56.36*10.764</f>
        <v>606.65904</v>
      </c>
      <c r="E466" s="82">
        <v>0</v>
      </c>
      <c r="F466" s="82">
        <f t="shared" si="41"/>
        <v>940.32151199999998</v>
      </c>
      <c r="G466" s="141"/>
      <c r="H466" s="142"/>
      <c r="I466" s="62"/>
      <c r="J466" s="62"/>
      <c r="K466" s="84"/>
      <c r="L466" s="140"/>
      <c r="M466" s="140"/>
      <c r="N466" s="39"/>
    </row>
    <row r="467" spans="1:14" s="83" customFormat="1" x14ac:dyDescent="0.25">
      <c r="A467" s="125">
        <v>6</v>
      </c>
      <c r="B467" s="125"/>
      <c r="C467" s="82" t="s">
        <v>190</v>
      </c>
      <c r="D467" s="56">
        <f>38.26*10.764</f>
        <v>411.83063999999996</v>
      </c>
      <c r="E467" s="82">
        <v>0</v>
      </c>
      <c r="F467" s="82">
        <f t="shared" si="41"/>
        <v>638.337492</v>
      </c>
      <c r="G467" s="141"/>
      <c r="H467" s="142"/>
      <c r="I467" s="62"/>
      <c r="J467" s="84"/>
      <c r="K467" s="84"/>
    </row>
    <row r="468" spans="1:14" s="83" customFormat="1" ht="15.75" customHeight="1" x14ac:dyDescent="0.25">
      <c r="A468" s="125">
        <f t="shared" si="42"/>
        <v>7</v>
      </c>
      <c r="B468" s="125"/>
      <c r="C468" s="82" t="s">
        <v>190</v>
      </c>
      <c r="D468" s="56">
        <f>38.26*10.764</f>
        <v>411.83063999999996</v>
      </c>
      <c r="E468" s="82">
        <v>0</v>
      </c>
      <c r="F468" s="82">
        <f t="shared" si="41"/>
        <v>638.337492</v>
      </c>
      <c r="G468" s="141"/>
      <c r="H468" s="142"/>
      <c r="I468" s="62"/>
      <c r="J468" s="62"/>
      <c r="K468" s="84"/>
      <c r="L468" s="132"/>
      <c r="M468" s="132"/>
      <c r="N468" s="39"/>
    </row>
    <row r="469" spans="1:14" s="83" customFormat="1" ht="15.75" customHeight="1" x14ac:dyDescent="0.25">
      <c r="A469" s="125">
        <f t="shared" si="42"/>
        <v>8</v>
      </c>
      <c r="B469" s="125"/>
      <c r="C469" s="82" t="s">
        <v>190</v>
      </c>
      <c r="D469" s="56">
        <f>38.26*10.764</f>
        <v>411.83063999999996</v>
      </c>
      <c r="E469" s="82">
        <v>0</v>
      </c>
      <c r="F469" s="82">
        <f t="shared" si="41"/>
        <v>638.337492</v>
      </c>
      <c r="G469" s="141"/>
      <c r="H469" s="142"/>
      <c r="I469" s="62"/>
      <c r="J469" s="84"/>
      <c r="K469" s="62"/>
      <c r="L469" s="132"/>
      <c r="M469" s="132"/>
      <c r="N469" s="39"/>
    </row>
    <row r="470" spans="1:14" s="83" customFormat="1" ht="15.75" customHeight="1" x14ac:dyDescent="0.25">
      <c r="A470" s="125">
        <f t="shared" si="42"/>
        <v>9</v>
      </c>
      <c r="B470" s="125"/>
      <c r="C470" s="82" t="s">
        <v>190</v>
      </c>
      <c r="D470" s="56">
        <f>38.26*10.764</f>
        <v>411.83063999999996</v>
      </c>
      <c r="E470" s="82">
        <v>0</v>
      </c>
      <c r="F470" s="82">
        <f t="shared" si="41"/>
        <v>638.337492</v>
      </c>
      <c r="G470" s="129"/>
      <c r="H470" s="131"/>
      <c r="I470" s="62"/>
      <c r="J470" s="84"/>
      <c r="K470" s="84"/>
      <c r="L470" s="132"/>
      <c r="M470" s="132"/>
      <c r="N470" s="39"/>
    </row>
    <row r="471" spans="1:14" s="83" customFormat="1" ht="15.75" customHeight="1" x14ac:dyDescent="0.25">
      <c r="A471" s="124" t="s">
        <v>269</v>
      </c>
      <c r="B471" s="124"/>
      <c r="C471" s="124"/>
      <c r="D471" s="124"/>
      <c r="E471" s="124"/>
      <c r="F471" s="124"/>
      <c r="G471" s="124"/>
      <c r="H471" s="124"/>
      <c r="I471" s="84"/>
      <c r="J471" s="62"/>
      <c r="K471" s="84"/>
      <c r="L471" s="132"/>
      <c r="M471" s="132"/>
      <c r="N471" s="39"/>
    </row>
    <row r="472" spans="1:14" s="83" customFormat="1" ht="15.75" customHeight="1" x14ac:dyDescent="0.25">
      <c r="A472" s="125">
        <v>1</v>
      </c>
      <c r="B472" s="125"/>
      <c r="C472" s="82" t="s">
        <v>267</v>
      </c>
      <c r="D472" s="56">
        <f>58.54*10.764</f>
        <v>630.12455999999997</v>
      </c>
      <c r="E472" s="82">
        <v>0</v>
      </c>
      <c r="F472" s="82">
        <f t="shared" ref="F472:F480" si="43">D472*(($F$226)+1)+(IF(E472&lt;101,E472,IF(E472&lt;201,E472/2,IF(E472&lt;=301,E472/3,E472/4))))</f>
        <v>976.69306800000004</v>
      </c>
      <c r="G472" s="125" t="str">
        <f>A471</f>
        <v>3rd, 4th, 6th, 7th, 10th, 11th, 12th, 14th, 16th, 18th, 19th, 20th, 23rd, 24th &amp; 26th Floor</v>
      </c>
      <c r="H472" s="125"/>
      <c r="I472" s="62"/>
      <c r="J472" s="62">
        <f>16500*F472</f>
        <v>16115435.622000001</v>
      </c>
      <c r="K472" s="84"/>
      <c r="L472" s="132"/>
      <c r="M472" s="132"/>
      <c r="N472" s="39"/>
    </row>
    <row r="473" spans="1:14" s="83" customFormat="1" ht="15.75" customHeight="1" x14ac:dyDescent="0.25">
      <c r="A473" s="125">
        <f t="shared" ref="A473:A480" si="44">A472+1</f>
        <v>2</v>
      </c>
      <c r="B473" s="125"/>
      <c r="C473" s="82" t="s">
        <v>267</v>
      </c>
      <c r="D473" s="56">
        <f>51.62*10.764</f>
        <v>555.63767999999993</v>
      </c>
      <c r="E473" s="82">
        <v>0</v>
      </c>
      <c r="F473" s="82">
        <f t="shared" si="43"/>
        <v>861.23840399999995</v>
      </c>
      <c r="G473" s="125"/>
      <c r="H473" s="125"/>
      <c r="I473" s="62"/>
      <c r="J473" s="84"/>
      <c r="K473" s="62"/>
      <c r="L473" s="132"/>
      <c r="M473" s="132"/>
      <c r="N473" s="39"/>
    </row>
    <row r="474" spans="1:14" s="83" customFormat="1" ht="15.75" customHeight="1" x14ac:dyDescent="0.25">
      <c r="A474" s="125">
        <f t="shared" si="44"/>
        <v>3</v>
      </c>
      <c r="B474" s="125"/>
      <c r="C474" s="82" t="s">
        <v>267</v>
      </c>
      <c r="D474" s="56">
        <f>51.62*10.764</f>
        <v>555.63767999999993</v>
      </c>
      <c r="E474" s="82">
        <v>0</v>
      </c>
      <c r="F474" s="82">
        <f t="shared" si="43"/>
        <v>861.23840399999995</v>
      </c>
      <c r="G474" s="125"/>
      <c r="H474" s="125"/>
      <c r="I474" s="62"/>
      <c r="J474" s="84"/>
      <c r="K474" s="84"/>
      <c r="L474" s="132"/>
      <c r="M474" s="132"/>
      <c r="N474" s="39"/>
    </row>
    <row r="475" spans="1:14" s="83" customFormat="1" ht="15.75" customHeight="1" x14ac:dyDescent="0.25">
      <c r="A475" s="125">
        <f t="shared" si="44"/>
        <v>4</v>
      </c>
      <c r="B475" s="125"/>
      <c r="C475" s="82" t="s">
        <v>267</v>
      </c>
      <c r="D475" s="56">
        <f>57.47*10.764</f>
        <v>618.60708</v>
      </c>
      <c r="E475" s="82">
        <v>0</v>
      </c>
      <c r="F475" s="82">
        <f t="shared" si="43"/>
        <v>958.84097400000007</v>
      </c>
      <c r="G475" s="125"/>
      <c r="H475" s="125"/>
      <c r="I475" s="62"/>
      <c r="J475" s="84"/>
      <c r="K475" s="84"/>
      <c r="L475" s="132"/>
      <c r="M475" s="132"/>
      <c r="N475" s="39"/>
    </row>
    <row r="476" spans="1:14" s="83" customFormat="1" ht="15.75" customHeight="1" x14ac:dyDescent="0.25">
      <c r="A476" s="125">
        <v>5</v>
      </c>
      <c r="B476" s="125"/>
      <c r="C476" s="82" t="s">
        <v>267</v>
      </c>
      <c r="D476" s="56">
        <f>56.36*10.764</f>
        <v>606.65904</v>
      </c>
      <c r="E476" s="82">
        <v>0</v>
      </c>
      <c r="F476" s="82">
        <f t="shared" si="43"/>
        <v>940.32151199999998</v>
      </c>
      <c r="G476" s="125"/>
      <c r="H476" s="125"/>
      <c r="I476" s="62"/>
      <c r="J476" s="62"/>
      <c r="K476" s="84"/>
      <c r="L476" s="132"/>
      <c r="M476" s="132"/>
      <c r="N476" s="39"/>
    </row>
    <row r="477" spans="1:14" s="83" customFormat="1" x14ac:dyDescent="0.25">
      <c r="A477" s="125">
        <v>6</v>
      </c>
      <c r="B477" s="125"/>
      <c r="C477" s="82" t="s">
        <v>190</v>
      </c>
      <c r="D477" s="56">
        <f>38.26*10.764</f>
        <v>411.83063999999996</v>
      </c>
      <c r="E477" s="82">
        <v>0</v>
      </c>
      <c r="F477" s="82">
        <f t="shared" si="43"/>
        <v>638.337492</v>
      </c>
      <c r="G477" s="125"/>
      <c r="H477" s="125"/>
      <c r="I477" s="62"/>
      <c r="J477" s="84"/>
      <c r="K477" s="84"/>
    </row>
    <row r="478" spans="1:14" s="83" customFormat="1" ht="15.75" customHeight="1" x14ac:dyDescent="0.25">
      <c r="A478" s="125">
        <f t="shared" si="44"/>
        <v>7</v>
      </c>
      <c r="B478" s="125"/>
      <c r="C478" s="82" t="s">
        <v>190</v>
      </c>
      <c r="D478" s="56">
        <f>38.26*10.764</f>
        <v>411.83063999999996</v>
      </c>
      <c r="E478" s="82">
        <v>0</v>
      </c>
      <c r="F478" s="82">
        <f t="shared" si="43"/>
        <v>638.337492</v>
      </c>
      <c r="G478" s="125"/>
      <c r="H478" s="125"/>
      <c r="I478" s="62"/>
      <c r="J478" s="84"/>
      <c r="K478" s="84"/>
      <c r="L478" s="132"/>
      <c r="M478" s="132"/>
      <c r="N478" s="39"/>
    </row>
    <row r="479" spans="1:14" s="83" customFormat="1" ht="15.75" customHeight="1" x14ac:dyDescent="0.25">
      <c r="A479" s="125">
        <f t="shared" si="44"/>
        <v>8</v>
      </c>
      <c r="B479" s="125"/>
      <c r="C479" s="82" t="s">
        <v>190</v>
      </c>
      <c r="D479" s="56">
        <f>38.26*10.764</f>
        <v>411.83063999999996</v>
      </c>
      <c r="E479" s="82">
        <v>0</v>
      </c>
      <c r="F479" s="82">
        <f t="shared" si="43"/>
        <v>638.337492</v>
      </c>
      <c r="G479" s="125"/>
      <c r="H479" s="125"/>
      <c r="I479" s="62"/>
      <c r="J479" s="84"/>
      <c r="K479" s="84"/>
      <c r="L479" s="132"/>
      <c r="M479" s="132"/>
      <c r="N479" s="39"/>
    </row>
    <row r="480" spans="1:14" s="83" customFormat="1" ht="15.75" customHeight="1" x14ac:dyDescent="0.25">
      <c r="A480" s="125">
        <f t="shared" si="44"/>
        <v>9</v>
      </c>
      <c r="B480" s="125"/>
      <c r="C480" s="82" t="s">
        <v>190</v>
      </c>
      <c r="D480" s="56">
        <f>38.26*10.764</f>
        <v>411.83063999999996</v>
      </c>
      <c r="E480" s="82">
        <v>0</v>
      </c>
      <c r="F480" s="82">
        <f t="shared" si="43"/>
        <v>638.337492</v>
      </c>
      <c r="G480" s="125"/>
      <c r="H480" s="125"/>
      <c r="I480" s="62"/>
      <c r="J480" s="84"/>
      <c r="K480" s="84"/>
      <c r="L480" s="132"/>
      <c r="M480" s="132"/>
      <c r="N480" s="39"/>
    </row>
    <row r="481" spans="1:14" s="83" customFormat="1" ht="15.75" customHeight="1" x14ac:dyDescent="0.25">
      <c r="A481" s="124" t="s">
        <v>191</v>
      </c>
      <c r="B481" s="124"/>
      <c r="C481" s="124"/>
      <c r="D481" s="124"/>
      <c r="E481" s="124"/>
      <c r="F481" s="124"/>
      <c r="G481" s="124"/>
      <c r="H481" s="124"/>
      <c r="J481" s="39"/>
      <c r="L481" s="132"/>
      <c r="M481" s="132"/>
      <c r="N481" s="39"/>
    </row>
    <row r="482" spans="1:14" s="83" customFormat="1" ht="15.75" customHeight="1" x14ac:dyDescent="0.25">
      <c r="A482" s="125">
        <v>1</v>
      </c>
      <c r="B482" s="125"/>
      <c r="C482" s="82" t="s">
        <v>267</v>
      </c>
      <c r="D482" s="56">
        <f>58.54*10.764</f>
        <v>630.12455999999997</v>
      </c>
      <c r="E482" s="82">
        <v>0</v>
      </c>
      <c r="F482" s="82">
        <f t="shared" ref="F482:F490" si="45">D482*(($F$226)+1)+(IF(E482&lt;101,E482,IF(E482&lt;201,E482/2,IF(E482&lt;=301,E482/3,E482/4))))</f>
        <v>976.69306800000004</v>
      </c>
      <c r="G482" s="125" t="str">
        <f>A481</f>
        <v>5th, 9th, 13th, 17th, 21st &amp; 25th Floor</v>
      </c>
      <c r="H482" s="125"/>
      <c r="I482" s="39"/>
      <c r="L482" s="132"/>
      <c r="M482" s="132"/>
      <c r="N482" s="39"/>
    </row>
    <row r="483" spans="1:14" s="83" customFormat="1" ht="15.75" customHeight="1" x14ac:dyDescent="0.25">
      <c r="A483" s="125">
        <f t="shared" ref="A483:A490" si="46">A482+1</f>
        <v>2</v>
      </c>
      <c r="B483" s="125"/>
      <c r="C483" s="82" t="s">
        <v>267</v>
      </c>
      <c r="D483" s="56">
        <f>51.62*10.764</f>
        <v>555.63767999999993</v>
      </c>
      <c r="E483" s="82">
        <v>0</v>
      </c>
      <c r="F483" s="82">
        <f t="shared" si="45"/>
        <v>861.23840399999995</v>
      </c>
      <c r="G483" s="125"/>
      <c r="H483" s="125"/>
      <c r="I483" s="39"/>
      <c r="L483" s="132"/>
      <c r="M483" s="132"/>
      <c r="N483" s="39"/>
    </row>
    <row r="484" spans="1:14" s="83" customFormat="1" ht="15.75" customHeight="1" x14ac:dyDescent="0.25">
      <c r="A484" s="125">
        <f t="shared" si="46"/>
        <v>3</v>
      </c>
      <c r="B484" s="125"/>
      <c r="C484" s="82" t="s">
        <v>267</v>
      </c>
      <c r="D484" s="56">
        <f>51.62*10.764</f>
        <v>555.63767999999993</v>
      </c>
      <c r="E484" s="82">
        <v>0</v>
      </c>
      <c r="F484" s="82">
        <f t="shared" si="45"/>
        <v>861.23840399999995</v>
      </c>
      <c r="G484" s="125"/>
      <c r="H484" s="125"/>
      <c r="I484" s="39"/>
      <c r="L484" s="132"/>
      <c r="M484" s="132"/>
      <c r="N484" s="39"/>
    </row>
    <row r="485" spans="1:14" s="83" customFormat="1" ht="15.75" customHeight="1" x14ac:dyDescent="0.25">
      <c r="A485" s="125">
        <f t="shared" si="46"/>
        <v>4</v>
      </c>
      <c r="B485" s="125"/>
      <c r="C485" s="82" t="s">
        <v>267</v>
      </c>
      <c r="D485" s="56">
        <f>57.47*10.764</f>
        <v>618.60708</v>
      </c>
      <c r="E485" s="82">
        <v>0</v>
      </c>
      <c r="F485" s="82">
        <f t="shared" si="45"/>
        <v>958.84097400000007</v>
      </c>
      <c r="G485" s="125"/>
      <c r="H485" s="125"/>
      <c r="I485" s="39"/>
      <c r="L485" s="132"/>
      <c r="M485" s="132"/>
      <c r="N485" s="39"/>
    </row>
    <row r="486" spans="1:14" s="83" customFormat="1" ht="15.75" customHeight="1" x14ac:dyDescent="0.25">
      <c r="A486" s="125">
        <f t="shared" si="46"/>
        <v>5</v>
      </c>
      <c r="B486" s="125"/>
      <c r="C486" s="82" t="s">
        <v>267</v>
      </c>
      <c r="D486" s="56">
        <f>56.36*10.764</f>
        <v>606.65904</v>
      </c>
      <c r="E486" s="82">
        <v>0</v>
      </c>
      <c r="F486" s="82">
        <f t="shared" si="45"/>
        <v>940.32151199999998</v>
      </c>
      <c r="G486" s="125"/>
      <c r="H486" s="125"/>
      <c r="I486" s="39"/>
      <c r="L486" s="132"/>
      <c r="M486" s="132"/>
      <c r="N486" s="39"/>
    </row>
    <row r="487" spans="1:14" s="83" customFormat="1" x14ac:dyDescent="0.25">
      <c r="A487" s="125">
        <f t="shared" si="46"/>
        <v>6</v>
      </c>
      <c r="B487" s="125"/>
      <c r="C487" s="82" t="s">
        <v>190</v>
      </c>
      <c r="D487" s="56">
        <f>38.26*10.764</f>
        <v>411.83063999999996</v>
      </c>
      <c r="E487" s="82">
        <v>0</v>
      </c>
      <c r="F487" s="82">
        <f t="shared" si="45"/>
        <v>638.337492</v>
      </c>
      <c r="G487" s="125"/>
      <c r="H487" s="125"/>
      <c r="I487" s="39"/>
    </row>
    <row r="488" spans="1:14" s="83" customFormat="1" ht="15.75" customHeight="1" x14ac:dyDescent="0.25">
      <c r="A488" s="125">
        <f t="shared" si="46"/>
        <v>7</v>
      </c>
      <c r="B488" s="125"/>
      <c r="C488" s="82" t="s">
        <v>190</v>
      </c>
      <c r="D488" s="56">
        <f>38.26*10.764</f>
        <v>411.83063999999996</v>
      </c>
      <c r="E488" s="82">
        <v>0</v>
      </c>
      <c r="F488" s="82">
        <f t="shared" si="45"/>
        <v>638.337492</v>
      </c>
      <c r="G488" s="125"/>
      <c r="H488" s="125"/>
      <c r="I488" s="39"/>
      <c r="L488" s="132"/>
      <c r="M488" s="132"/>
      <c r="N488" s="39"/>
    </row>
    <row r="489" spans="1:14" s="83" customFormat="1" ht="15.75" customHeight="1" x14ac:dyDescent="0.25">
      <c r="A489" s="125">
        <f t="shared" si="46"/>
        <v>8</v>
      </c>
      <c r="B489" s="125"/>
      <c r="C489" s="82" t="s">
        <v>190</v>
      </c>
      <c r="D489" s="56">
        <f>38.26*10.764</f>
        <v>411.83063999999996</v>
      </c>
      <c r="E489" s="82">
        <v>0</v>
      </c>
      <c r="F489" s="82">
        <f t="shared" si="45"/>
        <v>638.337492</v>
      </c>
      <c r="G489" s="125"/>
      <c r="H489" s="125"/>
      <c r="I489" s="39"/>
      <c r="L489" s="132"/>
      <c r="M489" s="132"/>
      <c r="N489" s="39"/>
    </row>
    <row r="490" spans="1:14" s="83" customFormat="1" ht="15.75" customHeight="1" x14ac:dyDescent="0.25">
      <c r="A490" s="125">
        <f t="shared" si="46"/>
        <v>9</v>
      </c>
      <c r="B490" s="125"/>
      <c r="C490" s="82" t="s">
        <v>190</v>
      </c>
      <c r="D490" s="56">
        <f>38.26*10.764</f>
        <v>411.83063999999996</v>
      </c>
      <c r="E490" s="82">
        <v>0</v>
      </c>
      <c r="F490" s="82">
        <f t="shared" si="45"/>
        <v>638.337492</v>
      </c>
      <c r="G490" s="125"/>
      <c r="H490" s="125"/>
      <c r="I490" s="39"/>
      <c r="L490" s="132"/>
      <c r="M490" s="132"/>
      <c r="N490" s="39"/>
    </row>
    <row r="491" spans="1:14" s="83" customFormat="1" ht="15.75" customHeight="1" x14ac:dyDescent="0.25">
      <c r="A491" s="124" t="s">
        <v>193</v>
      </c>
      <c r="B491" s="124"/>
      <c r="C491" s="124"/>
      <c r="D491" s="124"/>
      <c r="E491" s="124"/>
      <c r="F491" s="124"/>
      <c r="G491" s="124"/>
      <c r="H491" s="124"/>
      <c r="J491" s="39"/>
      <c r="L491" s="132"/>
      <c r="M491" s="132"/>
      <c r="N491" s="39"/>
    </row>
    <row r="492" spans="1:14" s="83" customFormat="1" ht="15.75" customHeight="1" x14ac:dyDescent="0.25">
      <c r="A492" s="125">
        <v>1</v>
      </c>
      <c r="B492" s="125"/>
      <c r="C492" s="135" t="s">
        <v>192</v>
      </c>
      <c r="D492" s="136">
        <f>58.54*10.764</f>
        <v>630.12455999999997</v>
      </c>
      <c r="E492" s="136">
        <v>0</v>
      </c>
      <c r="F492" s="137">
        <f t="shared" ref="F492:F500" si="47">D492*(($F$226)+1)+(IF(E492&lt;101,E492,IF(E492&lt;201,E492/2,IF(E492&lt;=301,E492/3,E492/4))))</f>
        <v>976.69306800000004</v>
      </c>
      <c r="G492" s="125" t="str">
        <f>A491</f>
        <v>8th &amp; 15th (Part Refuge Area)</v>
      </c>
      <c r="H492" s="125"/>
      <c r="I492" s="39"/>
      <c r="L492" s="132"/>
      <c r="M492" s="132"/>
      <c r="N492" s="39"/>
    </row>
    <row r="493" spans="1:14" s="83" customFormat="1" ht="15.75" customHeight="1" x14ac:dyDescent="0.25">
      <c r="A493" s="125">
        <f t="shared" ref="A493:A500" si="48">A492+1</f>
        <v>2</v>
      </c>
      <c r="B493" s="125"/>
      <c r="C493" s="82" t="s">
        <v>267</v>
      </c>
      <c r="D493" s="56">
        <f>51.62*10.764</f>
        <v>555.63767999999993</v>
      </c>
      <c r="E493" s="82">
        <v>0</v>
      </c>
      <c r="F493" s="82">
        <f t="shared" si="47"/>
        <v>861.23840399999995</v>
      </c>
      <c r="G493" s="125"/>
      <c r="H493" s="125"/>
      <c r="I493" s="39"/>
      <c r="L493" s="132"/>
      <c r="M493" s="132"/>
      <c r="N493" s="39"/>
    </row>
    <row r="494" spans="1:14" s="83" customFormat="1" ht="15.75" customHeight="1" x14ac:dyDescent="0.25">
      <c r="A494" s="125">
        <f t="shared" si="48"/>
        <v>3</v>
      </c>
      <c r="B494" s="125"/>
      <c r="C494" s="82" t="s">
        <v>267</v>
      </c>
      <c r="D494" s="56">
        <f>51.62*10.764</f>
        <v>555.63767999999993</v>
      </c>
      <c r="E494" s="82">
        <v>0</v>
      </c>
      <c r="F494" s="82">
        <f t="shared" si="47"/>
        <v>861.23840399999995</v>
      </c>
      <c r="G494" s="125"/>
      <c r="H494" s="125"/>
      <c r="I494" s="39"/>
      <c r="L494" s="132"/>
      <c r="M494" s="132"/>
      <c r="N494" s="39"/>
    </row>
    <row r="495" spans="1:14" s="83" customFormat="1" ht="15.75" customHeight="1" x14ac:dyDescent="0.25">
      <c r="A495" s="125">
        <f t="shared" si="48"/>
        <v>4</v>
      </c>
      <c r="B495" s="125"/>
      <c r="C495" s="82" t="s">
        <v>267</v>
      </c>
      <c r="D495" s="56">
        <f>57.47*10.764</f>
        <v>618.60708</v>
      </c>
      <c r="E495" s="82">
        <v>0</v>
      </c>
      <c r="F495" s="82">
        <f t="shared" si="47"/>
        <v>958.84097400000007</v>
      </c>
      <c r="G495" s="125"/>
      <c r="H495" s="125"/>
      <c r="I495" s="39"/>
      <c r="L495" s="132"/>
      <c r="M495" s="132"/>
      <c r="N495" s="39"/>
    </row>
    <row r="496" spans="1:14" s="83" customFormat="1" ht="15.75" customHeight="1" x14ac:dyDescent="0.25">
      <c r="A496" s="125">
        <f t="shared" si="48"/>
        <v>5</v>
      </c>
      <c r="B496" s="125"/>
      <c r="C496" s="135" t="s">
        <v>192</v>
      </c>
      <c r="D496" s="136">
        <f>56.36*10.764</f>
        <v>606.65904</v>
      </c>
      <c r="E496" s="136">
        <v>0</v>
      </c>
      <c r="F496" s="137">
        <f t="shared" si="47"/>
        <v>940.32151199999998</v>
      </c>
      <c r="G496" s="125"/>
      <c r="H496" s="125"/>
      <c r="I496" s="39"/>
      <c r="L496" s="132"/>
      <c r="M496" s="132"/>
      <c r="N496" s="39"/>
    </row>
    <row r="497" spans="1:14" s="91" customFormat="1" x14ac:dyDescent="0.25">
      <c r="A497" s="125">
        <f t="shared" si="48"/>
        <v>6</v>
      </c>
      <c r="B497" s="125"/>
      <c r="C497" s="82" t="s">
        <v>190</v>
      </c>
      <c r="D497" s="56">
        <f>38.26*10.764</f>
        <v>411.83063999999996</v>
      </c>
      <c r="E497" s="82">
        <v>0</v>
      </c>
      <c r="F497" s="82">
        <f t="shared" si="47"/>
        <v>638.337492</v>
      </c>
      <c r="G497" s="125"/>
      <c r="H497" s="125"/>
      <c r="I497" s="39"/>
      <c r="J497" s="83"/>
      <c r="K497" s="83"/>
    </row>
    <row r="498" spans="1:14" s="91" customFormat="1" ht="15.75" customHeight="1" x14ac:dyDescent="0.25">
      <c r="A498" s="125">
        <f t="shared" si="48"/>
        <v>7</v>
      </c>
      <c r="B498" s="125"/>
      <c r="C498" s="82" t="s">
        <v>190</v>
      </c>
      <c r="D498" s="56">
        <f>38.26*10.764</f>
        <v>411.83063999999996</v>
      </c>
      <c r="E498" s="82">
        <v>0</v>
      </c>
      <c r="F498" s="82">
        <f t="shared" si="47"/>
        <v>638.337492</v>
      </c>
      <c r="G498" s="125"/>
      <c r="H498" s="125"/>
      <c r="I498" s="39"/>
      <c r="J498" s="83"/>
      <c r="K498" s="83"/>
    </row>
    <row r="499" spans="1:14" s="91" customFormat="1" x14ac:dyDescent="0.25">
      <c r="A499" s="125">
        <f t="shared" si="48"/>
        <v>8</v>
      </c>
      <c r="B499" s="125"/>
      <c r="C499" s="82" t="s">
        <v>190</v>
      </c>
      <c r="D499" s="56">
        <f>38.26*10.764</f>
        <v>411.83063999999996</v>
      </c>
      <c r="E499" s="82">
        <v>0</v>
      </c>
      <c r="F499" s="82">
        <f t="shared" si="47"/>
        <v>638.337492</v>
      </c>
      <c r="G499" s="125"/>
      <c r="H499" s="125"/>
      <c r="I499" s="39"/>
      <c r="J499" s="83"/>
      <c r="K499" s="83"/>
    </row>
    <row r="500" spans="1:14" s="91" customFormat="1" ht="15.75" customHeight="1" x14ac:dyDescent="0.25">
      <c r="A500" s="125">
        <f t="shared" si="48"/>
        <v>9</v>
      </c>
      <c r="B500" s="125"/>
      <c r="C500" s="82" t="s">
        <v>190</v>
      </c>
      <c r="D500" s="56">
        <f>38.26*10.764</f>
        <v>411.83063999999996</v>
      </c>
      <c r="E500" s="82">
        <v>0</v>
      </c>
      <c r="F500" s="82">
        <f t="shared" si="47"/>
        <v>638.337492</v>
      </c>
      <c r="G500" s="125"/>
      <c r="H500" s="125"/>
      <c r="I500" s="39"/>
      <c r="J500" s="83"/>
      <c r="K500" s="83"/>
      <c r="L500" s="132"/>
      <c r="M500" s="132"/>
      <c r="N500" s="39"/>
    </row>
    <row r="501" spans="1:14" s="91" customFormat="1" ht="15.75" customHeight="1" x14ac:dyDescent="0.25">
      <c r="A501" s="124" t="s">
        <v>270</v>
      </c>
      <c r="B501" s="124"/>
      <c r="C501" s="124"/>
      <c r="D501" s="124"/>
      <c r="E501" s="124"/>
      <c r="F501" s="124"/>
      <c r="G501" s="124"/>
      <c r="H501" s="124"/>
      <c r="I501" s="83"/>
      <c r="J501" s="39"/>
      <c r="K501" s="83"/>
      <c r="L501" s="132"/>
      <c r="M501" s="132"/>
      <c r="N501" s="39"/>
    </row>
    <row r="502" spans="1:14" s="91" customFormat="1" ht="15.75" customHeight="1" x14ac:dyDescent="0.25">
      <c r="A502" s="125">
        <v>1</v>
      </c>
      <c r="B502" s="125"/>
      <c r="C502" s="135" t="s">
        <v>192</v>
      </c>
      <c r="D502" s="136">
        <f>58.54*10.764</f>
        <v>630.12455999999997</v>
      </c>
      <c r="E502" s="136">
        <v>0</v>
      </c>
      <c r="F502" s="137">
        <f t="shared" ref="F502:F510" si="49">D502*(($F$226)+1)+(IF(E502&lt;101,E502,IF(E502&lt;201,E502/2,IF(E502&lt;=301,E502/3,E502/4))))</f>
        <v>976.69306800000004</v>
      </c>
      <c r="G502" s="125" t="str">
        <f>A501</f>
        <v>22nd (Part Refuge Area)</v>
      </c>
      <c r="H502" s="125"/>
      <c r="I502" s="39"/>
      <c r="J502" s="83"/>
      <c r="K502" s="83"/>
      <c r="L502" s="132"/>
      <c r="M502" s="132"/>
      <c r="N502" s="39"/>
    </row>
    <row r="503" spans="1:14" s="91" customFormat="1" ht="15.75" customHeight="1" x14ac:dyDescent="0.25">
      <c r="A503" s="125">
        <f t="shared" ref="A503:A510" si="50">A502+1</f>
        <v>2</v>
      </c>
      <c r="B503" s="125"/>
      <c r="C503" s="82" t="s">
        <v>267</v>
      </c>
      <c r="D503" s="56">
        <f>51.62*10.764</f>
        <v>555.63767999999993</v>
      </c>
      <c r="E503" s="82">
        <v>0</v>
      </c>
      <c r="F503" s="82">
        <f t="shared" si="49"/>
        <v>861.23840399999995</v>
      </c>
      <c r="G503" s="125"/>
      <c r="H503" s="125"/>
      <c r="I503" s="39"/>
      <c r="J503" s="83"/>
      <c r="K503" s="83"/>
      <c r="L503" s="132"/>
      <c r="M503" s="132"/>
      <c r="N503" s="39"/>
    </row>
    <row r="504" spans="1:14" s="91" customFormat="1" ht="15.75" customHeight="1" x14ac:dyDescent="0.25">
      <c r="A504" s="125">
        <f t="shared" si="50"/>
        <v>3</v>
      </c>
      <c r="B504" s="125"/>
      <c r="C504" s="82" t="s">
        <v>267</v>
      </c>
      <c r="D504" s="56">
        <f>51.62*10.764</f>
        <v>555.63767999999993</v>
      </c>
      <c r="E504" s="82">
        <v>0</v>
      </c>
      <c r="F504" s="82">
        <f t="shared" si="49"/>
        <v>861.23840399999995</v>
      </c>
      <c r="G504" s="125"/>
      <c r="H504" s="125"/>
      <c r="I504" s="39"/>
      <c r="J504" s="83"/>
      <c r="K504" s="83"/>
      <c r="L504" s="132"/>
      <c r="M504" s="132"/>
      <c r="N504" s="39"/>
    </row>
    <row r="505" spans="1:14" s="91" customFormat="1" ht="15.75" customHeight="1" x14ac:dyDescent="0.25">
      <c r="A505" s="125">
        <f t="shared" si="50"/>
        <v>4</v>
      </c>
      <c r="B505" s="125"/>
      <c r="C505" s="82" t="s">
        <v>267</v>
      </c>
      <c r="D505" s="56">
        <f>57.47*10.764</f>
        <v>618.60708</v>
      </c>
      <c r="E505" s="82">
        <v>0</v>
      </c>
      <c r="F505" s="82">
        <f t="shared" si="49"/>
        <v>958.84097400000007</v>
      </c>
      <c r="G505" s="125"/>
      <c r="H505" s="125"/>
      <c r="I505" s="39"/>
      <c r="J505" s="83"/>
      <c r="K505" s="83"/>
      <c r="L505" s="132"/>
      <c r="M505" s="132"/>
      <c r="N505" s="39"/>
    </row>
    <row r="506" spans="1:14" s="91" customFormat="1" ht="15.75" customHeight="1" x14ac:dyDescent="0.25">
      <c r="A506" s="125">
        <f t="shared" si="50"/>
        <v>5</v>
      </c>
      <c r="B506" s="125"/>
      <c r="C506" s="82" t="s">
        <v>267</v>
      </c>
      <c r="D506" s="56">
        <f>56.36*10.764</f>
        <v>606.65904</v>
      </c>
      <c r="E506" s="82">
        <v>0</v>
      </c>
      <c r="F506" s="82">
        <f t="shared" si="49"/>
        <v>940.32151199999998</v>
      </c>
      <c r="G506" s="125"/>
      <c r="H506" s="125"/>
      <c r="I506" s="39"/>
      <c r="J506" s="83"/>
      <c r="K506" s="83"/>
      <c r="L506" s="132"/>
      <c r="M506" s="132"/>
      <c r="N506" s="39"/>
    </row>
    <row r="507" spans="1:14" s="91" customFormat="1" ht="15.75" customHeight="1" x14ac:dyDescent="0.25">
      <c r="A507" s="125">
        <f t="shared" si="50"/>
        <v>6</v>
      </c>
      <c r="B507" s="125"/>
      <c r="C507" s="82" t="s">
        <v>190</v>
      </c>
      <c r="D507" s="56">
        <f>38.26*10.764</f>
        <v>411.83063999999996</v>
      </c>
      <c r="E507" s="82">
        <v>0</v>
      </c>
      <c r="F507" s="82">
        <f t="shared" si="49"/>
        <v>638.337492</v>
      </c>
      <c r="G507" s="125"/>
      <c r="H507" s="125"/>
      <c r="I507" s="39"/>
      <c r="J507" s="83"/>
      <c r="K507" s="83"/>
      <c r="L507" s="132"/>
      <c r="M507" s="132"/>
      <c r="N507" s="39"/>
    </row>
    <row r="508" spans="1:14" s="91" customFormat="1" ht="15.75" customHeight="1" x14ac:dyDescent="0.25">
      <c r="A508" s="125">
        <f t="shared" si="50"/>
        <v>7</v>
      </c>
      <c r="B508" s="125"/>
      <c r="C508" s="82" t="s">
        <v>190</v>
      </c>
      <c r="D508" s="56">
        <f>38.26*10.764</f>
        <v>411.83063999999996</v>
      </c>
      <c r="E508" s="82">
        <v>0</v>
      </c>
      <c r="F508" s="82">
        <f t="shared" si="49"/>
        <v>638.337492</v>
      </c>
      <c r="G508" s="125"/>
      <c r="H508" s="125"/>
      <c r="I508" s="39"/>
      <c r="J508" s="83"/>
      <c r="K508" s="83"/>
      <c r="L508" s="132"/>
      <c r="M508" s="132"/>
      <c r="N508" s="39"/>
    </row>
    <row r="509" spans="1:14" s="91" customFormat="1" x14ac:dyDescent="0.25">
      <c r="A509" s="125">
        <f t="shared" si="50"/>
        <v>8</v>
      </c>
      <c r="B509" s="125"/>
      <c r="C509" s="82" t="s">
        <v>190</v>
      </c>
      <c r="D509" s="56">
        <f>38.26*10.764</f>
        <v>411.83063999999996</v>
      </c>
      <c r="E509" s="82">
        <v>0</v>
      </c>
      <c r="F509" s="82">
        <f t="shared" si="49"/>
        <v>638.337492</v>
      </c>
      <c r="G509" s="125"/>
      <c r="H509" s="125"/>
      <c r="I509" s="39"/>
      <c r="J509" s="83"/>
      <c r="K509" s="83"/>
    </row>
    <row r="510" spans="1:14" s="91" customFormat="1" ht="15.75" customHeight="1" x14ac:dyDescent="0.25">
      <c r="A510" s="125">
        <f t="shared" si="50"/>
        <v>9</v>
      </c>
      <c r="B510" s="125"/>
      <c r="C510" s="82" t="s">
        <v>190</v>
      </c>
      <c r="D510" s="56">
        <f>38.26*10.764</f>
        <v>411.83063999999996</v>
      </c>
      <c r="E510" s="82">
        <v>0</v>
      </c>
      <c r="F510" s="82">
        <f t="shared" si="49"/>
        <v>638.337492</v>
      </c>
      <c r="G510" s="125"/>
      <c r="H510" s="125"/>
      <c r="I510" s="39"/>
      <c r="J510" s="83"/>
      <c r="K510" s="83"/>
      <c r="L510" s="132"/>
      <c r="M510" s="132"/>
      <c r="N510" s="39"/>
    </row>
    <row r="511" spans="1:14" s="91" customFormat="1" ht="15.75" customHeight="1" x14ac:dyDescent="0.25">
      <c r="A511" s="138" t="s">
        <v>315</v>
      </c>
      <c r="B511" s="138"/>
      <c r="C511" s="138"/>
      <c r="D511" s="138"/>
      <c r="E511" s="138"/>
      <c r="F511" s="138"/>
      <c r="G511" s="138"/>
      <c r="H511" s="138"/>
      <c r="J511" s="39"/>
      <c r="L511" s="132"/>
      <c r="M511" s="132"/>
      <c r="N511" s="39"/>
    </row>
    <row r="512" spans="1:14" s="91" customFormat="1" ht="15.75" customHeight="1" x14ac:dyDescent="0.25">
      <c r="A512" s="147" t="s">
        <v>343</v>
      </c>
      <c r="B512" s="147"/>
      <c r="C512" s="147"/>
      <c r="D512" s="147"/>
      <c r="E512" s="147"/>
      <c r="F512" s="147"/>
      <c r="G512" s="147"/>
      <c r="H512" s="147"/>
      <c r="J512" s="39"/>
      <c r="L512" s="132"/>
      <c r="M512" s="132"/>
      <c r="N512" s="39"/>
    </row>
    <row r="513" spans="1:14" s="91" customFormat="1" ht="15.75" customHeight="1" x14ac:dyDescent="0.25">
      <c r="A513" s="124" t="s">
        <v>316</v>
      </c>
      <c r="B513" s="124"/>
      <c r="C513" s="124"/>
      <c r="D513" s="124"/>
      <c r="E513" s="124"/>
      <c r="F513" s="124"/>
      <c r="G513" s="124"/>
      <c r="H513" s="124"/>
      <c r="I513" s="91">
        <v>1</v>
      </c>
      <c r="J513" s="39"/>
      <c r="L513" s="132"/>
      <c r="M513" s="132"/>
      <c r="N513" s="39"/>
    </row>
    <row r="514" spans="1:14" s="91" customFormat="1" ht="15.75" customHeight="1" x14ac:dyDescent="0.25">
      <c r="A514" s="125">
        <v>1</v>
      </c>
      <c r="B514" s="125"/>
      <c r="C514" s="90" t="s">
        <v>267</v>
      </c>
      <c r="D514" s="56">
        <f>(59.2)*10.764</f>
        <v>637.22879999999998</v>
      </c>
      <c r="E514" s="90">
        <v>0</v>
      </c>
      <c r="F514" s="90">
        <f t="shared" ref="F514:F522" si="51">D514*(($F$226)+1)+(IF(E514&lt;101,E514,IF(E514&lt;201,E514/2,IF(E514&lt;=301,E514/3,E514/4))))</f>
        <v>987.70464000000004</v>
      </c>
      <c r="G514" s="125" t="str">
        <f>A513</f>
        <v>1st Floor For Residential</v>
      </c>
      <c r="H514" s="125"/>
      <c r="I514" s="39"/>
      <c r="L514" s="132"/>
      <c r="M514" s="132"/>
      <c r="N514" s="39"/>
    </row>
    <row r="515" spans="1:14" s="91" customFormat="1" ht="15.75" customHeight="1" x14ac:dyDescent="0.25">
      <c r="A515" s="125">
        <f t="shared" ref="A515:A522" si="52">A514+1</f>
        <v>2</v>
      </c>
      <c r="B515" s="125"/>
      <c r="C515" s="90" t="s">
        <v>190</v>
      </c>
      <c r="D515" s="56">
        <f>(38.4)*10.764</f>
        <v>413.33759999999995</v>
      </c>
      <c r="E515" s="90">
        <v>0</v>
      </c>
      <c r="F515" s="90">
        <f t="shared" si="51"/>
        <v>640.67327999999998</v>
      </c>
      <c r="G515" s="125"/>
      <c r="H515" s="125"/>
      <c r="I515" s="39"/>
      <c r="L515" s="132"/>
      <c r="M515" s="132"/>
      <c r="N515" s="39"/>
    </row>
    <row r="516" spans="1:14" s="91" customFormat="1" ht="15.75" customHeight="1" x14ac:dyDescent="0.25">
      <c r="A516" s="125">
        <f t="shared" si="52"/>
        <v>3</v>
      </c>
      <c r="B516" s="125"/>
      <c r="C516" s="90" t="s">
        <v>190</v>
      </c>
      <c r="D516" s="56">
        <f>(39.91)*10.764</f>
        <v>429.59123999999991</v>
      </c>
      <c r="E516" s="90">
        <v>0</v>
      </c>
      <c r="F516" s="90">
        <f t="shared" si="51"/>
        <v>665.86642199999983</v>
      </c>
      <c r="G516" s="125"/>
      <c r="H516" s="125"/>
      <c r="I516" s="39"/>
      <c r="L516" s="132"/>
      <c r="M516" s="132"/>
      <c r="N516" s="39"/>
    </row>
    <row r="517" spans="1:14" s="91" customFormat="1" ht="15.75" customHeight="1" x14ac:dyDescent="0.25">
      <c r="A517" s="125">
        <f t="shared" si="52"/>
        <v>4</v>
      </c>
      <c r="B517" s="125"/>
      <c r="C517" s="90" t="s">
        <v>190</v>
      </c>
      <c r="D517" s="56">
        <f>(39.91)*10.764</f>
        <v>429.59123999999991</v>
      </c>
      <c r="E517" s="90">
        <v>0</v>
      </c>
      <c r="F517" s="90">
        <f t="shared" si="51"/>
        <v>665.86642199999983</v>
      </c>
      <c r="G517" s="125"/>
      <c r="H517" s="125"/>
      <c r="I517" s="39"/>
      <c r="L517" s="132"/>
      <c r="M517" s="132"/>
      <c r="N517" s="39"/>
    </row>
    <row r="518" spans="1:14" s="91" customFormat="1" ht="15.75" customHeight="1" x14ac:dyDescent="0.25">
      <c r="A518" s="125">
        <f t="shared" si="52"/>
        <v>5</v>
      </c>
      <c r="B518" s="125"/>
      <c r="C518" s="90" t="s">
        <v>190</v>
      </c>
      <c r="D518" s="56">
        <f>(38.4)*10.764</f>
        <v>413.33759999999995</v>
      </c>
      <c r="E518" s="90">
        <v>0</v>
      </c>
      <c r="F518" s="90">
        <f t="shared" si="51"/>
        <v>640.67327999999998</v>
      </c>
      <c r="G518" s="125"/>
      <c r="H518" s="125"/>
      <c r="I518" s="39"/>
      <c r="L518" s="132"/>
      <c r="M518" s="132"/>
      <c r="N518" s="39"/>
    </row>
    <row r="519" spans="1:14" s="91" customFormat="1" x14ac:dyDescent="0.25">
      <c r="A519" s="125">
        <f t="shared" si="52"/>
        <v>6</v>
      </c>
      <c r="B519" s="125"/>
      <c r="C519" s="90" t="s">
        <v>267</v>
      </c>
      <c r="D519" s="56">
        <f>(59.05)*10.764</f>
        <v>635.61419999999998</v>
      </c>
      <c r="E519" s="90">
        <v>0</v>
      </c>
      <c r="F519" s="90">
        <f t="shared" si="51"/>
        <v>985.20200999999997</v>
      </c>
      <c r="G519" s="125"/>
      <c r="H519" s="125"/>
      <c r="I519" s="39"/>
    </row>
    <row r="520" spans="1:14" s="91" customFormat="1" ht="15.75" customHeight="1" x14ac:dyDescent="0.25">
      <c r="A520" s="125">
        <f t="shared" si="52"/>
        <v>7</v>
      </c>
      <c r="B520" s="125"/>
      <c r="C520" s="90" t="s">
        <v>267</v>
      </c>
      <c r="D520" s="56">
        <f>(59.05)*10.764</f>
        <v>635.61419999999998</v>
      </c>
      <c r="E520" s="90">
        <v>0</v>
      </c>
      <c r="F520" s="90">
        <f t="shared" si="51"/>
        <v>985.20200999999997</v>
      </c>
      <c r="G520" s="125"/>
      <c r="H520" s="125"/>
      <c r="I520" s="39"/>
      <c r="L520" s="132"/>
      <c r="M520" s="132"/>
      <c r="N520" s="39"/>
    </row>
    <row r="521" spans="1:14" s="91" customFormat="1" ht="15.75" customHeight="1" x14ac:dyDescent="0.25">
      <c r="A521" s="125">
        <f t="shared" si="52"/>
        <v>8</v>
      </c>
      <c r="B521" s="125"/>
      <c r="C521" s="90" t="s">
        <v>267</v>
      </c>
      <c r="D521" s="56">
        <f>(59.23)*10.764</f>
        <v>637.55171999999993</v>
      </c>
      <c r="E521" s="90">
        <v>0</v>
      </c>
      <c r="F521" s="90">
        <f t="shared" si="51"/>
        <v>988.20516599999996</v>
      </c>
      <c r="G521" s="125"/>
      <c r="H521" s="125"/>
      <c r="I521" s="39"/>
      <c r="L521" s="132"/>
      <c r="M521" s="132"/>
      <c r="N521" s="39"/>
    </row>
    <row r="522" spans="1:14" s="91" customFormat="1" ht="15.75" customHeight="1" x14ac:dyDescent="0.25">
      <c r="A522" s="125">
        <f t="shared" si="52"/>
        <v>9</v>
      </c>
      <c r="B522" s="125"/>
      <c r="C522" s="90" t="s">
        <v>267</v>
      </c>
      <c r="D522" s="56">
        <f>(53.3)*10.764</f>
        <v>573.72119999999995</v>
      </c>
      <c r="E522" s="90">
        <v>0</v>
      </c>
      <c r="F522" s="90">
        <f t="shared" si="51"/>
        <v>889.26785999999993</v>
      </c>
      <c r="G522" s="125"/>
      <c r="H522" s="125"/>
      <c r="I522" s="39"/>
      <c r="L522" s="132"/>
      <c r="M522" s="132"/>
      <c r="N522" s="39"/>
    </row>
    <row r="523" spans="1:14" s="91" customFormat="1" ht="15.75" customHeight="1" x14ac:dyDescent="0.25">
      <c r="A523" s="124" t="s">
        <v>317</v>
      </c>
      <c r="B523" s="124"/>
      <c r="C523" s="124"/>
      <c r="D523" s="124"/>
      <c r="E523" s="124"/>
      <c r="F523" s="124"/>
      <c r="G523" s="124"/>
      <c r="H523" s="124"/>
      <c r="I523" s="91">
        <v>1</v>
      </c>
      <c r="J523" s="39"/>
      <c r="L523" s="132"/>
      <c r="M523" s="132"/>
      <c r="N523" s="39"/>
    </row>
    <row r="524" spans="1:14" s="91" customFormat="1" ht="15.75" customHeight="1" x14ac:dyDescent="0.25">
      <c r="A524" s="125">
        <v>1</v>
      </c>
      <c r="B524" s="125"/>
      <c r="C524" s="90" t="s">
        <v>267</v>
      </c>
      <c r="D524" s="56">
        <f>(59.2)*10.764</f>
        <v>637.22879999999998</v>
      </c>
      <c r="E524" s="90">
        <v>0</v>
      </c>
      <c r="F524" s="90">
        <f t="shared" ref="F524:F532" si="53">D524*(($F$226)+1)+(IF(E524&lt;101,E524,IF(E524&lt;201,E524/2,IF(E524&lt;=301,E524/3,E524/4))))</f>
        <v>987.70464000000004</v>
      </c>
      <c r="G524" s="125" t="str">
        <f>A523</f>
        <v>2nd Floor</v>
      </c>
      <c r="H524" s="125"/>
      <c r="I524" s="39"/>
      <c r="L524" s="132"/>
      <c r="M524" s="132"/>
      <c r="N524" s="39"/>
    </row>
    <row r="525" spans="1:14" s="91" customFormat="1" ht="15.75" customHeight="1" x14ac:dyDescent="0.25">
      <c r="A525" s="125">
        <f t="shared" ref="A525:A532" si="54">A524+1</f>
        <v>2</v>
      </c>
      <c r="B525" s="125"/>
      <c r="C525" s="90" t="s">
        <v>190</v>
      </c>
      <c r="D525" s="56">
        <f>(38.4)*10.764</f>
        <v>413.33759999999995</v>
      </c>
      <c r="E525" s="90">
        <v>0</v>
      </c>
      <c r="F525" s="90">
        <f t="shared" si="53"/>
        <v>640.67327999999998</v>
      </c>
      <c r="G525" s="125"/>
      <c r="H525" s="125"/>
      <c r="I525" s="39"/>
      <c r="L525" s="132"/>
      <c r="M525" s="132"/>
      <c r="N525" s="39"/>
    </row>
    <row r="526" spans="1:14" s="91" customFormat="1" ht="15.75" customHeight="1" x14ac:dyDescent="0.25">
      <c r="A526" s="125">
        <f t="shared" si="54"/>
        <v>3</v>
      </c>
      <c r="B526" s="125"/>
      <c r="C526" s="90" t="s">
        <v>190</v>
      </c>
      <c r="D526" s="56">
        <f>(39.91)*10.764</f>
        <v>429.59123999999991</v>
      </c>
      <c r="E526" s="90">
        <v>0</v>
      </c>
      <c r="F526" s="90">
        <f t="shared" si="53"/>
        <v>665.86642199999983</v>
      </c>
      <c r="G526" s="125"/>
      <c r="H526" s="125"/>
      <c r="I526" s="39"/>
      <c r="L526" s="132"/>
      <c r="M526" s="132"/>
      <c r="N526" s="39"/>
    </row>
    <row r="527" spans="1:14" s="91" customFormat="1" ht="15.75" customHeight="1" x14ac:dyDescent="0.25">
      <c r="A527" s="125">
        <f t="shared" si="54"/>
        <v>4</v>
      </c>
      <c r="B527" s="125"/>
      <c r="C527" s="90" t="s">
        <v>190</v>
      </c>
      <c r="D527" s="56">
        <f>(39.91)*10.764</f>
        <v>429.59123999999991</v>
      </c>
      <c r="E527" s="90">
        <v>0</v>
      </c>
      <c r="F527" s="90">
        <f t="shared" si="53"/>
        <v>665.86642199999983</v>
      </c>
      <c r="G527" s="125"/>
      <c r="H527" s="125"/>
      <c r="I527" s="39"/>
      <c r="L527" s="132"/>
      <c r="M527" s="132"/>
      <c r="N527" s="39"/>
    </row>
    <row r="528" spans="1:14" s="91" customFormat="1" ht="15.75" customHeight="1" x14ac:dyDescent="0.25">
      <c r="A528" s="125">
        <f t="shared" si="54"/>
        <v>5</v>
      </c>
      <c r="B528" s="125"/>
      <c r="C528" s="90" t="s">
        <v>190</v>
      </c>
      <c r="D528" s="56">
        <f>(38.4)*10.764</f>
        <v>413.33759999999995</v>
      </c>
      <c r="E528" s="90">
        <v>0</v>
      </c>
      <c r="F528" s="90">
        <f t="shared" si="53"/>
        <v>640.67327999999998</v>
      </c>
      <c r="G528" s="125"/>
      <c r="H528" s="125"/>
      <c r="I528" s="39"/>
      <c r="L528" s="132"/>
      <c r="M528" s="132"/>
      <c r="N528" s="39"/>
    </row>
    <row r="529" spans="1:14" s="91" customFormat="1" x14ac:dyDescent="0.25">
      <c r="A529" s="125">
        <f t="shared" si="54"/>
        <v>6</v>
      </c>
      <c r="B529" s="125"/>
      <c r="C529" s="90" t="s">
        <v>267</v>
      </c>
      <c r="D529" s="56">
        <f>(59.05)*10.764</f>
        <v>635.61419999999998</v>
      </c>
      <c r="E529" s="90">
        <v>0</v>
      </c>
      <c r="F529" s="90">
        <f t="shared" si="53"/>
        <v>985.20200999999997</v>
      </c>
      <c r="G529" s="125"/>
      <c r="H529" s="125"/>
      <c r="I529" s="39"/>
    </row>
    <row r="530" spans="1:14" s="91" customFormat="1" ht="15.75" customHeight="1" x14ac:dyDescent="0.25">
      <c r="A530" s="125">
        <f t="shared" si="54"/>
        <v>7</v>
      </c>
      <c r="B530" s="125"/>
      <c r="C530" s="90" t="s">
        <v>267</v>
      </c>
      <c r="D530" s="56">
        <f>(59.05)*10.764</f>
        <v>635.61419999999998</v>
      </c>
      <c r="E530" s="90">
        <v>0</v>
      </c>
      <c r="F530" s="90">
        <f t="shared" si="53"/>
        <v>985.20200999999997</v>
      </c>
      <c r="G530" s="125"/>
      <c r="H530" s="125"/>
      <c r="I530" s="39"/>
      <c r="L530" s="132"/>
      <c r="M530" s="132"/>
      <c r="N530" s="39"/>
    </row>
    <row r="531" spans="1:14" s="91" customFormat="1" ht="15.75" customHeight="1" x14ac:dyDescent="0.25">
      <c r="A531" s="125">
        <f t="shared" si="54"/>
        <v>8</v>
      </c>
      <c r="B531" s="125"/>
      <c r="C531" s="90" t="s">
        <v>267</v>
      </c>
      <c r="D531" s="56">
        <f>(59.23)*10.764</f>
        <v>637.55171999999993</v>
      </c>
      <c r="E531" s="90">
        <v>0</v>
      </c>
      <c r="F531" s="90">
        <f t="shared" si="53"/>
        <v>988.20516599999996</v>
      </c>
      <c r="G531" s="125"/>
      <c r="H531" s="125"/>
      <c r="I531" s="39"/>
      <c r="L531" s="132"/>
      <c r="M531" s="132"/>
      <c r="N531" s="39"/>
    </row>
    <row r="532" spans="1:14" s="91" customFormat="1" ht="15.75" customHeight="1" x14ac:dyDescent="0.25">
      <c r="A532" s="125">
        <f t="shared" si="54"/>
        <v>9</v>
      </c>
      <c r="B532" s="125"/>
      <c r="C532" s="90" t="s">
        <v>267</v>
      </c>
      <c r="D532" s="56">
        <f>(53.3)*10.764</f>
        <v>573.72119999999995</v>
      </c>
      <c r="E532" s="90">
        <v>0</v>
      </c>
      <c r="F532" s="90">
        <f t="shared" si="53"/>
        <v>889.26785999999993</v>
      </c>
      <c r="G532" s="125"/>
      <c r="H532" s="125"/>
      <c r="I532" s="39"/>
      <c r="L532" s="132"/>
      <c r="M532" s="132"/>
      <c r="N532" s="39"/>
    </row>
    <row r="533" spans="1:14" s="91" customFormat="1" ht="15.75" customHeight="1" x14ac:dyDescent="0.25">
      <c r="A533" s="124" t="s">
        <v>318</v>
      </c>
      <c r="B533" s="124"/>
      <c r="C533" s="124"/>
      <c r="D533" s="124"/>
      <c r="E533" s="124"/>
      <c r="F533" s="124"/>
      <c r="G533" s="124"/>
      <c r="H533" s="124"/>
      <c r="I533" s="91">
        <v>15</v>
      </c>
      <c r="J533" s="39"/>
      <c r="L533" s="132"/>
      <c r="M533" s="132"/>
      <c r="N533" s="39"/>
    </row>
    <row r="534" spans="1:14" s="91" customFormat="1" ht="15.75" customHeight="1" x14ac:dyDescent="0.25">
      <c r="A534" s="125">
        <v>1</v>
      </c>
      <c r="B534" s="125"/>
      <c r="C534" s="90" t="s">
        <v>267</v>
      </c>
      <c r="D534" s="56">
        <f>(59.2)*10.764</f>
        <v>637.22879999999998</v>
      </c>
      <c r="E534" s="90">
        <v>0</v>
      </c>
      <c r="F534" s="90">
        <f t="shared" ref="F534:F542" si="55">D534*(($F$226)+1)+(IF(E534&lt;101,E534,IF(E534&lt;201,E534/2,IF(E534&lt;=301,E534/3,E534/4))))</f>
        <v>987.70464000000004</v>
      </c>
      <c r="G534" s="125" t="str">
        <f>A533</f>
        <v>3rd, 4th, 6th, 7th, 10th to 12th, 14th, 16th, 18th to 20th, 23rd, 24th &amp; 26th Floor</v>
      </c>
      <c r="H534" s="125"/>
      <c r="I534" s="39"/>
      <c r="L534" s="132"/>
      <c r="M534" s="132"/>
      <c r="N534" s="39"/>
    </row>
    <row r="535" spans="1:14" s="91" customFormat="1" ht="15.75" customHeight="1" x14ac:dyDescent="0.25">
      <c r="A535" s="125">
        <f t="shared" ref="A535:A542" si="56">A534+1</f>
        <v>2</v>
      </c>
      <c r="B535" s="125"/>
      <c r="C535" s="90" t="s">
        <v>190</v>
      </c>
      <c r="D535" s="56">
        <f>(38.4)*10.764</f>
        <v>413.33759999999995</v>
      </c>
      <c r="E535" s="90">
        <v>0</v>
      </c>
      <c r="F535" s="90">
        <f t="shared" si="55"/>
        <v>640.67327999999998</v>
      </c>
      <c r="G535" s="125"/>
      <c r="H535" s="125"/>
      <c r="I535" s="39"/>
      <c r="L535" s="132"/>
      <c r="M535" s="132"/>
      <c r="N535" s="39"/>
    </row>
    <row r="536" spans="1:14" s="91" customFormat="1" ht="15.75" customHeight="1" x14ac:dyDescent="0.25">
      <c r="A536" s="125">
        <f t="shared" si="56"/>
        <v>3</v>
      </c>
      <c r="B536" s="125"/>
      <c r="C536" s="90" t="s">
        <v>190</v>
      </c>
      <c r="D536" s="56">
        <f>(39.91)*10.764</f>
        <v>429.59123999999991</v>
      </c>
      <c r="E536" s="90">
        <v>0</v>
      </c>
      <c r="F536" s="90">
        <f t="shared" si="55"/>
        <v>665.86642199999983</v>
      </c>
      <c r="G536" s="125"/>
      <c r="H536" s="125"/>
      <c r="I536" s="39"/>
      <c r="L536" s="132"/>
      <c r="M536" s="132"/>
      <c r="N536" s="39"/>
    </row>
    <row r="537" spans="1:14" s="91" customFormat="1" ht="15.75" customHeight="1" x14ac:dyDescent="0.25">
      <c r="A537" s="125">
        <f t="shared" si="56"/>
        <v>4</v>
      </c>
      <c r="B537" s="125"/>
      <c r="C537" s="90" t="s">
        <v>190</v>
      </c>
      <c r="D537" s="56">
        <f>(39.91)*10.764</f>
        <v>429.59123999999991</v>
      </c>
      <c r="E537" s="90">
        <v>0</v>
      </c>
      <c r="F537" s="90">
        <f t="shared" si="55"/>
        <v>665.86642199999983</v>
      </c>
      <c r="G537" s="125"/>
      <c r="H537" s="125"/>
      <c r="I537" s="39"/>
      <c r="L537" s="132"/>
      <c r="M537" s="132"/>
      <c r="N537" s="39"/>
    </row>
    <row r="538" spans="1:14" s="91" customFormat="1" ht="15.75" customHeight="1" x14ac:dyDescent="0.25">
      <c r="A538" s="125">
        <f t="shared" si="56"/>
        <v>5</v>
      </c>
      <c r="B538" s="125"/>
      <c r="C538" s="90" t="s">
        <v>190</v>
      </c>
      <c r="D538" s="56">
        <f>(38.4)*10.764</f>
        <v>413.33759999999995</v>
      </c>
      <c r="E538" s="90">
        <v>0</v>
      </c>
      <c r="F538" s="90">
        <f t="shared" si="55"/>
        <v>640.67327999999998</v>
      </c>
      <c r="G538" s="125"/>
      <c r="H538" s="125"/>
      <c r="I538" s="39"/>
      <c r="L538" s="132"/>
      <c r="M538" s="132"/>
      <c r="N538" s="39"/>
    </row>
    <row r="539" spans="1:14" s="91" customFormat="1" x14ac:dyDescent="0.25">
      <c r="A539" s="125">
        <f t="shared" si="56"/>
        <v>6</v>
      </c>
      <c r="B539" s="125"/>
      <c r="C539" s="90" t="s">
        <v>267</v>
      </c>
      <c r="D539" s="56">
        <f>(59.05)*10.764</f>
        <v>635.61419999999998</v>
      </c>
      <c r="E539" s="90">
        <v>0</v>
      </c>
      <c r="F539" s="90">
        <f t="shared" si="55"/>
        <v>985.20200999999997</v>
      </c>
      <c r="G539" s="125"/>
      <c r="H539" s="125"/>
      <c r="I539" s="39"/>
    </row>
    <row r="540" spans="1:14" s="91" customFormat="1" ht="15.75" customHeight="1" x14ac:dyDescent="0.25">
      <c r="A540" s="125">
        <f t="shared" si="56"/>
        <v>7</v>
      </c>
      <c r="B540" s="125"/>
      <c r="C540" s="90" t="s">
        <v>267</v>
      </c>
      <c r="D540" s="56">
        <f>(59.05)*10.764</f>
        <v>635.61419999999998</v>
      </c>
      <c r="E540" s="90">
        <v>0</v>
      </c>
      <c r="F540" s="90">
        <f t="shared" si="55"/>
        <v>985.20200999999997</v>
      </c>
      <c r="G540" s="125"/>
      <c r="H540" s="125"/>
      <c r="I540" s="39"/>
      <c r="L540" s="132"/>
      <c r="M540" s="132"/>
      <c r="N540" s="39"/>
    </row>
    <row r="541" spans="1:14" s="91" customFormat="1" ht="15.75" customHeight="1" x14ac:dyDescent="0.25">
      <c r="A541" s="125">
        <f t="shared" si="56"/>
        <v>8</v>
      </c>
      <c r="B541" s="125"/>
      <c r="C541" s="90" t="s">
        <v>267</v>
      </c>
      <c r="D541" s="56">
        <f>(59.23)*10.764</f>
        <v>637.55171999999993</v>
      </c>
      <c r="E541" s="90">
        <v>0</v>
      </c>
      <c r="F541" s="90">
        <f t="shared" si="55"/>
        <v>988.20516599999996</v>
      </c>
      <c r="G541" s="125"/>
      <c r="H541" s="125"/>
      <c r="I541" s="39"/>
      <c r="L541" s="132"/>
      <c r="M541" s="132"/>
      <c r="N541" s="39"/>
    </row>
    <row r="542" spans="1:14" s="91" customFormat="1" ht="15.75" customHeight="1" x14ac:dyDescent="0.25">
      <c r="A542" s="125">
        <f t="shared" si="56"/>
        <v>9</v>
      </c>
      <c r="B542" s="125"/>
      <c r="C542" s="90" t="s">
        <v>267</v>
      </c>
      <c r="D542" s="56">
        <f>(53.3)*10.764</f>
        <v>573.72119999999995</v>
      </c>
      <c r="E542" s="90">
        <v>0</v>
      </c>
      <c r="F542" s="90">
        <f t="shared" si="55"/>
        <v>889.26785999999993</v>
      </c>
      <c r="G542" s="125"/>
      <c r="H542" s="125"/>
      <c r="I542" s="39"/>
      <c r="L542" s="132"/>
      <c r="M542" s="132"/>
      <c r="N542" s="39"/>
    </row>
    <row r="543" spans="1:14" s="91" customFormat="1" ht="15.75" customHeight="1" x14ac:dyDescent="0.25">
      <c r="A543" s="124" t="s">
        <v>191</v>
      </c>
      <c r="B543" s="124"/>
      <c r="C543" s="124"/>
      <c r="D543" s="124"/>
      <c r="E543" s="124"/>
      <c r="F543" s="124"/>
      <c r="G543" s="124"/>
      <c r="H543" s="124"/>
      <c r="I543" s="91">
        <v>6</v>
      </c>
      <c r="J543" s="39"/>
      <c r="L543" s="132"/>
      <c r="M543" s="132"/>
      <c r="N543" s="39"/>
    </row>
    <row r="544" spans="1:14" s="91" customFormat="1" ht="15.75" customHeight="1" x14ac:dyDescent="0.25">
      <c r="A544" s="125">
        <v>1</v>
      </c>
      <c r="B544" s="125"/>
      <c r="C544" s="90" t="s">
        <v>267</v>
      </c>
      <c r="D544" s="56">
        <f>(59.2)*10.764</f>
        <v>637.22879999999998</v>
      </c>
      <c r="E544" s="90">
        <v>0</v>
      </c>
      <c r="F544" s="90">
        <f t="shared" ref="F544:F552" si="57">D544*(($F$226)+1)+(IF(E544&lt;101,E544,IF(E544&lt;201,E544/2,IF(E544&lt;=301,E544/3,E544/4))))</f>
        <v>987.70464000000004</v>
      </c>
      <c r="G544" s="125" t="str">
        <f>A543</f>
        <v>5th, 9th, 13th, 17th, 21st &amp; 25th Floor</v>
      </c>
      <c r="H544" s="125"/>
      <c r="I544" s="39"/>
      <c r="L544" s="132"/>
      <c r="M544" s="132"/>
      <c r="N544" s="39"/>
    </row>
    <row r="545" spans="1:14" s="91" customFormat="1" ht="15.75" customHeight="1" x14ac:dyDescent="0.25">
      <c r="A545" s="125">
        <f t="shared" ref="A545:A552" si="58">A544+1</f>
        <v>2</v>
      </c>
      <c r="B545" s="125"/>
      <c r="C545" s="90" t="s">
        <v>190</v>
      </c>
      <c r="D545" s="56">
        <f>(38.4)*10.764</f>
        <v>413.33759999999995</v>
      </c>
      <c r="E545" s="90">
        <v>0</v>
      </c>
      <c r="F545" s="90">
        <f t="shared" si="57"/>
        <v>640.67327999999998</v>
      </c>
      <c r="G545" s="125"/>
      <c r="H545" s="125"/>
      <c r="I545" s="39"/>
      <c r="L545" s="132"/>
      <c r="M545" s="132"/>
      <c r="N545" s="39"/>
    </row>
    <row r="546" spans="1:14" s="91" customFormat="1" ht="15.75" customHeight="1" x14ac:dyDescent="0.25">
      <c r="A546" s="125">
        <f t="shared" si="58"/>
        <v>3</v>
      </c>
      <c r="B546" s="125"/>
      <c r="C546" s="90" t="s">
        <v>190</v>
      </c>
      <c r="D546" s="56">
        <f>(39.91)*10.764</f>
        <v>429.59123999999991</v>
      </c>
      <c r="E546" s="90">
        <v>0</v>
      </c>
      <c r="F546" s="90">
        <f t="shared" si="57"/>
        <v>665.86642199999983</v>
      </c>
      <c r="G546" s="125"/>
      <c r="H546" s="125"/>
      <c r="I546" s="39"/>
      <c r="L546" s="132"/>
      <c r="M546" s="132"/>
      <c r="N546" s="39"/>
    </row>
    <row r="547" spans="1:14" s="91" customFormat="1" ht="15.75" customHeight="1" x14ac:dyDescent="0.25">
      <c r="A547" s="125">
        <f t="shared" si="58"/>
        <v>4</v>
      </c>
      <c r="B547" s="125"/>
      <c r="C547" s="90" t="s">
        <v>190</v>
      </c>
      <c r="D547" s="56">
        <f>(39.91)*10.764</f>
        <v>429.59123999999991</v>
      </c>
      <c r="E547" s="90">
        <v>0</v>
      </c>
      <c r="F547" s="90">
        <f t="shared" si="57"/>
        <v>665.86642199999983</v>
      </c>
      <c r="G547" s="125"/>
      <c r="H547" s="125"/>
      <c r="I547" s="39"/>
      <c r="L547" s="132"/>
      <c r="M547" s="132"/>
      <c r="N547" s="39"/>
    </row>
    <row r="548" spans="1:14" s="91" customFormat="1" ht="15.75" customHeight="1" x14ac:dyDescent="0.25">
      <c r="A548" s="125">
        <f t="shared" si="58"/>
        <v>5</v>
      </c>
      <c r="B548" s="125"/>
      <c r="C548" s="90" t="s">
        <v>190</v>
      </c>
      <c r="D548" s="56">
        <f>(38.4)*10.764</f>
        <v>413.33759999999995</v>
      </c>
      <c r="E548" s="90">
        <v>0</v>
      </c>
      <c r="F548" s="90">
        <f t="shared" si="57"/>
        <v>640.67327999999998</v>
      </c>
      <c r="G548" s="125"/>
      <c r="H548" s="125"/>
      <c r="I548" s="39"/>
      <c r="L548" s="132"/>
      <c r="M548" s="132"/>
      <c r="N548" s="39"/>
    </row>
    <row r="549" spans="1:14" s="91" customFormat="1" x14ac:dyDescent="0.25">
      <c r="A549" s="125">
        <f t="shared" si="58"/>
        <v>6</v>
      </c>
      <c r="B549" s="125"/>
      <c r="C549" s="90" t="s">
        <v>267</v>
      </c>
      <c r="D549" s="56">
        <f>(59.05)*10.764</f>
        <v>635.61419999999998</v>
      </c>
      <c r="E549" s="90">
        <v>0</v>
      </c>
      <c r="F549" s="90">
        <f t="shared" si="57"/>
        <v>985.20200999999997</v>
      </c>
      <c r="G549" s="125"/>
      <c r="H549" s="125"/>
      <c r="I549" s="39"/>
    </row>
    <row r="550" spans="1:14" s="91" customFormat="1" ht="15.75" customHeight="1" x14ac:dyDescent="0.25">
      <c r="A550" s="125">
        <f t="shared" si="58"/>
        <v>7</v>
      </c>
      <c r="B550" s="125"/>
      <c r="C550" s="90" t="s">
        <v>267</v>
      </c>
      <c r="D550" s="56">
        <f>(59.05)*10.764</f>
        <v>635.61419999999998</v>
      </c>
      <c r="E550" s="90">
        <v>0</v>
      </c>
      <c r="F550" s="90">
        <f t="shared" si="57"/>
        <v>985.20200999999997</v>
      </c>
      <c r="G550" s="125"/>
      <c r="H550" s="125"/>
      <c r="I550" s="39"/>
      <c r="L550" s="132"/>
      <c r="M550" s="132"/>
      <c r="N550" s="39"/>
    </row>
    <row r="551" spans="1:14" s="91" customFormat="1" ht="15.75" customHeight="1" x14ac:dyDescent="0.25">
      <c r="A551" s="125">
        <f t="shared" si="58"/>
        <v>8</v>
      </c>
      <c r="B551" s="125"/>
      <c r="C551" s="90" t="s">
        <v>267</v>
      </c>
      <c r="D551" s="56">
        <f>(59.23)*10.764</f>
        <v>637.55171999999993</v>
      </c>
      <c r="E551" s="90">
        <v>0</v>
      </c>
      <c r="F551" s="90">
        <f t="shared" si="57"/>
        <v>988.20516599999996</v>
      </c>
      <c r="G551" s="125"/>
      <c r="H551" s="125"/>
      <c r="I551" s="39"/>
      <c r="L551" s="132"/>
      <c r="M551" s="132"/>
      <c r="N551" s="39"/>
    </row>
    <row r="552" spans="1:14" s="91" customFormat="1" ht="15.75" customHeight="1" x14ac:dyDescent="0.25">
      <c r="A552" s="125">
        <f t="shared" si="58"/>
        <v>9</v>
      </c>
      <c r="B552" s="125"/>
      <c r="C552" s="90" t="s">
        <v>267</v>
      </c>
      <c r="D552" s="56">
        <f>(53.3)*10.764</f>
        <v>573.72119999999995</v>
      </c>
      <c r="E552" s="90">
        <v>0</v>
      </c>
      <c r="F552" s="90">
        <f t="shared" si="57"/>
        <v>889.26785999999993</v>
      </c>
      <c r="G552" s="125"/>
      <c r="H552" s="125"/>
      <c r="I552" s="39"/>
      <c r="L552" s="132"/>
      <c r="M552" s="132"/>
      <c r="N552" s="39"/>
    </row>
    <row r="553" spans="1:14" s="91" customFormat="1" ht="15.75" customHeight="1" x14ac:dyDescent="0.25">
      <c r="A553" s="124" t="s">
        <v>319</v>
      </c>
      <c r="B553" s="124"/>
      <c r="C553" s="124"/>
      <c r="D553" s="124"/>
      <c r="E553" s="124"/>
      <c r="F553" s="124"/>
      <c r="G553" s="124"/>
      <c r="H553" s="124"/>
      <c r="I553" s="91">
        <v>2</v>
      </c>
      <c r="J553" s="39"/>
      <c r="L553" s="132"/>
      <c r="M553" s="132"/>
      <c r="N553" s="39"/>
    </row>
    <row r="554" spans="1:14" s="91" customFormat="1" ht="15.75" customHeight="1" x14ac:dyDescent="0.25">
      <c r="A554" s="125">
        <v>1</v>
      </c>
      <c r="B554" s="125"/>
      <c r="C554" s="90" t="s">
        <v>267</v>
      </c>
      <c r="D554" s="56">
        <f>(59.2)*10.764</f>
        <v>637.22879999999998</v>
      </c>
      <c r="E554" s="90">
        <v>0</v>
      </c>
      <c r="F554" s="90">
        <f>D554*(($F$226)+1)+(IF(E554&lt;101,E554,IF(E554&lt;201,E554/2,IF(E554&lt;=301,E554/3,E554/4))))</f>
        <v>987.70464000000004</v>
      </c>
      <c r="G554" s="125" t="str">
        <f>A553</f>
        <v>8th &amp; 15th Floor (Part Refuge Area)</v>
      </c>
      <c r="H554" s="125"/>
      <c r="I554" s="39"/>
      <c r="L554" s="132"/>
      <c r="M554" s="132"/>
      <c r="N554" s="39"/>
    </row>
    <row r="555" spans="1:14" s="91" customFormat="1" ht="15.75" customHeight="1" x14ac:dyDescent="0.25">
      <c r="A555" s="125">
        <f t="shared" ref="A555:A562" si="59">A554+1</f>
        <v>2</v>
      </c>
      <c r="B555" s="125"/>
      <c r="C555" s="90" t="s">
        <v>190</v>
      </c>
      <c r="D555" s="56">
        <f>(38.4)*10.764</f>
        <v>413.33759999999995</v>
      </c>
      <c r="E555" s="90">
        <v>0</v>
      </c>
      <c r="F555" s="90">
        <f>D555*(($F$226)+1)+(IF(E555&lt;101,E555,IF(E555&lt;201,E555/2,IF(E555&lt;=301,E555/3,E555/4))))</f>
        <v>640.67327999999998</v>
      </c>
      <c r="G555" s="125"/>
      <c r="H555" s="125"/>
      <c r="I555" s="39"/>
      <c r="L555" s="132"/>
      <c r="M555" s="132"/>
      <c r="N555" s="39"/>
    </row>
    <row r="556" spans="1:14" s="91" customFormat="1" ht="15.75" customHeight="1" x14ac:dyDescent="0.25">
      <c r="A556" s="125">
        <f t="shared" si="59"/>
        <v>3</v>
      </c>
      <c r="B556" s="125"/>
      <c r="C556" s="90" t="s">
        <v>190</v>
      </c>
      <c r="D556" s="56">
        <f>(39.91)*10.764</f>
        <v>429.59123999999991</v>
      </c>
      <c r="E556" s="90">
        <v>0</v>
      </c>
      <c r="F556" s="90">
        <f>D556*(($F$226)+1)+(IF(E556&lt;101,E556,IF(E556&lt;201,E556/2,IF(E556&lt;=301,E556/3,E556/4))))</f>
        <v>665.86642199999983</v>
      </c>
      <c r="G556" s="125"/>
      <c r="H556" s="125"/>
      <c r="I556" s="39"/>
      <c r="L556" s="132"/>
      <c r="M556" s="132"/>
      <c r="N556" s="39"/>
    </row>
    <row r="557" spans="1:14" s="91" customFormat="1" ht="15.75" customHeight="1" x14ac:dyDescent="0.25">
      <c r="A557" s="125">
        <f t="shared" si="59"/>
        <v>4</v>
      </c>
      <c r="B557" s="125"/>
      <c r="C557" s="126" t="s">
        <v>192</v>
      </c>
      <c r="D557" s="127"/>
      <c r="E557" s="127"/>
      <c r="F557" s="128"/>
      <c r="G557" s="125"/>
      <c r="H557" s="125"/>
      <c r="I557" s="39"/>
      <c r="L557" s="132"/>
      <c r="M557" s="132"/>
      <c r="N557" s="39"/>
    </row>
    <row r="558" spans="1:14" s="91" customFormat="1" ht="15.75" customHeight="1" x14ac:dyDescent="0.25">
      <c r="A558" s="125">
        <f t="shared" si="59"/>
        <v>5</v>
      </c>
      <c r="B558" s="125"/>
      <c r="C558" s="129"/>
      <c r="D558" s="130"/>
      <c r="E558" s="130"/>
      <c r="F558" s="131"/>
      <c r="G558" s="125"/>
      <c r="H558" s="125"/>
      <c r="I558" s="39"/>
      <c r="L558" s="132"/>
      <c r="M558" s="132"/>
      <c r="N558" s="39"/>
    </row>
    <row r="559" spans="1:14" s="91" customFormat="1" x14ac:dyDescent="0.25">
      <c r="A559" s="125">
        <f t="shared" si="59"/>
        <v>6</v>
      </c>
      <c r="B559" s="125"/>
      <c r="C559" s="90" t="s">
        <v>267</v>
      </c>
      <c r="D559" s="56">
        <f>(59.05)*10.764</f>
        <v>635.61419999999998</v>
      </c>
      <c r="E559" s="90">
        <v>0</v>
      </c>
      <c r="F559" s="90">
        <f>D559*(($F$226)+1)+(IF(E559&lt;101,E559,IF(E559&lt;201,E559/2,IF(E559&lt;=301,E559/3,E559/4))))</f>
        <v>985.20200999999997</v>
      </c>
      <c r="G559" s="125"/>
      <c r="H559" s="125"/>
      <c r="I559" s="39"/>
    </row>
    <row r="560" spans="1:14" s="91" customFormat="1" ht="15.75" customHeight="1" x14ac:dyDescent="0.25">
      <c r="A560" s="125">
        <f t="shared" si="59"/>
        <v>7</v>
      </c>
      <c r="B560" s="125"/>
      <c r="C560" s="90" t="s">
        <v>267</v>
      </c>
      <c r="D560" s="56">
        <f>(59.05)*10.764</f>
        <v>635.61419999999998</v>
      </c>
      <c r="E560" s="90">
        <v>0</v>
      </c>
      <c r="F560" s="90">
        <f>D560*(($F$226)+1)+(IF(E560&lt;101,E560,IF(E560&lt;201,E560/2,IF(E560&lt;=301,E560/3,E560/4))))</f>
        <v>985.20200999999997</v>
      </c>
      <c r="G560" s="125"/>
      <c r="H560" s="125"/>
      <c r="I560" s="39"/>
    </row>
    <row r="561" spans="1:14" s="91" customFormat="1" x14ac:dyDescent="0.25">
      <c r="A561" s="125">
        <f t="shared" si="59"/>
        <v>8</v>
      </c>
      <c r="B561" s="125"/>
      <c r="C561" s="90" t="s">
        <v>267</v>
      </c>
      <c r="D561" s="56">
        <f>(59.23)*10.764</f>
        <v>637.55171999999993</v>
      </c>
      <c r="E561" s="90">
        <v>0</v>
      </c>
      <c r="F561" s="90">
        <f>D561*(($F$226)+1)+(IF(E561&lt;101,E561,IF(E561&lt;201,E561/2,IF(E561&lt;=301,E561/3,E561/4))))</f>
        <v>988.20516599999996</v>
      </c>
      <c r="G561" s="125"/>
      <c r="H561" s="125"/>
      <c r="I561" s="39"/>
    </row>
    <row r="562" spans="1:14" s="91" customFormat="1" ht="15.75" customHeight="1" x14ac:dyDescent="0.25">
      <c r="A562" s="125">
        <f t="shared" si="59"/>
        <v>9</v>
      </c>
      <c r="B562" s="125"/>
      <c r="C562" s="135" t="s">
        <v>192</v>
      </c>
      <c r="D562" s="136"/>
      <c r="E562" s="136"/>
      <c r="F562" s="137"/>
      <c r="G562" s="125"/>
      <c r="H562" s="125"/>
      <c r="I562" s="39"/>
      <c r="L562" s="132"/>
      <c r="M562" s="132"/>
      <c r="N562" s="39"/>
    </row>
    <row r="563" spans="1:14" s="91" customFormat="1" ht="15.75" customHeight="1" x14ac:dyDescent="0.25">
      <c r="A563" s="124" t="s">
        <v>205</v>
      </c>
      <c r="B563" s="124"/>
      <c r="C563" s="124"/>
      <c r="D563" s="124"/>
      <c r="E563" s="124"/>
      <c r="F563" s="124"/>
      <c r="G563" s="124"/>
      <c r="H563" s="124"/>
      <c r="I563" s="91">
        <v>1</v>
      </c>
      <c r="J563" s="39"/>
      <c r="L563" s="132"/>
      <c r="M563" s="132"/>
      <c r="N563" s="39"/>
    </row>
    <row r="564" spans="1:14" s="91" customFormat="1" ht="15.75" customHeight="1" x14ac:dyDescent="0.25">
      <c r="A564" s="125">
        <v>1</v>
      </c>
      <c r="B564" s="125"/>
      <c r="C564" s="90" t="s">
        <v>267</v>
      </c>
      <c r="D564" s="56">
        <f>(59.2)*10.764</f>
        <v>637.22879999999998</v>
      </c>
      <c r="E564" s="90">
        <v>0</v>
      </c>
      <c r="F564" s="90">
        <f>D564*(($F$226)+1)+(IF(E564&lt;101,E564,IF(E564&lt;201,E564/2,IF(E564&lt;=301,E564/3,E564/4))))</f>
        <v>987.70464000000004</v>
      </c>
      <c r="G564" s="125" t="str">
        <f>A563</f>
        <v>22nd Floor (Part Refuge Area)</v>
      </c>
      <c r="H564" s="125"/>
      <c r="I564" s="39"/>
      <c r="L564" s="132"/>
      <c r="M564" s="132"/>
      <c r="N564" s="39"/>
    </row>
    <row r="565" spans="1:14" s="91" customFormat="1" ht="15.75" customHeight="1" x14ac:dyDescent="0.25">
      <c r="A565" s="125">
        <f t="shared" ref="A565:A572" si="60">A564+1</f>
        <v>2</v>
      </c>
      <c r="B565" s="125"/>
      <c r="C565" s="90" t="s">
        <v>190</v>
      </c>
      <c r="D565" s="56">
        <f>(38.4)*10.764</f>
        <v>413.33759999999995</v>
      </c>
      <c r="E565" s="90">
        <v>0</v>
      </c>
      <c r="F565" s="90">
        <f>D565*(($F$226)+1)+(IF(E565&lt;101,E565,IF(E565&lt;201,E565/2,IF(E565&lt;=301,E565/3,E565/4))))</f>
        <v>640.67327999999998</v>
      </c>
      <c r="G565" s="125"/>
      <c r="H565" s="125"/>
      <c r="I565" s="39"/>
      <c r="L565" s="132"/>
      <c r="M565" s="132"/>
      <c r="N565" s="39"/>
    </row>
    <row r="566" spans="1:14" s="91" customFormat="1" ht="15.75" customHeight="1" x14ac:dyDescent="0.25">
      <c r="A566" s="125">
        <f t="shared" si="60"/>
        <v>3</v>
      </c>
      <c r="B566" s="125"/>
      <c r="C566" s="90" t="s">
        <v>190</v>
      </c>
      <c r="D566" s="56">
        <f>(39.91)*10.764</f>
        <v>429.59123999999991</v>
      </c>
      <c r="E566" s="90">
        <v>0</v>
      </c>
      <c r="F566" s="90">
        <f>D566*(($F$226)+1)+(IF(E566&lt;101,E566,IF(E566&lt;201,E566/2,IF(E566&lt;=301,E566/3,E566/4))))</f>
        <v>665.86642199999983</v>
      </c>
      <c r="G566" s="125"/>
      <c r="H566" s="125"/>
      <c r="I566" s="39"/>
      <c r="L566" s="132"/>
      <c r="M566" s="132"/>
      <c r="N566" s="39"/>
    </row>
    <row r="567" spans="1:14" s="91" customFormat="1" ht="15.75" customHeight="1" x14ac:dyDescent="0.25">
      <c r="A567" s="125">
        <f t="shared" si="60"/>
        <v>4</v>
      </c>
      <c r="B567" s="125"/>
      <c r="C567" s="126" t="s">
        <v>192</v>
      </c>
      <c r="D567" s="127"/>
      <c r="E567" s="127"/>
      <c r="F567" s="128"/>
      <c r="G567" s="125"/>
      <c r="H567" s="125"/>
      <c r="I567" s="39"/>
      <c r="L567" s="132"/>
      <c r="M567" s="132"/>
      <c r="N567" s="39"/>
    </row>
    <row r="568" spans="1:14" s="91" customFormat="1" ht="15.75" customHeight="1" x14ac:dyDescent="0.25">
      <c r="A568" s="125">
        <f t="shared" si="60"/>
        <v>5</v>
      </c>
      <c r="B568" s="125"/>
      <c r="C568" s="129"/>
      <c r="D568" s="130"/>
      <c r="E568" s="130"/>
      <c r="F568" s="131"/>
      <c r="G568" s="125"/>
      <c r="H568" s="125"/>
      <c r="I568" s="39"/>
      <c r="L568" s="132"/>
      <c r="M568" s="132"/>
      <c r="N568" s="39"/>
    </row>
    <row r="569" spans="1:14" s="91" customFormat="1" ht="15.75" customHeight="1" x14ac:dyDescent="0.25">
      <c r="A569" s="125">
        <f t="shared" si="60"/>
        <v>6</v>
      </c>
      <c r="B569" s="125"/>
      <c r="C569" s="90" t="s">
        <v>267</v>
      </c>
      <c r="D569" s="56">
        <f>(59.05)*10.764</f>
        <v>635.61419999999998</v>
      </c>
      <c r="E569" s="90">
        <v>0</v>
      </c>
      <c r="F569" s="90">
        <f>D569*(($F$226)+1)+(IF(E569&lt;101,E569,IF(E569&lt;201,E569/2,IF(E569&lt;=301,E569/3,E569/4))))</f>
        <v>985.20200999999997</v>
      </c>
      <c r="G569" s="125"/>
      <c r="H569" s="125"/>
      <c r="I569" s="39"/>
      <c r="L569" s="132"/>
      <c r="M569" s="132"/>
      <c r="N569" s="39"/>
    </row>
    <row r="570" spans="1:14" s="91" customFormat="1" ht="15.75" customHeight="1" x14ac:dyDescent="0.25">
      <c r="A570" s="125">
        <f t="shared" si="60"/>
        <v>7</v>
      </c>
      <c r="B570" s="125"/>
      <c r="C570" s="90" t="s">
        <v>267</v>
      </c>
      <c r="D570" s="56">
        <f>(59.05)*10.764</f>
        <v>635.61419999999998</v>
      </c>
      <c r="E570" s="90">
        <v>0</v>
      </c>
      <c r="F570" s="90">
        <f>D570*(($F$226)+1)+(IF(E570&lt;101,E570,IF(E570&lt;201,E570/2,IF(E570&lt;=301,E570/3,E570/4))))</f>
        <v>985.20200999999997</v>
      </c>
      <c r="G570" s="125"/>
      <c r="H570" s="125"/>
      <c r="I570" s="39"/>
      <c r="L570" s="132"/>
      <c r="M570" s="132"/>
      <c r="N570" s="39"/>
    </row>
    <row r="571" spans="1:14" s="91" customFormat="1" x14ac:dyDescent="0.25">
      <c r="A571" s="125">
        <f t="shared" si="60"/>
        <v>8</v>
      </c>
      <c r="B571" s="125"/>
      <c r="C571" s="90" t="s">
        <v>267</v>
      </c>
      <c r="D571" s="56">
        <f>(59.23)*10.764</f>
        <v>637.55171999999993</v>
      </c>
      <c r="E571" s="90">
        <v>0</v>
      </c>
      <c r="F571" s="90">
        <f>D571*(($F$226)+1)+(IF(E571&lt;101,E571,IF(E571&lt;201,E571/2,IF(E571&lt;=301,E571/3,E571/4))))</f>
        <v>988.20516599999996</v>
      </c>
      <c r="G571" s="125"/>
      <c r="H571" s="125"/>
      <c r="I571" s="39"/>
    </row>
    <row r="572" spans="1:14" s="91" customFormat="1" ht="15.75" customHeight="1" x14ac:dyDescent="0.25">
      <c r="A572" s="125">
        <f t="shared" si="60"/>
        <v>9</v>
      </c>
      <c r="B572" s="125"/>
      <c r="C572" s="90" t="s">
        <v>267</v>
      </c>
      <c r="D572" s="56">
        <f>(53.3)*10.764</f>
        <v>573.72119999999995</v>
      </c>
      <c r="E572" s="90">
        <v>0</v>
      </c>
      <c r="F572" s="90">
        <f>D572*(($F$226)+1)+(IF(E572&lt;101,E572,IF(E572&lt;201,E572/2,IF(E572&lt;=301,E572/3,E572/4))))</f>
        <v>889.26785999999993</v>
      </c>
      <c r="G572" s="125"/>
      <c r="H572" s="125"/>
      <c r="I572" s="39"/>
      <c r="L572" s="132"/>
      <c r="M572" s="132"/>
      <c r="N572" s="39"/>
    </row>
    <row r="573" spans="1:14" s="91" customFormat="1" ht="15.75" customHeight="1" x14ac:dyDescent="0.25">
      <c r="A573" s="138" t="s">
        <v>320</v>
      </c>
      <c r="B573" s="138"/>
      <c r="C573" s="138"/>
      <c r="D573" s="138"/>
      <c r="E573" s="138"/>
      <c r="F573" s="138"/>
      <c r="G573" s="138"/>
      <c r="H573" s="138"/>
      <c r="J573" s="39"/>
      <c r="L573" s="132"/>
      <c r="M573" s="132"/>
      <c r="N573" s="39"/>
    </row>
    <row r="574" spans="1:14" s="91" customFormat="1" ht="15.75" customHeight="1" x14ac:dyDescent="0.25">
      <c r="A574" s="147" t="s">
        <v>344</v>
      </c>
      <c r="B574" s="147"/>
      <c r="C574" s="147"/>
      <c r="D574" s="147"/>
      <c r="E574" s="147"/>
      <c r="F574" s="147"/>
      <c r="G574" s="147"/>
      <c r="H574" s="147"/>
      <c r="J574" s="39"/>
      <c r="L574" s="132"/>
      <c r="M574" s="132"/>
      <c r="N574" s="39"/>
    </row>
    <row r="575" spans="1:14" s="91" customFormat="1" ht="15.75" customHeight="1" x14ac:dyDescent="0.25">
      <c r="A575" s="124" t="s">
        <v>316</v>
      </c>
      <c r="B575" s="124"/>
      <c r="C575" s="124"/>
      <c r="D575" s="124"/>
      <c r="E575" s="124"/>
      <c r="F575" s="124"/>
      <c r="G575" s="124"/>
      <c r="H575" s="124"/>
      <c r="I575" s="91">
        <v>1</v>
      </c>
      <c r="J575" s="39"/>
      <c r="L575" s="132"/>
      <c r="M575" s="132"/>
      <c r="N575" s="39"/>
    </row>
    <row r="576" spans="1:14" s="91" customFormat="1" ht="15.75" customHeight="1" x14ac:dyDescent="0.25">
      <c r="A576" s="125">
        <v>1</v>
      </c>
      <c r="B576" s="125"/>
      <c r="C576" s="90" t="s">
        <v>190</v>
      </c>
      <c r="D576" s="56">
        <f>(38.4)*10.764</f>
        <v>413.33759999999995</v>
      </c>
      <c r="E576" s="90">
        <v>0</v>
      </c>
      <c r="F576" s="90">
        <f t="shared" ref="F576:F584" si="61">D576*(($F$226)+1)+(IF(E576&lt;101,E576,IF(E576&lt;201,E576/2,IF(E576&lt;=301,E576/3,E576/4))))</f>
        <v>640.67327999999998</v>
      </c>
      <c r="G576" s="125" t="str">
        <f>A575</f>
        <v>1st Floor For Residential</v>
      </c>
      <c r="H576" s="125"/>
      <c r="I576" s="39"/>
      <c r="L576" s="132"/>
      <c r="M576" s="132"/>
      <c r="N576" s="39"/>
    </row>
    <row r="577" spans="1:14" s="91" customFormat="1" ht="15.75" customHeight="1" x14ac:dyDescent="0.25">
      <c r="A577" s="125">
        <f t="shared" ref="A577:A584" si="62">A576+1</f>
        <v>2</v>
      </c>
      <c r="B577" s="125"/>
      <c r="C577" s="90" t="s">
        <v>190</v>
      </c>
      <c r="D577" s="56">
        <f>(39.91)*10.764</f>
        <v>429.59123999999991</v>
      </c>
      <c r="E577" s="90">
        <v>0</v>
      </c>
      <c r="F577" s="90">
        <f t="shared" si="61"/>
        <v>665.86642199999983</v>
      </c>
      <c r="G577" s="125"/>
      <c r="H577" s="125"/>
      <c r="I577" s="39"/>
      <c r="L577" s="132"/>
      <c r="M577" s="132"/>
      <c r="N577" s="39"/>
    </row>
    <row r="578" spans="1:14" s="91" customFormat="1" ht="15.75" customHeight="1" x14ac:dyDescent="0.25">
      <c r="A578" s="125">
        <f t="shared" si="62"/>
        <v>3</v>
      </c>
      <c r="B578" s="125"/>
      <c r="C578" s="90" t="s">
        <v>190</v>
      </c>
      <c r="D578" s="56">
        <f>(39.91)*10.764</f>
        <v>429.59123999999991</v>
      </c>
      <c r="E578" s="90">
        <v>0</v>
      </c>
      <c r="F578" s="90">
        <f t="shared" si="61"/>
        <v>665.86642199999983</v>
      </c>
      <c r="G578" s="125"/>
      <c r="H578" s="125"/>
      <c r="I578" s="39"/>
      <c r="L578" s="132"/>
      <c r="M578" s="132"/>
      <c r="N578" s="39"/>
    </row>
    <row r="579" spans="1:14" s="91" customFormat="1" ht="15.75" customHeight="1" x14ac:dyDescent="0.25">
      <c r="A579" s="125">
        <f t="shared" si="62"/>
        <v>4</v>
      </c>
      <c r="B579" s="125"/>
      <c r="C579" s="90" t="s">
        <v>190</v>
      </c>
      <c r="D579" s="56">
        <f>(39.91)*10.764</f>
        <v>429.59123999999991</v>
      </c>
      <c r="E579" s="90">
        <v>0</v>
      </c>
      <c r="F579" s="90">
        <f t="shared" si="61"/>
        <v>665.86642199999983</v>
      </c>
      <c r="G579" s="125"/>
      <c r="H579" s="125"/>
      <c r="I579" s="39"/>
      <c r="L579" s="132"/>
      <c r="M579" s="132"/>
      <c r="N579" s="39"/>
    </row>
    <row r="580" spans="1:14" s="91" customFormat="1" ht="15.75" customHeight="1" x14ac:dyDescent="0.25">
      <c r="A580" s="125">
        <f t="shared" si="62"/>
        <v>5</v>
      </c>
      <c r="B580" s="125"/>
      <c r="C580" s="90" t="s">
        <v>267</v>
      </c>
      <c r="D580" s="56">
        <f>(54.68)*10.764</f>
        <v>588.57551999999998</v>
      </c>
      <c r="E580" s="90">
        <v>0</v>
      </c>
      <c r="F580" s="90">
        <f t="shared" si="61"/>
        <v>912.292056</v>
      </c>
      <c r="G580" s="125"/>
      <c r="H580" s="125"/>
      <c r="I580" s="39"/>
      <c r="L580" s="132"/>
      <c r="M580" s="132"/>
      <c r="N580" s="39"/>
    </row>
    <row r="581" spans="1:14" s="91" customFormat="1" x14ac:dyDescent="0.25">
      <c r="A581" s="125">
        <f t="shared" si="62"/>
        <v>6</v>
      </c>
      <c r="B581" s="125"/>
      <c r="C581" s="90" t="s">
        <v>267</v>
      </c>
      <c r="D581" s="56">
        <f>(54.89)*10.764</f>
        <v>590.83596</v>
      </c>
      <c r="E581" s="90">
        <v>0</v>
      </c>
      <c r="F581" s="90">
        <f t="shared" si="61"/>
        <v>915.79573800000003</v>
      </c>
      <c r="G581" s="125"/>
      <c r="H581" s="125"/>
      <c r="I581" s="39"/>
    </row>
    <row r="582" spans="1:14" s="91" customFormat="1" ht="15.75" customHeight="1" x14ac:dyDescent="0.25">
      <c r="A582" s="125">
        <f t="shared" si="62"/>
        <v>7</v>
      </c>
      <c r="B582" s="125"/>
      <c r="C582" s="90" t="s">
        <v>190</v>
      </c>
      <c r="D582" s="56">
        <f>(38.4)*10.764</f>
        <v>413.33759999999995</v>
      </c>
      <c r="E582" s="90">
        <v>0</v>
      </c>
      <c r="F582" s="90">
        <f t="shared" si="61"/>
        <v>640.67327999999998</v>
      </c>
      <c r="G582" s="125"/>
      <c r="H582" s="125"/>
      <c r="I582" s="39"/>
      <c r="L582" s="132"/>
      <c r="M582" s="132"/>
      <c r="N582" s="39"/>
    </row>
    <row r="583" spans="1:14" s="91" customFormat="1" ht="15.75" customHeight="1" x14ac:dyDescent="0.25">
      <c r="A583" s="125">
        <f t="shared" si="62"/>
        <v>8</v>
      </c>
      <c r="B583" s="125"/>
      <c r="C583" s="90" t="s">
        <v>267</v>
      </c>
      <c r="D583" s="56">
        <f>(59.05)*10.764</f>
        <v>635.61419999999998</v>
      </c>
      <c r="E583" s="90">
        <v>0</v>
      </c>
      <c r="F583" s="90">
        <f t="shared" si="61"/>
        <v>985.20200999999997</v>
      </c>
      <c r="G583" s="125"/>
      <c r="H583" s="125"/>
      <c r="I583" s="39"/>
      <c r="L583" s="132"/>
      <c r="M583" s="132"/>
      <c r="N583" s="39"/>
    </row>
    <row r="584" spans="1:14" s="91" customFormat="1" ht="15.75" customHeight="1" x14ac:dyDescent="0.25">
      <c r="A584" s="125">
        <f t="shared" si="62"/>
        <v>9</v>
      </c>
      <c r="B584" s="125"/>
      <c r="C584" s="90" t="s">
        <v>267</v>
      </c>
      <c r="D584" s="56">
        <f>(59.05)*10.764</f>
        <v>635.61419999999998</v>
      </c>
      <c r="E584" s="90">
        <v>0</v>
      </c>
      <c r="F584" s="90">
        <f t="shared" si="61"/>
        <v>985.20200999999997</v>
      </c>
      <c r="G584" s="125"/>
      <c r="H584" s="125"/>
      <c r="I584" s="39"/>
      <c r="L584" s="132"/>
      <c r="M584" s="132"/>
      <c r="N584" s="39"/>
    </row>
    <row r="585" spans="1:14" s="91" customFormat="1" ht="15.75" customHeight="1" x14ac:dyDescent="0.25">
      <c r="A585" s="124" t="s">
        <v>317</v>
      </c>
      <c r="B585" s="124"/>
      <c r="C585" s="124"/>
      <c r="D585" s="124"/>
      <c r="E585" s="124"/>
      <c r="F585" s="124"/>
      <c r="G585" s="124"/>
      <c r="H585" s="124"/>
      <c r="I585" s="91">
        <v>1</v>
      </c>
      <c r="J585" s="39"/>
      <c r="L585" s="132"/>
      <c r="M585" s="132"/>
      <c r="N585" s="39"/>
    </row>
    <row r="586" spans="1:14" s="91" customFormat="1" ht="15.75" customHeight="1" x14ac:dyDescent="0.25">
      <c r="A586" s="125">
        <v>1</v>
      </c>
      <c r="B586" s="125"/>
      <c r="C586" s="90" t="s">
        <v>190</v>
      </c>
      <c r="D586" s="56">
        <f>(38.4)*10.764</f>
        <v>413.33759999999995</v>
      </c>
      <c r="E586" s="90">
        <v>0</v>
      </c>
      <c r="F586" s="90">
        <f t="shared" ref="F586:F594" si="63">D586*(($F$226)+1)+(IF(E586&lt;101,E586,IF(E586&lt;201,E586/2,IF(E586&lt;=301,E586/3,E586/4))))</f>
        <v>640.67327999999998</v>
      </c>
      <c r="G586" s="125" t="str">
        <f>A585</f>
        <v>2nd Floor</v>
      </c>
      <c r="H586" s="125"/>
      <c r="I586" s="39"/>
      <c r="L586" s="132"/>
      <c r="M586" s="132"/>
      <c r="N586" s="39"/>
    </row>
    <row r="587" spans="1:14" s="91" customFormat="1" ht="15.75" customHeight="1" x14ac:dyDescent="0.25">
      <c r="A587" s="125">
        <f t="shared" ref="A587:A594" si="64">A586+1</f>
        <v>2</v>
      </c>
      <c r="B587" s="125"/>
      <c r="C587" s="90" t="s">
        <v>190</v>
      </c>
      <c r="D587" s="56">
        <f>(39.91)*10.764</f>
        <v>429.59123999999991</v>
      </c>
      <c r="E587" s="90">
        <v>0</v>
      </c>
      <c r="F587" s="90">
        <f t="shared" si="63"/>
        <v>665.86642199999983</v>
      </c>
      <c r="G587" s="125"/>
      <c r="H587" s="125"/>
      <c r="I587" s="39"/>
      <c r="L587" s="132"/>
      <c r="M587" s="132"/>
      <c r="N587" s="39"/>
    </row>
    <row r="588" spans="1:14" s="91" customFormat="1" ht="15.75" customHeight="1" x14ac:dyDescent="0.25">
      <c r="A588" s="125">
        <f t="shared" si="64"/>
        <v>3</v>
      </c>
      <c r="B588" s="125"/>
      <c r="C588" s="90" t="s">
        <v>190</v>
      </c>
      <c r="D588" s="56">
        <f>(39.91)*10.764</f>
        <v>429.59123999999991</v>
      </c>
      <c r="E588" s="90">
        <v>0</v>
      </c>
      <c r="F588" s="90">
        <f t="shared" si="63"/>
        <v>665.86642199999983</v>
      </c>
      <c r="G588" s="125"/>
      <c r="H588" s="125"/>
      <c r="I588" s="39"/>
      <c r="L588" s="132"/>
      <c r="M588" s="132"/>
      <c r="N588" s="39"/>
    </row>
    <row r="589" spans="1:14" s="91" customFormat="1" ht="15.75" customHeight="1" x14ac:dyDescent="0.25">
      <c r="A589" s="125">
        <f t="shared" si="64"/>
        <v>4</v>
      </c>
      <c r="B589" s="125"/>
      <c r="C589" s="90" t="s">
        <v>190</v>
      </c>
      <c r="D589" s="56">
        <f>(39.91)*10.764</f>
        <v>429.59123999999991</v>
      </c>
      <c r="E589" s="90">
        <v>0</v>
      </c>
      <c r="F589" s="90">
        <f t="shared" si="63"/>
        <v>665.86642199999983</v>
      </c>
      <c r="G589" s="125"/>
      <c r="H589" s="125"/>
      <c r="I589" s="39"/>
      <c r="L589" s="132"/>
      <c r="M589" s="132"/>
      <c r="N589" s="39"/>
    </row>
    <row r="590" spans="1:14" s="91" customFormat="1" ht="15.75" customHeight="1" x14ac:dyDescent="0.25">
      <c r="A590" s="125">
        <f t="shared" si="64"/>
        <v>5</v>
      </c>
      <c r="B590" s="125"/>
      <c r="C590" s="90" t="s">
        <v>267</v>
      </c>
      <c r="D590" s="56">
        <f>(54.68)*10.764</f>
        <v>588.57551999999998</v>
      </c>
      <c r="E590" s="90">
        <v>0</v>
      </c>
      <c r="F590" s="90">
        <f t="shared" si="63"/>
        <v>912.292056</v>
      </c>
      <c r="G590" s="125"/>
      <c r="H590" s="125"/>
      <c r="I590" s="39"/>
      <c r="L590" s="132"/>
      <c r="M590" s="132"/>
      <c r="N590" s="39"/>
    </row>
    <row r="591" spans="1:14" s="91" customFormat="1" x14ac:dyDescent="0.25">
      <c r="A591" s="125">
        <f t="shared" si="64"/>
        <v>6</v>
      </c>
      <c r="B591" s="125"/>
      <c r="C591" s="90" t="s">
        <v>267</v>
      </c>
      <c r="D591" s="56">
        <f>(54.89)*10.764</f>
        <v>590.83596</v>
      </c>
      <c r="E591" s="90">
        <v>0</v>
      </c>
      <c r="F591" s="90">
        <f t="shared" si="63"/>
        <v>915.79573800000003</v>
      </c>
      <c r="G591" s="125"/>
      <c r="H591" s="125"/>
      <c r="I591" s="39"/>
    </row>
    <row r="592" spans="1:14" s="91" customFormat="1" ht="15.75" customHeight="1" x14ac:dyDescent="0.25">
      <c r="A592" s="125">
        <f t="shared" si="64"/>
        <v>7</v>
      </c>
      <c r="B592" s="125"/>
      <c r="C592" s="90" t="s">
        <v>190</v>
      </c>
      <c r="D592" s="56">
        <f>(38.4)*10.764</f>
        <v>413.33759999999995</v>
      </c>
      <c r="E592" s="90">
        <v>0</v>
      </c>
      <c r="F592" s="90">
        <f t="shared" si="63"/>
        <v>640.67327999999998</v>
      </c>
      <c r="G592" s="125"/>
      <c r="H592" s="125"/>
      <c r="I592" s="39"/>
      <c r="L592" s="132"/>
      <c r="M592" s="132"/>
      <c r="N592" s="39"/>
    </row>
    <row r="593" spans="1:14" s="91" customFormat="1" ht="15.75" customHeight="1" x14ac:dyDescent="0.25">
      <c r="A593" s="125">
        <f t="shared" si="64"/>
        <v>8</v>
      </c>
      <c r="B593" s="125"/>
      <c r="C593" s="90" t="s">
        <v>267</v>
      </c>
      <c r="D593" s="56">
        <f>(59.05)*10.764</f>
        <v>635.61419999999998</v>
      </c>
      <c r="E593" s="90">
        <v>0</v>
      </c>
      <c r="F593" s="90">
        <f t="shared" si="63"/>
        <v>985.20200999999997</v>
      </c>
      <c r="G593" s="125"/>
      <c r="H593" s="125"/>
      <c r="I593" s="39"/>
      <c r="L593" s="132"/>
      <c r="M593" s="132"/>
      <c r="N593" s="39"/>
    </row>
    <row r="594" spans="1:14" s="91" customFormat="1" ht="15.75" customHeight="1" x14ac:dyDescent="0.25">
      <c r="A594" s="125">
        <f t="shared" si="64"/>
        <v>9</v>
      </c>
      <c r="B594" s="125"/>
      <c r="C594" s="90" t="s">
        <v>267</v>
      </c>
      <c r="D594" s="56">
        <f>(59.05)*10.764</f>
        <v>635.61419999999998</v>
      </c>
      <c r="E594" s="90">
        <v>0</v>
      </c>
      <c r="F594" s="90">
        <f t="shared" si="63"/>
        <v>985.20200999999997</v>
      </c>
      <c r="G594" s="125"/>
      <c r="H594" s="125"/>
      <c r="I594" s="39"/>
      <c r="L594" s="132"/>
      <c r="M594" s="132"/>
      <c r="N594" s="39"/>
    </row>
    <row r="595" spans="1:14" s="91" customFormat="1" ht="15.75" customHeight="1" x14ac:dyDescent="0.25">
      <c r="A595" s="124" t="s">
        <v>318</v>
      </c>
      <c r="B595" s="124"/>
      <c r="C595" s="124"/>
      <c r="D595" s="124"/>
      <c r="E595" s="124"/>
      <c r="F595" s="124"/>
      <c r="G595" s="124"/>
      <c r="H595" s="124"/>
      <c r="I595" s="91">
        <v>15</v>
      </c>
      <c r="J595" s="39"/>
      <c r="L595" s="132"/>
      <c r="M595" s="132"/>
      <c r="N595" s="39"/>
    </row>
    <row r="596" spans="1:14" s="91" customFormat="1" ht="15.75" customHeight="1" x14ac:dyDescent="0.25">
      <c r="A596" s="125">
        <v>1</v>
      </c>
      <c r="B596" s="125"/>
      <c r="C596" s="90" t="s">
        <v>190</v>
      </c>
      <c r="D596" s="56">
        <f>(38.4)*10.764</f>
        <v>413.33759999999995</v>
      </c>
      <c r="E596" s="90">
        <v>0</v>
      </c>
      <c r="F596" s="90">
        <f t="shared" ref="F596:F604" si="65">D596*(($F$226)+1)+(IF(E596&lt;101,E596,IF(E596&lt;201,E596/2,IF(E596&lt;=301,E596/3,E596/4))))</f>
        <v>640.67327999999998</v>
      </c>
      <c r="G596" s="125" t="str">
        <f>A595</f>
        <v>3rd, 4th, 6th, 7th, 10th to 12th, 14th, 16th, 18th to 20th, 23rd, 24th &amp; 26th Floor</v>
      </c>
      <c r="H596" s="125"/>
      <c r="I596" s="39"/>
      <c r="L596" s="132"/>
      <c r="M596" s="132"/>
      <c r="N596" s="39"/>
    </row>
    <row r="597" spans="1:14" s="91" customFormat="1" ht="15.75" customHeight="1" x14ac:dyDescent="0.25">
      <c r="A597" s="125">
        <f t="shared" ref="A597:A604" si="66">A596+1</f>
        <v>2</v>
      </c>
      <c r="B597" s="125"/>
      <c r="C597" s="90" t="s">
        <v>190</v>
      </c>
      <c r="D597" s="56">
        <f>(39.91)*10.764</f>
        <v>429.59123999999991</v>
      </c>
      <c r="E597" s="90">
        <v>0</v>
      </c>
      <c r="F597" s="90">
        <f t="shared" si="65"/>
        <v>665.86642199999983</v>
      </c>
      <c r="G597" s="125"/>
      <c r="H597" s="125"/>
      <c r="I597" s="39"/>
      <c r="L597" s="132"/>
      <c r="M597" s="132"/>
      <c r="N597" s="39"/>
    </row>
    <row r="598" spans="1:14" s="91" customFormat="1" ht="15.75" customHeight="1" x14ac:dyDescent="0.25">
      <c r="A598" s="125">
        <f t="shared" si="66"/>
        <v>3</v>
      </c>
      <c r="B598" s="125"/>
      <c r="C598" s="90" t="s">
        <v>190</v>
      </c>
      <c r="D598" s="56">
        <f>(39.91)*10.764</f>
        <v>429.59123999999991</v>
      </c>
      <c r="E598" s="90">
        <v>0</v>
      </c>
      <c r="F598" s="90">
        <f t="shared" si="65"/>
        <v>665.86642199999983</v>
      </c>
      <c r="G598" s="125"/>
      <c r="H598" s="125"/>
      <c r="I598" s="39"/>
      <c r="L598" s="132"/>
      <c r="M598" s="132"/>
      <c r="N598" s="39"/>
    </row>
    <row r="599" spans="1:14" s="91" customFormat="1" ht="15.75" customHeight="1" x14ac:dyDescent="0.25">
      <c r="A599" s="125">
        <f t="shared" si="66"/>
        <v>4</v>
      </c>
      <c r="B599" s="125"/>
      <c r="C599" s="90" t="s">
        <v>190</v>
      </c>
      <c r="D599" s="56">
        <f>(39.91)*10.764</f>
        <v>429.59123999999991</v>
      </c>
      <c r="E599" s="90">
        <v>0</v>
      </c>
      <c r="F599" s="90">
        <f t="shared" si="65"/>
        <v>665.86642199999983</v>
      </c>
      <c r="G599" s="125"/>
      <c r="H599" s="125"/>
      <c r="I599" s="39"/>
      <c r="L599" s="132"/>
      <c r="M599" s="132"/>
      <c r="N599" s="39"/>
    </row>
    <row r="600" spans="1:14" s="91" customFormat="1" ht="15.75" customHeight="1" x14ac:dyDescent="0.25">
      <c r="A600" s="125">
        <f t="shared" si="66"/>
        <v>5</v>
      </c>
      <c r="B600" s="125"/>
      <c r="C600" s="90" t="s">
        <v>267</v>
      </c>
      <c r="D600" s="56">
        <f>(54.68)*10.764</f>
        <v>588.57551999999998</v>
      </c>
      <c r="E600" s="90">
        <v>0</v>
      </c>
      <c r="F600" s="90">
        <f t="shared" si="65"/>
        <v>912.292056</v>
      </c>
      <c r="G600" s="125"/>
      <c r="H600" s="125"/>
      <c r="I600" s="39"/>
      <c r="L600" s="132"/>
      <c r="M600" s="132"/>
      <c r="N600" s="39"/>
    </row>
    <row r="601" spans="1:14" s="91" customFormat="1" x14ac:dyDescent="0.25">
      <c r="A601" s="125">
        <f t="shared" si="66"/>
        <v>6</v>
      </c>
      <c r="B601" s="125"/>
      <c r="C601" s="90" t="s">
        <v>267</v>
      </c>
      <c r="D601" s="56">
        <f>(54.89)*10.764</f>
        <v>590.83596</v>
      </c>
      <c r="E601" s="90">
        <v>0</v>
      </c>
      <c r="F601" s="90">
        <f t="shared" si="65"/>
        <v>915.79573800000003</v>
      </c>
      <c r="G601" s="125"/>
      <c r="H601" s="125"/>
      <c r="I601" s="39"/>
    </row>
    <row r="602" spans="1:14" s="91" customFormat="1" ht="15.75" customHeight="1" x14ac:dyDescent="0.25">
      <c r="A602" s="125">
        <f t="shared" si="66"/>
        <v>7</v>
      </c>
      <c r="B602" s="125"/>
      <c r="C602" s="90" t="s">
        <v>190</v>
      </c>
      <c r="D602" s="56">
        <f>(38.4)*10.764</f>
        <v>413.33759999999995</v>
      </c>
      <c r="E602" s="90">
        <v>0</v>
      </c>
      <c r="F602" s="90">
        <f t="shared" si="65"/>
        <v>640.67327999999998</v>
      </c>
      <c r="G602" s="125"/>
      <c r="H602" s="125"/>
      <c r="I602" s="39"/>
      <c r="L602" s="132"/>
      <c r="M602" s="132"/>
      <c r="N602" s="39"/>
    </row>
    <row r="603" spans="1:14" s="91" customFormat="1" ht="15.75" customHeight="1" x14ac:dyDescent="0.25">
      <c r="A603" s="125">
        <f t="shared" si="66"/>
        <v>8</v>
      </c>
      <c r="B603" s="125"/>
      <c r="C603" s="90" t="s">
        <v>267</v>
      </c>
      <c r="D603" s="56">
        <f>(59.05)*10.764</f>
        <v>635.61419999999998</v>
      </c>
      <c r="E603" s="90">
        <v>0</v>
      </c>
      <c r="F603" s="90">
        <f t="shared" si="65"/>
        <v>985.20200999999997</v>
      </c>
      <c r="G603" s="125"/>
      <c r="H603" s="125"/>
      <c r="I603" s="39"/>
      <c r="L603" s="132"/>
      <c r="M603" s="132"/>
      <c r="N603" s="39"/>
    </row>
    <row r="604" spans="1:14" s="91" customFormat="1" ht="15.75" customHeight="1" x14ac:dyDescent="0.25">
      <c r="A604" s="125">
        <f t="shared" si="66"/>
        <v>9</v>
      </c>
      <c r="B604" s="125"/>
      <c r="C604" s="90" t="s">
        <v>267</v>
      </c>
      <c r="D604" s="56">
        <f>(59.05)*10.764</f>
        <v>635.61419999999998</v>
      </c>
      <c r="E604" s="90">
        <v>0</v>
      </c>
      <c r="F604" s="90">
        <f t="shared" si="65"/>
        <v>985.20200999999997</v>
      </c>
      <c r="G604" s="125"/>
      <c r="H604" s="125"/>
      <c r="I604" s="39"/>
      <c r="L604" s="132"/>
      <c r="M604" s="132"/>
      <c r="N604" s="39"/>
    </row>
    <row r="605" spans="1:14" s="91" customFormat="1" ht="15.75" customHeight="1" x14ac:dyDescent="0.25">
      <c r="A605" s="124" t="s">
        <v>191</v>
      </c>
      <c r="B605" s="124"/>
      <c r="C605" s="124"/>
      <c r="D605" s="124"/>
      <c r="E605" s="124"/>
      <c r="F605" s="124"/>
      <c r="G605" s="124"/>
      <c r="H605" s="124"/>
      <c r="I605" s="91">
        <v>6</v>
      </c>
      <c r="J605" s="39"/>
      <c r="L605" s="132"/>
      <c r="M605" s="132"/>
      <c r="N605" s="39"/>
    </row>
    <row r="606" spans="1:14" s="91" customFormat="1" ht="15.75" customHeight="1" x14ac:dyDescent="0.25">
      <c r="A606" s="125">
        <v>1</v>
      </c>
      <c r="B606" s="125"/>
      <c r="C606" s="90" t="s">
        <v>190</v>
      </c>
      <c r="D606" s="56">
        <f>(38.4)*10.764</f>
        <v>413.33759999999995</v>
      </c>
      <c r="E606" s="90">
        <v>0</v>
      </c>
      <c r="F606" s="90">
        <f t="shared" ref="F606:F614" si="67">D606*(($F$226)+1)+(IF(E606&lt;101,E606,IF(E606&lt;201,E606/2,IF(E606&lt;=301,E606/3,E606/4))))</f>
        <v>640.67327999999998</v>
      </c>
      <c r="G606" s="125" t="str">
        <f>A605</f>
        <v>5th, 9th, 13th, 17th, 21st &amp; 25th Floor</v>
      </c>
      <c r="H606" s="125"/>
      <c r="I606" s="39"/>
      <c r="L606" s="132"/>
      <c r="M606" s="132"/>
      <c r="N606" s="39"/>
    </row>
    <row r="607" spans="1:14" s="91" customFormat="1" ht="15.75" customHeight="1" x14ac:dyDescent="0.25">
      <c r="A607" s="125">
        <f t="shared" ref="A607:A614" si="68">A606+1</f>
        <v>2</v>
      </c>
      <c r="B607" s="125"/>
      <c r="C607" s="90" t="s">
        <v>190</v>
      </c>
      <c r="D607" s="56">
        <f>(39.91)*10.764</f>
        <v>429.59123999999991</v>
      </c>
      <c r="E607" s="90">
        <v>0</v>
      </c>
      <c r="F607" s="90">
        <f t="shared" si="67"/>
        <v>665.86642199999983</v>
      </c>
      <c r="G607" s="125"/>
      <c r="H607" s="125"/>
      <c r="I607" s="39"/>
      <c r="L607" s="132"/>
      <c r="M607" s="132"/>
      <c r="N607" s="39"/>
    </row>
    <row r="608" spans="1:14" s="91" customFormat="1" ht="15.75" customHeight="1" x14ac:dyDescent="0.25">
      <c r="A608" s="125">
        <f t="shared" si="68"/>
        <v>3</v>
      </c>
      <c r="B608" s="125"/>
      <c r="C608" s="90" t="s">
        <v>190</v>
      </c>
      <c r="D608" s="56">
        <f>(39.91)*10.764</f>
        <v>429.59123999999991</v>
      </c>
      <c r="E608" s="90">
        <v>0</v>
      </c>
      <c r="F608" s="90">
        <f t="shared" si="67"/>
        <v>665.86642199999983</v>
      </c>
      <c r="G608" s="125"/>
      <c r="H608" s="125"/>
      <c r="I608" s="39"/>
      <c r="L608" s="132"/>
      <c r="M608" s="132"/>
      <c r="N608" s="39"/>
    </row>
    <row r="609" spans="1:14" s="91" customFormat="1" ht="15.75" customHeight="1" x14ac:dyDescent="0.25">
      <c r="A609" s="125">
        <f t="shared" si="68"/>
        <v>4</v>
      </c>
      <c r="B609" s="125"/>
      <c r="C609" s="90" t="s">
        <v>190</v>
      </c>
      <c r="D609" s="56">
        <f>(39.91)*10.764</f>
        <v>429.59123999999991</v>
      </c>
      <c r="E609" s="90">
        <v>0</v>
      </c>
      <c r="F609" s="90">
        <f t="shared" si="67"/>
        <v>665.86642199999983</v>
      </c>
      <c r="G609" s="125"/>
      <c r="H609" s="125"/>
      <c r="I609" s="39"/>
      <c r="L609" s="132"/>
      <c r="M609" s="132"/>
      <c r="N609" s="39"/>
    </row>
    <row r="610" spans="1:14" s="91" customFormat="1" ht="15.75" customHeight="1" x14ac:dyDescent="0.25">
      <c r="A610" s="125">
        <f t="shared" si="68"/>
        <v>5</v>
      </c>
      <c r="B610" s="125"/>
      <c r="C610" s="90" t="s">
        <v>267</v>
      </c>
      <c r="D610" s="56">
        <f>(54.68)*10.764</f>
        <v>588.57551999999998</v>
      </c>
      <c r="E610" s="90">
        <v>0</v>
      </c>
      <c r="F610" s="90">
        <f t="shared" si="67"/>
        <v>912.292056</v>
      </c>
      <c r="G610" s="125"/>
      <c r="H610" s="125"/>
      <c r="I610" s="39"/>
      <c r="L610" s="132"/>
      <c r="M610" s="132"/>
      <c r="N610" s="39"/>
    </row>
    <row r="611" spans="1:14" s="101" customFormat="1" x14ac:dyDescent="0.25">
      <c r="A611" s="125">
        <f t="shared" si="68"/>
        <v>6</v>
      </c>
      <c r="B611" s="125"/>
      <c r="C611" s="90" t="s">
        <v>267</v>
      </c>
      <c r="D611" s="56">
        <f>(54.89)*10.764</f>
        <v>590.83596</v>
      </c>
      <c r="E611" s="90">
        <v>0</v>
      </c>
      <c r="F611" s="90">
        <f t="shared" si="67"/>
        <v>915.79573800000003</v>
      </c>
      <c r="G611" s="125"/>
      <c r="H611" s="125"/>
      <c r="I611" s="39"/>
      <c r="J611" s="91"/>
      <c r="K611" s="91"/>
    </row>
    <row r="612" spans="1:14" s="101" customFormat="1" ht="15.75" customHeight="1" x14ac:dyDescent="0.25">
      <c r="A612" s="125">
        <f t="shared" si="68"/>
        <v>7</v>
      </c>
      <c r="B612" s="125"/>
      <c r="C612" s="90" t="s">
        <v>190</v>
      </c>
      <c r="D612" s="56">
        <f>(38.4)*10.764</f>
        <v>413.33759999999995</v>
      </c>
      <c r="E612" s="90">
        <v>0</v>
      </c>
      <c r="F612" s="90">
        <f t="shared" si="67"/>
        <v>640.67327999999998</v>
      </c>
      <c r="G612" s="125"/>
      <c r="H612" s="125"/>
      <c r="I612" s="39"/>
      <c r="J612" s="91"/>
      <c r="K612" s="91"/>
      <c r="L612" s="132"/>
      <c r="M612" s="132"/>
      <c r="N612" s="39"/>
    </row>
    <row r="613" spans="1:14" s="101" customFormat="1" ht="15.75" customHeight="1" x14ac:dyDescent="0.25">
      <c r="A613" s="125">
        <f t="shared" si="68"/>
        <v>8</v>
      </c>
      <c r="B613" s="125"/>
      <c r="C613" s="90" t="s">
        <v>267</v>
      </c>
      <c r="D613" s="56">
        <f>(59.05)*10.764</f>
        <v>635.61419999999998</v>
      </c>
      <c r="E613" s="90">
        <v>0</v>
      </c>
      <c r="F613" s="90">
        <f t="shared" si="67"/>
        <v>985.20200999999997</v>
      </c>
      <c r="G613" s="125"/>
      <c r="H613" s="125"/>
      <c r="I613" s="39"/>
      <c r="J613" s="91"/>
      <c r="K613" s="91"/>
      <c r="L613" s="132"/>
      <c r="M613" s="132"/>
      <c r="N613" s="39"/>
    </row>
    <row r="614" spans="1:14" s="101" customFormat="1" ht="15.75" customHeight="1" x14ac:dyDescent="0.25">
      <c r="A614" s="125">
        <f t="shared" si="68"/>
        <v>9</v>
      </c>
      <c r="B614" s="125"/>
      <c r="C614" s="90" t="s">
        <v>267</v>
      </c>
      <c r="D614" s="56">
        <f>(59.05)*10.764</f>
        <v>635.61419999999998</v>
      </c>
      <c r="E614" s="90">
        <v>0</v>
      </c>
      <c r="F614" s="90">
        <f t="shared" si="67"/>
        <v>985.20200999999997</v>
      </c>
      <c r="G614" s="125"/>
      <c r="H614" s="125"/>
      <c r="I614" s="39"/>
      <c r="J614" s="91"/>
      <c r="K614" s="91"/>
      <c r="L614" s="133">
        <f>K628/17000</f>
        <v>690.1960784313726</v>
      </c>
      <c r="M614" s="133"/>
      <c r="N614" s="39"/>
    </row>
    <row r="615" spans="1:14" s="101" customFormat="1" ht="15.75" customHeight="1" x14ac:dyDescent="0.25">
      <c r="A615" s="124" t="s">
        <v>354</v>
      </c>
      <c r="B615" s="124"/>
      <c r="C615" s="124"/>
      <c r="D615" s="124"/>
      <c r="E615" s="124"/>
      <c r="F615" s="124"/>
      <c r="G615" s="124"/>
      <c r="H615" s="124"/>
      <c r="I615" s="91">
        <v>2</v>
      </c>
      <c r="J615" s="39"/>
      <c r="K615" s="91"/>
      <c r="L615" s="132"/>
      <c r="M615" s="132"/>
      <c r="N615" s="39"/>
    </row>
    <row r="616" spans="1:14" s="101" customFormat="1" ht="15.75" customHeight="1" x14ac:dyDescent="0.25">
      <c r="A616" s="125">
        <v>1</v>
      </c>
      <c r="B616" s="125"/>
      <c r="C616" s="126" t="s">
        <v>192</v>
      </c>
      <c r="D616" s="127"/>
      <c r="E616" s="127"/>
      <c r="F616" s="128"/>
      <c r="G616" s="125" t="str">
        <f>A615</f>
        <v>8th Floor (Part Refuge Area)</v>
      </c>
      <c r="H616" s="125"/>
      <c r="I616" s="39"/>
      <c r="J616" s="91"/>
      <c r="K616" s="91"/>
      <c r="L616" s="132"/>
      <c r="M616" s="132"/>
      <c r="N616" s="39"/>
    </row>
    <row r="617" spans="1:14" s="101" customFormat="1" ht="15.75" customHeight="1" x14ac:dyDescent="0.25">
      <c r="A617" s="125">
        <f t="shared" ref="A617:A624" si="69">A616+1</f>
        <v>2</v>
      </c>
      <c r="B617" s="125"/>
      <c r="C617" s="129"/>
      <c r="D617" s="130"/>
      <c r="E617" s="130"/>
      <c r="F617" s="131"/>
      <c r="G617" s="125"/>
      <c r="H617" s="125"/>
      <c r="I617" s="39"/>
      <c r="J617" s="91"/>
      <c r="K617" s="91"/>
      <c r="L617" s="132"/>
      <c r="M617" s="132"/>
      <c r="N617" s="39"/>
    </row>
    <row r="618" spans="1:14" s="101" customFormat="1" ht="15.75" customHeight="1" x14ac:dyDescent="0.25">
      <c r="A618" s="125">
        <f t="shared" si="69"/>
        <v>3</v>
      </c>
      <c r="B618" s="125"/>
      <c r="C618" s="90" t="s">
        <v>190</v>
      </c>
      <c r="D618" s="56">
        <f>(39.91)*10.764</f>
        <v>429.59123999999991</v>
      </c>
      <c r="E618" s="90">
        <v>0</v>
      </c>
      <c r="F618" s="90">
        <f t="shared" ref="F618:F624" si="70">D618*(($F$226)+1)+(IF(E618&lt;101,E618,IF(E618&lt;201,E618/2,IF(E618&lt;=301,E618/3,E618/4))))</f>
        <v>665.86642199999983</v>
      </c>
      <c r="G618" s="125"/>
      <c r="H618" s="125"/>
      <c r="I618" s="39"/>
      <c r="J618" s="91"/>
      <c r="K618" s="91"/>
      <c r="L618" s="132"/>
      <c r="M618" s="132"/>
      <c r="N618" s="39"/>
    </row>
    <row r="619" spans="1:14" s="101" customFormat="1" ht="15.75" customHeight="1" x14ac:dyDescent="0.25">
      <c r="A619" s="125">
        <f t="shared" si="69"/>
        <v>4</v>
      </c>
      <c r="B619" s="125"/>
      <c r="C619" s="90" t="s">
        <v>190</v>
      </c>
      <c r="D619" s="56">
        <f>(39.91)*10.764</f>
        <v>429.59123999999991</v>
      </c>
      <c r="E619" s="90">
        <v>0</v>
      </c>
      <c r="F619" s="90">
        <f t="shared" si="70"/>
        <v>665.86642199999983</v>
      </c>
      <c r="G619" s="125"/>
      <c r="H619" s="125"/>
      <c r="I619" s="39"/>
      <c r="J619" s="91"/>
      <c r="K619" s="91"/>
      <c r="L619" s="132"/>
      <c r="M619" s="132"/>
      <c r="N619" s="39"/>
    </row>
    <row r="620" spans="1:14" s="101" customFormat="1" ht="15.75" customHeight="1" x14ac:dyDescent="0.25">
      <c r="A620" s="125">
        <f t="shared" si="69"/>
        <v>5</v>
      </c>
      <c r="B620" s="125"/>
      <c r="C620" s="90" t="s">
        <v>267</v>
      </c>
      <c r="D620" s="56">
        <f>(54.68)*10.764</f>
        <v>588.57551999999998</v>
      </c>
      <c r="E620" s="90">
        <v>0</v>
      </c>
      <c r="F620" s="90">
        <f t="shared" si="70"/>
        <v>912.292056</v>
      </c>
      <c r="G620" s="125"/>
      <c r="H620" s="125"/>
      <c r="I620" s="39"/>
      <c r="J620" s="91"/>
      <c r="K620" s="91"/>
      <c r="L620" s="132"/>
      <c r="M620" s="132"/>
      <c r="N620" s="39"/>
    </row>
    <row r="621" spans="1:14" s="91" customFormat="1" x14ac:dyDescent="0.25">
      <c r="A621" s="125">
        <f t="shared" si="69"/>
        <v>6</v>
      </c>
      <c r="B621" s="125"/>
      <c r="C621" s="90" t="s">
        <v>267</v>
      </c>
      <c r="D621" s="56">
        <f>(54.89)*10.764</f>
        <v>590.83596</v>
      </c>
      <c r="E621" s="90">
        <v>0</v>
      </c>
      <c r="F621" s="90">
        <f t="shared" si="70"/>
        <v>915.79573800000003</v>
      </c>
      <c r="G621" s="125"/>
      <c r="H621" s="125"/>
      <c r="I621" s="39"/>
    </row>
    <row r="622" spans="1:14" s="91" customFormat="1" ht="15.75" customHeight="1" x14ac:dyDescent="0.25">
      <c r="A622" s="125">
        <f t="shared" si="69"/>
        <v>7</v>
      </c>
      <c r="B622" s="125"/>
      <c r="C622" s="90" t="s">
        <v>190</v>
      </c>
      <c r="D622" s="56">
        <f>(38.4)*10.764</f>
        <v>413.33759999999995</v>
      </c>
      <c r="E622" s="90">
        <v>0</v>
      </c>
      <c r="F622" s="90">
        <f t="shared" si="70"/>
        <v>640.67327999999998</v>
      </c>
      <c r="G622" s="125"/>
      <c r="H622" s="125"/>
      <c r="I622" s="39"/>
      <c r="L622" s="132"/>
      <c r="M622" s="132"/>
      <c r="N622" s="39"/>
    </row>
    <row r="623" spans="1:14" s="91" customFormat="1" ht="15.75" customHeight="1" x14ac:dyDescent="0.25">
      <c r="A623" s="125">
        <f t="shared" si="69"/>
        <v>8</v>
      </c>
      <c r="B623" s="125"/>
      <c r="C623" s="90" t="s">
        <v>267</v>
      </c>
      <c r="D623" s="56">
        <f>(59.05)*10.764</f>
        <v>635.61419999999998</v>
      </c>
      <c r="E623" s="90">
        <v>0</v>
      </c>
      <c r="F623" s="90">
        <f t="shared" si="70"/>
        <v>985.20200999999997</v>
      </c>
      <c r="G623" s="125"/>
      <c r="H623" s="125"/>
      <c r="I623" s="39"/>
      <c r="L623" s="132"/>
      <c r="M623" s="132"/>
      <c r="N623" s="39"/>
    </row>
    <row r="624" spans="1:14" s="91" customFormat="1" ht="15.75" customHeight="1" x14ac:dyDescent="0.25">
      <c r="A624" s="125">
        <f t="shared" si="69"/>
        <v>9</v>
      </c>
      <c r="B624" s="125"/>
      <c r="C624" s="90" t="s">
        <v>267</v>
      </c>
      <c r="D624" s="56">
        <f>(59.05)*10.764</f>
        <v>635.61419999999998</v>
      </c>
      <c r="E624" s="90">
        <v>0</v>
      </c>
      <c r="F624" s="90">
        <f t="shared" si="70"/>
        <v>985.20200999999997</v>
      </c>
      <c r="G624" s="125"/>
      <c r="H624" s="125"/>
      <c r="I624" s="39"/>
      <c r="L624" s="132"/>
      <c r="M624" s="132"/>
      <c r="N624" s="39"/>
    </row>
    <row r="625" spans="1:14" s="91" customFormat="1" ht="15.75" customHeight="1" x14ac:dyDescent="0.25">
      <c r="A625" s="124" t="s">
        <v>355</v>
      </c>
      <c r="B625" s="124"/>
      <c r="C625" s="124"/>
      <c r="D625" s="124"/>
      <c r="E625" s="124"/>
      <c r="F625" s="124"/>
      <c r="G625" s="124"/>
      <c r="H625" s="124"/>
      <c r="I625" s="101">
        <v>2</v>
      </c>
      <c r="J625" s="39"/>
      <c r="K625" s="101"/>
      <c r="L625" s="132"/>
      <c r="M625" s="132"/>
      <c r="N625" s="39"/>
    </row>
    <row r="626" spans="1:14" s="91" customFormat="1" ht="15.75" customHeight="1" x14ac:dyDescent="0.25">
      <c r="A626" s="125">
        <v>1</v>
      </c>
      <c r="B626" s="125"/>
      <c r="C626" s="126" t="s">
        <v>192</v>
      </c>
      <c r="D626" s="127"/>
      <c r="E626" s="127"/>
      <c r="F626" s="128"/>
      <c r="G626" s="125" t="str">
        <f>A625</f>
        <v>15th Floor (Part Refuge Area)</v>
      </c>
      <c r="H626" s="125"/>
      <c r="I626" s="39"/>
      <c r="J626" s="101"/>
      <c r="K626" s="101"/>
      <c r="L626" s="132"/>
      <c r="M626" s="132"/>
      <c r="N626" s="39"/>
    </row>
    <row r="627" spans="1:14" s="91" customFormat="1" ht="15.75" customHeight="1" x14ac:dyDescent="0.25">
      <c r="A627" s="125">
        <f t="shared" ref="A627:A634" si="71">A626+1</f>
        <v>2</v>
      </c>
      <c r="B627" s="125"/>
      <c r="C627" s="129"/>
      <c r="D627" s="130"/>
      <c r="E627" s="130"/>
      <c r="F627" s="131"/>
      <c r="G627" s="125"/>
      <c r="H627" s="125"/>
      <c r="I627" s="39"/>
      <c r="J627" s="101"/>
      <c r="K627" s="101"/>
      <c r="L627" s="132"/>
      <c r="M627" s="132"/>
      <c r="N627" s="39"/>
    </row>
    <row r="628" spans="1:14" s="91" customFormat="1" ht="15.75" customHeight="1" x14ac:dyDescent="0.25">
      <c r="A628" s="125">
        <f t="shared" si="71"/>
        <v>3</v>
      </c>
      <c r="B628" s="125"/>
      <c r="C628" s="102" t="s">
        <v>190</v>
      </c>
      <c r="D628" s="56">
        <f>(39.91)*10.764</f>
        <v>429.59123999999991</v>
      </c>
      <c r="E628" s="102">
        <v>0</v>
      </c>
      <c r="F628" s="102">
        <v>691</v>
      </c>
      <c r="G628" s="125"/>
      <c r="H628" s="125"/>
      <c r="I628" s="39" t="s">
        <v>357</v>
      </c>
      <c r="J628" s="101">
        <f>F628*17000</f>
        <v>11747000</v>
      </c>
      <c r="K628" s="101">
        <f>8800000/0.75</f>
        <v>11733333.333333334</v>
      </c>
      <c r="L628" s="132"/>
      <c r="M628" s="132"/>
      <c r="N628" s="39"/>
    </row>
    <row r="629" spans="1:14" s="91" customFormat="1" ht="15.75" customHeight="1" x14ac:dyDescent="0.25">
      <c r="A629" s="125">
        <f t="shared" si="71"/>
        <v>4</v>
      </c>
      <c r="B629" s="125"/>
      <c r="C629" s="102" t="s">
        <v>190</v>
      </c>
      <c r="D629" s="56">
        <f>(39.91)*10.764</f>
        <v>429.59123999999991</v>
      </c>
      <c r="E629" s="102">
        <v>0</v>
      </c>
      <c r="F629" s="102">
        <f t="shared" ref="F629:F634" si="72">D629*(($F$226)+1)+(IF(E629&lt;101,E629,IF(E629&lt;201,E629/2,IF(E629&lt;=301,E629/3,E629/4))))</f>
        <v>665.86642199999983</v>
      </c>
      <c r="G629" s="125"/>
      <c r="H629" s="125"/>
      <c r="I629" s="39"/>
      <c r="J629" s="101"/>
      <c r="K629" s="101"/>
      <c r="L629" s="132"/>
      <c r="M629" s="132"/>
      <c r="N629" s="39"/>
    </row>
    <row r="630" spans="1:14" s="91" customFormat="1" ht="15.75" customHeight="1" x14ac:dyDescent="0.25">
      <c r="A630" s="125">
        <f t="shared" si="71"/>
        <v>5</v>
      </c>
      <c r="B630" s="125"/>
      <c r="C630" s="102" t="s">
        <v>267</v>
      </c>
      <c r="D630" s="56">
        <f>(54.68)*10.764</f>
        <v>588.57551999999998</v>
      </c>
      <c r="E630" s="102">
        <v>0</v>
      </c>
      <c r="F630" s="102">
        <f t="shared" si="72"/>
        <v>912.292056</v>
      </c>
      <c r="G630" s="125"/>
      <c r="H630" s="125"/>
      <c r="I630" s="39"/>
      <c r="J630" s="101">
        <f>691*17000</f>
        <v>11747000</v>
      </c>
      <c r="K630" s="101"/>
      <c r="L630" s="132"/>
      <c r="M630" s="132"/>
      <c r="N630" s="39"/>
    </row>
    <row r="631" spans="1:14" s="38" customFormat="1" x14ac:dyDescent="0.25">
      <c r="A631" s="125">
        <f t="shared" si="71"/>
        <v>6</v>
      </c>
      <c r="B631" s="125"/>
      <c r="C631" s="102" t="s">
        <v>267</v>
      </c>
      <c r="D631" s="56">
        <f>(54.89)*10.764</f>
        <v>590.83596</v>
      </c>
      <c r="E631" s="102">
        <v>0</v>
      </c>
      <c r="F631" s="102">
        <f t="shared" si="72"/>
        <v>915.79573800000003</v>
      </c>
      <c r="G631" s="125"/>
      <c r="H631" s="125"/>
      <c r="I631" s="39"/>
      <c r="J631" s="101"/>
      <c r="K631" s="101"/>
    </row>
    <row r="632" spans="1:14" s="38" customFormat="1" x14ac:dyDescent="0.25">
      <c r="A632" s="125">
        <f t="shared" si="71"/>
        <v>7</v>
      </c>
      <c r="B632" s="125"/>
      <c r="C632" s="102" t="s">
        <v>190</v>
      </c>
      <c r="D632" s="56">
        <f>(38.4)*10.764</f>
        <v>413.33759999999995</v>
      </c>
      <c r="E632" s="102">
        <v>0</v>
      </c>
      <c r="F632" s="102">
        <f t="shared" si="72"/>
        <v>640.67327999999998</v>
      </c>
      <c r="G632" s="125"/>
      <c r="H632" s="125"/>
      <c r="I632" s="39"/>
      <c r="J632" s="101"/>
      <c r="K632" s="101"/>
    </row>
    <row r="633" spans="1:14" s="38" customFormat="1" x14ac:dyDescent="0.25">
      <c r="A633" s="125">
        <f t="shared" si="71"/>
        <v>8</v>
      </c>
      <c r="B633" s="125"/>
      <c r="C633" s="102" t="s">
        <v>267</v>
      </c>
      <c r="D633" s="56">
        <f>(59.05)*10.764</f>
        <v>635.61419999999998</v>
      </c>
      <c r="E633" s="102">
        <v>0</v>
      </c>
      <c r="F633" s="102">
        <f t="shared" si="72"/>
        <v>985.20200999999997</v>
      </c>
      <c r="G633" s="125"/>
      <c r="H633" s="125"/>
      <c r="I633" s="39"/>
      <c r="J633" s="101"/>
      <c r="K633" s="101"/>
    </row>
    <row r="634" spans="1:14" s="38" customFormat="1" x14ac:dyDescent="0.25">
      <c r="A634" s="125">
        <f t="shared" si="71"/>
        <v>9</v>
      </c>
      <c r="B634" s="125"/>
      <c r="C634" s="102" t="s">
        <v>267</v>
      </c>
      <c r="D634" s="56">
        <f>(59.05)*10.764</f>
        <v>635.61419999999998</v>
      </c>
      <c r="E634" s="102">
        <v>0</v>
      </c>
      <c r="F634" s="102">
        <f t="shared" si="72"/>
        <v>985.20200999999997</v>
      </c>
      <c r="G634" s="125"/>
      <c r="H634" s="125"/>
      <c r="I634" s="39"/>
      <c r="J634" s="101"/>
      <c r="K634" s="101"/>
    </row>
    <row r="635" spans="1:14" s="38" customFormat="1" x14ac:dyDescent="0.25">
      <c r="A635" s="124" t="s">
        <v>205</v>
      </c>
      <c r="B635" s="124"/>
      <c r="C635" s="124"/>
      <c r="D635" s="124"/>
      <c r="E635" s="124"/>
      <c r="F635" s="124"/>
      <c r="G635" s="124"/>
      <c r="H635" s="124"/>
      <c r="I635" s="91">
        <v>1</v>
      </c>
      <c r="J635" s="39"/>
      <c r="K635" s="91"/>
    </row>
    <row r="636" spans="1:14" s="38" customFormat="1" x14ac:dyDescent="0.25">
      <c r="A636" s="125">
        <v>1</v>
      </c>
      <c r="B636" s="125"/>
      <c r="C636" s="126" t="s">
        <v>192</v>
      </c>
      <c r="D636" s="127"/>
      <c r="E636" s="127"/>
      <c r="F636" s="128"/>
      <c r="G636" s="125" t="str">
        <f>A635</f>
        <v>22nd Floor (Part Refuge Area)</v>
      </c>
      <c r="H636" s="125"/>
      <c r="I636" s="39"/>
      <c r="J636" s="91"/>
      <c r="K636" s="91"/>
    </row>
    <row r="637" spans="1:14" s="38" customFormat="1" x14ac:dyDescent="0.25">
      <c r="A637" s="125">
        <f t="shared" ref="A637:A644" si="73">A636+1</f>
        <v>2</v>
      </c>
      <c r="B637" s="125"/>
      <c r="C637" s="129"/>
      <c r="D637" s="130"/>
      <c r="E637" s="130"/>
      <c r="F637" s="131"/>
      <c r="G637" s="125"/>
      <c r="H637" s="125"/>
      <c r="I637" s="39"/>
      <c r="J637" s="91"/>
      <c r="K637" s="91"/>
    </row>
    <row r="638" spans="1:14" s="38" customFormat="1" x14ac:dyDescent="0.25">
      <c r="A638" s="125">
        <f t="shared" si="73"/>
        <v>3</v>
      </c>
      <c r="B638" s="125"/>
      <c r="C638" s="90" t="s">
        <v>190</v>
      </c>
      <c r="D638" s="56">
        <f>(39.91)*10.764</f>
        <v>429.59123999999991</v>
      </c>
      <c r="E638" s="90">
        <v>0</v>
      </c>
      <c r="F638" s="90">
        <f t="shared" ref="F638:F644" si="74">D638*(($F$226)+1)+(IF(E638&lt;101,E638,IF(E638&lt;201,E638/2,IF(E638&lt;=301,E638/3,E638/4))))</f>
        <v>665.86642199999983</v>
      </c>
      <c r="G638" s="125"/>
      <c r="H638" s="125"/>
      <c r="I638" s="39"/>
      <c r="J638" s="91"/>
      <c r="K638" s="91"/>
    </row>
    <row r="639" spans="1:14" s="38" customFormat="1" x14ac:dyDescent="0.25">
      <c r="A639" s="125">
        <f t="shared" si="73"/>
        <v>4</v>
      </c>
      <c r="B639" s="125"/>
      <c r="C639" s="90" t="s">
        <v>190</v>
      </c>
      <c r="D639" s="56">
        <f>(39.91)*10.764</f>
        <v>429.59123999999991</v>
      </c>
      <c r="E639" s="90">
        <v>0</v>
      </c>
      <c r="F639" s="90">
        <f t="shared" si="74"/>
        <v>665.86642199999983</v>
      </c>
      <c r="G639" s="125"/>
      <c r="H639" s="125"/>
      <c r="I639" s="39"/>
      <c r="J639" s="91"/>
      <c r="K639" s="91"/>
    </row>
    <row r="640" spans="1:14" s="38" customFormat="1" x14ac:dyDescent="0.25">
      <c r="A640" s="125">
        <f t="shared" si="73"/>
        <v>5</v>
      </c>
      <c r="B640" s="125"/>
      <c r="C640" s="90" t="s">
        <v>267</v>
      </c>
      <c r="D640" s="56">
        <f>(54.68)*10.764</f>
        <v>588.57551999999998</v>
      </c>
      <c r="E640" s="90">
        <v>0</v>
      </c>
      <c r="F640" s="90">
        <f t="shared" si="74"/>
        <v>912.292056</v>
      </c>
      <c r="G640" s="125"/>
      <c r="H640" s="125"/>
      <c r="I640" s="39"/>
      <c r="J640" s="91"/>
      <c r="K640" s="91"/>
    </row>
    <row r="641" spans="1:15" s="38" customFormat="1" x14ac:dyDescent="0.25">
      <c r="A641" s="125">
        <f t="shared" si="73"/>
        <v>6</v>
      </c>
      <c r="B641" s="125"/>
      <c r="C641" s="90" t="s">
        <v>267</v>
      </c>
      <c r="D641" s="56">
        <f>(54.89)*10.764</f>
        <v>590.83596</v>
      </c>
      <c r="E641" s="90">
        <v>0</v>
      </c>
      <c r="F641" s="90">
        <f t="shared" si="74"/>
        <v>915.79573800000003</v>
      </c>
      <c r="G641" s="125"/>
      <c r="H641" s="125"/>
      <c r="I641" s="39"/>
      <c r="J641" s="91"/>
      <c r="K641" s="91"/>
    </row>
    <row r="642" spans="1:15" s="38" customFormat="1" x14ac:dyDescent="0.25">
      <c r="A642" s="125">
        <f t="shared" si="73"/>
        <v>7</v>
      </c>
      <c r="B642" s="125"/>
      <c r="C642" s="90" t="s">
        <v>190</v>
      </c>
      <c r="D642" s="56">
        <f>(38.4)*10.764</f>
        <v>413.33759999999995</v>
      </c>
      <c r="E642" s="90">
        <v>0</v>
      </c>
      <c r="F642" s="90">
        <f t="shared" si="74"/>
        <v>640.67327999999998</v>
      </c>
      <c r="G642" s="125"/>
      <c r="H642" s="125"/>
      <c r="I642" s="39"/>
      <c r="J642" s="91"/>
      <c r="K642" s="91"/>
    </row>
    <row r="643" spans="1:15" s="38" customFormat="1" x14ac:dyDescent="0.25">
      <c r="A643" s="125">
        <f t="shared" si="73"/>
        <v>8</v>
      </c>
      <c r="B643" s="125"/>
      <c r="C643" s="90" t="s">
        <v>267</v>
      </c>
      <c r="D643" s="56">
        <f>(59.05)*10.764</f>
        <v>635.61419999999998</v>
      </c>
      <c r="E643" s="90">
        <v>0</v>
      </c>
      <c r="F643" s="90">
        <f t="shared" si="74"/>
        <v>985.20200999999997</v>
      </c>
      <c r="G643" s="125"/>
      <c r="H643" s="125"/>
      <c r="I643" s="39"/>
      <c r="J643" s="91"/>
      <c r="K643" s="91"/>
    </row>
    <row r="644" spans="1:15" s="38" customFormat="1" x14ac:dyDescent="0.25">
      <c r="A644" s="125">
        <f t="shared" si="73"/>
        <v>9</v>
      </c>
      <c r="B644" s="125"/>
      <c r="C644" s="90" t="s">
        <v>267</v>
      </c>
      <c r="D644" s="56">
        <f>(59.05)*10.764</f>
        <v>635.61419999999998</v>
      </c>
      <c r="E644" s="90">
        <v>0</v>
      </c>
      <c r="F644" s="90">
        <f t="shared" si="74"/>
        <v>985.20200999999997</v>
      </c>
      <c r="G644" s="125"/>
      <c r="H644" s="125"/>
      <c r="I644" s="39"/>
      <c r="J644" s="91"/>
      <c r="K644" s="91"/>
    </row>
    <row r="645" spans="1:15" x14ac:dyDescent="0.25">
      <c r="A645" s="270" t="s">
        <v>71</v>
      </c>
      <c r="B645" s="271"/>
      <c r="C645" s="271"/>
      <c r="D645" s="271"/>
      <c r="E645" s="271"/>
      <c r="F645" s="271"/>
      <c r="G645" s="271"/>
      <c r="H645" s="272"/>
      <c r="I645" s="38"/>
      <c r="J645" s="38"/>
      <c r="K645" s="38"/>
    </row>
    <row r="646" spans="1:15" ht="83.25" customHeight="1" x14ac:dyDescent="0.25">
      <c r="A646" s="60" t="s">
        <v>162</v>
      </c>
      <c r="B646" s="121" t="s">
        <v>370</v>
      </c>
      <c r="C646" s="122"/>
      <c r="D646" s="122"/>
      <c r="E646" s="122"/>
      <c r="F646" s="122"/>
      <c r="G646" s="122"/>
      <c r="H646" s="123"/>
      <c r="I646" s="38"/>
      <c r="J646" s="38"/>
      <c r="K646" s="38"/>
    </row>
    <row r="647" spans="1:15" ht="15.75" customHeight="1" x14ac:dyDescent="0.25">
      <c r="A647" s="60" t="s">
        <v>162</v>
      </c>
      <c r="B647" s="121" t="str">
        <f>(IF(F225="Saleable area Loading :","We have considered Saleable area of Flats as per our Calculation.","We considered Saleable area of Flat as per Builder area Sheet."))</f>
        <v>We have considered Saleable area of Flats as per our Calculation.</v>
      </c>
      <c r="C647" s="122"/>
      <c r="D647" s="122"/>
      <c r="E647" s="122"/>
      <c r="F647" s="122"/>
      <c r="G647" s="122"/>
      <c r="H647" s="123"/>
      <c r="I647" s="38"/>
      <c r="J647" s="38"/>
      <c r="K647" s="38"/>
    </row>
    <row r="648" spans="1:15" x14ac:dyDescent="0.25">
      <c r="A648" s="60" t="s">
        <v>162</v>
      </c>
      <c r="B648" s="273" t="s">
        <v>131</v>
      </c>
      <c r="C648" s="274"/>
      <c r="D648" s="274"/>
      <c r="E648" s="274"/>
      <c r="F648" s="274"/>
      <c r="G648" s="274"/>
      <c r="H648" s="275"/>
      <c r="I648" s="38"/>
      <c r="J648" s="38"/>
      <c r="K648" s="38"/>
    </row>
    <row r="649" spans="1:15" x14ac:dyDescent="0.25">
      <c r="A649" s="60" t="s">
        <v>162</v>
      </c>
      <c r="B649" s="273" t="s">
        <v>339</v>
      </c>
      <c r="C649" s="274"/>
      <c r="D649" s="274"/>
      <c r="E649" s="274"/>
      <c r="F649" s="274"/>
      <c r="G649" s="274"/>
      <c r="H649" s="275"/>
      <c r="I649" s="38"/>
      <c r="J649" s="38"/>
      <c r="K649" s="38"/>
    </row>
    <row r="650" spans="1:15" x14ac:dyDescent="0.25">
      <c r="A650" s="60" t="s">
        <v>162</v>
      </c>
      <c r="B650" s="273" t="s">
        <v>161</v>
      </c>
      <c r="C650" s="274"/>
      <c r="D650" s="274"/>
      <c r="E650" s="274"/>
      <c r="F650" s="274"/>
      <c r="G650" s="274"/>
      <c r="H650" s="275"/>
      <c r="I650" s="38"/>
      <c r="J650" s="38"/>
      <c r="K650" s="38"/>
    </row>
    <row r="651" spans="1:15" x14ac:dyDescent="0.25">
      <c r="A651" s="60" t="s">
        <v>162</v>
      </c>
      <c r="B651" s="273" t="s">
        <v>132</v>
      </c>
      <c r="C651" s="274"/>
      <c r="D651" s="274"/>
      <c r="E651" s="274"/>
      <c r="F651" s="274"/>
      <c r="G651" s="274"/>
      <c r="H651" s="275"/>
      <c r="I651" s="38"/>
      <c r="J651" s="38"/>
      <c r="K651" s="38"/>
    </row>
    <row r="652" spans="1:15" ht="36" customHeight="1" x14ac:dyDescent="0.25">
      <c r="A652" s="60" t="s">
        <v>162</v>
      </c>
      <c r="B652" s="273" t="s">
        <v>163</v>
      </c>
      <c r="C652" s="274"/>
      <c r="D652" s="274"/>
      <c r="E652" s="274"/>
      <c r="F652" s="274"/>
      <c r="G652" s="274"/>
      <c r="H652" s="275"/>
      <c r="I652" s="38"/>
      <c r="J652" s="38"/>
      <c r="K652" s="38"/>
    </row>
    <row r="653" spans="1:15" x14ac:dyDescent="0.25">
      <c r="A653" s="60" t="s">
        <v>162</v>
      </c>
      <c r="B653" s="273" t="s">
        <v>133</v>
      </c>
      <c r="C653" s="274"/>
      <c r="D653" s="274"/>
      <c r="E653" s="274"/>
      <c r="F653" s="274"/>
      <c r="G653" s="274"/>
      <c r="H653" s="275"/>
      <c r="I653" s="38"/>
      <c r="J653" s="38"/>
      <c r="K653" s="38"/>
    </row>
    <row r="654" spans="1:15" ht="30.75" customHeight="1" x14ac:dyDescent="0.25">
      <c r="A654" s="60" t="s">
        <v>162</v>
      </c>
      <c r="B654" s="121" t="s">
        <v>274</v>
      </c>
      <c r="C654" s="122"/>
      <c r="D654" s="122"/>
      <c r="E654" s="122"/>
      <c r="F654" s="122"/>
      <c r="G654" s="122"/>
      <c r="H654" s="123"/>
      <c r="I654" s="38"/>
      <c r="J654" s="38"/>
      <c r="K654" s="38"/>
    </row>
    <row r="655" spans="1:15" x14ac:dyDescent="0.25">
      <c r="A655" s="60" t="s">
        <v>162</v>
      </c>
      <c r="B655" s="121" t="s">
        <v>340</v>
      </c>
      <c r="C655" s="122"/>
      <c r="D655" s="122"/>
      <c r="E655" s="122"/>
      <c r="F655" s="122"/>
      <c r="G655" s="122"/>
      <c r="H655" s="123"/>
      <c r="I655" s="121" t="s">
        <v>198</v>
      </c>
      <c r="J655" s="122"/>
      <c r="K655" s="122"/>
      <c r="L655" s="122"/>
      <c r="M655" s="122"/>
      <c r="N655" s="122"/>
      <c r="O655" s="123"/>
    </row>
    <row r="656" spans="1:15" x14ac:dyDescent="0.25">
      <c r="A656" s="60" t="s">
        <v>162</v>
      </c>
      <c r="B656" s="121" t="s">
        <v>327</v>
      </c>
      <c r="C656" s="122"/>
      <c r="D656" s="122"/>
      <c r="E656" s="122"/>
      <c r="F656" s="122"/>
      <c r="G656" s="122"/>
      <c r="H656" s="123"/>
      <c r="I656" s="38"/>
      <c r="J656" s="38"/>
      <c r="K656" s="38"/>
    </row>
    <row r="657" spans="1:11" ht="33.75" customHeight="1" x14ac:dyDescent="0.25">
      <c r="A657" s="60" t="s">
        <v>162</v>
      </c>
      <c r="B657" s="121" t="s">
        <v>367</v>
      </c>
      <c r="C657" s="122"/>
      <c r="D657" s="122"/>
      <c r="E657" s="122"/>
      <c r="F657" s="122"/>
      <c r="G657" s="122"/>
      <c r="H657" s="123"/>
      <c r="I657" s="38"/>
      <c r="J657" s="38"/>
      <c r="K657" s="38"/>
    </row>
    <row r="658" spans="1:11" x14ac:dyDescent="0.25">
      <c r="A658" s="208" t="s">
        <v>64</v>
      </c>
      <c r="B658" s="208"/>
      <c r="C658" s="208"/>
      <c r="D658" s="208"/>
      <c r="E658" s="208"/>
      <c r="F658" s="208"/>
      <c r="G658" s="208"/>
      <c r="H658" s="208"/>
    </row>
    <row r="659" spans="1:11" ht="15" customHeight="1" x14ac:dyDescent="0.25">
      <c r="A659" s="164" t="s">
        <v>65</v>
      </c>
      <c r="B659" s="164"/>
      <c r="C659" s="164"/>
      <c r="D659" s="164"/>
      <c r="E659" s="164"/>
      <c r="F659" s="164"/>
      <c r="G659" s="164"/>
      <c r="H659" s="164"/>
    </row>
    <row r="660" spans="1:11" x14ac:dyDescent="0.25">
      <c r="A660" s="278" t="s">
        <v>66</v>
      </c>
      <c r="B660" s="278"/>
      <c r="C660" s="278"/>
      <c r="D660" s="278"/>
      <c r="E660" s="278"/>
      <c r="F660" s="278"/>
      <c r="G660" s="278"/>
      <c r="H660" s="278"/>
    </row>
    <row r="661" spans="1:11" x14ac:dyDescent="0.25">
      <c r="A661" s="164" t="s">
        <v>67</v>
      </c>
      <c r="B661" s="164"/>
      <c r="C661" s="164"/>
      <c r="D661" s="164"/>
      <c r="E661" s="164"/>
      <c r="F661" s="164"/>
      <c r="G661" s="164"/>
      <c r="H661" s="164"/>
    </row>
    <row r="662" spans="1:11" x14ac:dyDescent="0.25">
      <c r="A662" s="164" t="s">
        <v>68</v>
      </c>
      <c r="B662" s="164"/>
      <c r="C662" s="164"/>
      <c r="D662" s="164"/>
      <c r="E662" s="164"/>
      <c r="F662" s="164"/>
      <c r="G662" s="164"/>
      <c r="H662" s="164"/>
    </row>
    <row r="663" spans="1:11" x14ac:dyDescent="0.25">
      <c r="A663" s="164" t="s">
        <v>134</v>
      </c>
      <c r="B663" s="164"/>
      <c r="C663" s="164"/>
      <c r="D663" s="164"/>
      <c r="E663" s="164"/>
      <c r="F663" s="164"/>
      <c r="G663" s="164"/>
      <c r="H663" s="164"/>
    </row>
    <row r="664" spans="1:11" x14ac:dyDescent="0.25">
      <c r="A664" s="165" t="s">
        <v>135</v>
      </c>
      <c r="B664" s="165"/>
      <c r="C664" s="165"/>
      <c r="D664" s="165"/>
      <c r="E664" s="165"/>
      <c r="F664" s="165"/>
      <c r="G664" s="165"/>
      <c r="H664" s="165"/>
    </row>
    <row r="665" spans="1:11" x14ac:dyDescent="0.25">
      <c r="A665" s="277" t="s">
        <v>81</v>
      </c>
      <c r="B665" s="277"/>
      <c r="C665" s="277" t="s">
        <v>369</v>
      </c>
      <c r="D665" s="277"/>
      <c r="E665" s="277" t="s">
        <v>112</v>
      </c>
      <c r="F665" s="277"/>
      <c r="G665" s="277" t="s">
        <v>368</v>
      </c>
      <c r="H665" s="277"/>
    </row>
    <row r="666" spans="1:11" x14ac:dyDescent="0.25">
      <c r="A666" s="276" t="s">
        <v>84</v>
      </c>
      <c r="B666" s="276"/>
      <c r="C666" s="276"/>
      <c r="D666" s="276"/>
      <c r="E666" s="276"/>
      <c r="F666" s="276"/>
      <c r="G666" s="276"/>
      <c r="H666" s="276"/>
    </row>
    <row r="667" spans="1:11" x14ac:dyDescent="0.25">
      <c r="A667" s="276"/>
      <c r="B667" s="276"/>
      <c r="C667" s="276"/>
      <c r="D667" s="276"/>
      <c r="E667" s="276"/>
      <c r="F667" s="276"/>
      <c r="G667" s="276"/>
      <c r="H667" s="276"/>
    </row>
    <row r="668" spans="1:11" x14ac:dyDescent="0.25">
      <c r="A668" s="276"/>
      <c r="B668" s="276"/>
      <c r="C668" s="276"/>
      <c r="D668" s="276"/>
      <c r="E668" s="276"/>
      <c r="F668" s="276"/>
      <c r="G668" s="276"/>
      <c r="H668" s="276"/>
    </row>
    <row r="669" spans="1:11" x14ac:dyDescent="0.25">
      <c r="A669" s="276"/>
      <c r="B669" s="276"/>
      <c r="C669" s="276"/>
      <c r="D669" s="276"/>
      <c r="E669" s="276"/>
      <c r="F669" s="276"/>
      <c r="G669" s="276"/>
      <c r="H669" s="276"/>
    </row>
    <row r="670" spans="1:11" x14ac:dyDescent="0.25">
      <c r="A670" s="40" t="s">
        <v>69</v>
      </c>
      <c r="B670" s="41"/>
      <c r="C670" s="41"/>
      <c r="D670" s="40" t="str">
        <f>E8</f>
        <v>Centrona Zen, Zest &amp; Nova</v>
      </c>
      <c r="F670" s="41"/>
      <c r="G670" s="41"/>
      <c r="H670" s="41"/>
    </row>
    <row r="671" spans="1:11" x14ac:dyDescent="0.25">
      <c r="A671" s="41"/>
      <c r="B671" s="41"/>
      <c r="C671" s="41"/>
      <c r="D671" s="41"/>
      <c r="E671" s="41"/>
      <c r="F671" s="41"/>
      <c r="G671" s="41"/>
      <c r="H671" s="41"/>
    </row>
    <row r="672" spans="1:11" x14ac:dyDescent="0.25">
      <c r="A672" s="41"/>
      <c r="B672" s="41"/>
      <c r="C672" s="41"/>
      <c r="D672" s="41"/>
      <c r="E672" s="41"/>
      <c r="F672" s="41"/>
      <c r="G672" s="41"/>
      <c r="H672" s="41"/>
    </row>
    <row r="697" spans="3:3" x14ac:dyDescent="0.25">
      <c r="C697"/>
    </row>
    <row r="712" spans="1:16130" x14ac:dyDescent="0.25">
      <c r="A712" s="43" t="s">
        <v>200</v>
      </c>
    </row>
    <row r="720" spans="1:16130" s="42" customFormat="1" x14ac:dyDescent="0.25"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  <c r="JZ720" s="23"/>
      <c r="KA720" s="23"/>
      <c r="KB720" s="23"/>
      <c r="KC720" s="23"/>
      <c r="KD720" s="23"/>
      <c r="KE720" s="23"/>
      <c r="KF720" s="23"/>
      <c r="KG720" s="23"/>
      <c r="KH720" s="23"/>
      <c r="KI720" s="23"/>
      <c r="KJ720" s="23"/>
      <c r="KK720" s="23"/>
      <c r="KL720" s="23"/>
      <c r="KM720" s="23"/>
      <c r="KN720" s="23"/>
      <c r="KO720" s="23"/>
      <c r="KP720" s="23"/>
      <c r="KQ720" s="23"/>
      <c r="KR720" s="23"/>
      <c r="KS720" s="23"/>
      <c r="KT720" s="23"/>
      <c r="KU720" s="23"/>
      <c r="KV720" s="23"/>
      <c r="KW720" s="23"/>
      <c r="KX720" s="23"/>
      <c r="KY720" s="23"/>
      <c r="KZ720" s="23"/>
      <c r="LA720" s="23"/>
      <c r="LB720" s="23"/>
      <c r="LC720" s="23"/>
      <c r="LD720" s="23"/>
      <c r="LE720" s="23"/>
      <c r="LF720" s="23"/>
      <c r="LG720" s="23"/>
      <c r="LH720" s="23"/>
      <c r="LI720" s="23"/>
      <c r="LJ720" s="23"/>
      <c r="LK720" s="23"/>
      <c r="LL720" s="23"/>
      <c r="LM720" s="23"/>
      <c r="LN720" s="23"/>
      <c r="LO720" s="23"/>
      <c r="LP720" s="23"/>
      <c r="LQ720" s="23"/>
      <c r="LR720" s="23"/>
      <c r="LS720" s="23"/>
      <c r="LT720" s="23"/>
      <c r="LU720" s="23"/>
      <c r="LV720" s="23"/>
      <c r="LW720" s="23"/>
      <c r="LX720" s="23"/>
      <c r="LY720" s="23"/>
      <c r="LZ720" s="23"/>
      <c r="MA720" s="23"/>
      <c r="MB720" s="23"/>
      <c r="MC720" s="23"/>
      <c r="MD720" s="23"/>
      <c r="ME720" s="23"/>
      <c r="MF720" s="23"/>
      <c r="MG720" s="23"/>
      <c r="MH720" s="23"/>
      <c r="MI720" s="23"/>
      <c r="MJ720" s="23"/>
      <c r="MK720" s="23"/>
      <c r="ML720" s="23"/>
      <c r="MM720" s="23"/>
      <c r="MN720" s="23"/>
      <c r="MO720" s="23"/>
      <c r="MP720" s="23"/>
      <c r="MQ720" s="23"/>
      <c r="MR720" s="23"/>
      <c r="MS720" s="23"/>
      <c r="MT720" s="23"/>
      <c r="MU720" s="23"/>
      <c r="MV720" s="23"/>
      <c r="MW720" s="23"/>
      <c r="MX720" s="23"/>
      <c r="MY720" s="23"/>
      <c r="MZ720" s="23"/>
      <c r="NA720" s="23"/>
      <c r="NB720" s="23"/>
      <c r="NC720" s="23"/>
      <c r="ND720" s="23"/>
      <c r="NE720" s="23"/>
      <c r="NF720" s="23"/>
      <c r="NG720" s="23"/>
      <c r="NH720" s="23"/>
      <c r="NI720" s="23"/>
      <c r="NJ720" s="23"/>
      <c r="NK720" s="23"/>
      <c r="NL720" s="23"/>
      <c r="NM720" s="23"/>
      <c r="NN720" s="23"/>
      <c r="NO720" s="23"/>
      <c r="NP720" s="23"/>
      <c r="NQ720" s="23"/>
      <c r="NR720" s="23"/>
      <c r="NS720" s="23"/>
      <c r="NT720" s="23"/>
      <c r="NU720" s="23"/>
      <c r="NV720" s="23"/>
      <c r="NW720" s="23"/>
      <c r="NX720" s="23"/>
      <c r="NY720" s="23"/>
      <c r="NZ720" s="23"/>
      <c r="OA720" s="23"/>
      <c r="OB720" s="23"/>
      <c r="OC720" s="23"/>
      <c r="OD720" s="23"/>
      <c r="OE720" s="23"/>
      <c r="OF720" s="23"/>
      <c r="OG720" s="23"/>
      <c r="OH720" s="23"/>
      <c r="OI720" s="23"/>
      <c r="OJ720" s="23"/>
      <c r="OK720" s="23"/>
      <c r="OL720" s="23"/>
      <c r="OM720" s="23"/>
      <c r="ON720" s="23"/>
      <c r="OO720" s="23"/>
      <c r="OP720" s="23"/>
      <c r="OQ720" s="23"/>
      <c r="OR720" s="23"/>
      <c r="OS720" s="23"/>
      <c r="OT720" s="23"/>
      <c r="OU720" s="23"/>
      <c r="OV720" s="23"/>
      <c r="OW720" s="23"/>
      <c r="OX720" s="23"/>
      <c r="OY720" s="23"/>
      <c r="OZ720" s="23"/>
      <c r="PA720" s="23"/>
      <c r="PB720" s="23"/>
      <c r="PC720" s="23"/>
      <c r="PD720" s="23"/>
      <c r="PE720" s="23"/>
      <c r="PF720" s="23"/>
      <c r="PG720" s="23"/>
      <c r="PH720" s="23"/>
      <c r="PI720" s="23"/>
      <c r="PJ720" s="23"/>
      <c r="PK720" s="23"/>
      <c r="PL720" s="23"/>
      <c r="PM720" s="23"/>
      <c r="PN720" s="23"/>
      <c r="PO720" s="23"/>
      <c r="PP720" s="23"/>
      <c r="PQ720" s="23"/>
      <c r="PR720" s="23"/>
      <c r="PS720" s="23"/>
      <c r="PT720" s="23"/>
      <c r="PU720" s="23"/>
      <c r="PV720" s="23"/>
      <c r="PW720" s="23"/>
      <c r="PX720" s="23"/>
      <c r="PY720" s="23"/>
      <c r="PZ720" s="23"/>
      <c r="QA720" s="23"/>
      <c r="QB720" s="23"/>
      <c r="QC720" s="23"/>
      <c r="QD720" s="23"/>
      <c r="QE720" s="23"/>
      <c r="QF720" s="23"/>
      <c r="QG720" s="23"/>
      <c r="QH720" s="23"/>
      <c r="QI720" s="23"/>
      <c r="QJ720" s="23"/>
      <c r="QK720" s="23"/>
      <c r="QL720" s="23"/>
      <c r="QM720" s="23"/>
      <c r="QN720" s="23"/>
      <c r="QO720" s="23"/>
      <c r="QP720" s="23"/>
      <c r="QQ720" s="23"/>
      <c r="QR720" s="23"/>
      <c r="QS720" s="23"/>
      <c r="QT720" s="23"/>
      <c r="QU720" s="23"/>
      <c r="QV720" s="23"/>
      <c r="QW720" s="23"/>
      <c r="QX720" s="23"/>
      <c r="QY720" s="23"/>
      <c r="QZ720" s="23"/>
      <c r="RA720" s="23"/>
      <c r="RB720" s="23"/>
      <c r="RC720" s="23"/>
      <c r="RD720" s="23"/>
      <c r="RE720" s="23"/>
      <c r="RF720" s="23"/>
      <c r="RG720" s="23"/>
      <c r="RH720" s="23"/>
      <c r="RI720" s="23"/>
      <c r="RJ720" s="23"/>
      <c r="RK720" s="23"/>
      <c r="RL720" s="23"/>
      <c r="RM720" s="23"/>
      <c r="RN720" s="23"/>
      <c r="RO720" s="23"/>
      <c r="RP720" s="23"/>
      <c r="RQ720" s="23"/>
      <c r="RR720" s="23"/>
      <c r="RS720" s="23"/>
      <c r="RT720" s="23"/>
      <c r="RU720" s="23"/>
      <c r="RV720" s="23"/>
      <c r="RW720" s="23"/>
      <c r="RX720" s="23"/>
      <c r="RY720" s="23"/>
      <c r="RZ720" s="23"/>
      <c r="SA720" s="23"/>
      <c r="SB720" s="23"/>
      <c r="SC720" s="23"/>
      <c r="SD720" s="23"/>
      <c r="SE720" s="23"/>
      <c r="SF720" s="23"/>
      <c r="SG720" s="23"/>
      <c r="SH720" s="23"/>
      <c r="SI720" s="23"/>
      <c r="SJ720" s="23"/>
      <c r="SK720" s="23"/>
      <c r="SL720" s="23"/>
      <c r="SM720" s="23"/>
      <c r="SN720" s="23"/>
      <c r="SO720" s="23"/>
      <c r="SP720" s="23"/>
      <c r="SQ720" s="23"/>
      <c r="SR720" s="23"/>
      <c r="SS720" s="23"/>
      <c r="ST720" s="23"/>
      <c r="SU720" s="23"/>
      <c r="SV720" s="23"/>
      <c r="SW720" s="23"/>
      <c r="SX720" s="23"/>
      <c r="SY720" s="23"/>
      <c r="SZ720" s="23"/>
      <c r="TA720" s="23"/>
      <c r="TB720" s="23"/>
      <c r="TC720" s="23"/>
      <c r="TD720" s="23"/>
      <c r="TE720" s="23"/>
      <c r="TF720" s="23"/>
      <c r="TG720" s="23"/>
      <c r="TH720" s="23"/>
      <c r="TI720" s="23"/>
      <c r="TJ720" s="23"/>
      <c r="TK720" s="23"/>
      <c r="TL720" s="23"/>
      <c r="TM720" s="23"/>
      <c r="TN720" s="23"/>
      <c r="TO720" s="23"/>
      <c r="TP720" s="23"/>
      <c r="TQ720" s="23"/>
      <c r="TR720" s="23"/>
      <c r="TS720" s="23"/>
      <c r="TT720" s="23"/>
      <c r="TU720" s="23"/>
      <c r="TV720" s="23"/>
      <c r="TW720" s="23"/>
      <c r="TX720" s="23"/>
      <c r="TY720" s="23"/>
      <c r="TZ720" s="23"/>
      <c r="UA720" s="23"/>
      <c r="UB720" s="23"/>
      <c r="UC720" s="23"/>
      <c r="UD720" s="23"/>
      <c r="UE720" s="23"/>
      <c r="UF720" s="23"/>
      <c r="UG720" s="23"/>
      <c r="UH720" s="23"/>
      <c r="UI720" s="23"/>
      <c r="UJ720" s="23"/>
      <c r="UK720" s="23"/>
      <c r="UL720" s="23"/>
      <c r="UM720" s="23"/>
      <c r="UN720" s="23"/>
      <c r="UO720" s="23"/>
      <c r="UP720" s="23"/>
      <c r="UQ720" s="23"/>
      <c r="UR720" s="23"/>
      <c r="US720" s="23"/>
      <c r="UT720" s="23"/>
      <c r="UU720" s="23"/>
      <c r="UV720" s="23"/>
      <c r="UW720" s="23"/>
      <c r="UX720" s="23"/>
      <c r="UY720" s="23"/>
      <c r="UZ720" s="23"/>
      <c r="VA720" s="23"/>
      <c r="VB720" s="23"/>
      <c r="VC720" s="23"/>
      <c r="VD720" s="23"/>
      <c r="VE720" s="23"/>
      <c r="VF720" s="23"/>
      <c r="VG720" s="23"/>
      <c r="VH720" s="23"/>
      <c r="VI720" s="23"/>
      <c r="VJ720" s="23"/>
      <c r="VK720" s="23"/>
      <c r="VL720" s="23"/>
      <c r="VM720" s="23"/>
      <c r="VN720" s="23"/>
      <c r="VO720" s="23"/>
      <c r="VP720" s="23"/>
      <c r="VQ720" s="23"/>
      <c r="VR720" s="23"/>
      <c r="VS720" s="23"/>
      <c r="VT720" s="23"/>
      <c r="VU720" s="23"/>
      <c r="VV720" s="23"/>
      <c r="VW720" s="23"/>
      <c r="VX720" s="23"/>
      <c r="VY720" s="23"/>
      <c r="VZ720" s="23"/>
      <c r="WA720" s="23"/>
      <c r="WB720" s="23"/>
      <c r="WC720" s="23"/>
      <c r="WD720" s="23"/>
      <c r="WE720" s="23"/>
      <c r="WF720" s="23"/>
      <c r="WG720" s="23"/>
      <c r="WH720" s="23"/>
      <c r="WI720" s="23"/>
      <c r="WJ720" s="23"/>
      <c r="WK720" s="23"/>
      <c r="WL720" s="23"/>
      <c r="WM720" s="23"/>
      <c r="WN720" s="23"/>
      <c r="WO720" s="23"/>
      <c r="WP720" s="23"/>
      <c r="WQ720" s="23"/>
      <c r="WR720" s="23"/>
      <c r="WS720" s="23"/>
      <c r="WT720" s="23"/>
      <c r="WU720" s="23"/>
      <c r="WV720" s="23"/>
      <c r="WW720" s="23"/>
      <c r="WX720" s="23"/>
      <c r="WY720" s="23"/>
      <c r="WZ720" s="23"/>
      <c r="XA720" s="23"/>
      <c r="XB720" s="23"/>
      <c r="XC720" s="23"/>
      <c r="XD720" s="23"/>
      <c r="XE720" s="23"/>
      <c r="XF720" s="23"/>
      <c r="XG720" s="23"/>
      <c r="XH720" s="23"/>
      <c r="XI720" s="23"/>
      <c r="XJ720" s="23"/>
      <c r="XK720" s="23"/>
      <c r="XL720" s="23"/>
      <c r="XM720" s="23"/>
      <c r="XN720" s="23"/>
      <c r="XO720" s="23"/>
      <c r="XP720" s="23"/>
      <c r="XQ720" s="23"/>
      <c r="XR720" s="23"/>
      <c r="XS720" s="23"/>
      <c r="XT720" s="23"/>
      <c r="XU720" s="23"/>
      <c r="XV720" s="23"/>
      <c r="XW720" s="23"/>
      <c r="XX720" s="23"/>
      <c r="XY720" s="23"/>
      <c r="XZ720" s="23"/>
      <c r="YA720" s="23"/>
      <c r="YB720" s="23"/>
      <c r="YC720" s="23"/>
      <c r="YD720" s="23"/>
      <c r="YE720" s="23"/>
      <c r="YF720" s="23"/>
      <c r="YG720" s="23"/>
      <c r="YH720" s="23"/>
      <c r="YI720" s="23"/>
      <c r="YJ720" s="23"/>
      <c r="YK720" s="23"/>
      <c r="YL720" s="23"/>
      <c r="YM720" s="23"/>
      <c r="YN720" s="23"/>
      <c r="YO720" s="23"/>
      <c r="YP720" s="23"/>
      <c r="YQ720" s="23"/>
      <c r="YR720" s="23"/>
      <c r="YS720" s="23"/>
      <c r="YT720" s="23"/>
      <c r="YU720" s="23"/>
      <c r="YV720" s="23"/>
      <c r="YW720" s="23"/>
      <c r="YX720" s="23"/>
      <c r="YY720" s="23"/>
      <c r="YZ720" s="23"/>
      <c r="ZA720" s="23"/>
      <c r="ZB720" s="23"/>
      <c r="ZC720" s="23"/>
      <c r="ZD720" s="23"/>
      <c r="ZE720" s="23"/>
      <c r="ZF720" s="23"/>
      <c r="ZG720" s="23"/>
      <c r="ZH720" s="23"/>
      <c r="ZI720" s="23"/>
      <c r="ZJ720" s="23"/>
      <c r="ZK720" s="23"/>
      <c r="ZL720" s="23"/>
      <c r="ZM720" s="23"/>
      <c r="ZN720" s="23"/>
      <c r="ZO720" s="23"/>
      <c r="ZP720" s="23"/>
      <c r="ZQ720" s="23"/>
      <c r="ZR720" s="23"/>
      <c r="ZS720" s="23"/>
      <c r="ZT720" s="23"/>
      <c r="ZU720" s="23"/>
      <c r="ZV720" s="23"/>
      <c r="ZW720" s="23"/>
      <c r="ZX720" s="23"/>
      <c r="ZY720" s="23"/>
      <c r="ZZ720" s="23"/>
      <c r="AAA720" s="23"/>
      <c r="AAB720" s="23"/>
      <c r="AAC720" s="23"/>
      <c r="AAD720" s="23"/>
      <c r="AAE720" s="23"/>
      <c r="AAF720" s="23"/>
      <c r="AAG720" s="23"/>
      <c r="AAH720" s="23"/>
      <c r="AAI720" s="23"/>
      <c r="AAJ720" s="23"/>
      <c r="AAK720" s="23"/>
      <c r="AAL720" s="23"/>
      <c r="AAM720" s="23"/>
      <c r="AAN720" s="23"/>
      <c r="AAO720" s="23"/>
      <c r="AAP720" s="23"/>
      <c r="AAQ720" s="23"/>
      <c r="AAR720" s="23"/>
      <c r="AAS720" s="23"/>
      <c r="AAT720" s="23"/>
      <c r="AAU720" s="23"/>
      <c r="AAV720" s="23"/>
      <c r="AAW720" s="23"/>
      <c r="AAX720" s="23"/>
      <c r="AAY720" s="23"/>
      <c r="AAZ720" s="23"/>
      <c r="ABA720" s="23"/>
      <c r="ABB720" s="23"/>
      <c r="ABC720" s="23"/>
      <c r="ABD720" s="23"/>
      <c r="ABE720" s="23"/>
      <c r="ABF720" s="23"/>
      <c r="ABG720" s="23"/>
      <c r="ABH720" s="23"/>
      <c r="ABI720" s="23"/>
      <c r="ABJ720" s="23"/>
      <c r="ABK720" s="23"/>
      <c r="ABL720" s="23"/>
      <c r="ABM720" s="23"/>
      <c r="ABN720" s="23"/>
      <c r="ABO720" s="23"/>
      <c r="ABP720" s="23"/>
      <c r="ABQ720" s="23"/>
      <c r="ABR720" s="23"/>
      <c r="ABS720" s="23"/>
      <c r="ABT720" s="23"/>
      <c r="ABU720" s="23"/>
      <c r="ABV720" s="23"/>
      <c r="ABW720" s="23"/>
      <c r="ABX720" s="23"/>
      <c r="ABY720" s="23"/>
      <c r="ABZ720" s="23"/>
      <c r="ACA720" s="23"/>
      <c r="ACB720" s="23"/>
      <c r="ACC720" s="23"/>
      <c r="ACD720" s="23"/>
      <c r="ACE720" s="23"/>
      <c r="ACF720" s="23"/>
      <c r="ACG720" s="23"/>
      <c r="ACH720" s="23"/>
      <c r="ACI720" s="23"/>
      <c r="ACJ720" s="23"/>
      <c r="ACK720" s="23"/>
      <c r="ACL720" s="23"/>
      <c r="ACM720" s="23"/>
      <c r="ACN720" s="23"/>
      <c r="ACO720" s="23"/>
      <c r="ACP720" s="23"/>
      <c r="ACQ720" s="23"/>
      <c r="ACR720" s="23"/>
      <c r="ACS720" s="23"/>
      <c r="ACT720" s="23"/>
      <c r="ACU720" s="23"/>
      <c r="ACV720" s="23"/>
      <c r="ACW720" s="23"/>
      <c r="ACX720" s="23"/>
      <c r="ACY720" s="23"/>
      <c r="ACZ720" s="23"/>
      <c r="ADA720" s="23"/>
      <c r="ADB720" s="23"/>
      <c r="ADC720" s="23"/>
      <c r="ADD720" s="23"/>
      <c r="ADE720" s="23"/>
      <c r="ADF720" s="23"/>
      <c r="ADG720" s="23"/>
      <c r="ADH720" s="23"/>
      <c r="ADI720" s="23"/>
      <c r="ADJ720" s="23"/>
      <c r="ADK720" s="23"/>
      <c r="ADL720" s="23"/>
      <c r="ADM720" s="23"/>
      <c r="ADN720" s="23"/>
      <c r="ADO720" s="23"/>
      <c r="ADP720" s="23"/>
      <c r="ADQ720" s="23"/>
      <c r="ADR720" s="23"/>
      <c r="ADS720" s="23"/>
      <c r="ADT720" s="23"/>
      <c r="ADU720" s="23"/>
      <c r="ADV720" s="23"/>
      <c r="ADW720" s="23"/>
      <c r="ADX720" s="23"/>
      <c r="ADY720" s="23"/>
      <c r="ADZ720" s="23"/>
      <c r="AEA720" s="23"/>
      <c r="AEB720" s="23"/>
      <c r="AEC720" s="23"/>
      <c r="AED720" s="23"/>
      <c r="AEE720" s="23"/>
      <c r="AEF720" s="23"/>
      <c r="AEG720" s="23"/>
      <c r="AEH720" s="23"/>
      <c r="AEI720" s="23"/>
      <c r="AEJ720" s="23"/>
      <c r="AEK720" s="23"/>
      <c r="AEL720" s="23"/>
      <c r="AEM720" s="23"/>
      <c r="AEN720" s="23"/>
      <c r="AEO720" s="23"/>
      <c r="AEP720" s="23"/>
      <c r="AEQ720" s="23"/>
      <c r="AER720" s="23"/>
      <c r="AES720" s="23"/>
      <c r="AET720" s="23"/>
      <c r="AEU720" s="23"/>
      <c r="AEV720" s="23"/>
      <c r="AEW720" s="23"/>
      <c r="AEX720" s="23"/>
      <c r="AEY720" s="23"/>
      <c r="AEZ720" s="23"/>
      <c r="AFA720" s="23"/>
      <c r="AFB720" s="23"/>
      <c r="AFC720" s="23"/>
      <c r="AFD720" s="23"/>
      <c r="AFE720" s="23"/>
      <c r="AFF720" s="23"/>
      <c r="AFG720" s="23"/>
      <c r="AFH720" s="23"/>
      <c r="AFI720" s="23"/>
      <c r="AFJ720" s="23"/>
      <c r="AFK720" s="23"/>
      <c r="AFL720" s="23"/>
      <c r="AFM720" s="23"/>
      <c r="AFN720" s="23"/>
      <c r="AFO720" s="23"/>
      <c r="AFP720" s="23"/>
      <c r="AFQ720" s="23"/>
      <c r="AFR720" s="23"/>
      <c r="AFS720" s="23"/>
      <c r="AFT720" s="23"/>
      <c r="AFU720" s="23"/>
      <c r="AFV720" s="23"/>
      <c r="AFW720" s="23"/>
      <c r="AFX720" s="23"/>
      <c r="AFY720" s="23"/>
      <c r="AFZ720" s="23"/>
      <c r="AGA720" s="23"/>
      <c r="AGB720" s="23"/>
      <c r="AGC720" s="23"/>
      <c r="AGD720" s="23"/>
      <c r="AGE720" s="23"/>
      <c r="AGF720" s="23"/>
      <c r="AGG720" s="23"/>
      <c r="AGH720" s="23"/>
      <c r="AGI720" s="23"/>
      <c r="AGJ720" s="23"/>
      <c r="AGK720" s="23"/>
      <c r="AGL720" s="23"/>
      <c r="AGM720" s="23"/>
      <c r="AGN720" s="23"/>
      <c r="AGO720" s="23"/>
      <c r="AGP720" s="23"/>
      <c r="AGQ720" s="23"/>
      <c r="AGR720" s="23"/>
      <c r="AGS720" s="23"/>
      <c r="AGT720" s="23"/>
      <c r="AGU720" s="23"/>
      <c r="AGV720" s="23"/>
      <c r="AGW720" s="23"/>
      <c r="AGX720" s="23"/>
      <c r="AGY720" s="23"/>
      <c r="AGZ720" s="23"/>
      <c r="AHA720" s="23"/>
      <c r="AHB720" s="23"/>
      <c r="AHC720" s="23"/>
      <c r="AHD720" s="23"/>
      <c r="AHE720" s="23"/>
      <c r="AHF720" s="23"/>
      <c r="AHG720" s="23"/>
      <c r="AHH720" s="23"/>
      <c r="AHI720" s="23"/>
      <c r="AHJ720" s="23"/>
      <c r="AHK720" s="23"/>
      <c r="AHL720" s="23"/>
      <c r="AHM720" s="23"/>
      <c r="AHN720" s="23"/>
      <c r="AHO720" s="23"/>
      <c r="AHP720" s="23"/>
      <c r="AHQ720" s="23"/>
      <c r="AHR720" s="23"/>
      <c r="AHS720" s="23"/>
      <c r="AHT720" s="23"/>
      <c r="AHU720" s="23"/>
      <c r="AHV720" s="23"/>
      <c r="AHW720" s="23"/>
      <c r="AHX720" s="23"/>
      <c r="AHY720" s="23"/>
      <c r="AHZ720" s="23"/>
      <c r="AIA720" s="23"/>
      <c r="AIB720" s="23"/>
      <c r="AIC720" s="23"/>
      <c r="AID720" s="23"/>
      <c r="AIE720" s="23"/>
      <c r="AIF720" s="23"/>
      <c r="AIG720" s="23"/>
      <c r="AIH720" s="23"/>
      <c r="AII720" s="23"/>
      <c r="AIJ720" s="23"/>
      <c r="AIK720" s="23"/>
      <c r="AIL720" s="23"/>
      <c r="AIM720" s="23"/>
      <c r="AIN720" s="23"/>
      <c r="AIO720" s="23"/>
      <c r="AIP720" s="23"/>
      <c r="AIQ720" s="23"/>
      <c r="AIR720" s="23"/>
      <c r="AIS720" s="23"/>
      <c r="AIT720" s="23"/>
      <c r="AIU720" s="23"/>
      <c r="AIV720" s="23"/>
      <c r="AIW720" s="23"/>
      <c r="AIX720" s="23"/>
      <c r="AIY720" s="23"/>
      <c r="AIZ720" s="23"/>
      <c r="AJA720" s="23"/>
      <c r="AJB720" s="23"/>
      <c r="AJC720" s="23"/>
      <c r="AJD720" s="23"/>
      <c r="AJE720" s="23"/>
      <c r="AJF720" s="23"/>
      <c r="AJG720" s="23"/>
      <c r="AJH720" s="23"/>
      <c r="AJI720" s="23"/>
      <c r="AJJ720" s="23"/>
      <c r="AJK720" s="23"/>
      <c r="AJL720" s="23"/>
      <c r="AJM720" s="23"/>
      <c r="AJN720" s="23"/>
      <c r="AJO720" s="23"/>
      <c r="AJP720" s="23"/>
      <c r="AJQ720" s="23"/>
      <c r="AJR720" s="23"/>
      <c r="AJS720" s="23"/>
      <c r="AJT720" s="23"/>
      <c r="AJU720" s="23"/>
      <c r="AJV720" s="23"/>
      <c r="AJW720" s="23"/>
      <c r="AJX720" s="23"/>
      <c r="AJY720" s="23"/>
      <c r="AJZ720" s="23"/>
      <c r="AKA720" s="23"/>
      <c r="AKB720" s="23"/>
      <c r="AKC720" s="23"/>
      <c r="AKD720" s="23"/>
      <c r="AKE720" s="23"/>
      <c r="AKF720" s="23"/>
      <c r="AKG720" s="23"/>
      <c r="AKH720" s="23"/>
      <c r="AKI720" s="23"/>
      <c r="AKJ720" s="23"/>
      <c r="AKK720" s="23"/>
      <c r="AKL720" s="23"/>
      <c r="AKM720" s="23"/>
      <c r="AKN720" s="23"/>
      <c r="AKO720" s="23"/>
      <c r="AKP720" s="23"/>
      <c r="AKQ720" s="23"/>
      <c r="AKR720" s="23"/>
      <c r="AKS720" s="23"/>
      <c r="AKT720" s="23"/>
      <c r="AKU720" s="23"/>
      <c r="AKV720" s="23"/>
      <c r="AKW720" s="23"/>
      <c r="AKX720" s="23"/>
      <c r="AKY720" s="23"/>
      <c r="AKZ720" s="23"/>
      <c r="ALA720" s="23"/>
      <c r="ALB720" s="23"/>
      <c r="ALC720" s="23"/>
      <c r="ALD720" s="23"/>
      <c r="ALE720" s="23"/>
      <c r="ALF720" s="23"/>
      <c r="ALG720" s="23"/>
      <c r="ALH720" s="23"/>
      <c r="ALI720" s="23"/>
      <c r="ALJ720" s="23"/>
      <c r="ALK720" s="23"/>
      <c r="ALL720" s="23"/>
      <c r="ALM720" s="23"/>
      <c r="ALN720" s="23"/>
      <c r="ALO720" s="23"/>
      <c r="ALP720" s="23"/>
      <c r="ALQ720" s="23"/>
      <c r="ALR720" s="23"/>
      <c r="ALS720" s="23"/>
      <c r="ALT720" s="23"/>
      <c r="ALU720" s="23"/>
      <c r="ALV720" s="23"/>
      <c r="ALW720" s="23"/>
      <c r="ALX720" s="23"/>
      <c r="ALY720" s="23"/>
      <c r="ALZ720" s="23"/>
      <c r="AMA720" s="23"/>
      <c r="AMB720" s="23"/>
      <c r="AMC720" s="23"/>
      <c r="AMD720" s="23"/>
      <c r="AME720" s="23"/>
      <c r="AMF720" s="23"/>
      <c r="AMG720" s="23"/>
      <c r="AMH720" s="23"/>
      <c r="AMI720" s="23"/>
      <c r="AMJ720" s="23"/>
      <c r="AMK720" s="23"/>
      <c r="AML720" s="23"/>
      <c r="AMM720" s="23"/>
      <c r="AMN720" s="23"/>
      <c r="AMO720" s="23"/>
      <c r="AMP720" s="23"/>
      <c r="AMQ720" s="23"/>
      <c r="AMR720" s="23"/>
      <c r="AMS720" s="23"/>
      <c r="AMT720" s="23"/>
      <c r="AMU720" s="23"/>
      <c r="AMV720" s="23"/>
      <c r="AMW720" s="23"/>
      <c r="AMX720" s="23"/>
      <c r="AMY720" s="23"/>
      <c r="AMZ720" s="23"/>
      <c r="ANA720" s="23"/>
      <c r="ANB720" s="23"/>
      <c r="ANC720" s="23"/>
      <c r="AND720" s="23"/>
      <c r="ANE720" s="23"/>
      <c r="ANF720" s="23"/>
      <c r="ANG720" s="23"/>
      <c r="ANH720" s="23"/>
      <c r="ANI720" s="23"/>
      <c r="ANJ720" s="23"/>
      <c r="ANK720" s="23"/>
      <c r="ANL720" s="23"/>
      <c r="ANM720" s="23"/>
      <c r="ANN720" s="23"/>
      <c r="ANO720" s="23"/>
      <c r="ANP720" s="23"/>
      <c r="ANQ720" s="23"/>
      <c r="ANR720" s="23"/>
      <c r="ANS720" s="23"/>
      <c r="ANT720" s="23"/>
      <c r="ANU720" s="23"/>
      <c r="ANV720" s="23"/>
      <c r="ANW720" s="23"/>
      <c r="ANX720" s="23"/>
      <c r="ANY720" s="23"/>
      <c r="ANZ720" s="23"/>
      <c r="AOA720" s="23"/>
      <c r="AOB720" s="23"/>
      <c r="AOC720" s="23"/>
      <c r="AOD720" s="23"/>
      <c r="AOE720" s="23"/>
      <c r="AOF720" s="23"/>
      <c r="AOG720" s="23"/>
      <c r="AOH720" s="23"/>
      <c r="AOI720" s="23"/>
      <c r="AOJ720" s="23"/>
      <c r="AOK720" s="23"/>
      <c r="AOL720" s="23"/>
      <c r="AOM720" s="23"/>
      <c r="AON720" s="23"/>
      <c r="AOO720" s="23"/>
      <c r="AOP720" s="23"/>
      <c r="AOQ720" s="23"/>
      <c r="AOR720" s="23"/>
      <c r="AOS720" s="23"/>
      <c r="AOT720" s="23"/>
      <c r="AOU720" s="23"/>
      <c r="AOV720" s="23"/>
      <c r="AOW720" s="23"/>
      <c r="AOX720" s="23"/>
      <c r="AOY720" s="23"/>
      <c r="AOZ720" s="23"/>
      <c r="APA720" s="23"/>
      <c r="APB720" s="23"/>
      <c r="APC720" s="23"/>
      <c r="APD720" s="23"/>
      <c r="APE720" s="23"/>
      <c r="APF720" s="23"/>
      <c r="APG720" s="23"/>
      <c r="APH720" s="23"/>
      <c r="API720" s="23"/>
      <c r="APJ720" s="23"/>
      <c r="APK720" s="23"/>
      <c r="APL720" s="23"/>
      <c r="APM720" s="23"/>
      <c r="APN720" s="23"/>
      <c r="APO720" s="23"/>
      <c r="APP720" s="23"/>
      <c r="APQ720" s="23"/>
      <c r="APR720" s="23"/>
      <c r="APS720" s="23"/>
      <c r="APT720" s="23"/>
      <c r="APU720" s="23"/>
      <c r="APV720" s="23"/>
      <c r="APW720" s="23"/>
      <c r="APX720" s="23"/>
      <c r="APY720" s="23"/>
      <c r="APZ720" s="23"/>
      <c r="AQA720" s="23"/>
      <c r="AQB720" s="23"/>
      <c r="AQC720" s="23"/>
      <c r="AQD720" s="23"/>
      <c r="AQE720" s="23"/>
      <c r="AQF720" s="23"/>
      <c r="AQG720" s="23"/>
      <c r="AQH720" s="23"/>
      <c r="AQI720" s="23"/>
      <c r="AQJ720" s="23"/>
      <c r="AQK720" s="23"/>
      <c r="AQL720" s="23"/>
      <c r="AQM720" s="23"/>
      <c r="AQN720" s="23"/>
      <c r="AQO720" s="23"/>
      <c r="AQP720" s="23"/>
      <c r="AQQ720" s="23"/>
      <c r="AQR720" s="23"/>
      <c r="AQS720" s="23"/>
      <c r="AQT720" s="23"/>
      <c r="AQU720" s="23"/>
      <c r="AQV720" s="23"/>
      <c r="AQW720" s="23"/>
      <c r="AQX720" s="23"/>
      <c r="AQY720" s="23"/>
      <c r="AQZ720" s="23"/>
      <c r="ARA720" s="23"/>
      <c r="ARB720" s="23"/>
      <c r="ARC720" s="23"/>
      <c r="ARD720" s="23"/>
      <c r="ARE720" s="23"/>
      <c r="ARF720" s="23"/>
      <c r="ARG720" s="23"/>
      <c r="ARH720" s="23"/>
      <c r="ARI720" s="23"/>
      <c r="ARJ720" s="23"/>
      <c r="ARK720" s="23"/>
      <c r="ARL720" s="23"/>
      <c r="ARM720" s="23"/>
      <c r="ARN720" s="23"/>
      <c r="ARO720" s="23"/>
      <c r="ARP720" s="23"/>
      <c r="ARQ720" s="23"/>
      <c r="ARR720" s="23"/>
      <c r="ARS720" s="23"/>
      <c r="ART720" s="23"/>
      <c r="ARU720" s="23"/>
      <c r="ARV720" s="23"/>
      <c r="ARW720" s="23"/>
      <c r="ARX720" s="23"/>
      <c r="ARY720" s="23"/>
      <c r="ARZ720" s="23"/>
      <c r="ASA720" s="23"/>
      <c r="ASB720" s="23"/>
      <c r="ASC720" s="23"/>
      <c r="ASD720" s="23"/>
      <c r="ASE720" s="23"/>
      <c r="ASF720" s="23"/>
      <c r="ASG720" s="23"/>
      <c r="ASH720" s="23"/>
      <c r="ASI720" s="23"/>
      <c r="ASJ720" s="23"/>
      <c r="ASK720" s="23"/>
      <c r="ASL720" s="23"/>
      <c r="ASM720" s="23"/>
      <c r="ASN720" s="23"/>
      <c r="ASO720" s="23"/>
      <c r="ASP720" s="23"/>
      <c r="ASQ720" s="23"/>
      <c r="ASR720" s="23"/>
      <c r="ASS720" s="23"/>
      <c r="AST720" s="23"/>
      <c r="ASU720" s="23"/>
      <c r="ASV720" s="23"/>
      <c r="ASW720" s="23"/>
      <c r="ASX720" s="23"/>
      <c r="ASY720" s="23"/>
      <c r="ASZ720" s="23"/>
      <c r="ATA720" s="23"/>
      <c r="ATB720" s="23"/>
      <c r="ATC720" s="23"/>
      <c r="ATD720" s="23"/>
      <c r="ATE720" s="23"/>
      <c r="ATF720" s="23"/>
      <c r="ATG720" s="23"/>
      <c r="ATH720" s="23"/>
      <c r="ATI720" s="23"/>
      <c r="ATJ720" s="23"/>
      <c r="ATK720" s="23"/>
      <c r="ATL720" s="23"/>
      <c r="ATM720" s="23"/>
      <c r="ATN720" s="23"/>
      <c r="ATO720" s="23"/>
      <c r="ATP720" s="23"/>
      <c r="ATQ720" s="23"/>
      <c r="ATR720" s="23"/>
      <c r="ATS720" s="23"/>
      <c r="ATT720" s="23"/>
      <c r="ATU720" s="23"/>
      <c r="ATV720" s="23"/>
      <c r="ATW720" s="23"/>
      <c r="ATX720" s="23"/>
      <c r="ATY720" s="23"/>
      <c r="ATZ720" s="23"/>
      <c r="AUA720" s="23"/>
      <c r="AUB720" s="23"/>
      <c r="AUC720" s="23"/>
      <c r="AUD720" s="23"/>
      <c r="AUE720" s="23"/>
      <c r="AUF720" s="23"/>
      <c r="AUG720" s="23"/>
      <c r="AUH720" s="23"/>
      <c r="AUI720" s="23"/>
      <c r="AUJ720" s="23"/>
      <c r="AUK720" s="23"/>
      <c r="AUL720" s="23"/>
      <c r="AUM720" s="23"/>
      <c r="AUN720" s="23"/>
      <c r="AUO720" s="23"/>
      <c r="AUP720" s="23"/>
      <c r="AUQ720" s="23"/>
      <c r="AUR720" s="23"/>
      <c r="AUS720" s="23"/>
      <c r="AUT720" s="23"/>
      <c r="AUU720" s="23"/>
      <c r="AUV720" s="23"/>
      <c r="AUW720" s="23"/>
      <c r="AUX720" s="23"/>
      <c r="AUY720" s="23"/>
      <c r="AUZ720" s="23"/>
      <c r="AVA720" s="23"/>
      <c r="AVB720" s="23"/>
      <c r="AVC720" s="23"/>
      <c r="AVD720" s="23"/>
      <c r="AVE720" s="23"/>
      <c r="AVF720" s="23"/>
      <c r="AVG720" s="23"/>
      <c r="AVH720" s="23"/>
      <c r="AVI720" s="23"/>
      <c r="AVJ720" s="23"/>
      <c r="AVK720" s="23"/>
      <c r="AVL720" s="23"/>
      <c r="AVM720" s="23"/>
      <c r="AVN720" s="23"/>
      <c r="AVO720" s="23"/>
      <c r="AVP720" s="23"/>
      <c r="AVQ720" s="23"/>
      <c r="AVR720" s="23"/>
      <c r="AVS720" s="23"/>
      <c r="AVT720" s="23"/>
      <c r="AVU720" s="23"/>
      <c r="AVV720" s="23"/>
      <c r="AVW720" s="23"/>
      <c r="AVX720" s="23"/>
      <c r="AVY720" s="23"/>
      <c r="AVZ720" s="23"/>
      <c r="AWA720" s="23"/>
      <c r="AWB720" s="23"/>
      <c r="AWC720" s="23"/>
      <c r="AWD720" s="23"/>
      <c r="AWE720" s="23"/>
      <c r="AWF720" s="23"/>
      <c r="AWG720" s="23"/>
      <c r="AWH720" s="23"/>
      <c r="AWI720" s="23"/>
      <c r="AWJ720" s="23"/>
      <c r="AWK720" s="23"/>
      <c r="AWL720" s="23"/>
      <c r="AWM720" s="23"/>
      <c r="AWN720" s="23"/>
      <c r="AWO720" s="23"/>
      <c r="AWP720" s="23"/>
      <c r="AWQ720" s="23"/>
      <c r="AWR720" s="23"/>
      <c r="AWS720" s="23"/>
      <c r="AWT720" s="23"/>
      <c r="AWU720" s="23"/>
      <c r="AWV720" s="23"/>
      <c r="AWW720" s="23"/>
      <c r="AWX720" s="23"/>
      <c r="AWY720" s="23"/>
      <c r="AWZ720" s="23"/>
      <c r="AXA720" s="23"/>
      <c r="AXB720" s="23"/>
      <c r="AXC720" s="23"/>
      <c r="AXD720" s="23"/>
      <c r="AXE720" s="23"/>
      <c r="AXF720" s="23"/>
      <c r="AXG720" s="23"/>
      <c r="AXH720" s="23"/>
      <c r="AXI720" s="23"/>
      <c r="AXJ720" s="23"/>
      <c r="AXK720" s="23"/>
      <c r="AXL720" s="23"/>
      <c r="AXM720" s="23"/>
      <c r="AXN720" s="23"/>
      <c r="AXO720" s="23"/>
      <c r="AXP720" s="23"/>
      <c r="AXQ720" s="23"/>
      <c r="AXR720" s="23"/>
      <c r="AXS720" s="23"/>
      <c r="AXT720" s="23"/>
      <c r="AXU720" s="23"/>
      <c r="AXV720" s="23"/>
      <c r="AXW720" s="23"/>
      <c r="AXX720" s="23"/>
      <c r="AXY720" s="23"/>
      <c r="AXZ720" s="23"/>
      <c r="AYA720" s="23"/>
      <c r="AYB720" s="23"/>
      <c r="AYC720" s="23"/>
      <c r="AYD720" s="23"/>
      <c r="AYE720" s="23"/>
      <c r="AYF720" s="23"/>
      <c r="AYG720" s="23"/>
      <c r="AYH720" s="23"/>
      <c r="AYI720" s="23"/>
      <c r="AYJ720" s="23"/>
      <c r="AYK720" s="23"/>
      <c r="AYL720" s="23"/>
      <c r="AYM720" s="23"/>
      <c r="AYN720" s="23"/>
      <c r="AYO720" s="23"/>
      <c r="AYP720" s="23"/>
      <c r="AYQ720" s="23"/>
      <c r="AYR720" s="23"/>
      <c r="AYS720" s="23"/>
      <c r="AYT720" s="23"/>
      <c r="AYU720" s="23"/>
      <c r="AYV720" s="23"/>
      <c r="AYW720" s="23"/>
      <c r="AYX720" s="23"/>
      <c r="AYY720" s="23"/>
      <c r="AYZ720" s="23"/>
      <c r="AZA720" s="23"/>
      <c r="AZB720" s="23"/>
      <c r="AZC720" s="23"/>
      <c r="AZD720" s="23"/>
      <c r="AZE720" s="23"/>
      <c r="AZF720" s="23"/>
      <c r="AZG720" s="23"/>
      <c r="AZH720" s="23"/>
      <c r="AZI720" s="23"/>
      <c r="AZJ720" s="23"/>
      <c r="AZK720" s="23"/>
      <c r="AZL720" s="23"/>
      <c r="AZM720" s="23"/>
      <c r="AZN720" s="23"/>
      <c r="AZO720" s="23"/>
      <c r="AZP720" s="23"/>
      <c r="AZQ720" s="23"/>
      <c r="AZR720" s="23"/>
      <c r="AZS720" s="23"/>
      <c r="AZT720" s="23"/>
      <c r="AZU720" s="23"/>
      <c r="AZV720" s="23"/>
      <c r="AZW720" s="23"/>
      <c r="AZX720" s="23"/>
      <c r="AZY720" s="23"/>
      <c r="AZZ720" s="23"/>
      <c r="BAA720" s="23"/>
      <c r="BAB720" s="23"/>
      <c r="BAC720" s="23"/>
      <c r="BAD720" s="23"/>
      <c r="BAE720" s="23"/>
      <c r="BAF720" s="23"/>
      <c r="BAG720" s="23"/>
      <c r="BAH720" s="23"/>
      <c r="BAI720" s="23"/>
      <c r="BAJ720" s="23"/>
      <c r="BAK720" s="23"/>
      <c r="BAL720" s="23"/>
      <c r="BAM720" s="23"/>
      <c r="BAN720" s="23"/>
      <c r="BAO720" s="23"/>
      <c r="BAP720" s="23"/>
      <c r="BAQ720" s="23"/>
      <c r="BAR720" s="23"/>
      <c r="BAS720" s="23"/>
      <c r="BAT720" s="23"/>
      <c r="BAU720" s="23"/>
      <c r="BAV720" s="23"/>
      <c r="BAW720" s="23"/>
      <c r="BAX720" s="23"/>
      <c r="BAY720" s="23"/>
      <c r="BAZ720" s="23"/>
      <c r="BBA720" s="23"/>
      <c r="BBB720" s="23"/>
      <c r="BBC720" s="23"/>
      <c r="BBD720" s="23"/>
      <c r="BBE720" s="23"/>
      <c r="BBF720" s="23"/>
      <c r="BBG720" s="23"/>
      <c r="BBH720" s="23"/>
      <c r="BBI720" s="23"/>
      <c r="BBJ720" s="23"/>
      <c r="BBK720" s="23"/>
      <c r="BBL720" s="23"/>
      <c r="BBM720" s="23"/>
      <c r="BBN720" s="23"/>
      <c r="BBO720" s="23"/>
      <c r="BBP720" s="23"/>
      <c r="BBQ720" s="23"/>
      <c r="BBR720" s="23"/>
      <c r="BBS720" s="23"/>
      <c r="BBT720" s="23"/>
      <c r="BBU720" s="23"/>
      <c r="BBV720" s="23"/>
      <c r="BBW720" s="23"/>
      <c r="BBX720" s="23"/>
      <c r="BBY720" s="23"/>
      <c r="BBZ720" s="23"/>
      <c r="BCA720" s="23"/>
      <c r="BCB720" s="23"/>
      <c r="BCC720" s="23"/>
      <c r="BCD720" s="23"/>
      <c r="BCE720" s="23"/>
      <c r="BCF720" s="23"/>
      <c r="BCG720" s="23"/>
      <c r="BCH720" s="23"/>
      <c r="BCI720" s="23"/>
      <c r="BCJ720" s="23"/>
      <c r="BCK720" s="23"/>
      <c r="BCL720" s="23"/>
      <c r="BCM720" s="23"/>
      <c r="BCN720" s="23"/>
      <c r="BCO720" s="23"/>
      <c r="BCP720" s="23"/>
      <c r="BCQ720" s="23"/>
      <c r="BCR720" s="23"/>
      <c r="BCS720" s="23"/>
      <c r="BCT720" s="23"/>
      <c r="BCU720" s="23"/>
      <c r="BCV720" s="23"/>
      <c r="BCW720" s="23"/>
      <c r="BCX720" s="23"/>
      <c r="BCY720" s="23"/>
      <c r="BCZ720" s="23"/>
      <c r="BDA720" s="23"/>
      <c r="BDB720" s="23"/>
      <c r="BDC720" s="23"/>
      <c r="BDD720" s="23"/>
      <c r="BDE720" s="23"/>
      <c r="BDF720" s="23"/>
      <c r="BDG720" s="23"/>
      <c r="BDH720" s="23"/>
      <c r="BDI720" s="23"/>
      <c r="BDJ720" s="23"/>
      <c r="BDK720" s="23"/>
      <c r="BDL720" s="23"/>
      <c r="BDM720" s="23"/>
      <c r="BDN720" s="23"/>
      <c r="BDO720" s="23"/>
      <c r="BDP720" s="23"/>
      <c r="BDQ720" s="23"/>
      <c r="BDR720" s="23"/>
      <c r="BDS720" s="23"/>
      <c r="BDT720" s="23"/>
      <c r="BDU720" s="23"/>
      <c r="BDV720" s="23"/>
      <c r="BDW720" s="23"/>
      <c r="BDX720" s="23"/>
      <c r="BDY720" s="23"/>
      <c r="BDZ720" s="23"/>
      <c r="BEA720" s="23"/>
      <c r="BEB720" s="23"/>
      <c r="BEC720" s="23"/>
      <c r="BED720" s="23"/>
      <c r="BEE720" s="23"/>
      <c r="BEF720" s="23"/>
      <c r="BEG720" s="23"/>
      <c r="BEH720" s="23"/>
      <c r="BEI720" s="23"/>
      <c r="BEJ720" s="23"/>
      <c r="BEK720" s="23"/>
      <c r="BEL720" s="23"/>
      <c r="BEM720" s="23"/>
      <c r="BEN720" s="23"/>
      <c r="BEO720" s="23"/>
      <c r="BEP720" s="23"/>
      <c r="BEQ720" s="23"/>
      <c r="BER720" s="23"/>
      <c r="BES720" s="23"/>
      <c r="BET720" s="23"/>
      <c r="BEU720" s="23"/>
      <c r="BEV720" s="23"/>
      <c r="BEW720" s="23"/>
      <c r="BEX720" s="23"/>
      <c r="BEY720" s="23"/>
      <c r="BEZ720" s="23"/>
      <c r="BFA720" s="23"/>
      <c r="BFB720" s="23"/>
      <c r="BFC720" s="23"/>
      <c r="BFD720" s="23"/>
      <c r="BFE720" s="23"/>
      <c r="BFF720" s="23"/>
      <c r="BFG720" s="23"/>
      <c r="BFH720" s="23"/>
      <c r="BFI720" s="23"/>
      <c r="BFJ720" s="23"/>
      <c r="BFK720" s="23"/>
      <c r="BFL720" s="23"/>
      <c r="BFM720" s="23"/>
      <c r="BFN720" s="23"/>
      <c r="BFO720" s="23"/>
      <c r="BFP720" s="23"/>
      <c r="BFQ720" s="23"/>
      <c r="BFR720" s="23"/>
      <c r="BFS720" s="23"/>
      <c r="BFT720" s="23"/>
      <c r="BFU720" s="23"/>
      <c r="BFV720" s="23"/>
      <c r="BFW720" s="23"/>
      <c r="BFX720" s="23"/>
      <c r="BFY720" s="23"/>
      <c r="BFZ720" s="23"/>
      <c r="BGA720" s="23"/>
      <c r="BGB720" s="23"/>
      <c r="BGC720" s="23"/>
      <c r="BGD720" s="23"/>
      <c r="BGE720" s="23"/>
      <c r="BGF720" s="23"/>
      <c r="BGG720" s="23"/>
      <c r="BGH720" s="23"/>
      <c r="BGI720" s="23"/>
      <c r="BGJ720" s="23"/>
      <c r="BGK720" s="23"/>
      <c r="BGL720" s="23"/>
      <c r="BGM720" s="23"/>
      <c r="BGN720" s="23"/>
      <c r="BGO720" s="23"/>
      <c r="BGP720" s="23"/>
      <c r="BGQ720" s="23"/>
      <c r="BGR720" s="23"/>
      <c r="BGS720" s="23"/>
      <c r="BGT720" s="23"/>
      <c r="BGU720" s="23"/>
      <c r="BGV720" s="23"/>
      <c r="BGW720" s="23"/>
      <c r="BGX720" s="23"/>
      <c r="BGY720" s="23"/>
      <c r="BGZ720" s="23"/>
      <c r="BHA720" s="23"/>
      <c r="BHB720" s="23"/>
      <c r="BHC720" s="23"/>
      <c r="BHD720" s="23"/>
      <c r="BHE720" s="23"/>
      <c r="BHF720" s="23"/>
      <c r="BHG720" s="23"/>
      <c r="BHH720" s="23"/>
      <c r="BHI720" s="23"/>
      <c r="BHJ720" s="23"/>
      <c r="BHK720" s="23"/>
      <c r="BHL720" s="23"/>
      <c r="BHM720" s="23"/>
      <c r="BHN720" s="23"/>
      <c r="BHO720" s="23"/>
      <c r="BHP720" s="23"/>
      <c r="BHQ720" s="23"/>
      <c r="BHR720" s="23"/>
      <c r="BHS720" s="23"/>
      <c r="BHT720" s="23"/>
      <c r="BHU720" s="23"/>
      <c r="BHV720" s="23"/>
      <c r="BHW720" s="23"/>
      <c r="BHX720" s="23"/>
      <c r="BHY720" s="23"/>
      <c r="BHZ720" s="23"/>
      <c r="BIA720" s="23"/>
      <c r="BIB720" s="23"/>
      <c r="BIC720" s="23"/>
      <c r="BID720" s="23"/>
      <c r="BIE720" s="23"/>
      <c r="BIF720" s="23"/>
      <c r="BIG720" s="23"/>
      <c r="BIH720" s="23"/>
      <c r="BII720" s="23"/>
      <c r="BIJ720" s="23"/>
      <c r="BIK720" s="23"/>
      <c r="BIL720" s="23"/>
      <c r="BIM720" s="23"/>
      <c r="BIN720" s="23"/>
      <c r="BIO720" s="23"/>
      <c r="BIP720" s="23"/>
      <c r="BIQ720" s="23"/>
      <c r="BIR720" s="23"/>
      <c r="BIS720" s="23"/>
      <c r="BIT720" s="23"/>
      <c r="BIU720" s="23"/>
      <c r="BIV720" s="23"/>
      <c r="BIW720" s="23"/>
      <c r="BIX720" s="23"/>
      <c r="BIY720" s="23"/>
      <c r="BIZ720" s="23"/>
      <c r="BJA720" s="23"/>
      <c r="BJB720" s="23"/>
      <c r="BJC720" s="23"/>
      <c r="BJD720" s="23"/>
      <c r="BJE720" s="23"/>
      <c r="BJF720" s="23"/>
      <c r="BJG720" s="23"/>
      <c r="BJH720" s="23"/>
      <c r="BJI720" s="23"/>
      <c r="BJJ720" s="23"/>
      <c r="BJK720" s="23"/>
      <c r="BJL720" s="23"/>
      <c r="BJM720" s="23"/>
      <c r="BJN720" s="23"/>
      <c r="BJO720" s="23"/>
      <c r="BJP720" s="23"/>
      <c r="BJQ720" s="23"/>
      <c r="BJR720" s="23"/>
      <c r="BJS720" s="23"/>
      <c r="BJT720" s="23"/>
      <c r="BJU720" s="23"/>
      <c r="BJV720" s="23"/>
      <c r="BJW720" s="23"/>
      <c r="BJX720" s="23"/>
      <c r="BJY720" s="23"/>
      <c r="BJZ720" s="23"/>
      <c r="BKA720" s="23"/>
      <c r="BKB720" s="23"/>
      <c r="BKC720" s="23"/>
      <c r="BKD720" s="23"/>
      <c r="BKE720" s="23"/>
      <c r="BKF720" s="23"/>
      <c r="BKG720" s="23"/>
      <c r="BKH720" s="23"/>
      <c r="BKI720" s="23"/>
      <c r="BKJ720" s="23"/>
      <c r="BKK720" s="23"/>
      <c r="BKL720" s="23"/>
      <c r="BKM720" s="23"/>
      <c r="BKN720" s="23"/>
      <c r="BKO720" s="23"/>
      <c r="BKP720" s="23"/>
      <c r="BKQ720" s="23"/>
      <c r="BKR720" s="23"/>
      <c r="BKS720" s="23"/>
      <c r="BKT720" s="23"/>
      <c r="BKU720" s="23"/>
      <c r="BKV720" s="23"/>
      <c r="BKW720" s="23"/>
      <c r="BKX720" s="23"/>
      <c r="BKY720" s="23"/>
      <c r="BKZ720" s="23"/>
      <c r="BLA720" s="23"/>
      <c r="BLB720" s="23"/>
      <c r="BLC720" s="23"/>
      <c r="BLD720" s="23"/>
      <c r="BLE720" s="23"/>
      <c r="BLF720" s="23"/>
      <c r="BLG720" s="23"/>
      <c r="BLH720" s="23"/>
      <c r="BLI720" s="23"/>
      <c r="BLJ720" s="23"/>
      <c r="BLK720" s="23"/>
      <c r="BLL720" s="23"/>
      <c r="BLM720" s="23"/>
      <c r="BLN720" s="23"/>
      <c r="BLO720" s="23"/>
      <c r="BLP720" s="23"/>
      <c r="BLQ720" s="23"/>
      <c r="BLR720" s="23"/>
      <c r="BLS720" s="23"/>
      <c r="BLT720" s="23"/>
      <c r="BLU720" s="23"/>
      <c r="BLV720" s="23"/>
      <c r="BLW720" s="23"/>
      <c r="BLX720" s="23"/>
      <c r="BLY720" s="23"/>
      <c r="BLZ720" s="23"/>
      <c r="BMA720" s="23"/>
      <c r="BMB720" s="23"/>
      <c r="BMC720" s="23"/>
      <c r="BMD720" s="23"/>
      <c r="BME720" s="23"/>
      <c r="BMF720" s="23"/>
      <c r="BMG720" s="23"/>
      <c r="BMH720" s="23"/>
      <c r="BMI720" s="23"/>
      <c r="BMJ720" s="23"/>
      <c r="BMK720" s="23"/>
      <c r="BML720" s="23"/>
      <c r="BMM720" s="23"/>
      <c r="BMN720" s="23"/>
      <c r="BMO720" s="23"/>
      <c r="BMP720" s="23"/>
      <c r="BMQ720" s="23"/>
      <c r="BMR720" s="23"/>
      <c r="BMS720" s="23"/>
      <c r="BMT720" s="23"/>
      <c r="BMU720" s="23"/>
      <c r="BMV720" s="23"/>
      <c r="BMW720" s="23"/>
      <c r="BMX720" s="23"/>
      <c r="BMY720" s="23"/>
      <c r="BMZ720" s="23"/>
      <c r="BNA720" s="23"/>
      <c r="BNB720" s="23"/>
      <c r="BNC720" s="23"/>
      <c r="BND720" s="23"/>
      <c r="BNE720" s="23"/>
      <c r="BNF720" s="23"/>
      <c r="BNG720" s="23"/>
      <c r="BNH720" s="23"/>
      <c r="BNI720" s="23"/>
      <c r="BNJ720" s="23"/>
      <c r="BNK720" s="23"/>
      <c r="BNL720" s="23"/>
      <c r="BNM720" s="23"/>
      <c r="BNN720" s="23"/>
      <c r="BNO720" s="23"/>
      <c r="BNP720" s="23"/>
      <c r="BNQ720" s="23"/>
      <c r="BNR720" s="23"/>
      <c r="BNS720" s="23"/>
      <c r="BNT720" s="23"/>
      <c r="BNU720" s="23"/>
      <c r="BNV720" s="23"/>
      <c r="BNW720" s="23"/>
      <c r="BNX720" s="23"/>
      <c r="BNY720" s="23"/>
      <c r="BNZ720" s="23"/>
      <c r="BOA720" s="23"/>
      <c r="BOB720" s="23"/>
      <c r="BOC720" s="23"/>
      <c r="BOD720" s="23"/>
      <c r="BOE720" s="23"/>
      <c r="BOF720" s="23"/>
      <c r="BOG720" s="23"/>
      <c r="BOH720" s="23"/>
      <c r="BOI720" s="23"/>
      <c r="BOJ720" s="23"/>
      <c r="BOK720" s="23"/>
      <c r="BOL720" s="23"/>
      <c r="BOM720" s="23"/>
      <c r="BON720" s="23"/>
      <c r="BOO720" s="23"/>
      <c r="BOP720" s="23"/>
      <c r="BOQ720" s="23"/>
      <c r="BOR720" s="23"/>
      <c r="BOS720" s="23"/>
      <c r="BOT720" s="23"/>
      <c r="BOU720" s="23"/>
      <c r="BOV720" s="23"/>
      <c r="BOW720" s="23"/>
      <c r="BOX720" s="23"/>
      <c r="BOY720" s="23"/>
      <c r="BOZ720" s="23"/>
      <c r="BPA720" s="23"/>
      <c r="BPB720" s="23"/>
      <c r="BPC720" s="23"/>
      <c r="BPD720" s="23"/>
      <c r="BPE720" s="23"/>
      <c r="BPF720" s="23"/>
      <c r="BPG720" s="23"/>
      <c r="BPH720" s="23"/>
      <c r="BPI720" s="23"/>
      <c r="BPJ720" s="23"/>
      <c r="BPK720" s="23"/>
      <c r="BPL720" s="23"/>
      <c r="BPM720" s="23"/>
      <c r="BPN720" s="23"/>
      <c r="BPO720" s="23"/>
      <c r="BPP720" s="23"/>
      <c r="BPQ720" s="23"/>
      <c r="BPR720" s="23"/>
      <c r="BPS720" s="23"/>
      <c r="BPT720" s="23"/>
      <c r="BPU720" s="23"/>
      <c r="BPV720" s="23"/>
      <c r="BPW720" s="23"/>
      <c r="BPX720" s="23"/>
      <c r="BPY720" s="23"/>
      <c r="BPZ720" s="23"/>
      <c r="BQA720" s="23"/>
      <c r="BQB720" s="23"/>
      <c r="BQC720" s="23"/>
      <c r="BQD720" s="23"/>
      <c r="BQE720" s="23"/>
      <c r="BQF720" s="23"/>
      <c r="BQG720" s="23"/>
      <c r="BQH720" s="23"/>
      <c r="BQI720" s="23"/>
      <c r="BQJ720" s="23"/>
      <c r="BQK720" s="23"/>
      <c r="BQL720" s="23"/>
      <c r="BQM720" s="23"/>
      <c r="BQN720" s="23"/>
      <c r="BQO720" s="23"/>
      <c r="BQP720" s="23"/>
      <c r="BQQ720" s="23"/>
      <c r="BQR720" s="23"/>
      <c r="BQS720" s="23"/>
      <c r="BQT720" s="23"/>
      <c r="BQU720" s="23"/>
      <c r="BQV720" s="23"/>
      <c r="BQW720" s="23"/>
      <c r="BQX720" s="23"/>
      <c r="BQY720" s="23"/>
      <c r="BQZ720" s="23"/>
      <c r="BRA720" s="23"/>
      <c r="BRB720" s="23"/>
      <c r="BRC720" s="23"/>
      <c r="BRD720" s="23"/>
      <c r="BRE720" s="23"/>
      <c r="BRF720" s="23"/>
      <c r="BRG720" s="23"/>
      <c r="BRH720" s="23"/>
      <c r="BRI720" s="23"/>
      <c r="BRJ720" s="23"/>
      <c r="BRK720" s="23"/>
      <c r="BRL720" s="23"/>
      <c r="BRM720" s="23"/>
      <c r="BRN720" s="23"/>
      <c r="BRO720" s="23"/>
      <c r="BRP720" s="23"/>
      <c r="BRQ720" s="23"/>
      <c r="BRR720" s="23"/>
      <c r="BRS720" s="23"/>
      <c r="BRT720" s="23"/>
      <c r="BRU720" s="23"/>
      <c r="BRV720" s="23"/>
      <c r="BRW720" s="23"/>
      <c r="BRX720" s="23"/>
      <c r="BRY720" s="23"/>
      <c r="BRZ720" s="23"/>
      <c r="BSA720" s="23"/>
      <c r="BSB720" s="23"/>
      <c r="BSC720" s="23"/>
      <c r="BSD720" s="23"/>
      <c r="BSE720" s="23"/>
      <c r="BSF720" s="23"/>
      <c r="BSG720" s="23"/>
      <c r="BSH720" s="23"/>
      <c r="BSI720" s="23"/>
      <c r="BSJ720" s="23"/>
      <c r="BSK720" s="23"/>
      <c r="BSL720" s="23"/>
      <c r="BSM720" s="23"/>
      <c r="BSN720" s="23"/>
      <c r="BSO720" s="23"/>
      <c r="BSP720" s="23"/>
      <c r="BSQ720" s="23"/>
      <c r="BSR720" s="23"/>
      <c r="BSS720" s="23"/>
      <c r="BST720" s="23"/>
      <c r="BSU720" s="23"/>
      <c r="BSV720" s="23"/>
      <c r="BSW720" s="23"/>
      <c r="BSX720" s="23"/>
      <c r="BSY720" s="23"/>
      <c r="BSZ720" s="23"/>
      <c r="BTA720" s="23"/>
      <c r="BTB720" s="23"/>
      <c r="BTC720" s="23"/>
      <c r="BTD720" s="23"/>
      <c r="BTE720" s="23"/>
      <c r="BTF720" s="23"/>
      <c r="BTG720" s="23"/>
      <c r="BTH720" s="23"/>
      <c r="BTI720" s="23"/>
      <c r="BTJ720" s="23"/>
      <c r="BTK720" s="23"/>
      <c r="BTL720" s="23"/>
      <c r="BTM720" s="23"/>
      <c r="BTN720" s="23"/>
      <c r="BTO720" s="23"/>
      <c r="BTP720" s="23"/>
      <c r="BTQ720" s="23"/>
      <c r="BTR720" s="23"/>
      <c r="BTS720" s="23"/>
      <c r="BTT720" s="23"/>
      <c r="BTU720" s="23"/>
      <c r="BTV720" s="23"/>
      <c r="BTW720" s="23"/>
      <c r="BTX720" s="23"/>
      <c r="BTY720" s="23"/>
      <c r="BTZ720" s="23"/>
      <c r="BUA720" s="23"/>
      <c r="BUB720" s="23"/>
      <c r="BUC720" s="23"/>
      <c r="BUD720" s="23"/>
      <c r="BUE720" s="23"/>
      <c r="BUF720" s="23"/>
      <c r="BUG720" s="23"/>
      <c r="BUH720" s="23"/>
      <c r="BUI720" s="23"/>
      <c r="BUJ720" s="23"/>
      <c r="BUK720" s="23"/>
      <c r="BUL720" s="23"/>
      <c r="BUM720" s="23"/>
      <c r="BUN720" s="23"/>
      <c r="BUO720" s="23"/>
      <c r="BUP720" s="23"/>
      <c r="BUQ720" s="23"/>
      <c r="BUR720" s="23"/>
      <c r="BUS720" s="23"/>
      <c r="BUT720" s="23"/>
      <c r="BUU720" s="23"/>
      <c r="BUV720" s="23"/>
      <c r="BUW720" s="23"/>
      <c r="BUX720" s="23"/>
      <c r="BUY720" s="23"/>
      <c r="BUZ720" s="23"/>
      <c r="BVA720" s="23"/>
      <c r="BVB720" s="23"/>
      <c r="BVC720" s="23"/>
      <c r="BVD720" s="23"/>
      <c r="BVE720" s="23"/>
      <c r="BVF720" s="23"/>
      <c r="BVG720" s="23"/>
      <c r="BVH720" s="23"/>
      <c r="BVI720" s="23"/>
      <c r="BVJ720" s="23"/>
      <c r="BVK720" s="23"/>
      <c r="BVL720" s="23"/>
      <c r="BVM720" s="23"/>
      <c r="BVN720" s="23"/>
      <c r="BVO720" s="23"/>
      <c r="BVP720" s="23"/>
      <c r="BVQ720" s="23"/>
      <c r="BVR720" s="23"/>
      <c r="BVS720" s="23"/>
      <c r="BVT720" s="23"/>
      <c r="BVU720" s="23"/>
      <c r="BVV720" s="23"/>
      <c r="BVW720" s="23"/>
      <c r="BVX720" s="23"/>
      <c r="BVY720" s="23"/>
      <c r="BVZ720" s="23"/>
      <c r="BWA720" s="23"/>
      <c r="BWB720" s="23"/>
      <c r="BWC720" s="23"/>
      <c r="BWD720" s="23"/>
      <c r="BWE720" s="23"/>
      <c r="BWF720" s="23"/>
      <c r="BWG720" s="23"/>
      <c r="BWH720" s="23"/>
      <c r="BWI720" s="23"/>
      <c r="BWJ720" s="23"/>
      <c r="BWK720" s="23"/>
      <c r="BWL720" s="23"/>
      <c r="BWM720" s="23"/>
      <c r="BWN720" s="23"/>
      <c r="BWO720" s="23"/>
      <c r="BWP720" s="23"/>
      <c r="BWQ720" s="23"/>
      <c r="BWR720" s="23"/>
      <c r="BWS720" s="23"/>
      <c r="BWT720" s="23"/>
      <c r="BWU720" s="23"/>
      <c r="BWV720" s="23"/>
      <c r="BWW720" s="23"/>
      <c r="BWX720" s="23"/>
      <c r="BWY720" s="23"/>
      <c r="BWZ720" s="23"/>
      <c r="BXA720" s="23"/>
      <c r="BXB720" s="23"/>
      <c r="BXC720" s="23"/>
      <c r="BXD720" s="23"/>
      <c r="BXE720" s="23"/>
      <c r="BXF720" s="23"/>
      <c r="BXG720" s="23"/>
      <c r="BXH720" s="23"/>
      <c r="BXI720" s="23"/>
      <c r="BXJ720" s="23"/>
      <c r="BXK720" s="23"/>
      <c r="BXL720" s="23"/>
      <c r="BXM720" s="23"/>
      <c r="BXN720" s="23"/>
      <c r="BXO720" s="23"/>
      <c r="BXP720" s="23"/>
      <c r="BXQ720" s="23"/>
      <c r="BXR720" s="23"/>
      <c r="BXS720" s="23"/>
      <c r="BXT720" s="23"/>
      <c r="BXU720" s="23"/>
      <c r="BXV720" s="23"/>
      <c r="BXW720" s="23"/>
      <c r="BXX720" s="23"/>
      <c r="BXY720" s="23"/>
      <c r="BXZ720" s="23"/>
      <c r="BYA720" s="23"/>
      <c r="BYB720" s="23"/>
      <c r="BYC720" s="23"/>
      <c r="BYD720" s="23"/>
      <c r="BYE720" s="23"/>
      <c r="BYF720" s="23"/>
      <c r="BYG720" s="23"/>
      <c r="BYH720" s="23"/>
      <c r="BYI720" s="23"/>
      <c r="BYJ720" s="23"/>
      <c r="BYK720" s="23"/>
      <c r="BYL720" s="23"/>
      <c r="BYM720" s="23"/>
      <c r="BYN720" s="23"/>
      <c r="BYO720" s="23"/>
      <c r="BYP720" s="23"/>
      <c r="BYQ720" s="23"/>
      <c r="BYR720" s="23"/>
      <c r="BYS720" s="23"/>
      <c r="BYT720" s="23"/>
      <c r="BYU720" s="23"/>
      <c r="BYV720" s="23"/>
      <c r="BYW720" s="23"/>
      <c r="BYX720" s="23"/>
      <c r="BYY720" s="23"/>
      <c r="BYZ720" s="23"/>
      <c r="BZA720" s="23"/>
      <c r="BZB720" s="23"/>
      <c r="BZC720" s="23"/>
      <c r="BZD720" s="23"/>
      <c r="BZE720" s="23"/>
      <c r="BZF720" s="23"/>
      <c r="BZG720" s="23"/>
      <c r="BZH720" s="23"/>
      <c r="BZI720" s="23"/>
      <c r="BZJ720" s="23"/>
      <c r="BZK720" s="23"/>
      <c r="BZL720" s="23"/>
      <c r="BZM720" s="23"/>
      <c r="BZN720" s="23"/>
      <c r="BZO720" s="23"/>
      <c r="BZP720" s="23"/>
      <c r="BZQ720" s="23"/>
      <c r="BZR720" s="23"/>
      <c r="BZS720" s="23"/>
      <c r="BZT720" s="23"/>
      <c r="BZU720" s="23"/>
      <c r="BZV720" s="23"/>
      <c r="BZW720" s="23"/>
      <c r="BZX720" s="23"/>
      <c r="BZY720" s="23"/>
      <c r="BZZ720" s="23"/>
      <c r="CAA720" s="23"/>
      <c r="CAB720" s="23"/>
      <c r="CAC720" s="23"/>
      <c r="CAD720" s="23"/>
      <c r="CAE720" s="23"/>
      <c r="CAF720" s="23"/>
      <c r="CAG720" s="23"/>
      <c r="CAH720" s="23"/>
      <c r="CAI720" s="23"/>
      <c r="CAJ720" s="23"/>
      <c r="CAK720" s="23"/>
      <c r="CAL720" s="23"/>
      <c r="CAM720" s="23"/>
      <c r="CAN720" s="23"/>
      <c r="CAO720" s="23"/>
      <c r="CAP720" s="23"/>
      <c r="CAQ720" s="23"/>
      <c r="CAR720" s="23"/>
      <c r="CAS720" s="23"/>
      <c r="CAT720" s="23"/>
      <c r="CAU720" s="23"/>
      <c r="CAV720" s="23"/>
      <c r="CAW720" s="23"/>
      <c r="CAX720" s="23"/>
      <c r="CAY720" s="23"/>
      <c r="CAZ720" s="23"/>
      <c r="CBA720" s="23"/>
      <c r="CBB720" s="23"/>
      <c r="CBC720" s="23"/>
      <c r="CBD720" s="23"/>
      <c r="CBE720" s="23"/>
      <c r="CBF720" s="23"/>
      <c r="CBG720" s="23"/>
      <c r="CBH720" s="23"/>
      <c r="CBI720" s="23"/>
      <c r="CBJ720" s="23"/>
      <c r="CBK720" s="23"/>
      <c r="CBL720" s="23"/>
      <c r="CBM720" s="23"/>
      <c r="CBN720" s="23"/>
      <c r="CBO720" s="23"/>
      <c r="CBP720" s="23"/>
      <c r="CBQ720" s="23"/>
      <c r="CBR720" s="23"/>
      <c r="CBS720" s="23"/>
      <c r="CBT720" s="23"/>
      <c r="CBU720" s="23"/>
      <c r="CBV720" s="23"/>
      <c r="CBW720" s="23"/>
      <c r="CBX720" s="23"/>
      <c r="CBY720" s="23"/>
      <c r="CBZ720" s="23"/>
      <c r="CCA720" s="23"/>
      <c r="CCB720" s="23"/>
      <c r="CCC720" s="23"/>
      <c r="CCD720" s="23"/>
      <c r="CCE720" s="23"/>
      <c r="CCF720" s="23"/>
      <c r="CCG720" s="23"/>
      <c r="CCH720" s="23"/>
      <c r="CCI720" s="23"/>
      <c r="CCJ720" s="23"/>
      <c r="CCK720" s="23"/>
      <c r="CCL720" s="23"/>
      <c r="CCM720" s="23"/>
      <c r="CCN720" s="23"/>
      <c r="CCO720" s="23"/>
      <c r="CCP720" s="23"/>
      <c r="CCQ720" s="23"/>
      <c r="CCR720" s="23"/>
      <c r="CCS720" s="23"/>
      <c r="CCT720" s="23"/>
      <c r="CCU720" s="23"/>
      <c r="CCV720" s="23"/>
      <c r="CCW720" s="23"/>
      <c r="CCX720" s="23"/>
      <c r="CCY720" s="23"/>
      <c r="CCZ720" s="23"/>
      <c r="CDA720" s="23"/>
      <c r="CDB720" s="23"/>
      <c r="CDC720" s="23"/>
      <c r="CDD720" s="23"/>
      <c r="CDE720" s="23"/>
      <c r="CDF720" s="23"/>
      <c r="CDG720" s="23"/>
      <c r="CDH720" s="23"/>
      <c r="CDI720" s="23"/>
      <c r="CDJ720" s="23"/>
      <c r="CDK720" s="23"/>
      <c r="CDL720" s="23"/>
      <c r="CDM720" s="23"/>
      <c r="CDN720" s="23"/>
      <c r="CDO720" s="23"/>
      <c r="CDP720" s="23"/>
      <c r="CDQ720" s="23"/>
      <c r="CDR720" s="23"/>
      <c r="CDS720" s="23"/>
      <c r="CDT720" s="23"/>
      <c r="CDU720" s="23"/>
      <c r="CDV720" s="23"/>
      <c r="CDW720" s="23"/>
      <c r="CDX720" s="23"/>
      <c r="CDY720" s="23"/>
      <c r="CDZ720" s="23"/>
      <c r="CEA720" s="23"/>
      <c r="CEB720" s="23"/>
      <c r="CEC720" s="23"/>
      <c r="CED720" s="23"/>
      <c r="CEE720" s="23"/>
      <c r="CEF720" s="23"/>
      <c r="CEG720" s="23"/>
      <c r="CEH720" s="23"/>
      <c r="CEI720" s="23"/>
      <c r="CEJ720" s="23"/>
      <c r="CEK720" s="23"/>
      <c r="CEL720" s="23"/>
      <c r="CEM720" s="23"/>
      <c r="CEN720" s="23"/>
      <c r="CEO720" s="23"/>
      <c r="CEP720" s="23"/>
      <c r="CEQ720" s="23"/>
      <c r="CER720" s="23"/>
      <c r="CES720" s="23"/>
      <c r="CET720" s="23"/>
      <c r="CEU720" s="23"/>
      <c r="CEV720" s="23"/>
      <c r="CEW720" s="23"/>
      <c r="CEX720" s="23"/>
      <c r="CEY720" s="23"/>
      <c r="CEZ720" s="23"/>
      <c r="CFA720" s="23"/>
      <c r="CFB720" s="23"/>
      <c r="CFC720" s="23"/>
      <c r="CFD720" s="23"/>
      <c r="CFE720" s="23"/>
      <c r="CFF720" s="23"/>
      <c r="CFG720" s="23"/>
      <c r="CFH720" s="23"/>
      <c r="CFI720" s="23"/>
      <c r="CFJ720" s="23"/>
      <c r="CFK720" s="23"/>
      <c r="CFL720" s="23"/>
      <c r="CFM720" s="23"/>
      <c r="CFN720" s="23"/>
      <c r="CFO720" s="23"/>
      <c r="CFP720" s="23"/>
      <c r="CFQ720" s="23"/>
      <c r="CFR720" s="23"/>
      <c r="CFS720" s="23"/>
      <c r="CFT720" s="23"/>
      <c r="CFU720" s="23"/>
      <c r="CFV720" s="23"/>
      <c r="CFW720" s="23"/>
      <c r="CFX720" s="23"/>
      <c r="CFY720" s="23"/>
      <c r="CFZ720" s="23"/>
      <c r="CGA720" s="23"/>
      <c r="CGB720" s="23"/>
      <c r="CGC720" s="23"/>
      <c r="CGD720" s="23"/>
      <c r="CGE720" s="23"/>
      <c r="CGF720" s="23"/>
      <c r="CGG720" s="23"/>
      <c r="CGH720" s="23"/>
      <c r="CGI720" s="23"/>
      <c r="CGJ720" s="23"/>
      <c r="CGK720" s="23"/>
      <c r="CGL720" s="23"/>
      <c r="CGM720" s="23"/>
      <c r="CGN720" s="23"/>
      <c r="CGO720" s="23"/>
      <c r="CGP720" s="23"/>
      <c r="CGQ720" s="23"/>
      <c r="CGR720" s="23"/>
      <c r="CGS720" s="23"/>
      <c r="CGT720" s="23"/>
      <c r="CGU720" s="23"/>
      <c r="CGV720" s="23"/>
      <c r="CGW720" s="23"/>
      <c r="CGX720" s="23"/>
      <c r="CGY720" s="23"/>
      <c r="CGZ720" s="23"/>
      <c r="CHA720" s="23"/>
      <c r="CHB720" s="23"/>
      <c r="CHC720" s="23"/>
      <c r="CHD720" s="23"/>
      <c r="CHE720" s="23"/>
      <c r="CHF720" s="23"/>
      <c r="CHG720" s="23"/>
      <c r="CHH720" s="23"/>
      <c r="CHI720" s="23"/>
      <c r="CHJ720" s="23"/>
      <c r="CHK720" s="23"/>
      <c r="CHL720" s="23"/>
      <c r="CHM720" s="23"/>
      <c r="CHN720" s="23"/>
      <c r="CHO720" s="23"/>
      <c r="CHP720" s="23"/>
      <c r="CHQ720" s="23"/>
      <c r="CHR720" s="23"/>
      <c r="CHS720" s="23"/>
      <c r="CHT720" s="23"/>
      <c r="CHU720" s="23"/>
      <c r="CHV720" s="23"/>
      <c r="CHW720" s="23"/>
      <c r="CHX720" s="23"/>
      <c r="CHY720" s="23"/>
      <c r="CHZ720" s="23"/>
      <c r="CIA720" s="23"/>
      <c r="CIB720" s="23"/>
      <c r="CIC720" s="23"/>
      <c r="CID720" s="23"/>
      <c r="CIE720" s="23"/>
      <c r="CIF720" s="23"/>
      <c r="CIG720" s="23"/>
      <c r="CIH720" s="23"/>
      <c r="CII720" s="23"/>
      <c r="CIJ720" s="23"/>
      <c r="CIK720" s="23"/>
      <c r="CIL720" s="23"/>
      <c r="CIM720" s="23"/>
      <c r="CIN720" s="23"/>
      <c r="CIO720" s="23"/>
      <c r="CIP720" s="23"/>
      <c r="CIQ720" s="23"/>
      <c r="CIR720" s="23"/>
      <c r="CIS720" s="23"/>
      <c r="CIT720" s="23"/>
      <c r="CIU720" s="23"/>
      <c r="CIV720" s="23"/>
      <c r="CIW720" s="23"/>
      <c r="CIX720" s="23"/>
      <c r="CIY720" s="23"/>
      <c r="CIZ720" s="23"/>
      <c r="CJA720" s="23"/>
      <c r="CJB720" s="23"/>
      <c r="CJC720" s="23"/>
      <c r="CJD720" s="23"/>
      <c r="CJE720" s="23"/>
      <c r="CJF720" s="23"/>
      <c r="CJG720" s="23"/>
      <c r="CJH720" s="23"/>
      <c r="CJI720" s="23"/>
      <c r="CJJ720" s="23"/>
      <c r="CJK720" s="23"/>
      <c r="CJL720" s="23"/>
      <c r="CJM720" s="23"/>
      <c r="CJN720" s="23"/>
      <c r="CJO720" s="23"/>
      <c r="CJP720" s="23"/>
      <c r="CJQ720" s="23"/>
      <c r="CJR720" s="23"/>
      <c r="CJS720" s="23"/>
      <c r="CJT720" s="23"/>
      <c r="CJU720" s="23"/>
      <c r="CJV720" s="23"/>
      <c r="CJW720" s="23"/>
      <c r="CJX720" s="23"/>
      <c r="CJY720" s="23"/>
      <c r="CJZ720" s="23"/>
      <c r="CKA720" s="23"/>
      <c r="CKB720" s="23"/>
      <c r="CKC720" s="23"/>
      <c r="CKD720" s="23"/>
      <c r="CKE720" s="23"/>
      <c r="CKF720" s="23"/>
      <c r="CKG720" s="23"/>
      <c r="CKH720" s="23"/>
      <c r="CKI720" s="23"/>
      <c r="CKJ720" s="23"/>
      <c r="CKK720" s="23"/>
      <c r="CKL720" s="23"/>
      <c r="CKM720" s="23"/>
      <c r="CKN720" s="23"/>
      <c r="CKO720" s="23"/>
      <c r="CKP720" s="23"/>
      <c r="CKQ720" s="23"/>
      <c r="CKR720" s="23"/>
      <c r="CKS720" s="23"/>
      <c r="CKT720" s="23"/>
      <c r="CKU720" s="23"/>
      <c r="CKV720" s="23"/>
      <c r="CKW720" s="23"/>
      <c r="CKX720" s="23"/>
      <c r="CKY720" s="23"/>
      <c r="CKZ720" s="23"/>
      <c r="CLA720" s="23"/>
      <c r="CLB720" s="23"/>
      <c r="CLC720" s="23"/>
      <c r="CLD720" s="23"/>
      <c r="CLE720" s="23"/>
      <c r="CLF720" s="23"/>
      <c r="CLG720" s="23"/>
      <c r="CLH720" s="23"/>
      <c r="CLI720" s="23"/>
      <c r="CLJ720" s="23"/>
      <c r="CLK720" s="23"/>
      <c r="CLL720" s="23"/>
      <c r="CLM720" s="23"/>
      <c r="CLN720" s="23"/>
      <c r="CLO720" s="23"/>
      <c r="CLP720" s="23"/>
      <c r="CLQ720" s="23"/>
      <c r="CLR720" s="23"/>
      <c r="CLS720" s="23"/>
      <c r="CLT720" s="23"/>
      <c r="CLU720" s="23"/>
      <c r="CLV720" s="23"/>
      <c r="CLW720" s="23"/>
      <c r="CLX720" s="23"/>
      <c r="CLY720" s="23"/>
      <c r="CLZ720" s="23"/>
      <c r="CMA720" s="23"/>
      <c r="CMB720" s="23"/>
      <c r="CMC720" s="23"/>
      <c r="CMD720" s="23"/>
      <c r="CME720" s="23"/>
      <c r="CMF720" s="23"/>
      <c r="CMG720" s="23"/>
      <c r="CMH720" s="23"/>
      <c r="CMI720" s="23"/>
      <c r="CMJ720" s="23"/>
      <c r="CMK720" s="23"/>
      <c r="CML720" s="23"/>
      <c r="CMM720" s="23"/>
      <c r="CMN720" s="23"/>
      <c r="CMO720" s="23"/>
      <c r="CMP720" s="23"/>
      <c r="CMQ720" s="23"/>
      <c r="CMR720" s="23"/>
      <c r="CMS720" s="23"/>
      <c r="CMT720" s="23"/>
      <c r="CMU720" s="23"/>
      <c r="CMV720" s="23"/>
      <c r="CMW720" s="23"/>
      <c r="CMX720" s="23"/>
      <c r="CMY720" s="23"/>
      <c r="CMZ720" s="23"/>
      <c r="CNA720" s="23"/>
      <c r="CNB720" s="23"/>
      <c r="CNC720" s="23"/>
      <c r="CND720" s="23"/>
      <c r="CNE720" s="23"/>
      <c r="CNF720" s="23"/>
      <c r="CNG720" s="23"/>
      <c r="CNH720" s="23"/>
      <c r="CNI720" s="23"/>
      <c r="CNJ720" s="23"/>
      <c r="CNK720" s="23"/>
      <c r="CNL720" s="23"/>
      <c r="CNM720" s="23"/>
      <c r="CNN720" s="23"/>
      <c r="CNO720" s="23"/>
      <c r="CNP720" s="23"/>
      <c r="CNQ720" s="23"/>
      <c r="CNR720" s="23"/>
      <c r="CNS720" s="23"/>
      <c r="CNT720" s="23"/>
      <c r="CNU720" s="23"/>
      <c r="CNV720" s="23"/>
      <c r="CNW720" s="23"/>
      <c r="CNX720" s="23"/>
      <c r="CNY720" s="23"/>
      <c r="CNZ720" s="23"/>
      <c r="COA720" s="23"/>
      <c r="COB720" s="23"/>
      <c r="COC720" s="23"/>
      <c r="COD720" s="23"/>
      <c r="COE720" s="23"/>
      <c r="COF720" s="23"/>
      <c r="COG720" s="23"/>
      <c r="COH720" s="23"/>
      <c r="COI720" s="23"/>
      <c r="COJ720" s="23"/>
      <c r="COK720" s="23"/>
      <c r="COL720" s="23"/>
      <c r="COM720" s="23"/>
      <c r="CON720" s="23"/>
      <c r="COO720" s="23"/>
      <c r="COP720" s="23"/>
      <c r="COQ720" s="23"/>
      <c r="COR720" s="23"/>
      <c r="COS720" s="23"/>
      <c r="COT720" s="23"/>
      <c r="COU720" s="23"/>
      <c r="COV720" s="23"/>
      <c r="COW720" s="23"/>
      <c r="COX720" s="23"/>
      <c r="COY720" s="23"/>
      <c r="COZ720" s="23"/>
      <c r="CPA720" s="23"/>
      <c r="CPB720" s="23"/>
      <c r="CPC720" s="23"/>
      <c r="CPD720" s="23"/>
      <c r="CPE720" s="23"/>
      <c r="CPF720" s="23"/>
      <c r="CPG720" s="23"/>
      <c r="CPH720" s="23"/>
      <c r="CPI720" s="23"/>
      <c r="CPJ720" s="23"/>
      <c r="CPK720" s="23"/>
      <c r="CPL720" s="23"/>
      <c r="CPM720" s="23"/>
      <c r="CPN720" s="23"/>
      <c r="CPO720" s="23"/>
      <c r="CPP720" s="23"/>
      <c r="CPQ720" s="23"/>
      <c r="CPR720" s="23"/>
      <c r="CPS720" s="23"/>
      <c r="CPT720" s="23"/>
      <c r="CPU720" s="23"/>
      <c r="CPV720" s="23"/>
      <c r="CPW720" s="23"/>
      <c r="CPX720" s="23"/>
      <c r="CPY720" s="23"/>
      <c r="CPZ720" s="23"/>
      <c r="CQA720" s="23"/>
      <c r="CQB720" s="23"/>
      <c r="CQC720" s="23"/>
      <c r="CQD720" s="23"/>
      <c r="CQE720" s="23"/>
      <c r="CQF720" s="23"/>
      <c r="CQG720" s="23"/>
      <c r="CQH720" s="23"/>
      <c r="CQI720" s="23"/>
      <c r="CQJ720" s="23"/>
      <c r="CQK720" s="23"/>
      <c r="CQL720" s="23"/>
      <c r="CQM720" s="23"/>
      <c r="CQN720" s="23"/>
      <c r="CQO720" s="23"/>
      <c r="CQP720" s="23"/>
      <c r="CQQ720" s="23"/>
      <c r="CQR720" s="23"/>
      <c r="CQS720" s="23"/>
      <c r="CQT720" s="23"/>
      <c r="CQU720" s="23"/>
      <c r="CQV720" s="23"/>
      <c r="CQW720" s="23"/>
      <c r="CQX720" s="23"/>
      <c r="CQY720" s="23"/>
      <c r="CQZ720" s="23"/>
      <c r="CRA720" s="23"/>
      <c r="CRB720" s="23"/>
      <c r="CRC720" s="23"/>
      <c r="CRD720" s="23"/>
      <c r="CRE720" s="23"/>
      <c r="CRF720" s="23"/>
      <c r="CRG720" s="23"/>
      <c r="CRH720" s="23"/>
      <c r="CRI720" s="23"/>
      <c r="CRJ720" s="23"/>
      <c r="CRK720" s="23"/>
      <c r="CRL720" s="23"/>
      <c r="CRM720" s="23"/>
      <c r="CRN720" s="23"/>
      <c r="CRO720" s="23"/>
      <c r="CRP720" s="23"/>
      <c r="CRQ720" s="23"/>
      <c r="CRR720" s="23"/>
      <c r="CRS720" s="23"/>
      <c r="CRT720" s="23"/>
      <c r="CRU720" s="23"/>
      <c r="CRV720" s="23"/>
      <c r="CRW720" s="23"/>
      <c r="CRX720" s="23"/>
      <c r="CRY720" s="23"/>
      <c r="CRZ720" s="23"/>
      <c r="CSA720" s="23"/>
      <c r="CSB720" s="23"/>
      <c r="CSC720" s="23"/>
      <c r="CSD720" s="23"/>
      <c r="CSE720" s="23"/>
      <c r="CSF720" s="23"/>
      <c r="CSG720" s="23"/>
      <c r="CSH720" s="23"/>
      <c r="CSI720" s="23"/>
      <c r="CSJ720" s="23"/>
      <c r="CSK720" s="23"/>
      <c r="CSL720" s="23"/>
      <c r="CSM720" s="23"/>
      <c r="CSN720" s="23"/>
      <c r="CSO720" s="23"/>
      <c r="CSP720" s="23"/>
      <c r="CSQ720" s="23"/>
      <c r="CSR720" s="23"/>
      <c r="CSS720" s="23"/>
      <c r="CST720" s="23"/>
      <c r="CSU720" s="23"/>
      <c r="CSV720" s="23"/>
      <c r="CSW720" s="23"/>
      <c r="CSX720" s="23"/>
      <c r="CSY720" s="23"/>
      <c r="CSZ720" s="23"/>
      <c r="CTA720" s="23"/>
      <c r="CTB720" s="23"/>
      <c r="CTC720" s="23"/>
      <c r="CTD720" s="23"/>
      <c r="CTE720" s="23"/>
      <c r="CTF720" s="23"/>
      <c r="CTG720" s="23"/>
      <c r="CTH720" s="23"/>
      <c r="CTI720" s="23"/>
      <c r="CTJ720" s="23"/>
      <c r="CTK720" s="23"/>
      <c r="CTL720" s="23"/>
      <c r="CTM720" s="23"/>
      <c r="CTN720" s="23"/>
      <c r="CTO720" s="23"/>
      <c r="CTP720" s="23"/>
      <c r="CTQ720" s="23"/>
      <c r="CTR720" s="23"/>
      <c r="CTS720" s="23"/>
      <c r="CTT720" s="23"/>
      <c r="CTU720" s="23"/>
      <c r="CTV720" s="23"/>
      <c r="CTW720" s="23"/>
      <c r="CTX720" s="23"/>
      <c r="CTY720" s="23"/>
      <c r="CTZ720" s="23"/>
      <c r="CUA720" s="23"/>
      <c r="CUB720" s="23"/>
      <c r="CUC720" s="23"/>
      <c r="CUD720" s="23"/>
      <c r="CUE720" s="23"/>
      <c r="CUF720" s="23"/>
      <c r="CUG720" s="23"/>
      <c r="CUH720" s="23"/>
      <c r="CUI720" s="23"/>
      <c r="CUJ720" s="23"/>
      <c r="CUK720" s="23"/>
      <c r="CUL720" s="23"/>
      <c r="CUM720" s="23"/>
      <c r="CUN720" s="23"/>
      <c r="CUO720" s="23"/>
      <c r="CUP720" s="23"/>
      <c r="CUQ720" s="23"/>
      <c r="CUR720" s="23"/>
      <c r="CUS720" s="23"/>
      <c r="CUT720" s="23"/>
      <c r="CUU720" s="23"/>
      <c r="CUV720" s="23"/>
      <c r="CUW720" s="23"/>
      <c r="CUX720" s="23"/>
      <c r="CUY720" s="23"/>
      <c r="CUZ720" s="23"/>
      <c r="CVA720" s="23"/>
      <c r="CVB720" s="23"/>
      <c r="CVC720" s="23"/>
      <c r="CVD720" s="23"/>
      <c r="CVE720" s="23"/>
      <c r="CVF720" s="23"/>
      <c r="CVG720" s="23"/>
      <c r="CVH720" s="23"/>
      <c r="CVI720" s="23"/>
      <c r="CVJ720" s="23"/>
      <c r="CVK720" s="23"/>
      <c r="CVL720" s="23"/>
      <c r="CVM720" s="23"/>
      <c r="CVN720" s="23"/>
      <c r="CVO720" s="23"/>
      <c r="CVP720" s="23"/>
      <c r="CVQ720" s="23"/>
      <c r="CVR720" s="23"/>
      <c r="CVS720" s="23"/>
      <c r="CVT720" s="23"/>
      <c r="CVU720" s="23"/>
      <c r="CVV720" s="23"/>
      <c r="CVW720" s="23"/>
      <c r="CVX720" s="23"/>
      <c r="CVY720" s="23"/>
      <c r="CVZ720" s="23"/>
      <c r="CWA720" s="23"/>
      <c r="CWB720" s="23"/>
      <c r="CWC720" s="23"/>
      <c r="CWD720" s="23"/>
      <c r="CWE720" s="23"/>
      <c r="CWF720" s="23"/>
      <c r="CWG720" s="23"/>
      <c r="CWH720" s="23"/>
      <c r="CWI720" s="23"/>
      <c r="CWJ720" s="23"/>
      <c r="CWK720" s="23"/>
      <c r="CWL720" s="23"/>
      <c r="CWM720" s="23"/>
      <c r="CWN720" s="23"/>
      <c r="CWO720" s="23"/>
      <c r="CWP720" s="23"/>
      <c r="CWQ720" s="23"/>
      <c r="CWR720" s="23"/>
      <c r="CWS720" s="23"/>
      <c r="CWT720" s="23"/>
      <c r="CWU720" s="23"/>
      <c r="CWV720" s="23"/>
      <c r="CWW720" s="23"/>
      <c r="CWX720" s="23"/>
      <c r="CWY720" s="23"/>
      <c r="CWZ720" s="23"/>
      <c r="CXA720" s="23"/>
      <c r="CXB720" s="23"/>
      <c r="CXC720" s="23"/>
      <c r="CXD720" s="23"/>
      <c r="CXE720" s="23"/>
      <c r="CXF720" s="23"/>
      <c r="CXG720" s="23"/>
      <c r="CXH720" s="23"/>
      <c r="CXI720" s="23"/>
      <c r="CXJ720" s="23"/>
      <c r="CXK720" s="23"/>
      <c r="CXL720" s="23"/>
      <c r="CXM720" s="23"/>
      <c r="CXN720" s="23"/>
      <c r="CXO720" s="23"/>
      <c r="CXP720" s="23"/>
      <c r="CXQ720" s="23"/>
      <c r="CXR720" s="23"/>
      <c r="CXS720" s="23"/>
      <c r="CXT720" s="23"/>
      <c r="CXU720" s="23"/>
      <c r="CXV720" s="23"/>
      <c r="CXW720" s="23"/>
      <c r="CXX720" s="23"/>
      <c r="CXY720" s="23"/>
      <c r="CXZ720" s="23"/>
      <c r="CYA720" s="23"/>
      <c r="CYB720" s="23"/>
      <c r="CYC720" s="23"/>
      <c r="CYD720" s="23"/>
      <c r="CYE720" s="23"/>
      <c r="CYF720" s="23"/>
      <c r="CYG720" s="23"/>
      <c r="CYH720" s="23"/>
      <c r="CYI720" s="23"/>
      <c r="CYJ720" s="23"/>
      <c r="CYK720" s="23"/>
      <c r="CYL720" s="23"/>
      <c r="CYM720" s="23"/>
      <c r="CYN720" s="23"/>
      <c r="CYO720" s="23"/>
      <c r="CYP720" s="23"/>
      <c r="CYQ720" s="23"/>
      <c r="CYR720" s="23"/>
      <c r="CYS720" s="23"/>
      <c r="CYT720" s="23"/>
      <c r="CYU720" s="23"/>
      <c r="CYV720" s="23"/>
      <c r="CYW720" s="23"/>
      <c r="CYX720" s="23"/>
      <c r="CYY720" s="23"/>
      <c r="CYZ720" s="23"/>
      <c r="CZA720" s="23"/>
      <c r="CZB720" s="23"/>
      <c r="CZC720" s="23"/>
      <c r="CZD720" s="23"/>
      <c r="CZE720" s="23"/>
      <c r="CZF720" s="23"/>
      <c r="CZG720" s="23"/>
      <c r="CZH720" s="23"/>
      <c r="CZI720" s="23"/>
      <c r="CZJ720" s="23"/>
      <c r="CZK720" s="23"/>
      <c r="CZL720" s="23"/>
      <c r="CZM720" s="23"/>
      <c r="CZN720" s="23"/>
      <c r="CZO720" s="23"/>
      <c r="CZP720" s="23"/>
      <c r="CZQ720" s="23"/>
      <c r="CZR720" s="23"/>
      <c r="CZS720" s="23"/>
      <c r="CZT720" s="23"/>
      <c r="CZU720" s="23"/>
      <c r="CZV720" s="23"/>
      <c r="CZW720" s="23"/>
      <c r="CZX720" s="23"/>
      <c r="CZY720" s="23"/>
      <c r="CZZ720" s="23"/>
      <c r="DAA720" s="23"/>
      <c r="DAB720" s="23"/>
      <c r="DAC720" s="23"/>
      <c r="DAD720" s="23"/>
      <c r="DAE720" s="23"/>
      <c r="DAF720" s="23"/>
      <c r="DAG720" s="23"/>
      <c r="DAH720" s="23"/>
      <c r="DAI720" s="23"/>
      <c r="DAJ720" s="23"/>
      <c r="DAK720" s="23"/>
      <c r="DAL720" s="23"/>
      <c r="DAM720" s="23"/>
      <c r="DAN720" s="23"/>
      <c r="DAO720" s="23"/>
      <c r="DAP720" s="23"/>
      <c r="DAQ720" s="23"/>
      <c r="DAR720" s="23"/>
      <c r="DAS720" s="23"/>
      <c r="DAT720" s="23"/>
      <c r="DAU720" s="23"/>
      <c r="DAV720" s="23"/>
      <c r="DAW720" s="23"/>
      <c r="DAX720" s="23"/>
      <c r="DAY720" s="23"/>
      <c r="DAZ720" s="23"/>
      <c r="DBA720" s="23"/>
      <c r="DBB720" s="23"/>
      <c r="DBC720" s="23"/>
      <c r="DBD720" s="23"/>
      <c r="DBE720" s="23"/>
      <c r="DBF720" s="23"/>
      <c r="DBG720" s="23"/>
      <c r="DBH720" s="23"/>
      <c r="DBI720" s="23"/>
      <c r="DBJ720" s="23"/>
      <c r="DBK720" s="23"/>
      <c r="DBL720" s="23"/>
      <c r="DBM720" s="23"/>
      <c r="DBN720" s="23"/>
      <c r="DBO720" s="23"/>
      <c r="DBP720" s="23"/>
      <c r="DBQ720" s="23"/>
      <c r="DBR720" s="23"/>
      <c r="DBS720" s="23"/>
      <c r="DBT720" s="23"/>
      <c r="DBU720" s="23"/>
      <c r="DBV720" s="23"/>
      <c r="DBW720" s="23"/>
      <c r="DBX720" s="23"/>
      <c r="DBY720" s="23"/>
      <c r="DBZ720" s="23"/>
      <c r="DCA720" s="23"/>
      <c r="DCB720" s="23"/>
      <c r="DCC720" s="23"/>
      <c r="DCD720" s="23"/>
      <c r="DCE720" s="23"/>
      <c r="DCF720" s="23"/>
      <c r="DCG720" s="23"/>
      <c r="DCH720" s="23"/>
      <c r="DCI720" s="23"/>
      <c r="DCJ720" s="23"/>
      <c r="DCK720" s="23"/>
      <c r="DCL720" s="23"/>
      <c r="DCM720" s="23"/>
      <c r="DCN720" s="23"/>
      <c r="DCO720" s="23"/>
      <c r="DCP720" s="23"/>
      <c r="DCQ720" s="23"/>
      <c r="DCR720" s="23"/>
      <c r="DCS720" s="23"/>
      <c r="DCT720" s="23"/>
      <c r="DCU720" s="23"/>
      <c r="DCV720" s="23"/>
      <c r="DCW720" s="23"/>
      <c r="DCX720" s="23"/>
      <c r="DCY720" s="23"/>
      <c r="DCZ720" s="23"/>
      <c r="DDA720" s="23"/>
      <c r="DDB720" s="23"/>
      <c r="DDC720" s="23"/>
      <c r="DDD720" s="23"/>
      <c r="DDE720" s="23"/>
      <c r="DDF720" s="23"/>
      <c r="DDG720" s="23"/>
      <c r="DDH720" s="23"/>
      <c r="DDI720" s="23"/>
      <c r="DDJ720" s="23"/>
      <c r="DDK720" s="23"/>
      <c r="DDL720" s="23"/>
      <c r="DDM720" s="23"/>
      <c r="DDN720" s="23"/>
      <c r="DDO720" s="23"/>
      <c r="DDP720" s="23"/>
      <c r="DDQ720" s="23"/>
      <c r="DDR720" s="23"/>
      <c r="DDS720" s="23"/>
      <c r="DDT720" s="23"/>
      <c r="DDU720" s="23"/>
      <c r="DDV720" s="23"/>
      <c r="DDW720" s="23"/>
      <c r="DDX720" s="23"/>
      <c r="DDY720" s="23"/>
      <c r="DDZ720" s="23"/>
      <c r="DEA720" s="23"/>
      <c r="DEB720" s="23"/>
      <c r="DEC720" s="23"/>
      <c r="DED720" s="23"/>
      <c r="DEE720" s="23"/>
      <c r="DEF720" s="23"/>
      <c r="DEG720" s="23"/>
      <c r="DEH720" s="23"/>
      <c r="DEI720" s="23"/>
      <c r="DEJ720" s="23"/>
      <c r="DEK720" s="23"/>
      <c r="DEL720" s="23"/>
      <c r="DEM720" s="23"/>
      <c r="DEN720" s="23"/>
      <c r="DEO720" s="23"/>
      <c r="DEP720" s="23"/>
      <c r="DEQ720" s="23"/>
      <c r="DER720" s="23"/>
      <c r="DES720" s="23"/>
      <c r="DET720" s="23"/>
      <c r="DEU720" s="23"/>
      <c r="DEV720" s="23"/>
      <c r="DEW720" s="23"/>
      <c r="DEX720" s="23"/>
      <c r="DEY720" s="23"/>
      <c r="DEZ720" s="23"/>
      <c r="DFA720" s="23"/>
      <c r="DFB720" s="23"/>
      <c r="DFC720" s="23"/>
      <c r="DFD720" s="23"/>
      <c r="DFE720" s="23"/>
      <c r="DFF720" s="23"/>
      <c r="DFG720" s="23"/>
      <c r="DFH720" s="23"/>
      <c r="DFI720" s="23"/>
      <c r="DFJ720" s="23"/>
      <c r="DFK720" s="23"/>
      <c r="DFL720" s="23"/>
      <c r="DFM720" s="23"/>
      <c r="DFN720" s="23"/>
      <c r="DFO720" s="23"/>
      <c r="DFP720" s="23"/>
      <c r="DFQ720" s="23"/>
      <c r="DFR720" s="23"/>
      <c r="DFS720" s="23"/>
      <c r="DFT720" s="23"/>
      <c r="DFU720" s="23"/>
      <c r="DFV720" s="23"/>
      <c r="DFW720" s="23"/>
      <c r="DFX720" s="23"/>
      <c r="DFY720" s="23"/>
      <c r="DFZ720" s="23"/>
      <c r="DGA720" s="23"/>
      <c r="DGB720" s="23"/>
      <c r="DGC720" s="23"/>
      <c r="DGD720" s="23"/>
      <c r="DGE720" s="23"/>
      <c r="DGF720" s="23"/>
      <c r="DGG720" s="23"/>
      <c r="DGH720" s="23"/>
      <c r="DGI720" s="23"/>
      <c r="DGJ720" s="23"/>
      <c r="DGK720" s="23"/>
      <c r="DGL720" s="23"/>
      <c r="DGM720" s="23"/>
      <c r="DGN720" s="23"/>
      <c r="DGO720" s="23"/>
      <c r="DGP720" s="23"/>
      <c r="DGQ720" s="23"/>
      <c r="DGR720" s="23"/>
      <c r="DGS720" s="23"/>
      <c r="DGT720" s="23"/>
      <c r="DGU720" s="23"/>
      <c r="DGV720" s="23"/>
      <c r="DGW720" s="23"/>
      <c r="DGX720" s="23"/>
      <c r="DGY720" s="23"/>
      <c r="DGZ720" s="23"/>
      <c r="DHA720" s="23"/>
      <c r="DHB720" s="23"/>
      <c r="DHC720" s="23"/>
      <c r="DHD720" s="23"/>
      <c r="DHE720" s="23"/>
      <c r="DHF720" s="23"/>
      <c r="DHG720" s="23"/>
      <c r="DHH720" s="23"/>
      <c r="DHI720" s="23"/>
      <c r="DHJ720" s="23"/>
      <c r="DHK720" s="23"/>
      <c r="DHL720" s="23"/>
      <c r="DHM720" s="23"/>
      <c r="DHN720" s="23"/>
      <c r="DHO720" s="23"/>
      <c r="DHP720" s="23"/>
      <c r="DHQ720" s="23"/>
      <c r="DHR720" s="23"/>
      <c r="DHS720" s="23"/>
      <c r="DHT720" s="23"/>
      <c r="DHU720" s="23"/>
      <c r="DHV720" s="23"/>
      <c r="DHW720" s="23"/>
      <c r="DHX720" s="23"/>
      <c r="DHY720" s="23"/>
      <c r="DHZ720" s="23"/>
      <c r="DIA720" s="23"/>
      <c r="DIB720" s="23"/>
      <c r="DIC720" s="23"/>
      <c r="DID720" s="23"/>
      <c r="DIE720" s="23"/>
      <c r="DIF720" s="23"/>
      <c r="DIG720" s="23"/>
      <c r="DIH720" s="23"/>
      <c r="DII720" s="23"/>
      <c r="DIJ720" s="23"/>
      <c r="DIK720" s="23"/>
      <c r="DIL720" s="23"/>
      <c r="DIM720" s="23"/>
      <c r="DIN720" s="23"/>
      <c r="DIO720" s="23"/>
      <c r="DIP720" s="23"/>
      <c r="DIQ720" s="23"/>
      <c r="DIR720" s="23"/>
      <c r="DIS720" s="23"/>
      <c r="DIT720" s="23"/>
      <c r="DIU720" s="23"/>
      <c r="DIV720" s="23"/>
      <c r="DIW720" s="23"/>
      <c r="DIX720" s="23"/>
      <c r="DIY720" s="23"/>
      <c r="DIZ720" s="23"/>
      <c r="DJA720" s="23"/>
      <c r="DJB720" s="23"/>
      <c r="DJC720" s="23"/>
      <c r="DJD720" s="23"/>
      <c r="DJE720" s="23"/>
      <c r="DJF720" s="23"/>
      <c r="DJG720" s="23"/>
      <c r="DJH720" s="23"/>
      <c r="DJI720" s="23"/>
      <c r="DJJ720" s="23"/>
      <c r="DJK720" s="23"/>
      <c r="DJL720" s="23"/>
      <c r="DJM720" s="23"/>
      <c r="DJN720" s="23"/>
      <c r="DJO720" s="23"/>
      <c r="DJP720" s="23"/>
      <c r="DJQ720" s="23"/>
      <c r="DJR720" s="23"/>
      <c r="DJS720" s="23"/>
      <c r="DJT720" s="23"/>
      <c r="DJU720" s="23"/>
      <c r="DJV720" s="23"/>
      <c r="DJW720" s="23"/>
      <c r="DJX720" s="23"/>
      <c r="DJY720" s="23"/>
      <c r="DJZ720" s="23"/>
      <c r="DKA720" s="23"/>
      <c r="DKB720" s="23"/>
      <c r="DKC720" s="23"/>
      <c r="DKD720" s="23"/>
      <c r="DKE720" s="23"/>
      <c r="DKF720" s="23"/>
      <c r="DKG720" s="23"/>
      <c r="DKH720" s="23"/>
      <c r="DKI720" s="23"/>
      <c r="DKJ720" s="23"/>
      <c r="DKK720" s="23"/>
      <c r="DKL720" s="23"/>
      <c r="DKM720" s="23"/>
      <c r="DKN720" s="23"/>
      <c r="DKO720" s="23"/>
      <c r="DKP720" s="23"/>
      <c r="DKQ720" s="23"/>
      <c r="DKR720" s="23"/>
      <c r="DKS720" s="23"/>
      <c r="DKT720" s="23"/>
      <c r="DKU720" s="23"/>
      <c r="DKV720" s="23"/>
      <c r="DKW720" s="23"/>
      <c r="DKX720" s="23"/>
      <c r="DKY720" s="23"/>
      <c r="DKZ720" s="23"/>
      <c r="DLA720" s="23"/>
      <c r="DLB720" s="23"/>
      <c r="DLC720" s="23"/>
      <c r="DLD720" s="23"/>
      <c r="DLE720" s="23"/>
      <c r="DLF720" s="23"/>
      <c r="DLG720" s="23"/>
      <c r="DLH720" s="23"/>
      <c r="DLI720" s="23"/>
      <c r="DLJ720" s="23"/>
      <c r="DLK720" s="23"/>
      <c r="DLL720" s="23"/>
      <c r="DLM720" s="23"/>
      <c r="DLN720" s="23"/>
      <c r="DLO720" s="23"/>
      <c r="DLP720" s="23"/>
      <c r="DLQ720" s="23"/>
      <c r="DLR720" s="23"/>
      <c r="DLS720" s="23"/>
      <c r="DLT720" s="23"/>
      <c r="DLU720" s="23"/>
      <c r="DLV720" s="23"/>
      <c r="DLW720" s="23"/>
      <c r="DLX720" s="23"/>
      <c r="DLY720" s="23"/>
      <c r="DLZ720" s="23"/>
      <c r="DMA720" s="23"/>
      <c r="DMB720" s="23"/>
      <c r="DMC720" s="23"/>
      <c r="DMD720" s="23"/>
      <c r="DME720" s="23"/>
      <c r="DMF720" s="23"/>
      <c r="DMG720" s="23"/>
      <c r="DMH720" s="23"/>
      <c r="DMI720" s="23"/>
      <c r="DMJ720" s="23"/>
      <c r="DMK720" s="23"/>
      <c r="DML720" s="23"/>
      <c r="DMM720" s="23"/>
      <c r="DMN720" s="23"/>
      <c r="DMO720" s="23"/>
      <c r="DMP720" s="23"/>
      <c r="DMQ720" s="23"/>
      <c r="DMR720" s="23"/>
      <c r="DMS720" s="23"/>
      <c r="DMT720" s="23"/>
      <c r="DMU720" s="23"/>
      <c r="DMV720" s="23"/>
      <c r="DMW720" s="23"/>
      <c r="DMX720" s="23"/>
      <c r="DMY720" s="23"/>
      <c r="DMZ720" s="23"/>
      <c r="DNA720" s="23"/>
      <c r="DNB720" s="23"/>
      <c r="DNC720" s="23"/>
      <c r="DND720" s="23"/>
      <c r="DNE720" s="23"/>
      <c r="DNF720" s="23"/>
      <c r="DNG720" s="23"/>
      <c r="DNH720" s="23"/>
      <c r="DNI720" s="23"/>
      <c r="DNJ720" s="23"/>
      <c r="DNK720" s="23"/>
      <c r="DNL720" s="23"/>
      <c r="DNM720" s="23"/>
      <c r="DNN720" s="23"/>
      <c r="DNO720" s="23"/>
      <c r="DNP720" s="23"/>
      <c r="DNQ720" s="23"/>
      <c r="DNR720" s="23"/>
      <c r="DNS720" s="23"/>
      <c r="DNT720" s="23"/>
      <c r="DNU720" s="23"/>
      <c r="DNV720" s="23"/>
      <c r="DNW720" s="23"/>
      <c r="DNX720" s="23"/>
      <c r="DNY720" s="23"/>
      <c r="DNZ720" s="23"/>
      <c r="DOA720" s="23"/>
      <c r="DOB720" s="23"/>
      <c r="DOC720" s="23"/>
      <c r="DOD720" s="23"/>
      <c r="DOE720" s="23"/>
      <c r="DOF720" s="23"/>
      <c r="DOG720" s="23"/>
      <c r="DOH720" s="23"/>
      <c r="DOI720" s="23"/>
      <c r="DOJ720" s="23"/>
      <c r="DOK720" s="23"/>
      <c r="DOL720" s="23"/>
      <c r="DOM720" s="23"/>
      <c r="DON720" s="23"/>
      <c r="DOO720" s="23"/>
      <c r="DOP720" s="23"/>
      <c r="DOQ720" s="23"/>
      <c r="DOR720" s="23"/>
      <c r="DOS720" s="23"/>
      <c r="DOT720" s="23"/>
      <c r="DOU720" s="23"/>
      <c r="DOV720" s="23"/>
      <c r="DOW720" s="23"/>
      <c r="DOX720" s="23"/>
      <c r="DOY720" s="23"/>
      <c r="DOZ720" s="23"/>
      <c r="DPA720" s="23"/>
      <c r="DPB720" s="23"/>
      <c r="DPC720" s="23"/>
      <c r="DPD720" s="23"/>
      <c r="DPE720" s="23"/>
      <c r="DPF720" s="23"/>
      <c r="DPG720" s="23"/>
      <c r="DPH720" s="23"/>
      <c r="DPI720" s="23"/>
      <c r="DPJ720" s="23"/>
      <c r="DPK720" s="23"/>
      <c r="DPL720" s="23"/>
      <c r="DPM720" s="23"/>
      <c r="DPN720" s="23"/>
      <c r="DPO720" s="23"/>
      <c r="DPP720" s="23"/>
      <c r="DPQ720" s="23"/>
      <c r="DPR720" s="23"/>
      <c r="DPS720" s="23"/>
      <c r="DPT720" s="23"/>
      <c r="DPU720" s="23"/>
      <c r="DPV720" s="23"/>
      <c r="DPW720" s="23"/>
      <c r="DPX720" s="23"/>
      <c r="DPY720" s="23"/>
      <c r="DPZ720" s="23"/>
      <c r="DQA720" s="23"/>
      <c r="DQB720" s="23"/>
      <c r="DQC720" s="23"/>
      <c r="DQD720" s="23"/>
      <c r="DQE720" s="23"/>
      <c r="DQF720" s="23"/>
      <c r="DQG720" s="23"/>
      <c r="DQH720" s="23"/>
      <c r="DQI720" s="23"/>
      <c r="DQJ720" s="23"/>
      <c r="DQK720" s="23"/>
      <c r="DQL720" s="23"/>
      <c r="DQM720" s="23"/>
      <c r="DQN720" s="23"/>
      <c r="DQO720" s="23"/>
      <c r="DQP720" s="23"/>
      <c r="DQQ720" s="23"/>
      <c r="DQR720" s="23"/>
      <c r="DQS720" s="23"/>
      <c r="DQT720" s="23"/>
      <c r="DQU720" s="23"/>
      <c r="DQV720" s="23"/>
      <c r="DQW720" s="23"/>
      <c r="DQX720" s="23"/>
      <c r="DQY720" s="23"/>
      <c r="DQZ720" s="23"/>
      <c r="DRA720" s="23"/>
      <c r="DRB720" s="23"/>
      <c r="DRC720" s="23"/>
      <c r="DRD720" s="23"/>
      <c r="DRE720" s="23"/>
      <c r="DRF720" s="23"/>
      <c r="DRG720" s="23"/>
      <c r="DRH720" s="23"/>
      <c r="DRI720" s="23"/>
      <c r="DRJ720" s="23"/>
      <c r="DRK720" s="23"/>
      <c r="DRL720" s="23"/>
      <c r="DRM720" s="23"/>
      <c r="DRN720" s="23"/>
      <c r="DRO720" s="23"/>
      <c r="DRP720" s="23"/>
      <c r="DRQ720" s="23"/>
      <c r="DRR720" s="23"/>
      <c r="DRS720" s="23"/>
      <c r="DRT720" s="23"/>
      <c r="DRU720" s="23"/>
      <c r="DRV720" s="23"/>
      <c r="DRW720" s="23"/>
      <c r="DRX720" s="23"/>
      <c r="DRY720" s="23"/>
      <c r="DRZ720" s="23"/>
      <c r="DSA720" s="23"/>
      <c r="DSB720" s="23"/>
      <c r="DSC720" s="23"/>
      <c r="DSD720" s="23"/>
      <c r="DSE720" s="23"/>
      <c r="DSF720" s="23"/>
      <c r="DSG720" s="23"/>
      <c r="DSH720" s="23"/>
      <c r="DSI720" s="23"/>
      <c r="DSJ720" s="23"/>
      <c r="DSK720" s="23"/>
      <c r="DSL720" s="23"/>
      <c r="DSM720" s="23"/>
      <c r="DSN720" s="23"/>
      <c r="DSO720" s="23"/>
      <c r="DSP720" s="23"/>
      <c r="DSQ720" s="23"/>
      <c r="DSR720" s="23"/>
      <c r="DSS720" s="23"/>
      <c r="DST720" s="23"/>
      <c r="DSU720" s="23"/>
      <c r="DSV720" s="23"/>
      <c r="DSW720" s="23"/>
      <c r="DSX720" s="23"/>
      <c r="DSY720" s="23"/>
      <c r="DSZ720" s="23"/>
      <c r="DTA720" s="23"/>
      <c r="DTB720" s="23"/>
      <c r="DTC720" s="23"/>
      <c r="DTD720" s="23"/>
      <c r="DTE720" s="23"/>
      <c r="DTF720" s="23"/>
      <c r="DTG720" s="23"/>
      <c r="DTH720" s="23"/>
      <c r="DTI720" s="23"/>
      <c r="DTJ720" s="23"/>
      <c r="DTK720" s="23"/>
      <c r="DTL720" s="23"/>
      <c r="DTM720" s="23"/>
      <c r="DTN720" s="23"/>
      <c r="DTO720" s="23"/>
      <c r="DTP720" s="23"/>
      <c r="DTQ720" s="23"/>
      <c r="DTR720" s="23"/>
      <c r="DTS720" s="23"/>
      <c r="DTT720" s="23"/>
      <c r="DTU720" s="23"/>
      <c r="DTV720" s="23"/>
      <c r="DTW720" s="23"/>
      <c r="DTX720" s="23"/>
      <c r="DTY720" s="23"/>
      <c r="DTZ720" s="23"/>
      <c r="DUA720" s="23"/>
      <c r="DUB720" s="23"/>
      <c r="DUC720" s="23"/>
      <c r="DUD720" s="23"/>
      <c r="DUE720" s="23"/>
      <c r="DUF720" s="23"/>
      <c r="DUG720" s="23"/>
      <c r="DUH720" s="23"/>
      <c r="DUI720" s="23"/>
      <c r="DUJ720" s="23"/>
      <c r="DUK720" s="23"/>
      <c r="DUL720" s="23"/>
      <c r="DUM720" s="23"/>
      <c r="DUN720" s="23"/>
      <c r="DUO720" s="23"/>
      <c r="DUP720" s="23"/>
      <c r="DUQ720" s="23"/>
      <c r="DUR720" s="23"/>
      <c r="DUS720" s="23"/>
      <c r="DUT720" s="23"/>
      <c r="DUU720" s="23"/>
      <c r="DUV720" s="23"/>
      <c r="DUW720" s="23"/>
      <c r="DUX720" s="23"/>
      <c r="DUY720" s="23"/>
      <c r="DUZ720" s="23"/>
      <c r="DVA720" s="23"/>
      <c r="DVB720" s="23"/>
      <c r="DVC720" s="23"/>
      <c r="DVD720" s="23"/>
      <c r="DVE720" s="23"/>
      <c r="DVF720" s="23"/>
      <c r="DVG720" s="23"/>
      <c r="DVH720" s="23"/>
      <c r="DVI720" s="23"/>
      <c r="DVJ720" s="23"/>
      <c r="DVK720" s="23"/>
      <c r="DVL720" s="23"/>
      <c r="DVM720" s="23"/>
      <c r="DVN720" s="23"/>
      <c r="DVO720" s="23"/>
      <c r="DVP720" s="23"/>
      <c r="DVQ720" s="23"/>
      <c r="DVR720" s="23"/>
      <c r="DVS720" s="23"/>
      <c r="DVT720" s="23"/>
      <c r="DVU720" s="23"/>
      <c r="DVV720" s="23"/>
      <c r="DVW720" s="23"/>
      <c r="DVX720" s="23"/>
      <c r="DVY720" s="23"/>
      <c r="DVZ720" s="23"/>
      <c r="DWA720" s="23"/>
      <c r="DWB720" s="23"/>
      <c r="DWC720" s="23"/>
      <c r="DWD720" s="23"/>
      <c r="DWE720" s="23"/>
      <c r="DWF720" s="23"/>
      <c r="DWG720" s="23"/>
      <c r="DWH720" s="23"/>
      <c r="DWI720" s="23"/>
      <c r="DWJ720" s="23"/>
      <c r="DWK720" s="23"/>
      <c r="DWL720" s="23"/>
      <c r="DWM720" s="23"/>
      <c r="DWN720" s="23"/>
      <c r="DWO720" s="23"/>
      <c r="DWP720" s="23"/>
      <c r="DWQ720" s="23"/>
      <c r="DWR720" s="23"/>
      <c r="DWS720" s="23"/>
      <c r="DWT720" s="23"/>
      <c r="DWU720" s="23"/>
      <c r="DWV720" s="23"/>
      <c r="DWW720" s="23"/>
      <c r="DWX720" s="23"/>
      <c r="DWY720" s="23"/>
      <c r="DWZ720" s="23"/>
      <c r="DXA720" s="23"/>
      <c r="DXB720" s="23"/>
      <c r="DXC720" s="23"/>
      <c r="DXD720" s="23"/>
      <c r="DXE720" s="23"/>
      <c r="DXF720" s="23"/>
      <c r="DXG720" s="23"/>
      <c r="DXH720" s="23"/>
      <c r="DXI720" s="23"/>
      <c r="DXJ720" s="23"/>
      <c r="DXK720" s="23"/>
      <c r="DXL720" s="23"/>
      <c r="DXM720" s="23"/>
      <c r="DXN720" s="23"/>
      <c r="DXO720" s="23"/>
      <c r="DXP720" s="23"/>
      <c r="DXQ720" s="23"/>
      <c r="DXR720" s="23"/>
      <c r="DXS720" s="23"/>
      <c r="DXT720" s="23"/>
      <c r="DXU720" s="23"/>
      <c r="DXV720" s="23"/>
      <c r="DXW720" s="23"/>
      <c r="DXX720" s="23"/>
      <c r="DXY720" s="23"/>
      <c r="DXZ720" s="23"/>
      <c r="DYA720" s="23"/>
      <c r="DYB720" s="23"/>
      <c r="DYC720" s="23"/>
      <c r="DYD720" s="23"/>
      <c r="DYE720" s="23"/>
      <c r="DYF720" s="23"/>
      <c r="DYG720" s="23"/>
      <c r="DYH720" s="23"/>
      <c r="DYI720" s="23"/>
      <c r="DYJ720" s="23"/>
      <c r="DYK720" s="23"/>
      <c r="DYL720" s="23"/>
      <c r="DYM720" s="23"/>
      <c r="DYN720" s="23"/>
      <c r="DYO720" s="23"/>
      <c r="DYP720" s="23"/>
      <c r="DYQ720" s="23"/>
      <c r="DYR720" s="23"/>
      <c r="DYS720" s="23"/>
      <c r="DYT720" s="23"/>
      <c r="DYU720" s="23"/>
      <c r="DYV720" s="23"/>
      <c r="DYW720" s="23"/>
      <c r="DYX720" s="23"/>
      <c r="DYY720" s="23"/>
      <c r="DYZ720" s="23"/>
      <c r="DZA720" s="23"/>
      <c r="DZB720" s="23"/>
      <c r="DZC720" s="23"/>
      <c r="DZD720" s="23"/>
      <c r="DZE720" s="23"/>
      <c r="DZF720" s="23"/>
      <c r="DZG720" s="23"/>
      <c r="DZH720" s="23"/>
      <c r="DZI720" s="23"/>
      <c r="DZJ720" s="23"/>
      <c r="DZK720" s="23"/>
      <c r="DZL720" s="23"/>
      <c r="DZM720" s="23"/>
      <c r="DZN720" s="23"/>
      <c r="DZO720" s="23"/>
      <c r="DZP720" s="23"/>
      <c r="DZQ720" s="23"/>
      <c r="DZR720" s="23"/>
      <c r="DZS720" s="23"/>
      <c r="DZT720" s="23"/>
      <c r="DZU720" s="23"/>
      <c r="DZV720" s="23"/>
      <c r="DZW720" s="23"/>
      <c r="DZX720" s="23"/>
      <c r="DZY720" s="23"/>
      <c r="DZZ720" s="23"/>
      <c r="EAA720" s="23"/>
      <c r="EAB720" s="23"/>
      <c r="EAC720" s="23"/>
      <c r="EAD720" s="23"/>
      <c r="EAE720" s="23"/>
      <c r="EAF720" s="23"/>
      <c r="EAG720" s="23"/>
      <c r="EAH720" s="23"/>
      <c r="EAI720" s="23"/>
      <c r="EAJ720" s="23"/>
      <c r="EAK720" s="23"/>
      <c r="EAL720" s="23"/>
      <c r="EAM720" s="23"/>
      <c r="EAN720" s="23"/>
      <c r="EAO720" s="23"/>
      <c r="EAP720" s="23"/>
      <c r="EAQ720" s="23"/>
      <c r="EAR720" s="23"/>
      <c r="EAS720" s="23"/>
      <c r="EAT720" s="23"/>
      <c r="EAU720" s="23"/>
      <c r="EAV720" s="23"/>
      <c r="EAW720" s="23"/>
      <c r="EAX720" s="23"/>
      <c r="EAY720" s="23"/>
      <c r="EAZ720" s="23"/>
      <c r="EBA720" s="23"/>
      <c r="EBB720" s="23"/>
      <c r="EBC720" s="23"/>
      <c r="EBD720" s="23"/>
      <c r="EBE720" s="23"/>
      <c r="EBF720" s="23"/>
      <c r="EBG720" s="23"/>
      <c r="EBH720" s="23"/>
      <c r="EBI720" s="23"/>
      <c r="EBJ720" s="23"/>
      <c r="EBK720" s="23"/>
      <c r="EBL720" s="23"/>
      <c r="EBM720" s="23"/>
      <c r="EBN720" s="23"/>
      <c r="EBO720" s="23"/>
      <c r="EBP720" s="23"/>
      <c r="EBQ720" s="23"/>
      <c r="EBR720" s="23"/>
      <c r="EBS720" s="23"/>
      <c r="EBT720" s="23"/>
      <c r="EBU720" s="23"/>
      <c r="EBV720" s="23"/>
      <c r="EBW720" s="23"/>
      <c r="EBX720" s="23"/>
      <c r="EBY720" s="23"/>
      <c r="EBZ720" s="23"/>
      <c r="ECA720" s="23"/>
      <c r="ECB720" s="23"/>
      <c r="ECC720" s="23"/>
      <c r="ECD720" s="23"/>
      <c r="ECE720" s="23"/>
      <c r="ECF720" s="23"/>
      <c r="ECG720" s="23"/>
      <c r="ECH720" s="23"/>
      <c r="ECI720" s="23"/>
      <c r="ECJ720" s="23"/>
      <c r="ECK720" s="23"/>
      <c r="ECL720" s="23"/>
      <c r="ECM720" s="23"/>
      <c r="ECN720" s="23"/>
      <c r="ECO720" s="23"/>
      <c r="ECP720" s="23"/>
      <c r="ECQ720" s="23"/>
      <c r="ECR720" s="23"/>
      <c r="ECS720" s="23"/>
      <c r="ECT720" s="23"/>
      <c r="ECU720" s="23"/>
      <c r="ECV720" s="23"/>
      <c r="ECW720" s="23"/>
      <c r="ECX720" s="23"/>
      <c r="ECY720" s="23"/>
      <c r="ECZ720" s="23"/>
      <c r="EDA720" s="23"/>
      <c r="EDB720" s="23"/>
      <c r="EDC720" s="23"/>
      <c r="EDD720" s="23"/>
      <c r="EDE720" s="23"/>
      <c r="EDF720" s="23"/>
      <c r="EDG720" s="23"/>
      <c r="EDH720" s="23"/>
      <c r="EDI720" s="23"/>
      <c r="EDJ720" s="23"/>
      <c r="EDK720" s="23"/>
      <c r="EDL720" s="23"/>
      <c r="EDM720" s="23"/>
      <c r="EDN720" s="23"/>
      <c r="EDO720" s="23"/>
      <c r="EDP720" s="23"/>
      <c r="EDQ720" s="23"/>
      <c r="EDR720" s="23"/>
      <c r="EDS720" s="23"/>
      <c r="EDT720" s="23"/>
      <c r="EDU720" s="23"/>
      <c r="EDV720" s="23"/>
      <c r="EDW720" s="23"/>
      <c r="EDX720" s="23"/>
      <c r="EDY720" s="23"/>
      <c r="EDZ720" s="23"/>
      <c r="EEA720" s="23"/>
      <c r="EEB720" s="23"/>
      <c r="EEC720" s="23"/>
      <c r="EED720" s="23"/>
      <c r="EEE720" s="23"/>
      <c r="EEF720" s="23"/>
      <c r="EEG720" s="23"/>
      <c r="EEH720" s="23"/>
      <c r="EEI720" s="23"/>
      <c r="EEJ720" s="23"/>
      <c r="EEK720" s="23"/>
      <c r="EEL720" s="23"/>
      <c r="EEM720" s="23"/>
      <c r="EEN720" s="23"/>
      <c r="EEO720" s="23"/>
      <c r="EEP720" s="23"/>
      <c r="EEQ720" s="23"/>
      <c r="EER720" s="23"/>
      <c r="EES720" s="23"/>
      <c r="EET720" s="23"/>
      <c r="EEU720" s="23"/>
      <c r="EEV720" s="23"/>
      <c r="EEW720" s="23"/>
      <c r="EEX720" s="23"/>
      <c r="EEY720" s="23"/>
      <c r="EEZ720" s="23"/>
      <c r="EFA720" s="23"/>
      <c r="EFB720" s="23"/>
      <c r="EFC720" s="23"/>
      <c r="EFD720" s="23"/>
      <c r="EFE720" s="23"/>
      <c r="EFF720" s="23"/>
      <c r="EFG720" s="23"/>
      <c r="EFH720" s="23"/>
      <c r="EFI720" s="23"/>
      <c r="EFJ720" s="23"/>
      <c r="EFK720" s="23"/>
      <c r="EFL720" s="23"/>
      <c r="EFM720" s="23"/>
      <c r="EFN720" s="23"/>
      <c r="EFO720" s="23"/>
      <c r="EFP720" s="23"/>
      <c r="EFQ720" s="23"/>
      <c r="EFR720" s="23"/>
      <c r="EFS720" s="23"/>
      <c r="EFT720" s="23"/>
      <c r="EFU720" s="23"/>
      <c r="EFV720" s="23"/>
      <c r="EFW720" s="23"/>
      <c r="EFX720" s="23"/>
      <c r="EFY720" s="23"/>
      <c r="EFZ720" s="23"/>
      <c r="EGA720" s="23"/>
      <c r="EGB720" s="23"/>
      <c r="EGC720" s="23"/>
      <c r="EGD720" s="23"/>
      <c r="EGE720" s="23"/>
      <c r="EGF720" s="23"/>
      <c r="EGG720" s="23"/>
      <c r="EGH720" s="23"/>
      <c r="EGI720" s="23"/>
      <c r="EGJ720" s="23"/>
      <c r="EGK720" s="23"/>
      <c r="EGL720" s="23"/>
      <c r="EGM720" s="23"/>
      <c r="EGN720" s="23"/>
      <c r="EGO720" s="23"/>
      <c r="EGP720" s="23"/>
      <c r="EGQ720" s="23"/>
      <c r="EGR720" s="23"/>
      <c r="EGS720" s="23"/>
      <c r="EGT720" s="23"/>
      <c r="EGU720" s="23"/>
      <c r="EGV720" s="23"/>
      <c r="EGW720" s="23"/>
      <c r="EGX720" s="23"/>
      <c r="EGY720" s="23"/>
      <c r="EGZ720" s="23"/>
      <c r="EHA720" s="23"/>
      <c r="EHB720" s="23"/>
      <c r="EHC720" s="23"/>
      <c r="EHD720" s="23"/>
      <c r="EHE720" s="23"/>
      <c r="EHF720" s="23"/>
      <c r="EHG720" s="23"/>
      <c r="EHH720" s="23"/>
      <c r="EHI720" s="23"/>
      <c r="EHJ720" s="23"/>
      <c r="EHK720" s="23"/>
      <c r="EHL720" s="23"/>
      <c r="EHM720" s="23"/>
      <c r="EHN720" s="23"/>
      <c r="EHO720" s="23"/>
      <c r="EHP720" s="23"/>
      <c r="EHQ720" s="23"/>
      <c r="EHR720" s="23"/>
      <c r="EHS720" s="23"/>
      <c r="EHT720" s="23"/>
      <c r="EHU720" s="23"/>
      <c r="EHV720" s="23"/>
      <c r="EHW720" s="23"/>
      <c r="EHX720" s="23"/>
      <c r="EHY720" s="23"/>
      <c r="EHZ720" s="23"/>
      <c r="EIA720" s="23"/>
      <c r="EIB720" s="23"/>
      <c r="EIC720" s="23"/>
      <c r="EID720" s="23"/>
      <c r="EIE720" s="23"/>
      <c r="EIF720" s="23"/>
      <c r="EIG720" s="23"/>
      <c r="EIH720" s="23"/>
      <c r="EII720" s="23"/>
      <c r="EIJ720" s="23"/>
      <c r="EIK720" s="23"/>
      <c r="EIL720" s="23"/>
      <c r="EIM720" s="23"/>
      <c r="EIN720" s="23"/>
      <c r="EIO720" s="23"/>
      <c r="EIP720" s="23"/>
      <c r="EIQ720" s="23"/>
      <c r="EIR720" s="23"/>
      <c r="EIS720" s="23"/>
      <c r="EIT720" s="23"/>
      <c r="EIU720" s="23"/>
      <c r="EIV720" s="23"/>
      <c r="EIW720" s="23"/>
      <c r="EIX720" s="23"/>
      <c r="EIY720" s="23"/>
      <c r="EIZ720" s="23"/>
      <c r="EJA720" s="23"/>
      <c r="EJB720" s="23"/>
      <c r="EJC720" s="23"/>
      <c r="EJD720" s="23"/>
      <c r="EJE720" s="23"/>
      <c r="EJF720" s="23"/>
      <c r="EJG720" s="23"/>
      <c r="EJH720" s="23"/>
      <c r="EJI720" s="23"/>
      <c r="EJJ720" s="23"/>
      <c r="EJK720" s="23"/>
      <c r="EJL720" s="23"/>
      <c r="EJM720" s="23"/>
      <c r="EJN720" s="23"/>
      <c r="EJO720" s="23"/>
      <c r="EJP720" s="23"/>
      <c r="EJQ720" s="23"/>
      <c r="EJR720" s="23"/>
      <c r="EJS720" s="23"/>
      <c r="EJT720" s="23"/>
      <c r="EJU720" s="23"/>
      <c r="EJV720" s="23"/>
      <c r="EJW720" s="23"/>
      <c r="EJX720" s="23"/>
      <c r="EJY720" s="23"/>
      <c r="EJZ720" s="23"/>
      <c r="EKA720" s="23"/>
      <c r="EKB720" s="23"/>
      <c r="EKC720" s="23"/>
      <c r="EKD720" s="23"/>
      <c r="EKE720" s="23"/>
      <c r="EKF720" s="23"/>
      <c r="EKG720" s="23"/>
      <c r="EKH720" s="23"/>
      <c r="EKI720" s="23"/>
      <c r="EKJ720" s="23"/>
      <c r="EKK720" s="23"/>
      <c r="EKL720" s="23"/>
      <c r="EKM720" s="23"/>
      <c r="EKN720" s="23"/>
      <c r="EKO720" s="23"/>
      <c r="EKP720" s="23"/>
      <c r="EKQ720" s="23"/>
      <c r="EKR720" s="23"/>
      <c r="EKS720" s="23"/>
      <c r="EKT720" s="23"/>
      <c r="EKU720" s="23"/>
      <c r="EKV720" s="23"/>
      <c r="EKW720" s="23"/>
      <c r="EKX720" s="23"/>
      <c r="EKY720" s="23"/>
      <c r="EKZ720" s="23"/>
      <c r="ELA720" s="23"/>
      <c r="ELB720" s="23"/>
      <c r="ELC720" s="23"/>
      <c r="ELD720" s="23"/>
      <c r="ELE720" s="23"/>
      <c r="ELF720" s="23"/>
      <c r="ELG720" s="23"/>
      <c r="ELH720" s="23"/>
      <c r="ELI720" s="23"/>
      <c r="ELJ720" s="23"/>
      <c r="ELK720" s="23"/>
      <c r="ELL720" s="23"/>
      <c r="ELM720" s="23"/>
      <c r="ELN720" s="23"/>
      <c r="ELO720" s="23"/>
      <c r="ELP720" s="23"/>
      <c r="ELQ720" s="23"/>
      <c r="ELR720" s="23"/>
      <c r="ELS720" s="23"/>
      <c r="ELT720" s="23"/>
      <c r="ELU720" s="23"/>
      <c r="ELV720" s="23"/>
      <c r="ELW720" s="23"/>
      <c r="ELX720" s="23"/>
      <c r="ELY720" s="23"/>
      <c r="ELZ720" s="23"/>
      <c r="EMA720" s="23"/>
      <c r="EMB720" s="23"/>
      <c r="EMC720" s="23"/>
      <c r="EMD720" s="23"/>
      <c r="EME720" s="23"/>
      <c r="EMF720" s="23"/>
      <c r="EMG720" s="23"/>
      <c r="EMH720" s="23"/>
      <c r="EMI720" s="23"/>
      <c r="EMJ720" s="23"/>
      <c r="EMK720" s="23"/>
      <c r="EML720" s="23"/>
      <c r="EMM720" s="23"/>
      <c r="EMN720" s="23"/>
      <c r="EMO720" s="23"/>
      <c r="EMP720" s="23"/>
      <c r="EMQ720" s="23"/>
      <c r="EMR720" s="23"/>
      <c r="EMS720" s="23"/>
      <c r="EMT720" s="23"/>
      <c r="EMU720" s="23"/>
      <c r="EMV720" s="23"/>
      <c r="EMW720" s="23"/>
      <c r="EMX720" s="23"/>
      <c r="EMY720" s="23"/>
      <c r="EMZ720" s="23"/>
      <c r="ENA720" s="23"/>
      <c r="ENB720" s="23"/>
      <c r="ENC720" s="23"/>
      <c r="END720" s="23"/>
      <c r="ENE720" s="23"/>
      <c r="ENF720" s="23"/>
      <c r="ENG720" s="23"/>
      <c r="ENH720" s="23"/>
      <c r="ENI720" s="23"/>
      <c r="ENJ720" s="23"/>
      <c r="ENK720" s="23"/>
      <c r="ENL720" s="23"/>
      <c r="ENM720" s="23"/>
      <c r="ENN720" s="23"/>
      <c r="ENO720" s="23"/>
      <c r="ENP720" s="23"/>
      <c r="ENQ720" s="23"/>
      <c r="ENR720" s="23"/>
      <c r="ENS720" s="23"/>
      <c r="ENT720" s="23"/>
      <c r="ENU720" s="23"/>
      <c r="ENV720" s="23"/>
      <c r="ENW720" s="23"/>
      <c r="ENX720" s="23"/>
      <c r="ENY720" s="23"/>
      <c r="ENZ720" s="23"/>
      <c r="EOA720" s="23"/>
      <c r="EOB720" s="23"/>
      <c r="EOC720" s="23"/>
      <c r="EOD720" s="23"/>
      <c r="EOE720" s="23"/>
      <c r="EOF720" s="23"/>
      <c r="EOG720" s="23"/>
      <c r="EOH720" s="23"/>
      <c r="EOI720" s="23"/>
      <c r="EOJ720" s="23"/>
      <c r="EOK720" s="23"/>
      <c r="EOL720" s="23"/>
      <c r="EOM720" s="23"/>
      <c r="EON720" s="23"/>
      <c r="EOO720" s="23"/>
      <c r="EOP720" s="23"/>
      <c r="EOQ720" s="23"/>
      <c r="EOR720" s="23"/>
      <c r="EOS720" s="23"/>
      <c r="EOT720" s="23"/>
      <c r="EOU720" s="23"/>
      <c r="EOV720" s="23"/>
      <c r="EOW720" s="23"/>
      <c r="EOX720" s="23"/>
      <c r="EOY720" s="23"/>
      <c r="EOZ720" s="23"/>
      <c r="EPA720" s="23"/>
      <c r="EPB720" s="23"/>
      <c r="EPC720" s="23"/>
      <c r="EPD720" s="23"/>
      <c r="EPE720" s="23"/>
      <c r="EPF720" s="23"/>
      <c r="EPG720" s="23"/>
      <c r="EPH720" s="23"/>
      <c r="EPI720" s="23"/>
      <c r="EPJ720" s="23"/>
      <c r="EPK720" s="23"/>
      <c r="EPL720" s="23"/>
      <c r="EPM720" s="23"/>
      <c r="EPN720" s="23"/>
      <c r="EPO720" s="23"/>
      <c r="EPP720" s="23"/>
      <c r="EPQ720" s="23"/>
      <c r="EPR720" s="23"/>
      <c r="EPS720" s="23"/>
      <c r="EPT720" s="23"/>
      <c r="EPU720" s="23"/>
      <c r="EPV720" s="23"/>
      <c r="EPW720" s="23"/>
      <c r="EPX720" s="23"/>
      <c r="EPY720" s="23"/>
      <c r="EPZ720" s="23"/>
      <c r="EQA720" s="23"/>
      <c r="EQB720" s="23"/>
      <c r="EQC720" s="23"/>
      <c r="EQD720" s="23"/>
      <c r="EQE720" s="23"/>
      <c r="EQF720" s="23"/>
      <c r="EQG720" s="23"/>
      <c r="EQH720" s="23"/>
      <c r="EQI720" s="23"/>
      <c r="EQJ720" s="23"/>
      <c r="EQK720" s="23"/>
      <c r="EQL720" s="23"/>
      <c r="EQM720" s="23"/>
      <c r="EQN720" s="23"/>
      <c r="EQO720" s="23"/>
      <c r="EQP720" s="23"/>
      <c r="EQQ720" s="23"/>
      <c r="EQR720" s="23"/>
      <c r="EQS720" s="23"/>
      <c r="EQT720" s="23"/>
      <c r="EQU720" s="23"/>
      <c r="EQV720" s="23"/>
      <c r="EQW720" s="23"/>
      <c r="EQX720" s="23"/>
      <c r="EQY720" s="23"/>
      <c r="EQZ720" s="23"/>
      <c r="ERA720" s="23"/>
      <c r="ERB720" s="23"/>
      <c r="ERC720" s="23"/>
      <c r="ERD720" s="23"/>
      <c r="ERE720" s="23"/>
      <c r="ERF720" s="23"/>
      <c r="ERG720" s="23"/>
      <c r="ERH720" s="23"/>
      <c r="ERI720" s="23"/>
      <c r="ERJ720" s="23"/>
      <c r="ERK720" s="23"/>
      <c r="ERL720" s="23"/>
      <c r="ERM720" s="23"/>
      <c r="ERN720" s="23"/>
      <c r="ERO720" s="23"/>
      <c r="ERP720" s="23"/>
      <c r="ERQ720" s="23"/>
      <c r="ERR720" s="23"/>
      <c r="ERS720" s="23"/>
      <c r="ERT720" s="23"/>
      <c r="ERU720" s="23"/>
      <c r="ERV720" s="23"/>
      <c r="ERW720" s="23"/>
      <c r="ERX720" s="23"/>
      <c r="ERY720" s="23"/>
      <c r="ERZ720" s="23"/>
      <c r="ESA720" s="23"/>
      <c r="ESB720" s="23"/>
      <c r="ESC720" s="23"/>
      <c r="ESD720" s="23"/>
      <c r="ESE720" s="23"/>
      <c r="ESF720" s="23"/>
      <c r="ESG720" s="23"/>
      <c r="ESH720" s="23"/>
      <c r="ESI720" s="23"/>
      <c r="ESJ720" s="23"/>
      <c r="ESK720" s="23"/>
      <c r="ESL720" s="23"/>
      <c r="ESM720" s="23"/>
      <c r="ESN720" s="23"/>
      <c r="ESO720" s="23"/>
      <c r="ESP720" s="23"/>
      <c r="ESQ720" s="23"/>
      <c r="ESR720" s="23"/>
      <c r="ESS720" s="23"/>
      <c r="EST720" s="23"/>
      <c r="ESU720" s="23"/>
      <c r="ESV720" s="23"/>
      <c r="ESW720" s="23"/>
      <c r="ESX720" s="23"/>
      <c r="ESY720" s="23"/>
      <c r="ESZ720" s="23"/>
      <c r="ETA720" s="23"/>
      <c r="ETB720" s="23"/>
      <c r="ETC720" s="23"/>
      <c r="ETD720" s="23"/>
      <c r="ETE720" s="23"/>
      <c r="ETF720" s="23"/>
      <c r="ETG720" s="23"/>
      <c r="ETH720" s="23"/>
      <c r="ETI720" s="23"/>
      <c r="ETJ720" s="23"/>
      <c r="ETK720" s="23"/>
      <c r="ETL720" s="23"/>
      <c r="ETM720" s="23"/>
      <c r="ETN720" s="23"/>
      <c r="ETO720" s="23"/>
      <c r="ETP720" s="23"/>
      <c r="ETQ720" s="23"/>
      <c r="ETR720" s="23"/>
      <c r="ETS720" s="23"/>
      <c r="ETT720" s="23"/>
      <c r="ETU720" s="23"/>
      <c r="ETV720" s="23"/>
      <c r="ETW720" s="23"/>
      <c r="ETX720" s="23"/>
      <c r="ETY720" s="23"/>
      <c r="ETZ720" s="23"/>
      <c r="EUA720" s="23"/>
      <c r="EUB720" s="23"/>
      <c r="EUC720" s="23"/>
      <c r="EUD720" s="23"/>
      <c r="EUE720" s="23"/>
      <c r="EUF720" s="23"/>
      <c r="EUG720" s="23"/>
      <c r="EUH720" s="23"/>
      <c r="EUI720" s="23"/>
      <c r="EUJ720" s="23"/>
      <c r="EUK720" s="23"/>
      <c r="EUL720" s="23"/>
      <c r="EUM720" s="23"/>
      <c r="EUN720" s="23"/>
      <c r="EUO720" s="23"/>
      <c r="EUP720" s="23"/>
      <c r="EUQ720" s="23"/>
      <c r="EUR720" s="23"/>
      <c r="EUS720" s="23"/>
      <c r="EUT720" s="23"/>
      <c r="EUU720" s="23"/>
      <c r="EUV720" s="23"/>
      <c r="EUW720" s="23"/>
      <c r="EUX720" s="23"/>
      <c r="EUY720" s="23"/>
      <c r="EUZ720" s="23"/>
      <c r="EVA720" s="23"/>
      <c r="EVB720" s="23"/>
      <c r="EVC720" s="23"/>
      <c r="EVD720" s="23"/>
      <c r="EVE720" s="23"/>
      <c r="EVF720" s="23"/>
      <c r="EVG720" s="23"/>
      <c r="EVH720" s="23"/>
      <c r="EVI720" s="23"/>
      <c r="EVJ720" s="23"/>
      <c r="EVK720" s="23"/>
      <c r="EVL720" s="23"/>
      <c r="EVM720" s="23"/>
      <c r="EVN720" s="23"/>
      <c r="EVO720" s="23"/>
      <c r="EVP720" s="23"/>
      <c r="EVQ720" s="23"/>
      <c r="EVR720" s="23"/>
      <c r="EVS720" s="23"/>
      <c r="EVT720" s="23"/>
      <c r="EVU720" s="23"/>
      <c r="EVV720" s="23"/>
      <c r="EVW720" s="23"/>
      <c r="EVX720" s="23"/>
      <c r="EVY720" s="23"/>
      <c r="EVZ720" s="23"/>
      <c r="EWA720" s="23"/>
      <c r="EWB720" s="23"/>
      <c r="EWC720" s="23"/>
      <c r="EWD720" s="23"/>
      <c r="EWE720" s="23"/>
      <c r="EWF720" s="23"/>
      <c r="EWG720" s="23"/>
      <c r="EWH720" s="23"/>
      <c r="EWI720" s="23"/>
      <c r="EWJ720" s="23"/>
      <c r="EWK720" s="23"/>
      <c r="EWL720" s="23"/>
      <c r="EWM720" s="23"/>
      <c r="EWN720" s="23"/>
      <c r="EWO720" s="23"/>
      <c r="EWP720" s="23"/>
      <c r="EWQ720" s="23"/>
      <c r="EWR720" s="23"/>
      <c r="EWS720" s="23"/>
      <c r="EWT720" s="23"/>
      <c r="EWU720" s="23"/>
      <c r="EWV720" s="23"/>
      <c r="EWW720" s="23"/>
      <c r="EWX720" s="23"/>
      <c r="EWY720" s="23"/>
      <c r="EWZ720" s="23"/>
      <c r="EXA720" s="23"/>
      <c r="EXB720" s="23"/>
      <c r="EXC720" s="23"/>
      <c r="EXD720" s="23"/>
      <c r="EXE720" s="23"/>
      <c r="EXF720" s="23"/>
      <c r="EXG720" s="23"/>
      <c r="EXH720" s="23"/>
      <c r="EXI720" s="23"/>
      <c r="EXJ720" s="23"/>
      <c r="EXK720" s="23"/>
      <c r="EXL720" s="23"/>
      <c r="EXM720" s="23"/>
      <c r="EXN720" s="23"/>
      <c r="EXO720" s="23"/>
      <c r="EXP720" s="23"/>
      <c r="EXQ720" s="23"/>
      <c r="EXR720" s="23"/>
      <c r="EXS720" s="23"/>
      <c r="EXT720" s="23"/>
      <c r="EXU720" s="23"/>
      <c r="EXV720" s="23"/>
      <c r="EXW720" s="23"/>
      <c r="EXX720" s="23"/>
      <c r="EXY720" s="23"/>
      <c r="EXZ720" s="23"/>
      <c r="EYA720" s="23"/>
      <c r="EYB720" s="23"/>
      <c r="EYC720" s="23"/>
      <c r="EYD720" s="23"/>
      <c r="EYE720" s="23"/>
      <c r="EYF720" s="23"/>
      <c r="EYG720" s="23"/>
      <c r="EYH720" s="23"/>
      <c r="EYI720" s="23"/>
      <c r="EYJ720" s="23"/>
      <c r="EYK720" s="23"/>
      <c r="EYL720" s="23"/>
      <c r="EYM720" s="23"/>
      <c r="EYN720" s="23"/>
      <c r="EYO720" s="23"/>
      <c r="EYP720" s="23"/>
      <c r="EYQ720" s="23"/>
      <c r="EYR720" s="23"/>
      <c r="EYS720" s="23"/>
      <c r="EYT720" s="23"/>
      <c r="EYU720" s="23"/>
      <c r="EYV720" s="23"/>
      <c r="EYW720" s="23"/>
      <c r="EYX720" s="23"/>
      <c r="EYY720" s="23"/>
      <c r="EYZ720" s="23"/>
      <c r="EZA720" s="23"/>
      <c r="EZB720" s="23"/>
      <c r="EZC720" s="23"/>
      <c r="EZD720" s="23"/>
      <c r="EZE720" s="23"/>
      <c r="EZF720" s="23"/>
      <c r="EZG720" s="23"/>
      <c r="EZH720" s="23"/>
      <c r="EZI720" s="23"/>
      <c r="EZJ720" s="23"/>
      <c r="EZK720" s="23"/>
      <c r="EZL720" s="23"/>
      <c r="EZM720" s="23"/>
      <c r="EZN720" s="23"/>
      <c r="EZO720" s="23"/>
      <c r="EZP720" s="23"/>
      <c r="EZQ720" s="23"/>
      <c r="EZR720" s="23"/>
      <c r="EZS720" s="23"/>
      <c r="EZT720" s="23"/>
      <c r="EZU720" s="23"/>
      <c r="EZV720" s="23"/>
      <c r="EZW720" s="23"/>
      <c r="EZX720" s="23"/>
      <c r="EZY720" s="23"/>
      <c r="EZZ720" s="23"/>
      <c r="FAA720" s="23"/>
      <c r="FAB720" s="23"/>
      <c r="FAC720" s="23"/>
      <c r="FAD720" s="23"/>
      <c r="FAE720" s="23"/>
      <c r="FAF720" s="23"/>
      <c r="FAG720" s="23"/>
      <c r="FAH720" s="23"/>
      <c r="FAI720" s="23"/>
      <c r="FAJ720" s="23"/>
      <c r="FAK720" s="23"/>
      <c r="FAL720" s="23"/>
      <c r="FAM720" s="23"/>
      <c r="FAN720" s="23"/>
      <c r="FAO720" s="23"/>
      <c r="FAP720" s="23"/>
      <c r="FAQ720" s="23"/>
      <c r="FAR720" s="23"/>
      <c r="FAS720" s="23"/>
      <c r="FAT720" s="23"/>
      <c r="FAU720" s="23"/>
      <c r="FAV720" s="23"/>
      <c r="FAW720" s="23"/>
      <c r="FAX720" s="23"/>
      <c r="FAY720" s="23"/>
      <c r="FAZ720" s="23"/>
      <c r="FBA720" s="23"/>
      <c r="FBB720" s="23"/>
      <c r="FBC720" s="23"/>
      <c r="FBD720" s="23"/>
      <c r="FBE720" s="23"/>
      <c r="FBF720" s="23"/>
      <c r="FBG720" s="23"/>
      <c r="FBH720" s="23"/>
      <c r="FBI720" s="23"/>
      <c r="FBJ720" s="23"/>
      <c r="FBK720" s="23"/>
      <c r="FBL720" s="23"/>
      <c r="FBM720" s="23"/>
      <c r="FBN720" s="23"/>
      <c r="FBO720" s="23"/>
      <c r="FBP720" s="23"/>
      <c r="FBQ720" s="23"/>
      <c r="FBR720" s="23"/>
      <c r="FBS720" s="23"/>
      <c r="FBT720" s="23"/>
      <c r="FBU720" s="23"/>
      <c r="FBV720" s="23"/>
      <c r="FBW720" s="23"/>
      <c r="FBX720" s="23"/>
      <c r="FBY720" s="23"/>
      <c r="FBZ720" s="23"/>
      <c r="FCA720" s="23"/>
      <c r="FCB720" s="23"/>
      <c r="FCC720" s="23"/>
      <c r="FCD720" s="23"/>
      <c r="FCE720" s="23"/>
      <c r="FCF720" s="23"/>
      <c r="FCG720" s="23"/>
      <c r="FCH720" s="23"/>
      <c r="FCI720" s="23"/>
      <c r="FCJ720" s="23"/>
      <c r="FCK720" s="23"/>
      <c r="FCL720" s="23"/>
      <c r="FCM720" s="23"/>
      <c r="FCN720" s="23"/>
      <c r="FCO720" s="23"/>
      <c r="FCP720" s="23"/>
      <c r="FCQ720" s="23"/>
      <c r="FCR720" s="23"/>
      <c r="FCS720" s="23"/>
      <c r="FCT720" s="23"/>
      <c r="FCU720" s="23"/>
      <c r="FCV720" s="23"/>
      <c r="FCW720" s="23"/>
      <c r="FCX720" s="23"/>
      <c r="FCY720" s="23"/>
      <c r="FCZ720" s="23"/>
      <c r="FDA720" s="23"/>
      <c r="FDB720" s="23"/>
      <c r="FDC720" s="23"/>
      <c r="FDD720" s="23"/>
      <c r="FDE720" s="23"/>
      <c r="FDF720" s="23"/>
      <c r="FDG720" s="23"/>
      <c r="FDH720" s="23"/>
      <c r="FDI720" s="23"/>
      <c r="FDJ720" s="23"/>
      <c r="FDK720" s="23"/>
      <c r="FDL720" s="23"/>
      <c r="FDM720" s="23"/>
      <c r="FDN720" s="23"/>
      <c r="FDO720" s="23"/>
      <c r="FDP720" s="23"/>
      <c r="FDQ720" s="23"/>
      <c r="FDR720" s="23"/>
      <c r="FDS720" s="23"/>
      <c r="FDT720" s="23"/>
      <c r="FDU720" s="23"/>
      <c r="FDV720" s="23"/>
      <c r="FDW720" s="23"/>
      <c r="FDX720" s="23"/>
      <c r="FDY720" s="23"/>
      <c r="FDZ720" s="23"/>
      <c r="FEA720" s="23"/>
      <c r="FEB720" s="23"/>
      <c r="FEC720" s="23"/>
      <c r="FED720" s="23"/>
      <c r="FEE720" s="23"/>
      <c r="FEF720" s="23"/>
      <c r="FEG720" s="23"/>
      <c r="FEH720" s="23"/>
      <c r="FEI720" s="23"/>
      <c r="FEJ720" s="23"/>
      <c r="FEK720" s="23"/>
      <c r="FEL720" s="23"/>
      <c r="FEM720" s="23"/>
      <c r="FEN720" s="23"/>
      <c r="FEO720" s="23"/>
      <c r="FEP720" s="23"/>
      <c r="FEQ720" s="23"/>
      <c r="FER720" s="23"/>
      <c r="FES720" s="23"/>
      <c r="FET720" s="23"/>
      <c r="FEU720" s="23"/>
      <c r="FEV720" s="23"/>
      <c r="FEW720" s="23"/>
      <c r="FEX720" s="23"/>
      <c r="FEY720" s="23"/>
      <c r="FEZ720" s="23"/>
      <c r="FFA720" s="23"/>
      <c r="FFB720" s="23"/>
      <c r="FFC720" s="23"/>
      <c r="FFD720" s="23"/>
      <c r="FFE720" s="23"/>
      <c r="FFF720" s="23"/>
      <c r="FFG720" s="23"/>
      <c r="FFH720" s="23"/>
      <c r="FFI720" s="23"/>
      <c r="FFJ720" s="23"/>
      <c r="FFK720" s="23"/>
      <c r="FFL720" s="23"/>
      <c r="FFM720" s="23"/>
      <c r="FFN720" s="23"/>
      <c r="FFO720" s="23"/>
      <c r="FFP720" s="23"/>
      <c r="FFQ720" s="23"/>
      <c r="FFR720" s="23"/>
      <c r="FFS720" s="23"/>
      <c r="FFT720" s="23"/>
      <c r="FFU720" s="23"/>
      <c r="FFV720" s="23"/>
      <c r="FFW720" s="23"/>
      <c r="FFX720" s="23"/>
      <c r="FFY720" s="23"/>
      <c r="FFZ720" s="23"/>
      <c r="FGA720" s="23"/>
      <c r="FGB720" s="23"/>
      <c r="FGC720" s="23"/>
      <c r="FGD720" s="23"/>
      <c r="FGE720" s="23"/>
      <c r="FGF720" s="23"/>
      <c r="FGG720" s="23"/>
      <c r="FGH720" s="23"/>
      <c r="FGI720" s="23"/>
      <c r="FGJ720" s="23"/>
      <c r="FGK720" s="23"/>
      <c r="FGL720" s="23"/>
      <c r="FGM720" s="23"/>
      <c r="FGN720" s="23"/>
      <c r="FGO720" s="23"/>
      <c r="FGP720" s="23"/>
      <c r="FGQ720" s="23"/>
      <c r="FGR720" s="23"/>
      <c r="FGS720" s="23"/>
      <c r="FGT720" s="23"/>
      <c r="FGU720" s="23"/>
      <c r="FGV720" s="23"/>
      <c r="FGW720" s="23"/>
      <c r="FGX720" s="23"/>
      <c r="FGY720" s="23"/>
      <c r="FGZ720" s="23"/>
      <c r="FHA720" s="23"/>
      <c r="FHB720" s="23"/>
      <c r="FHC720" s="23"/>
      <c r="FHD720" s="23"/>
      <c r="FHE720" s="23"/>
      <c r="FHF720" s="23"/>
      <c r="FHG720" s="23"/>
      <c r="FHH720" s="23"/>
      <c r="FHI720" s="23"/>
      <c r="FHJ720" s="23"/>
      <c r="FHK720" s="23"/>
      <c r="FHL720" s="23"/>
      <c r="FHM720" s="23"/>
      <c r="FHN720" s="23"/>
      <c r="FHO720" s="23"/>
      <c r="FHP720" s="23"/>
      <c r="FHQ720" s="23"/>
      <c r="FHR720" s="23"/>
      <c r="FHS720" s="23"/>
      <c r="FHT720" s="23"/>
      <c r="FHU720" s="23"/>
      <c r="FHV720" s="23"/>
      <c r="FHW720" s="23"/>
      <c r="FHX720" s="23"/>
      <c r="FHY720" s="23"/>
      <c r="FHZ720" s="23"/>
      <c r="FIA720" s="23"/>
      <c r="FIB720" s="23"/>
      <c r="FIC720" s="23"/>
      <c r="FID720" s="23"/>
      <c r="FIE720" s="23"/>
      <c r="FIF720" s="23"/>
      <c r="FIG720" s="23"/>
      <c r="FIH720" s="23"/>
      <c r="FII720" s="23"/>
      <c r="FIJ720" s="23"/>
      <c r="FIK720" s="23"/>
      <c r="FIL720" s="23"/>
      <c r="FIM720" s="23"/>
      <c r="FIN720" s="23"/>
      <c r="FIO720" s="23"/>
      <c r="FIP720" s="23"/>
      <c r="FIQ720" s="23"/>
      <c r="FIR720" s="23"/>
      <c r="FIS720" s="23"/>
      <c r="FIT720" s="23"/>
      <c r="FIU720" s="23"/>
      <c r="FIV720" s="23"/>
      <c r="FIW720" s="23"/>
      <c r="FIX720" s="23"/>
      <c r="FIY720" s="23"/>
      <c r="FIZ720" s="23"/>
      <c r="FJA720" s="23"/>
      <c r="FJB720" s="23"/>
      <c r="FJC720" s="23"/>
      <c r="FJD720" s="23"/>
      <c r="FJE720" s="23"/>
      <c r="FJF720" s="23"/>
      <c r="FJG720" s="23"/>
      <c r="FJH720" s="23"/>
      <c r="FJI720" s="23"/>
      <c r="FJJ720" s="23"/>
      <c r="FJK720" s="23"/>
      <c r="FJL720" s="23"/>
      <c r="FJM720" s="23"/>
      <c r="FJN720" s="23"/>
      <c r="FJO720" s="23"/>
      <c r="FJP720" s="23"/>
      <c r="FJQ720" s="23"/>
      <c r="FJR720" s="23"/>
      <c r="FJS720" s="23"/>
      <c r="FJT720" s="23"/>
      <c r="FJU720" s="23"/>
      <c r="FJV720" s="23"/>
      <c r="FJW720" s="23"/>
      <c r="FJX720" s="23"/>
      <c r="FJY720" s="23"/>
      <c r="FJZ720" s="23"/>
      <c r="FKA720" s="23"/>
      <c r="FKB720" s="23"/>
      <c r="FKC720" s="23"/>
      <c r="FKD720" s="23"/>
      <c r="FKE720" s="23"/>
      <c r="FKF720" s="23"/>
      <c r="FKG720" s="23"/>
      <c r="FKH720" s="23"/>
      <c r="FKI720" s="23"/>
      <c r="FKJ720" s="23"/>
      <c r="FKK720" s="23"/>
      <c r="FKL720" s="23"/>
      <c r="FKM720" s="23"/>
      <c r="FKN720" s="23"/>
      <c r="FKO720" s="23"/>
      <c r="FKP720" s="23"/>
      <c r="FKQ720" s="23"/>
      <c r="FKR720" s="23"/>
      <c r="FKS720" s="23"/>
      <c r="FKT720" s="23"/>
      <c r="FKU720" s="23"/>
      <c r="FKV720" s="23"/>
      <c r="FKW720" s="23"/>
      <c r="FKX720" s="23"/>
      <c r="FKY720" s="23"/>
      <c r="FKZ720" s="23"/>
      <c r="FLA720" s="23"/>
      <c r="FLB720" s="23"/>
      <c r="FLC720" s="23"/>
      <c r="FLD720" s="23"/>
      <c r="FLE720" s="23"/>
      <c r="FLF720" s="23"/>
      <c r="FLG720" s="23"/>
      <c r="FLH720" s="23"/>
      <c r="FLI720" s="23"/>
      <c r="FLJ720" s="23"/>
      <c r="FLK720" s="23"/>
      <c r="FLL720" s="23"/>
      <c r="FLM720" s="23"/>
      <c r="FLN720" s="23"/>
      <c r="FLO720" s="23"/>
      <c r="FLP720" s="23"/>
      <c r="FLQ720" s="23"/>
      <c r="FLR720" s="23"/>
      <c r="FLS720" s="23"/>
      <c r="FLT720" s="23"/>
      <c r="FLU720" s="23"/>
      <c r="FLV720" s="23"/>
      <c r="FLW720" s="23"/>
      <c r="FLX720" s="23"/>
      <c r="FLY720" s="23"/>
      <c r="FLZ720" s="23"/>
      <c r="FMA720" s="23"/>
      <c r="FMB720" s="23"/>
      <c r="FMC720" s="23"/>
      <c r="FMD720" s="23"/>
      <c r="FME720" s="23"/>
      <c r="FMF720" s="23"/>
      <c r="FMG720" s="23"/>
      <c r="FMH720" s="23"/>
      <c r="FMI720" s="23"/>
      <c r="FMJ720" s="23"/>
      <c r="FMK720" s="23"/>
      <c r="FML720" s="23"/>
      <c r="FMM720" s="23"/>
      <c r="FMN720" s="23"/>
      <c r="FMO720" s="23"/>
      <c r="FMP720" s="23"/>
      <c r="FMQ720" s="23"/>
      <c r="FMR720" s="23"/>
      <c r="FMS720" s="23"/>
      <c r="FMT720" s="23"/>
      <c r="FMU720" s="23"/>
      <c r="FMV720" s="23"/>
      <c r="FMW720" s="23"/>
      <c r="FMX720" s="23"/>
      <c r="FMY720" s="23"/>
      <c r="FMZ720" s="23"/>
      <c r="FNA720" s="23"/>
      <c r="FNB720" s="23"/>
      <c r="FNC720" s="23"/>
      <c r="FND720" s="23"/>
      <c r="FNE720" s="23"/>
      <c r="FNF720" s="23"/>
      <c r="FNG720" s="23"/>
      <c r="FNH720" s="23"/>
      <c r="FNI720" s="23"/>
      <c r="FNJ720" s="23"/>
      <c r="FNK720" s="23"/>
      <c r="FNL720" s="23"/>
      <c r="FNM720" s="23"/>
      <c r="FNN720" s="23"/>
      <c r="FNO720" s="23"/>
      <c r="FNP720" s="23"/>
      <c r="FNQ720" s="23"/>
      <c r="FNR720" s="23"/>
      <c r="FNS720" s="23"/>
      <c r="FNT720" s="23"/>
      <c r="FNU720" s="23"/>
      <c r="FNV720" s="23"/>
      <c r="FNW720" s="23"/>
      <c r="FNX720" s="23"/>
      <c r="FNY720" s="23"/>
      <c r="FNZ720" s="23"/>
      <c r="FOA720" s="23"/>
      <c r="FOB720" s="23"/>
      <c r="FOC720" s="23"/>
      <c r="FOD720" s="23"/>
      <c r="FOE720" s="23"/>
      <c r="FOF720" s="23"/>
      <c r="FOG720" s="23"/>
      <c r="FOH720" s="23"/>
      <c r="FOI720" s="23"/>
      <c r="FOJ720" s="23"/>
      <c r="FOK720" s="23"/>
      <c r="FOL720" s="23"/>
      <c r="FOM720" s="23"/>
      <c r="FON720" s="23"/>
      <c r="FOO720" s="23"/>
      <c r="FOP720" s="23"/>
      <c r="FOQ720" s="23"/>
      <c r="FOR720" s="23"/>
      <c r="FOS720" s="23"/>
      <c r="FOT720" s="23"/>
      <c r="FOU720" s="23"/>
      <c r="FOV720" s="23"/>
      <c r="FOW720" s="23"/>
      <c r="FOX720" s="23"/>
      <c r="FOY720" s="23"/>
      <c r="FOZ720" s="23"/>
      <c r="FPA720" s="23"/>
      <c r="FPB720" s="23"/>
      <c r="FPC720" s="23"/>
      <c r="FPD720" s="23"/>
      <c r="FPE720" s="23"/>
      <c r="FPF720" s="23"/>
      <c r="FPG720" s="23"/>
      <c r="FPH720" s="23"/>
      <c r="FPI720" s="23"/>
      <c r="FPJ720" s="23"/>
      <c r="FPK720" s="23"/>
      <c r="FPL720" s="23"/>
      <c r="FPM720" s="23"/>
      <c r="FPN720" s="23"/>
      <c r="FPO720" s="23"/>
      <c r="FPP720" s="23"/>
      <c r="FPQ720" s="23"/>
      <c r="FPR720" s="23"/>
      <c r="FPS720" s="23"/>
      <c r="FPT720" s="23"/>
      <c r="FPU720" s="23"/>
      <c r="FPV720" s="23"/>
      <c r="FPW720" s="23"/>
      <c r="FPX720" s="23"/>
      <c r="FPY720" s="23"/>
      <c r="FPZ720" s="23"/>
      <c r="FQA720" s="23"/>
      <c r="FQB720" s="23"/>
      <c r="FQC720" s="23"/>
      <c r="FQD720" s="23"/>
      <c r="FQE720" s="23"/>
      <c r="FQF720" s="23"/>
      <c r="FQG720" s="23"/>
      <c r="FQH720" s="23"/>
      <c r="FQI720" s="23"/>
      <c r="FQJ720" s="23"/>
      <c r="FQK720" s="23"/>
      <c r="FQL720" s="23"/>
      <c r="FQM720" s="23"/>
      <c r="FQN720" s="23"/>
      <c r="FQO720" s="23"/>
      <c r="FQP720" s="23"/>
      <c r="FQQ720" s="23"/>
      <c r="FQR720" s="23"/>
      <c r="FQS720" s="23"/>
      <c r="FQT720" s="23"/>
      <c r="FQU720" s="23"/>
      <c r="FQV720" s="23"/>
      <c r="FQW720" s="23"/>
      <c r="FQX720" s="23"/>
      <c r="FQY720" s="23"/>
      <c r="FQZ720" s="23"/>
      <c r="FRA720" s="23"/>
      <c r="FRB720" s="23"/>
      <c r="FRC720" s="23"/>
      <c r="FRD720" s="23"/>
      <c r="FRE720" s="23"/>
      <c r="FRF720" s="23"/>
      <c r="FRG720" s="23"/>
      <c r="FRH720" s="23"/>
      <c r="FRI720" s="23"/>
      <c r="FRJ720" s="23"/>
      <c r="FRK720" s="23"/>
      <c r="FRL720" s="23"/>
      <c r="FRM720" s="23"/>
      <c r="FRN720" s="23"/>
      <c r="FRO720" s="23"/>
      <c r="FRP720" s="23"/>
      <c r="FRQ720" s="23"/>
      <c r="FRR720" s="23"/>
      <c r="FRS720" s="23"/>
      <c r="FRT720" s="23"/>
      <c r="FRU720" s="23"/>
      <c r="FRV720" s="23"/>
      <c r="FRW720" s="23"/>
      <c r="FRX720" s="23"/>
      <c r="FRY720" s="23"/>
      <c r="FRZ720" s="23"/>
      <c r="FSA720" s="23"/>
      <c r="FSB720" s="23"/>
      <c r="FSC720" s="23"/>
      <c r="FSD720" s="23"/>
      <c r="FSE720" s="23"/>
      <c r="FSF720" s="23"/>
      <c r="FSG720" s="23"/>
      <c r="FSH720" s="23"/>
      <c r="FSI720" s="23"/>
      <c r="FSJ720" s="23"/>
      <c r="FSK720" s="23"/>
      <c r="FSL720" s="23"/>
      <c r="FSM720" s="23"/>
      <c r="FSN720" s="23"/>
      <c r="FSO720" s="23"/>
      <c r="FSP720" s="23"/>
      <c r="FSQ720" s="23"/>
      <c r="FSR720" s="23"/>
      <c r="FSS720" s="23"/>
      <c r="FST720" s="23"/>
      <c r="FSU720" s="23"/>
      <c r="FSV720" s="23"/>
      <c r="FSW720" s="23"/>
      <c r="FSX720" s="23"/>
      <c r="FSY720" s="23"/>
      <c r="FSZ720" s="23"/>
      <c r="FTA720" s="23"/>
      <c r="FTB720" s="23"/>
      <c r="FTC720" s="23"/>
      <c r="FTD720" s="23"/>
      <c r="FTE720" s="23"/>
      <c r="FTF720" s="23"/>
      <c r="FTG720" s="23"/>
      <c r="FTH720" s="23"/>
      <c r="FTI720" s="23"/>
      <c r="FTJ720" s="23"/>
      <c r="FTK720" s="23"/>
      <c r="FTL720" s="23"/>
      <c r="FTM720" s="23"/>
      <c r="FTN720" s="23"/>
      <c r="FTO720" s="23"/>
      <c r="FTP720" s="23"/>
      <c r="FTQ720" s="23"/>
      <c r="FTR720" s="23"/>
      <c r="FTS720" s="23"/>
      <c r="FTT720" s="23"/>
      <c r="FTU720" s="23"/>
      <c r="FTV720" s="23"/>
      <c r="FTW720" s="23"/>
      <c r="FTX720" s="23"/>
      <c r="FTY720" s="23"/>
      <c r="FTZ720" s="23"/>
      <c r="FUA720" s="23"/>
      <c r="FUB720" s="23"/>
      <c r="FUC720" s="23"/>
      <c r="FUD720" s="23"/>
      <c r="FUE720" s="23"/>
      <c r="FUF720" s="23"/>
      <c r="FUG720" s="23"/>
      <c r="FUH720" s="23"/>
      <c r="FUI720" s="23"/>
      <c r="FUJ720" s="23"/>
      <c r="FUK720" s="23"/>
      <c r="FUL720" s="23"/>
      <c r="FUM720" s="23"/>
      <c r="FUN720" s="23"/>
      <c r="FUO720" s="23"/>
      <c r="FUP720" s="23"/>
      <c r="FUQ720" s="23"/>
      <c r="FUR720" s="23"/>
      <c r="FUS720" s="23"/>
      <c r="FUT720" s="23"/>
      <c r="FUU720" s="23"/>
      <c r="FUV720" s="23"/>
      <c r="FUW720" s="23"/>
      <c r="FUX720" s="23"/>
      <c r="FUY720" s="23"/>
      <c r="FUZ720" s="23"/>
      <c r="FVA720" s="23"/>
      <c r="FVB720" s="23"/>
      <c r="FVC720" s="23"/>
      <c r="FVD720" s="23"/>
      <c r="FVE720" s="23"/>
      <c r="FVF720" s="23"/>
      <c r="FVG720" s="23"/>
      <c r="FVH720" s="23"/>
      <c r="FVI720" s="23"/>
      <c r="FVJ720" s="23"/>
      <c r="FVK720" s="23"/>
      <c r="FVL720" s="23"/>
      <c r="FVM720" s="23"/>
      <c r="FVN720" s="23"/>
      <c r="FVO720" s="23"/>
      <c r="FVP720" s="23"/>
      <c r="FVQ720" s="23"/>
      <c r="FVR720" s="23"/>
      <c r="FVS720" s="23"/>
      <c r="FVT720" s="23"/>
      <c r="FVU720" s="23"/>
      <c r="FVV720" s="23"/>
      <c r="FVW720" s="23"/>
      <c r="FVX720" s="23"/>
      <c r="FVY720" s="23"/>
      <c r="FVZ720" s="23"/>
      <c r="FWA720" s="23"/>
      <c r="FWB720" s="23"/>
      <c r="FWC720" s="23"/>
      <c r="FWD720" s="23"/>
      <c r="FWE720" s="23"/>
      <c r="FWF720" s="23"/>
      <c r="FWG720" s="23"/>
      <c r="FWH720" s="23"/>
      <c r="FWI720" s="23"/>
      <c r="FWJ720" s="23"/>
      <c r="FWK720" s="23"/>
      <c r="FWL720" s="23"/>
      <c r="FWM720" s="23"/>
      <c r="FWN720" s="23"/>
      <c r="FWO720" s="23"/>
      <c r="FWP720" s="23"/>
      <c r="FWQ720" s="23"/>
      <c r="FWR720" s="23"/>
      <c r="FWS720" s="23"/>
      <c r="FWT720" s="23"/>
      <c r="FWU720" s="23"/>
      <c r="FWV720" s="23"/>
      <c r="FWW720" s="23"/>
      <c r="FWX720" s="23"/>
      <c r="FWY720" s="23"/>
      <c r="FWZ720" s="23"/>
      <c r="FXA720" s="23"/>
      <c r="FXB720" s="23"/>
      <c r="FXC720" s="23"/>
      <c r="FXD720" s="23"/>
      <c r="FXE720" s="23"/>
      <c r="FXF720" s="23"/>
      <c r="FXG720" s="23"/>
      <c r="FXH720" s="23"/>
      <c r="FXI720" s="23"/>
      <c r="FXJ720" s="23"/>
      <c r="FXK720" s="23"/>
      <c r="FXL720" s="23"/>
      <c r="FXM720" s="23"/>
      <c r="FXN720" s="23"/>
      <c r="FXO720" s="23"/>
      <c r="FXP720" s="23"/>
      <c r="FXQ720" s="23"/>
      <c r="FXR720" s="23"/>
      <c r="FXS720" s="23"/>
      <c r="FXT720" s="23"/>
      <c r="FXU720" s="23"/>
      <c r="FXV720" s="23"/>
      <c r="FXW720" s="23"/>
      <c r="FXX720" s="23"/>
      <c r="FXY720" s="23"/>
      <c r="FXZ720" s="23"/>
      <c r="FYA720" s="23"/>
      <c r="FYB720" s="23"/>
      <c r="FYC720" s="23"/>
      <c r="FYD720" s="23"/>
      <c r="FYE720" s="23"/>
      <c r="FYF720" s="23"/>
      <c r="FYG720" s="23"/>
      <c r="FYH720" s="23"/>
      <c r="FYI720" s="23"/>
      <c r="FYJ720" s="23"/>
      <c r="FYK720" s="23"/>
      <c r="FYL720" s="23"/>
      <c r="FYM720" s="23"/>
      <c r="FYN720" s="23"/>
      <c r="FYO720" s="23"/>
      <c r="FYP720" s="23"/>
      <c r="FYQ720" s="23"/>
      <c r="FYR720" s="23"/>
      <c r="FYS720" s="23"/>
      <c r="FYT720" s="23"/>
      <c r="FYU720" s="23"/>
      <c r="FYV720" s="23"/>
      <c r="FYW720" s="23"/>
      <c r="FYX720" s="23"/>
      <c r="FYY720" s="23"/>
      <c r="FYZ720" s="23"/>
      <c r="FZA720" s="23"/>
      <c r="FZB720" s="23"/>
      <c r="FZC720" s="23"/>
      <c r="FZD720" s="23"/>
      <c r="FZE720" s="23"/>
      <c r="FZF720" s="23"/>
      <c r="FZG720" s="23"/>
      <c r="FZH720" s="23"/>
      <c r="FZI720" s="23"/>
      <c r="FZJ720" s="23"/>
      <c r="FZK720" s="23"/>
      <c r="FZL720" s="23"/>
      <c r="FZM720" s="23"/>
      <c r="FZN720" s="23"/>
      <c r="FZO720" s="23"/>
      <c r="FZP720" s="23"/>
      <c r="FZQ720" s="23"/>
      <c r="FZR720" s="23"/>
      <c r="FZS720" s="23"/>
      <c r="FZT720" s="23"/>
      <c r="FZU720" s="23"/>
      <c r="FZV720" s="23"/>
      <c r="FZW720" s="23"/>
      <c r="FZX720" s="23"/>
      <c r="FZY720" s="23"/>
      <c r="FZZ720" s="23"/>
      <c r="GAA720" s="23"/>
      <c r="GAB720" s="23"/>
      <c r="GAC720" s="23"/>
      <c r="GAD720" s="23"/>
      <c r="GAE720" s="23"/>
      <c r="GAF720" s="23"/>
      <c r="GAG720" s="23"/>
      <c r="GAH720" s="23"/>
      <c r="GAI720" s="23"/>
      <c r="GAJ720" s="23"/>
      <c r="GAK720" s="23"/>
      <c r="GAL720" s="23"/>
      <c r="GAM720" s="23"/>
      <c r="GAN720" s="23"/>
      <c r="GAO720" s="23"/>
      <c r="GAP720" s="23"/>
      <c r="GAQ720" s="23"/>
      <c r="GAR720" s="23"/>
      <c r="GAS720" s="23"/>
      <c r="GAT720" s="23"/>
      <c r="GAU720" s="23"/>
      <c r="GAV720" s="23"/>
      <c r="GAW720" s="23"/>
      <c r="GAX720" s="23"/>
      <c r="GAY720" s="23"/>
      <c r="GAZ720" s="23"/>
      <c r="GBA720" s="23"/>
      <c r="GBB720" s="23"/>
      <c r="GBC720" s="23"/>
      <c r="GBD720" s="23"/>
      <c r="GBE720" s="23"/>
      <c r="GBF720" s="23"/>
      <c r="GBG720" s="23"/>
      <c r="GBH720" s="23"/>
      <c r="GBI720" s="23"/>
      <c r="GBJ720" s="23"/>
      <c r="GBK720" s="23"/>
      <c r="GBL720" s="23"/>
      <c r="GBM720" s="23"/>
      <c r="GBN720" s="23"/>
      <c r="GBO720" s="23"/>
      <c r="GBP720" s="23"/>
      <c r="GBQ720" s="23"/>
      <c r="GBR720" s="23"/>
      <c r="GBS720" s="23"/>
      <c r="GBT720" s="23"/>
      <c r="GBU720" s="23"/>
      <c r="GBV720" s="23"/>
      <c r="GBW720" s="23"/>
      <c r="GBX720" s="23"/>
      <c r="GBY720" s="23"/>
      <c r="GBZ720" s="23"/>
      <c r="GCA720" s="23"/>
      <c r="GCB720" s="23"/>
      <c r="GCC720" s="23"/>
      <c r="GCD720" s="23"/>
      <c r="GCE720" s="23"/>
      <c r="GCF720" s="23"/>
      <c r="GCG720" s="23"/>
      <c r="GCH720" s="23"/>
      <c r="GCI720" s="23"/>
      <c r="GCJ720" s="23"/>
      <c r="GCK720" s="23"/>
      <c r="GCL720" s="23"/>
      <c r="GCM720" s="23"/>
      <c r="GCN720" s="23"/>
      <c r="GCO720" s="23"/>
      <c r="GCP720" s="23"/>
      <c r="GCQ720" s="23"/>
      <c r="GCR720" s="23"/>
      <c r="GCS720" s="23"/>
      <c r="GCT720" s="23"/>
      <c r="GCU720" s="23"/>
      <c r="GCV720" s="23"/>
      <c r="GCW720" s="23"/>
      <c r="GCX720" s="23"/>
      <c r="GCY720" s="23"/>
      <c r="GCZ720" s="23"/>
      <c r="GDA720" s="23"/>
      <c r="GDB720" s="23"/>
      <c r="GDC720" s="23"/>
      <c r="GDD720" s="23"/>
      <c r="GDE720" s="23"/>
      <c r="GDF720" s="23"/>
      <c r="GDG720" s="23"/>
      <c r="GDH720" s="23"/>
      <c r="GDI720" s="23"/>
      <c r="GDJ720" s="23"/>
      <c r="GDK720" s="23"/>
      <c r="GDL720" s="23"/>
      <c r="GDM720" s="23"/>
      <c r="GDN720" s="23"/>
      <c r="GDO720" s="23"/>
      <c r="GDP720" s="23"/>
      <c r="GDQ720" s="23"/>
      <c r="GDR720" s="23"/>
      <c r="GDS720" s="23"/>
      <c r="GDT720" s="23"/>
      <c r="GDU720" s="23"/>
      <c r="GDV720" s="23"/>
      <c r="GDW720" s="23"/>
      <c r="GDX720" s="23"/>
      <c r="GDY720" s="23"/>
      <c r="GDZ720" s="23"/>
      <c r="GEA720" s="23"/>
      <c r="GEB720" s="23"/>
      <c r="GEC720" s="23"/>
      <c r="GED720" s="23"/>
      <c r="GEE720" s="23"/>
      <c r="GEF720" s="23"/>
      <c r="GEG720" s="23"/>
      <c r="GEH720" s="23"/>
      <c r="GEI720" s="23"/>
      <c r="GEJ720" s="23"/>
      <c r="GEK720" s="23"/>
      <c r="GEL720" s="23"/>
      <c r="GEM720" s="23"/>
      <c r="GEN720" s="23"/>
      <c r="GEO720" s="23"/>
      <c r="GEP720" s="23"/>
      <c r="GEQ720" s="23"/>
      <c r="GER720" s="23"/>
      <c r="GES720" s="23"/>
      <c r="GET720" s="23"/>
      <c r="GEU720" s="23"/>
      <c r="GEV720" s="23"/>
      <c r="GEW720" s="23"/>
      <c r="GEX720" s="23"/>
      <c r="GEY720" s="23"/>
      <c r="GEZ720" s="23"/>
      <c r="GFA720" s="23"/>
      <c r="GFB720" s="23"/>
      <c r="GFC720" s="23"/>
      <c r="GFD720" s="23"/>
      <c r="GFE720" s="23"/>
      <c r="GFF720" s="23"/>
      <c r="GFG720" s="23"/>
      <c r="GFH720" s="23"/>
      <c r="GFI720" s="23"/>
      <c r="GFJ720" s="23"/>
      <c r="GFK720" s="23"/>
      <c r="GFL720" s="23"/>
      <c r="GFM720" s="23"/>
      <c r="GFN720" s="23"/>
      <c r="GFO720" s="23"/>
      <c r="GFP720" s="23"/>
      <c r="GFQ720" s="23"/>
      <c r="GFR720" s="23"/>
      <c r="GFS720" s="23"/>
      <c r="GFT720" s="23"/>
      <c r="GFU720" s="23"/>
      <c r="GFV720" s="23"/>
      <c r="GFW720" s="23"/>
      <c r="GFX720" s="23"/>
      <c r="GFY720" s="23"/>
      <c r="GFZ720" s="23"/>
      <c r="GGA720" s="23"/>
      <c r="GGB720" s="23"/>
      <c r="GGC720" s="23"/>
      <c r="GGD720" s="23"/>
      <c r="GGE720" s="23"/>
      <c r="GGF720" s="23"/>
      <c r="GGG720" s="23"/>
      <c r="GGH720" s="23"/>
      <c r="GGI720" s="23"/>
      <c r="GGJ720" s="23"/>
      <c r="GGK720" s="23"/>
      <c r="GGL720" s="23"/>
      <c r="GGM720" s="23"/>
      <c r="GGN720" s="23"/>
      <c r="GGO720" s="23"/>
      <c r="GGP720" s="23"/>
      <c r="GGQ720" s="23"/>
      <c r="GGR720" s="23"/>
      <c r="GGS720" s="23"/>
      <c r="GGT720" s="23"/>
      <c r="GGU720" s="23"/>
      <c r="GGV720" s="23"/>
      <c r="GGW720" s="23"/>
      <c r="GGX720" s="23"/>
      <c r="GGY720" s="23"/>
      <c r="GGZ720" s="23"/>
      <c r="GHA720" s="23"/>
      <c r="GHB720" s="23"/>
      <c r="GHC720" s="23"/>
      <c r="GHD720" s="23"/>
      <c r="GHE720" s="23"/>
      <c r="GHF720" s="23"/>
      <c r="GHG720" s="23"/>
      <c r="GHH720" s="23"/>
      <c r="GHI720" s="23"/>
      <c r="GHJ720" s="23"/>
      <c r="GHK720" s="23"/>
      <c r="GHL720" s="23"/>
      <c r="GHM720" s="23"/>
      <c r="GHN720" s="23"/>
      <c r="GHO720" s="23"/>
      <c r="GHP720" s="23"/>
      <c r="GHQ720" s="23"/>
      <c r="GHR720" s="23"/>
      <c r="GHS720" s="23"/>
      <c r="GHT720" s="23"/>
      <c r="GHU720" s="23"/>
      <c r="GHV720" s="23"/>
      <c r="GHW720" s="23"/>
      <c r="GHX720" s="23"/>
      <c r="GHY720" s="23"/>
      <c r="GHZ720" s="23"/>
      <c r="GIA720" s="23"/>
      <c r="GIB720" s="23"/>
      <c r="GIC720" s="23"/>
      <c r="GID720" s="23"/>
      <c r="GIE720" s="23"/>
      <c r="GIF720" s="23"/>
      <c r="GIG720" s="23"/>
      <c r="GIH720" s="23"/>
      <c r="GII720" s="23"/>
      <c r="GIJ720" s="23"/>
      <c r="GIK720" s="23"/>
      <c r="GIL720" s="23"/>
      <c r="GIM720" s="23"/>
      <c r="GIN720" s="23"/>
      <c r="GIO720" s="23"/>
      <c r="GIP720" s="23"/>
      <c r="GIQ720" s="23"/>
      <c r="GIR720" s="23"/>
      <c r="GIS720" s="23"/>
      <c r="GIT720" s="23"/>
      <c r="GIU720" s="23"/>
      <c r="GIV720" s="23"/>
      <c r="GIW720" s="23"/>
      <c r="GIX720" s="23"/>
      <c r="GIY720" s="23"/>
      <c r="GIZ720" s="23"/>
      <c r="GJA720" s="23"/>
      <c r="GJB720" s="23"/>
      <c r="GJC720" s="23"/>
      <c r="GJD720" s="23"/>
      <c r="GJE720" s="23"/>
      <c r="GJF720" s="23"/>
      <c r="GJG720" s="23"/>
      <c r="GJH720" s="23"/>
      <c r="GJI720" s="23"/>
      <c r="GJJ720" s="23"/>
      <c r="GJK720" s="23"/>
      <c r="GJL720" s="23"/>
      <c r="GJM720" s="23"/>
      <c r="GJN720" s="23"/>
      <c r="GJO720" s="23"/>
      <c r="GJP720" s="23"/>
      <c r="GJQ720" s="23"/>
      <c r="GJR720" s="23"/>
      <c r="GJS720" s="23"/>
      <c r="GJT720" s="23"/>
      <c r="GJU720" s="23"/>
      <c r="GJV720" s="23"/>
      <c r="GJW720" s="23"/>
      <c r="GJX720" s="23"/>
      <c r="GJY720" s="23"/>
      <c r="GJZ720" s="23"/>
      <c r="GKA720" s="23"/>
      <c r="GKB720" s="23"/>
      <c r="GKC720" s="23"/>
      <c r="GKD720" s="23"/>
      <c r="GKE720" s="23"/>
      <c r="GKF720" s="23"/>
      <c r="GKG720" s="23"/>
      <c r="GKH720" s="23"/>
      <c r="GKI720" s="23"/>
      <c r="GKJ720" s="23"/>
      <c r="GKK720" s="23"/>
      <c r="GKL720" s="23"/>
      <c r="GKM720" s="23"/>
      <c r="GKN720" s="23"/>
      <c r="GKO720" s="23"/>
      <c r="GKP720" s="23"/>
      <c r="GKQ720" s="23"/>
      <c r="GKR720" s="23"/>
      <c r="GKS720" s="23"/>
      <c r="GKT720" s="23"/>
      <c r="GKU720" s="23"/>
      <c r="GKV720" s="23"/>
      <c r="GKW720" s="23"/>
      <c r="GKX720" s="23"/>
      <c r="GKY720" s="23"/>
      <c r="GKZ720" s="23"/>
      <c r="GLA720" s="23"/>
      <c r="GLB720" s="23"/>
      <c r="GLC720" s="23"/>
      <c r="GLD720" s="23"/>
      <c r="GLE720" s="23"/>
      <c r="GLF720" s="23"/>
      <c r="GLG720" s="23"/>
      <c r="GLH720" s="23"/>
      <c r="GLI720" s="23"/>
      <c r="GLJ720" s="23"/>
      <c r="GLK720" s="23"/>
      <c r="GLL720" s="23"/>
      <c r="GLM720" s="23"/>
      <c r="GLN720" s="23"/>
      <c r="GLO720" s="23"/>
      <c r="GLP720" s="23"/>
      <c r="GLQ720" s="23"/>
      <c r="GLR720" s="23"/>
      <c r="GLS720" s="23"/>
      <c r="GLT720" s="23"/>
      <c r="GLU720" s="23"/>
      <c r="GLV720" s="23"/>
      <c r="GLW720" s="23"/>
      <c r="GLX720" s="23"/>
      <c r="GLY720" s="23"/>
      <c r="GLZ720" s="23"/>
      <c r="GMA720" s="23"/>
      <c r="GMB720" s="23"/>
      <c r="GMC720" s="23"/>
      <c r="GMD720" s="23"/>
      <c r="GME720" s="23"/>
      <c r="GMF720" s="23"/>
      <c r="GMG720" s="23"/>
      <c r="GMH720" s="23"/>
      <c r="GMI720" s="23"/>
      <c r="GMJ720" s="23"/>
      <c r="GMK720" s="23"/>
      <c r="GML720" s="23"/>
      <c r="GMM720" s="23"/>
      <c r="GMN720" s="23"/>
      <c r="GMO720" s="23"/>
      <c r="GMP720" s="23"/>
      <c r="GMQ720" s="23"/>
      <c r="GMR720" s="23"/>
      <c r="GMS720" s="23"/>
      <c r="GMT720" s="23"/>
      <c r="GMU720" s="23"/>
      <c r="GMV720" s="23"/>
      <c r="GMW720" s="23"/>
      <c r="GMX720" s="23"/>
      <c r="GMY720" s="23"/>
      <c r="GMZ720" s="23"/>
      <c r="GNA720" s="23"/>
      <c r="GNB720" s="23"/>
      <c r="GNC720" s="23"/>
      <c r="GND720" s="23"/>
      <c r="GNE720" s="23"/>
      <c r="GNF720" s="23"/>
      <c r="GNG720" s="23"/>
      <c r="GNH720" s="23"/>
      <c r="GNI720" s="23"/>
      <c r="GNJ720" s="23"/>
      <c r="GNK720" s="23"/>
      <c r="GNL720" s="23"/>
      <c r="GNM720" s="23"/>
      <c r="GNN720" s="23"/>
      <c r="GNO720" s="23"/>
      <c r="GNP720" s="23"/>
      <c r="GNQ720" s="23"/>
      <c r="GNR720" s="23"/>
      <c r="GNS720" s="23"/>
      <c r="GNT720" s="23"/>
      <c r="GNU720" s="23"/>
      <c r="GNV720" s="23"/>
      <c r="GNW720" s="23"/>
      <c r="GNX720" s="23"/>
      <c r="GNY720" s="23"/>
      <c r="GNZ720" s="23"/>
      <c r="GOA720" s="23"/>
      <c r="GOB720" s="23"/>
      <c r="GOC720" s="23"/>
      <c r="GOD720" s="23"/>
      <c r="GOE720" s="23"/>
      <c r="GOF720" s="23"/>
      <c r="GOG720" s="23"/>
      <c r="GOH720" s="23"/>
      <c r="GOI720" s="23"/>
      <c r="GOJ720" s="23"/>
      <c r="GOK720" s="23"/>
      <c r="GOL720" s="23"/>
      <c r="GOM720" s="23"/>
      <c r="GON720" s="23"/>
      <c r="GOO720" s="23"/>
      <c r="GOP720" s="23"/>
      <c r="GOQ720" s="23"/>
      <c r="GOR720" s="23"/>
      <c r="GOS720" s="23"/>
      <c r="GOT720" s="23"/>
      <c r="GOU720" s="23"/>
      <c r="GOV720" s="23"/>
      <c r="GOW720" s="23"/>
      <c r="GOX720" s="23"/>
      <c r="GOY720" s="23"/>
      <c r="GOZ720" s="23"/>
      <c r="GPA720" s="23"/>
      <c r="GPB720" s="23"/>
      <c r="GPC720" s="23"/>
      <c r="GPD720" s="23"/>
      <c r="GPE720" s="23"/>
      <c r="GPF720" s="23"/>
      <c r="GPG720" s="23"/>
      <c r="GPH720" s="23"/>
      <c r="GPI720" s="23"/>
      <c r="GPJ720" s="23"/>
      <c r="GPK720" s="23"/>
      <c r="GPL720" s="23"/>
      <c r="GPM720" s="23"/>
      <c r="GPN720" s="23"/>
      <c r="GPO720" s="23"/>
      <c r="GPP720" s="23"/>
      <c r="GPQ720" s="23"/>
      <c r="GPR720" s="23"/>
      <c r="GPS720" s="23"/>
      <c r="GPT720" s="23"/>
      <c r="GPU720" s="23"/>
      <c r="GPV720" s="23"/>
      <c r="GPW720" s="23"/>
      <c r="GPX720" s="23"/>
      <c r="GPY720" s="23"/>
      <c r="GPZ720" s="23"/>
      <c r="GQA720" s="23"/>
      <c r="GQB720" s="23"/>
      <c r="GQC720" s="23"/>
      <c r="GQD720" s="23"/>
      <c r="GQE720" s="23"/>
      <c r="GQF720" s="23"/>
      <c r="GQG720" s="23"/>
      <c r="GQH720" s="23"/>
      <c r="GQI720" s="23"/>
      <c r="GQJ720" s="23"/>
      <c r="GQK720" s="23"/>
      <c r="GQL720" s="23"/>
      <c r="GQM720" s="23"/>
      <c r="GQN720" s="23"/>
      <c r="GQO720" s="23"/>
      <c r="GQP720" s="23"/>
      <c r="GQQ720" s="23"/>
      <c r="GQR720" s="23"/>
      <c r="GQS720" s="23"/>
      <c r="GQT720" s="23"/>
      <c r="GQU720" s="23"/>
      <c r="GQV720" s="23"/>
      <c r="GQW720" s="23"/>
      <c r="GQX720" s="23"/>
      <c r="GQY720" s="23"/>
      <c r="GQZ720" s="23"/>
      <c r="GRA720" s="23"/>
      <c r="GRB720" s="23"/>
      <c r="GRC720" s="23"/>
      <c r="GRD720" s="23"/>
      <c r="GRE720" s="23"/>
      <c r="GRF720" s="23"/>
      <c r="GRG720" s="23"/>
      <c r="GRH720" s="23"/>
      <c r="GRI720" s="23"/>
      <c r="GRJ720" s="23"/>
      <c r="GRK720" s="23"/>
      <c r="GRL720" s="23"/>
      <c r="GRM720" s="23"/>
      <c r="GRN720" s="23"/>
      <c r="GRO720" s="23"/>
      <c r="GRP720" s="23"/>
      <c r="GRQ720" s="23"/>
      <c r="GRR720" s="23"/>
      <c r="GRS720" s="23"/>
      <c r="GRT720" s="23"/>
      <c r="GRU720" s="23"/>
      <c r="GRV720" s="23"/>
      <c r="GRW720" s="23"/>
      <c r="GRX720" s="23"/>
      <c r="GRY720" s="23"/>
      <c r="GRZ720" s="23"/>
      <c r="GSA720" s="23"/>
      <c r="GSB720" s="23"/>
      <c r="GSC720" s="23"/>
      <c r="GSD720" s="23"/>
      <c r="GSE720" s="23"/>
      <c r="GSF720" s="23"/>
      <c r="GSG720" s="23"/>
      <c r="GSH720" s="23"/>
      <c r="GSI720" s="23"/>
      <c r="GSJ720" s="23"/>
      <c r="GSK720" s="23"/>
      <c r="GSL720" s="23"/>
      <c r="GSM720" s="23"/>
      <c r="GSN720" s="23"/>
      <c r="GSO720" s="23"/>
      <c r="GSP720" s="23"/>
      <c r="GSQ720" s="23"/>
      <c r="GSR720" s="23"/>
      <c r="GSS720" s="23"/>
      <c r="GST720" s="23"/>
      <c r="GSU720" s="23"/>
      <c r="GSV720" s="23"/>
      <c r="GSW720" s="23"/>
      <c r="GSX720" s="23"/>
      <c r="GSY720" s="23"/>
      <c r="GSZ720" s="23"/>
      <c r="GTA720" s="23"/>
      <c r="GTB720" s="23"/>
      <c r="GTC720" s="23"/>
      <c r="GTD720" s="23"/>
      <c r="GTE720" s="23"/>
      <c r="GTF720" s="23"/>
      <c r="GTG720" s="23"/>
      <c r="GTH720" s="23"/>
      <c r="GTI720" s="23"/>
      <c r="GTJ720" s="23"/>
      <c r="GTK720" s="23"/>
      <c r="GTL720" s="23"/>
      <c r="GTM720" s="23"/>
      <c r="GTN720" s="23"/>
      <c r="GTO720" s="23"/>
      <c r="GTP720" s="23"/>
      <c r="GTQ720" s="23"/>
      <c r="GTR720" s="23"/>
      <c r="GTS720" s="23"/>
      <c r="GTT720" s="23"/>
      <c r="GTU720" s="23"/>
      <c r="GTV720" s="23"/>
      <c r="GTW720" s="23"/>
      <c r="GTX720" s="23"/>
      <c r="GTY720" s="23"/>
      <c r="GTZ720" s="23"/>
      <c r="GUA720" s="23"/>
      <c r="GUB720" s="23"/>
      <c r="GUC720" s="23"/>
      <c r="GUD720" s="23"/>
      <c r="GUE720" s="23"/>
      <c r="GUF720" s="23"/>
      <c r="GUG720" s="23"/>
      <c r="GUH720" s="23"/>
      <c r="GUI720" s="23"/>
      <c r="GUJ720" s="23"/>
      <c r="GUK720" s="23"/>
      <c r="GUL720" s="23"/>
      <c r="GUM720" s="23"/>
      <c r="GUN720" s="23"/>
      <c r="GUO720" s="23"/>
      <c r="GUP720" s="23"/>
      <c r="GUQ720" s="23"/>
      <c r="GUR720" s="23"/>
      <c r="GUS720" s="23"/>
      <c r="GUT720" s="23"/>
      <c r="GUU720" s="23"/>
      <c r="GUV720" s="23"/>
      <c r="GUW720" s="23"/>
      <c r="GUX720" s="23"/>
      <c r="GUY720" s="23"/>
      <c r="GUZ720" s="23"/>
      <c r="GVA720" s="23"/>
      <c r="GVB720" s="23"/>
      <c r="GVC720" s="23"/>
      <c r="GVD720" s="23"/>
      <c r="GVE720" s="23"/>
      <c r="GVF720" s="23"/>
      <c r="GVG720" s="23"/>
      <c r="GVH720" s="23"/>
      <c r="GVI720" s="23"/>
      <c r="GVJ720" s="23"/>
      <c r="GVK720" s="23"/>
      <c r="GVL720" s="23"/>
      <c r="GVM720" s="23"/>
      <c r="GVN720" s="23"/>
      <c r="GVO720" s="23"/>
      <c r="GVP720" s="23"/>
      <c r="GVQ720" s="23"/>
      <c r="GVR720" s="23"/>
      <c r="GVS720" s="23"/>
      <c r="GVT720" s="23"/>
      <c r="GVU720" s="23"/>
      <c r="GVV720" s="23"/>
      <c r="GVW720" s="23"/>
      <c r="GVX720" s="23"/>
      <c r="GVY720" s="23"/>
      <c r="GVZ720" s="23"/>
      <c r="GWA720" s="23"/>
      <c r="GWB720" s="23"/>
      <c r="GWC720" s="23"/>
      <c r="GWD720" s="23"/>
      <c r="GWE720" s="23"/>
      <c r="GWF720" s="23"/>
      <c r="GWG720" s="23"/>
      <c r="GWH720" s="23"/>
      <c r="GWI720" s="23"/>
      <c r="GWJ720" s="23"/>
      <c r="GWK720" s="23"/>
      <c r="GWL720" s="23"/>
      <c r="GWM720" s="23"/>
      <c r="GWN720" s="23"/>
      <c r="GWO720" s="23"/>
      <c r="GWP720" s="23"/>
      <c r="GWQ720" s="23"/>
      <c r="GWR720" s="23"/>
      <c r="GWS720" s="23"/>
      <c r="GWT720" s="23"/>
      <c r="GWU720" s="23"/>
      <c r="GWV720" s="23"/>
      <c r="GWW720" s="23"/>
      <c r="GWX720" s="23"/>
      <c r="GWY720" s="23"/>
      <c r="GWZ720" s="23"/>
      <c r="GXA720" s="23"/>
      <c r="GXB720" s="23"/>
      <c r="GXC720" s="23"/>
      <c r="GXD720" s="23"/>
      <c r="GXE720" s="23"/>
      <c r="GXF720" s="23"/>
      <c r="GXG720" s="23"/>
      <c r="GXH720" s="23"/>
      <c r="GXI720" s="23"/>
      <c r="GXJ720" s="23"/>
      <c r="GXK720" s="23"/>
      <c r="GXL720" s="23"/>
      <c r="GXM720" s="23"/>
      <c r="GXN720" s="23"/>
      <c r="GXO720" s="23"/>
      <c r="GXP720" s="23"/>
      <c r="GXQ720" s="23"/>
      <c r="GXR720" s="23"/>
      <c r="GXS720" s="23"/>
      <c r="GXT720" s="23"/>
      <c r="GXU720" s="23"/>
      <c r="GXV720" s="23"/>
      <c r="GXW720" s="23"/>
      <c r="GXX720" s="23"/>
      <c r="GXY720" s="23"/>
      <c r="GXZ720" s="23"/>
      <c r="GYA720" s="23"/>
      <c r="GYB720" s="23"/>
      <c r="GYC720" s="23"/>
      <c r="GYD720" s="23"/>
      <c r="GYE720" s="23"/>
      <c r="GYF720" s="23"/>
      <c r="GYG720" s="23"/>
      <c r="GYH720" s="23"/>
      <c r="GYI720" s="23"/>
      <c r="GYJ720" s="23"/>
      <c r="GYK720" s="23"/>
      <c r="GYL720" s="23"/>
      <c r="GYM720" s="23"/>
      <c r="GYN720" s="23"/>
      <c r="GYO720" s="23"/>
      <c r="GYP720" s="23"/>
      <c r="GYQ720" s="23"/>
      <c r="GYR720" s="23"/>
      <c r="GYS720" s="23"/>
      <c r="GYT720" s="23"/>
      <c r="GYU720" s="23"/>
      <c r="GYV720" s="23"/>
      <c r="GYW720" s="23"/>
      <c r="GYX720" s="23"/>
      <c r="GYY720" s="23"/>
      <c r="GYZ720" s="23"/>
      <c r="GZA720" s="23"/>
      <c r="GZB720" s="23"/>
      <c r="GZC720" s="23"/>
      <c r="GZD720" s="23"/>
      <c r="GZE720" s="23"/>
      <c r="GZF720" s="23"/>
      <c r="GZG720" s="23"/>
      <c r="GZH720" s="23"/>
      <c r="GZI720" s="23"/>
      <c r="GZJ720" s="23"/>
      <c r="GZK720" s="23"/>
      <c r="GZL720" s="23"/>
      <c r="GZM720" s="23"/>
      <c r="GZN720" s="23"/>
      <c r="GZO720" s="23"/>
      <c r="GZP720" s="23"/>
      <c r="GZQ720" s="23"/>
      <c r="GZR720" s="23"/>
      <c r="GZS720" s="23"/>
      <c r="GZT720" s="23"/>
      <c r="GZU720" s="23"/>
      <c r="GZV720" s="23"/>
      <c r="GZW720" s="23"/>
      <c r="GZX720" s="23"/>
      <c r="GZY720" s="23"/>
      <c r="GZZ720" s="23"/>
      <c r="HAA720" s="23"/>
      <c r="HAB720" s="23"/>
      <c r="HAC720" s="23"/>
      <c r="HAD720" s="23"/>
      <c r="HAE720" s="23"/>
      <c r="HAF720" s="23"/>
      <c r="HAG720" s="23"/>
      <c r="HAH720" s="23"/>
      <c r="HAI720" s="23"/>
      <c r="HAJ720" s="23"/>
      <c r="HAK720" s="23"/>
      <c r="HAL720" s="23"/>
      <c r="HAM720" s="23"/>
      <c r="HAN720" s="23"/>
      <c r="HAO720" s="23"/>
      <c r="HAP720" s="23"/>
      <c r="HAQ720" s="23"/>
      <c r="HAR720" s="23"/>
      <c r="HAS720" s="23"/>
      <c r="HAT720" s="23"/>
      <c r="HAU720" s="23"/>
      <c r="HAV720" s="23"/>
      <c r="HAW720" s="23"/>
      <c r="HAX720" s="23"/>
      <c r="HAY720" s="23"/>
      <c r="HAZ720" s="23"/>
      <c r="HBA720" s="23"/>
      <c r="HBB720" s="23"/>
      <c r="HBC720" s="23"/>
      <c r="HBD720" s="23"/>
      <c r="HBE720" s="23"/>
      <c r="HBF720" s="23"/>
      <c r="HBG720" s="23"/>
      <c r="HBH720" s="23"/>
      <c r="HBI720" s="23"/>
      <c r="HBJ720" s="23"/>
      <c r="HBK720" s="23"/>
      <c r="HBL720" s="23"/>
      <c r="HBM720" s="23"/>
      <c r="HBN720" s="23"/>
      <c r="HBO720" s="23"/>
      <c r="HBP720" s="23"/>
      <c r="HBQ720" s="23"/>
      <c r="HBR720" s="23"/>
      <c r="HBS720" s="23"/>
      <c r="HBT720" s="23"/>
      <c r="HBU720" s="23"/>
      <c r="HBV720" s="23"/>
      <c r="HBW720" s="23"/>
      <c r="HBX720" s="23"/>
      <c r="HBY720" s="23"/>
      <c r="HBZ720" s="23"/>
      <c r="HCA720" s="23"/>
      <c r="HCB720" s="23"/>
      <c r="HCC720" s="23"/>
      <c r="HCD720" s="23"/>
      <c r="HCE720" s="23"/>
      <c r="HCF720" s="23"/>
      <c r="HCG720" s="23"/>
      <c r="HCH720" s="23"/>
      <c r="HCI720" s="23"/>
      <c r="HCJ720" s="23"/>
      <c r="HCK720" s="23"/>
      <c r="HCL720" s="23"/>
      <c r="HCM720" s="23"/>
      <c r="HCN720" s="23"/>
      <c r="HCO720" s="23"/>
      <c r="HCP720" s="23"/>
      <c r="HCQ720" s="23"/>
      <c r="HCR720" s="23"/>
      <c r="HCS720" s="23"/>
      <c r="HCT720" s="23"/>
      <c r="HCU720" s="23"/>
      <c r="HCV720" s="23"/>
      <c r="HCW720" s="23"/>
      <c r="HCX720" s="23"/>
      <c r="HCY720" s="23"/>
      <c r="HCZ720" s="23"/>
      <c r="HDA720" s="23"/>
      <c r="HDB720" s="23"/>
      <c r="HDC720" s="23"/>
      <c r="HDD720" s="23"/>
      <c r="HDE720" s="23"/>
      <c r="HDF720" s="23"/>
      <c r="HDG720" s="23"/>
      <c r="HDH720" s="23"/>
      <c r="HDI720" s="23"/>
      <c r="HDJ720" s="23"/>
      <c r="HDK720" s="23"/>
      <c r="HDL720" s="23"/>
      <c r="HDM720" s="23"/>
      <c r="HDN720" s="23"/>
      <c r="HDO720" s="23"/>
      <c r="HDP720" s="23"/>
      <c r="HDQ720" s="23"/>
      <c r="HDR720" s="23"/>
      <c r="HDS720" s="23"/>
      <c r="HDT720" s="23"/>
      <c r="HDU720" s="23"/>
      <c r="HDV720" s="23"/>
      <c r="HDW720" s="23"/>
      <c r="HDX720" s="23"/>
      <c r="HDY720" s="23"/>
      <c r="HDZ720" s="23"/>
      <c r="HEA720" s="23"/>
      <c r="HEB720" s="23"/>
      <c r="HEC720" s="23"/>
      <c r="HED720" s="23"/>
      <c r="HEE720" s="23"/>
      <c r="HEF720" s="23"/>
      <c r="HEG720" s="23"/>
      <c r="HEH720" s="23"/>
      <c r="HEI720" s="23"/>
      <c r="HEJ720" s="23"/>
      <c r="HEK720" s="23"/>
      <c r="HEL720" s="23"/>
      <c r="HEM720" s="23"/>
      <c r="HEN720" s="23"/>
      <c r="HEO720" s="23"/>
      <c r="HEP720" s="23"/>
      <c r="HEQ720" s="23"/>
      <c r="HER720" s="23"/>
      <c r="HES720" s="23"/>
      <c r="HET720" s="23"/>
      <c r="HEU720" s="23"/>
      <c r="HEV720" s="23"/>
      <c r="HEW720" s="23"/>
      <c r="HEX720" s="23"/>
      <c r="HEY720" s="23"/>
      <c r="HEZ720" s="23"/>
      <c r="HFA720" s="23"/>
      <c r="HFB720" s="23"/>
      <c r="HFC720" s="23"/>
      <c r="HFD720" s="23"/>
      <c r="HFE720" s="23"/>
      <c r="HFF720" s="23"/>
      <c r="HFG720" s="23"/>
      <c r="HFH720" s="23"/>
      <c r="HFI720" s="23"/>
      <c r="HFJ720" s="23"/>
      <c r="HFK720" s="23"/>
      <c r="HFL720" s="23"/>
      <c r="HFM720" s="23"/>
      <c r="HFN720" s="23"/>
      <c r="HFO720" s="23"/>
      <c r="HFP720" s="23"/>
      <c r="HFQ720" s="23"/>
      <c r="HFR720" s="23"/>
      <c r="HFS720" s="23"/>
      <c r="HFT720" s="23"/>
      <c r="HFU720" s="23"/>
      <c r="HFV720" s="23"/>
      <c r="HFW720" s="23"/>
      <c r="HFX720" s="23"/>
      <c r="HFY720" s="23"/>
      <c r="HFZ720" s="23"/>
      <c r="HGA720" s="23"/>
      <c r="HGB720" s="23"/>
      <c r="HGC720" s="23"/>
      <c r="HGD720" s="23"/>
      <c r="HGE720" s="23"/>
      <c r="HGF720" s="23"/>
      <c r="HGG720" s="23"/>
      <c r="HGH720" s="23"/>
      <c r="HGI720" s="23"/>
      <c r="HGJ720" s="23"/>
      <c r="HGK720" s="23"/>
      <c r="HGL720" s="23"/>
      <c r="HGM720" s="23"/>
      <c r="HGN720" s="23"/>
      <c r="HGO720" s="23"/>
      <c r="HGP720" s="23"/>
      <c r="HGQ720" s="23"/>
      <c r="HGR720" s="23"/>
      <c r="HGS720" s="23"/>
      <c r="HGT720" s="23"/>
      <c r="HGU720" s="23"/>
      <c r="HGV720" s="23"/>
      <c r="HGW720" s="23"/>
      <c r="HGX720" s="23"/>
      <c r="HGY720" s="23"/>
      <c r="HGZ720" s="23"/>
      <c r="HHA720" s="23"/>
      <c r="HHB720" s="23"/>
      <c r="HHC720" s="23"/>
      <c r="HHD720" s="23"/>
      <c r="HHE720" s="23"/>
      <c r="HHF720" s="23"/>
      <c r="HHG720" s="23"/>
      <c r="HHH720" s="23"/>
      <c r="HHI720" s="23"/>
      <c r="HHJ720" s="23"/>
      <c r="HHK720" s="23"/>
      <c r="HHL720" s="23"/>
      <c r="HHM720" s="23"/>
      <c r="HHN720" s="23"/>
      <c r="HHO720" s="23"/>
      <c r="HHP720" s="23"/>
      <c r="HHQ720" s="23"/>
      <c r="HHR720" s="23"/>
      <c r="HHS720" s="23"/>
      <c r="HHT720" s="23"/>
      <c r="HHU720" s="23"/>
      <c r="HHV720" s="23"/>
      <c r="HHW720" s="23"/>
      <c r="HHX720" s="23"/>
      <c r="HHY720" s="23"/>
      <c r="HHZ720" s="23"/>
      <c r="HIA720" s="23"/>
      <c r="HIB720" s="23"/>
      <c r="HIC720" s="23"/>
      <c r="HID720" s="23"/>
      <c r="HIE720" s="23"/>
      <c r="HIF720" s="23"/>
      <c r="HIG720" s="23"/>
      <c r="HIH720" s="23"/>
      <c r="HII720" s="23"/>
      <c r="HIJ720" s="23"/>
      <c r="HIK720" s="23"/>
      <c r="HIL720" s="23"/>
      <c r="HIM720" s="23"/>
      <c r="HIN720" s="23"/>
      <c r="HIO720" s="23"/>
      <c r="HIP720" s="23"/>
      <c r="HIQ720" s="23"/>
      <c r="HIR720" s="23"/>
      <c r="HIS720" s="23"/>
      <c r="HIT720" s="23"/>
      <c r="HIU720" s="23"/>
      <c r="HIV720" s="23"/>
      <c r="HIW720" s="23"/>
      <c r="HIX720" s="23"/>
      <c r="HIY720" s="23"/>
      <c r="HIZ720" s="23"/>
      <c r="HJA720" s="23"/>
      <c r="HJB720" s="23"/>
      <c r="HJC720" s="23"/>
      <c r="HJD720" s="23"/>
      <c r="HJE720" s="23"/>
      <c r="HJF720" s="23"/>
      <c r="HJG720" s="23"/>
      <c r="HJH720" s="23"/>
      <c r="HJI720" s="23"/>
      <c r="HJJ720" s="23"/>
      <c r="HJK720" s="23"/>
      <c r="HJL720" s="23"/>
      <c r="HJM720" s="23"/>
      <c r="HJN720" s="23"/>
      <c r="HJO720" s="23"/>
      <c r="HJP720" s="23"/>
      <c r="HJQ720" s="23"/>
      <c r="HJR720" s="23"/>
      <c r="HJS720" s="23"/>
      <c r="HJT720" s="23"/>
      <c r="HJU720" s="23"/>
      <c r="HJV720" s="23"/>
      <c r="HJW720" s="23"/>
      <c r="HJX720" s="23"/>
      <c r="HJY720" s="23"/>
      <c r="HJZ720" s="23"/>
      <c r="HKA720" s="23"/>
      <c r="HKB720" s="23"/>
      <c r="HKC720" s="23"/>
      <c r="HKD720" s="23"/>
      <c r="HKE720" s="23"/>
      <c r="HKF720" s="23"/>
      <c r="HKG720" s="23"/>
      <c r="HKH720" s="23"/>
      <c r="HKI720" s="23"/>
      <c r="HKJ720" s="23"/>
      <c r="HKK720" s="23"/>
      <c r="HKL720" s="23"/>
      <c r="HKM720" s="23"/>
      <c r="HKN720" s="23"/>
      <c r="HKO720" s="23"/>
      <c r="HKP720" s="23"/>
      <c r="HKQ720" s="23"/>
      <c r="HKR720" s="23"/>
      <c r="HKS720" s="23"/>
      <c r="HKT720" s="23"/>
      <c r="HKU720" s="23"/>
      <c r="HKV720" s="23"/>
      <c r="HKW720" s="23"/>
      <c r="HKX720" s="23"/>
      <c r="HKY720" s="23"/>
      <c r="HKZ720" s="23"/>
      <c r="HLA720" s="23"/>
      <c r="HLB720" s="23"/>
      <c r="HLC720" s="23"/>
      <c r="HLD720" s="23"/>
      <c r="HLE720" s="23"/>
      <c r="HLF720" s="23"/>
      <c r="HLG720" s="23"/>
      <c r="HLH720" s="23"/>
      <c r="HLI720" s="23"/>
      <c r="HLJ720" s="23"/>
      <c r="HLK720" s="23"/>
      <c r="HLL720" s="23"/>
      <c r="HLM720" s="23"/>
      <c r="HLN720" s="23"/>
      <c r="HLO720" s="23"/>
      <c r="HLP720" s="23"/>
      <c r="HLQ720" s="23"/>
      <c r="HLR720" s="23"/>
      <c r="HLS720" s="23"/>
      <c r="HLT720" s="23"/>
      <c r="HLU720" s="23"/>
      <c r="HLV720" s="23"/>
      <c r="HLW720" s="23"/>
      <c r="HLX720" s="23"/>
      <c r="HLY720" s="23"/>
      <c r="HLZ720" s="23"/>
      <c r="HMA720" s="23"/>
      <c r="HMB720" s="23"/>
      <c r="HMC720" s="23"/>
      <c r="HMD720" s="23"/>
      <c r="HME720" s="23"/>
      <c r="HMF720" s="23"/>
      <c r="HMG720" s="23"/>
      <c r="HMH720" s="23"/>
      <c r="HMI720" s="23"/>
      <c r="HMJ720" s="23"/>
      <c r="HMK720" s="23"/>
      <c r="HML720" s="23"/>
      <c r="HMM720" s="23"/>
      <c r="HMN720" s="23"/>
      <c r="HMO720" s="23"/>
      <c r="HMP720" s="23"/>
      <c r="HMQ720" s="23"/>
      <c r="HMR720" s="23"/>
      <c r="HMS720" s="23"/>
      <c r="HMT720" s="23"/>
      <c r="HMU720" s="23"/>
      <c r="HMV720" s="23"/>
      <c r="HMW720" s="23"/>
      <c r="HMX720" s="23"/>
      <c r="HMY720" s="23"/>
      <c r="HMZ720" s="23"/>
      <c r="HNA720" s="23"/>
      <c r="HNB720" s="23"/>
      <c r="HNC720" s="23"/>
      <c r="HND720" s="23"/>
      <c r="HNE720" s="23"/>
      <c r="HNF720" s="23"/>
      <c r="HNG720" s="23"/>
      <c r="HNH720" s="23"/>
      <c r="HNI720" s="23"/>
      <c r="HNJ720" s="23"/>
      <c r="HNK720" s="23"/>
      <c r="HNL720" s="23"/>
      <c r="HNM720" s="23"/>
      <c r="HNN720" s="23"/>
      <c r="HNO720" s="23"/>
      <c r="HNP720" s="23"/>
      <c r="HNQ720" s="23"/>
      <c r="HNR720" s="23"/>
      <c r="HNS720" s="23"/>
      <c r="HNT720" s="23"/>
      <c r="HNU720" s="23"/>
      <c r="HNV720" s="23"/>
      <c r="HNW720" s="23"/>
      <c r="HNX720" s="23"/>
      <c r="HNY720" s="23"/>
      <c r="HNZ720" s="23"/>
      <c r="HOA720" s="23"/>
      <c r="HOB720" s="23"/>
      <c r="HOC720" s="23"/>
      <c r="HOD720" s="23"/>
      <c r="HOE720" s="23"/>
      <c r="HOF720" s="23"/>
      <c r="HOG720" s="23"/>
      <c r="HOH720" s="23"/>
      <c r="HOI720" s="23"/>
      <c r="HOJ720" s="23"/>
      <c r="HOK720" s="23"/>
      <c r="HOL720" s="23"/>
      <c r="HOM720" s="23"/>
      <c r="HON720" s="23"/>
      <c r="HOO720" s="23"/>
      <c r="HOP720" s="23"/>
      <c r="HOQ720" s="23"/>
      <c r="HOR720" s="23"/>
      <c r="HOS720" s="23"/>
      <c r="HOT720" s="23"/>
      <c r="HOU720" s="23"/>
      <c r="HOV720" s="23"/>
      <c r="HOW720" s="23"/>
      <c r="HOX720" s="23"/>
      <c r="HOY720" s="23"/>
      <c r="HOZ720" s="23"/>
      <c r="HPA720" s="23"/>
      <c r="HPB720" s="23"/>
      <c r="HPC720" s="23"/>
      <c r="HPD720" s="23"/>
      <c r="HPE720" s="23"/>
      <c r="HPF720" s="23"/>
      <c r="HPG720" s="23"/>
      <c r="HPH720" s="23"/>
      <c r="HPI720" s="23"/>
      <c r="HPJ720" s="23"/>
      <c r="HPK720" s="23"/>
      <c r="HPL720" s="23"/>
      <c r="HPM720" s="23"/>
      <c r="HPN720" s="23"/>
      <c r="HPO720" s="23"/>
      <c r="HPP720" s="23"/>
      <c r="HPQ720" s="23"/>
      <c r="HPR720" s="23"/>
      <c r="HPS720" s="23"/>
      <c r="HPT720" s="23"/>
      <c r="HPU720" s="23"/>
      <c r="HPV720" s="23"/>
      <c r="HPW720" s="23"/>
      <c r="HPX720" s="23"/>
      <c r="HPY720" s="23"/>
      <c r="HPZ720" s="23"/>
      <c r="HQA720" s="23"/>
      <c r="HQB720" s="23"/>
      <c r="HQC720" s="23"/>
      <c r="HQD720" s="23"/>
      <c r="HQE720" s="23"/>
      <c r="HQF720" s="23"/>
      <c r="HQG720" s="23"/>
      <c r="HQH720" s="23"/>
      <c r="HQI720" s="23"/>
      <c r="HQJ720" s="23"/>
      <c r="HQK720" s="23"/>
      <c r="HQL720" s="23"/>
      <c r="HQM720" s="23"/>
      <c r="HQN720" s="23"/>
      <c r="HQO720" s="23"/>
      <c r="HQP720" s="23"/>
      <c r="HQQ720" s="23"/>
      <c r="HQR720" s="23"/>
      <c r="HQS720" s="23"/>
      <c r="HQT720" s="23"/>
      <c r="HQU720" s="23"/>
      <c r="HQV720" s="23"/>
      <c r="HQW720" s="23"/>
      <c r="HQX720" s="23"/>
      <c r="HQY720" s="23"/>
      <c r="HQZ720" s="23"/>
      <c r="HRA720" s="23"/>
      <c r="HRB720" s="23"/>
      <c r="HRC720" s="23"/>
      <c r="HRD720" s="23"/>
      <c r="HRE720" s="23"/>
      <c r="HRF720" s="23"/>
      <c r="HRG720" s="23"/>
      <c r="HRH720" s="23"/>
      <c r="HRI720" s="23"/>
      <c r="HRJ720" s="23"/>
      <c r="HRK720" s="23"/>
      <c r="HRL720" s="23"/>
      <c r="HRM720" s="23"/>
      <c r="HRN720" s="23"/>
      <c r="HRO720" s="23"/>
      <c r="HRP720" s="23"/>
      <c r="HRQ720" s="23"/>
      <c r="HRR720" s="23"/>
      <c r="HRS720" s="23"/>
      <c r="HRT720" s="23"/>
      <c r="HRU720" s="23"/>
      <c r="HRV720" s="23"/>
      <c r="HRW720" s="23"/>
      <c r="HRX720" s="23"/>
      <c r="HRY720" s="23"/>
      <c r="HRZ720" s="23"/>
      <c r="HSA720" s="23"/>
      <c r="HSB720" s="23"/>
      <c r="HSC720" s="23"/>
      <c r="HSD720" s="23"/>
      <c r="HSE720" s="23"/>
      <c r="HSF720" s="23"/>
      <c r="HSG720" s="23"/>
      <c r="HSH720" s="23"/>
      <c r="HSI720" s="23"/>
      <c r="HSJ720" s="23"/>
      <c r="HSK720" s="23"/>
      <c r="HSL720" s="23"/>
      <c r="HSM720" s="23"/>
      <c r="HSN720" s="23"/>
      <c r="HSO720" s="23"/>
      <c r="HSP720" s="23"/>
      <c r="HSQ720" s="23"/>
      <c r="HSR720" s="23"/>
      <c r="HSS720" s="23"/>
      <c r="HST720" s="23"/>
      <c r="HSU720" s="23"/>
      <c r="HSV720" s="23"/>
      <c r="HSW720" s="23"/>
      <c r="HSX720" s="23"/>
      <c r="HSY720" s="23"/>
      <c r="HSZ720" s="23"/>
      <c r="HTA720" s="23"/>
      <c r="HTB720" s="23"/>
      <c r="HTC720" s="23"/>
      <c r="HTD720" s="23"/>
      <c r="HTE720" s="23"/>
      <c r="HTF720" s="23"/>
      <c r="HTG720" s="23"/>
      <c r="HTH720" s="23"/>
      <c r="HTI720" s="23"/>
      <c r="HTJ720" s="23"/>
      <c r="HTK720" s="23"/>
      <c r="HTL720" s="23"/>
      <c r="HTM720" s="23"/>
      <c r="HTN720" s="23"/>
      <c r="HTO720" s="23"/>
      <c r="HTP720" s="23"/>
      <c r="HTQ720" s="23"/>
      <c r="HTR720" s="23"/>
      <c r="HTS720" s="23"/>
      <c r="HTT720" s="23"/>
      <c r="HTU720" s="23"/>
      <c r="HTV720" s="23"/>
      <c r="HTW720" s="23"/>
      <c r="HTX720" s="23"/>
      <c r="HTY720" s="23"/>
      <c r="HTZ720" s="23"/>
      <c r="HUA720" s="23"/>
      <c r="HUB720" s="23"/>
      <c r="HUC720" s="23"/>
      <c r="HUD720" s="23"/>
      <c r="HUE720" s="23"/>
      <c r="HUF720" s="23"/>
      <c r="HUG720" s="23"/>
      <c r="HUH720" s="23"/>
      <c r="HUI720" s="23"/>
      <c r="HUJ720" s="23"/>
      <c r="HUK720" s="23"/>
      <c r="HUL720" s="23"/>
      <c r="HUM720" s="23"/>
      <c r="HUN720" s="23"/>
      <c r="HUO720" s="23"/>
      <c r="HUP720" s="23"/>
      <c r="HUQ720" s="23"/>
      <c r="HUR720" s="23"/>
      <c r="HUS720" s="23"/>
      <c r="HUT720" s="23"/>
      <c r="HUU720" s="23"/>
      <c r="HUV720" s="23"/>
      <c r="HUW720" s="23"/>
      <c r="HUX720" s="23"/>
      <c r="HUY720" s="23"/>
      <c r="HUZ720" s="23"/>
      <c r="HVA720" s="23"/>
      <c r="HVB720" s="23"/>
      <c r="HVC720" s="23"/>
      <c r="HVD720" s="23"/>
      <c r="HVE720" s="23"/>
      <c r="HVF720" s="23"/>
      <c r="HVG720" s="23"/>
      <c r="HVH720" s="23"/>
      <c r="HVI720" s="23"/>
      <c r="HVJ720" s="23"/>
      <c r="HVK720" s="23"/>
      <c r="HVL720" s="23"/>
      <c r="HVM720" s="23"/>
      <c r="HVN720" s="23"/>
      <c r="HVO720" s="23"/>
      <c r="HVP720" s="23"/>
      <c r="HVQ720" s="23"/>
      <c r="HVR720" s="23"/>
      <c r="HVS720" s="23"/>
      <c r="HVT720" s="23"/>
      <c r="HVU720" s="23"/>
      <c r="HVV720" s="23"/>
      <c r="HVW720" s="23"/>
      <c r="HVX720" s="23"/>
      <c r="HVY720" s="23"/>
      <c r="HVZ720" s="23"/>
      <c r="HWA720" s="23"/>
      <c r="HWB720" s="23"/>
      <c r="HWC720" s="23"/>
      <c r="HWD720" s="23"/>
      <c r="HWE720" s="23"/>
      <c r="HWF720" s="23"/>
      <c r="HWG720" s="23"/>
      <c r="HWH720" s="23"/>
      <c r="HWI720" s="23"/>
      <c r="HWJ720" s="23"/>
      <c r="HWK720" s="23"/>
      <c r="HWL720" s="23"/>
      <c r="HWM720" s="23"/>
      <c r="HWN720" s="23"/>
      <c r="HWO720" s="23"/>
      <c r="HWP720" s="23"/>
      <c r="HWQ720" s="23"/>
      <c r="HWR720" s="23"/>
      <c r="HWS720" s="23"/>
      <c r="HWT720" s="23"/>
      <c r="HWU720" s="23"/>
      <c r="HWV720" s="23"/>
      <c r="HWW720" s="23"/>
      <c r="HWX720" s="23"/>
      <c r="HWY720" s="23"/>
      <c r="HWZ720" s="23"/>
      <c r="HXA720" s="23"/>
      <c r="HXB720" s="23"/>
      <c r="HXC720" s="23"/>
      <c r="HXD720" s="23"/>
      <c r="HXE720" s="23"/>
      <c r="HXF720" s="23"/>
      <c r="HXG720" s="23"/>
      <c r="HXH720" s="23"/>
      <c r="HXI720" s="23"/>
      <c r="HXJ720" s="23"/>
      <c r="HXK720" s="23"/>
      <c r="HXL720" s="23"/>
      <c r="HXM720" s="23"/>
      <c r="HXN720" s="23"/>
      <c r="HXO720" s="23"/>
      <c r="HXP720" s="23"/>
      <c r="HXQ720" s="23"/>
      <c r="HXR720" s="23"/>
      <c r="HXS720" s="23"/>
      <c r="HXT720" s="23"/>
      <c r="HXU720" s="23"/>
      <c r="HXV720" s="23"/>
      <c r="HXW720" s="23"/>
      <c r="HXX720" s="23"/>
      <c r="HXY720" s="23"/>
      <c r="HXZ720" s="23"/>
      <c r="HYA720" s="23"/>
      <c r="HYB720" s="23"/>
      <c r="HYC720" s="23"/>
      <c r="HYD720" s="23"/>
      <c r="HYE720" s="23"/>
      <c r="HYF720" s="23"/>
      <c r="HYG720" s="23"/>
      <c r="HYH720" s="23"/>
      <c r="HYI720" s="23"/>
      <c r="HYJ720" s="23"/>
      <c r="HYK720" s="23"/>
      <c r="HYL720" s="23"/>
      <c r="HYM720" s="23"/>
      <c r="HYN720" s="23"/>
      <c r="HYO720" s="23"/>
      <c r="HYP720" s="23"/>
      <c r="HYQ720" s="23"/>
      <c r="HYR720" s="23"/>
      <c r="HYS720" s="23"/>
      <c r="HYT720" s="23"/>
      <c r="HYU720" s="23"/>
      <c r="HYV720" s="23"/>
      <c r="HYW720" s="23"/>
      <c r="HYX720" s="23"/>
      <c r="HYY720" s="23"/>
      <c r="HYZ720" s="23"/>
      <c r="HZA720" s="23"/>
      <c r="HZB720" s="23"/>
      <c r="HZC720" s="23"/>
      <c r="HZD720" s="23"/>
      <c r="HZE720" s="23"/>
      <c r="HZF720" s="23"/>
      <c r="HZG720" s="23"/>
      <c r="HZH720" s="23"/>
      <c r="HZI720" s="23"/>
      <c r="HZJ720" s="23"/>
      <c r="HZK720" s="23"/>
      <c r="HZL720" s="23"/>
      <c r="HZM720" s="23"/>
      <c r="HZN720" s="23"/>
      <c r="HZO720" s="23"/>
      <c r="HZP720" s="23"/>
      <c r="HZQ720" s="23"/>
      <c r="HZR720" s="23"/>
      <c r="HZS720" s="23"/>
      <c r="HZT720" s="23"/>
      <c r="HZU720" s="23"/>
      <c r="HZV720" s="23"/>
      <c r="HZW720" s="23"/>
      <c r="HZX720" s="23"/>
      <c r="HZY720" s="23"/>
      <c r="HZZ720" s="23"/>
      <c r="IAA720" s="23"/>
      <c r="IAB720" s="23"/>
      <c r="IAC720" s="23"/>
      <c r="IAD720" s="23"/>
      <c r="IAE720" s="23"/>
      <c r="IAF720" s="23"/>
      <c r="IAG720" s="23"/>
      <c r="IAH720" s="23"/>
      <c r="IAI720" s="23"/>
      <c r="IAJ720" s="23"/>
      <c r="IAK720" s="23"/>
      <c r="IAL720" s="23"/>
      <c r="IAM720" s="23"/>
      <c r="IAN720" s="23"/>
      <c r="IAO720" s="23"/>
      <c r="IAP720" s="23"/>
      <c r="IAQ720" s="23"/>
      <c r="IAR720" s="23"/>
      <c r="IAS720" s="23"/>
      <c r="IAT720" s="23"/>
      <c r="IAU720" s="23"/>
      <c r="IAV720" s="23"/>
      <c r="IAW720" s="23"/>
      <c r="IAX720" s="23"/>
      <c r="IAY720" s="23"/>
      <c r="IAZ720" s="23"/>
      <c r="IBA720" s="23"/>
      <c r="IBB720" s="23"/>
      <c r="IBC720" s="23"/>
      <c r="IBD720" s="23"/>
      <c r="IBE720" s="23"/>
      <c r="IBF720" s="23"/>
      <c r="IBG720" s="23"/>
      <c r="IBH720" s="23"/>
      <c r="IBI720" s="23"/>
      <c r="IBJ720" s="23"/>
      <c r="IBK720" s="23"/>
      <c r="IBL720" s="23"/>
      <c r="IBM720" s="23"/>
      <c r="IBN720" s="23"/>
      <c r="IBO720" s="23"/>
      <c r="IBP720" s="23"/>
      <c r="IBQ720" s="23"/>
      <c r="IBR720" s="23"/>
      <c r="IBS720" s="23"/>
      <c r="IBT720" s="23"/>
      <c r="IBU720" s="23"/>
      <c r="IBV720" s="23"/>
      <c r="IBW720" s="23"/>
      <c r="IBX720" s="23"/>
      <c r="IBY720" s="23"/>
      <c r="IBZ720" s="23"/>
      <c r="ICA720" s="23"/>
      <c r="ICB720" s="23"/>
      <c r="ICC720" s="23"/>
      <c r="ICD720" s="23"/>
      <c r="ICE720" s="23"/>
      <c r="ICF720" s="23"/>
      <c r="ICG720" s="23"/>
      <c r="ICH720" s="23"/>
      <c r="ICI720" s="23"/>
      <c r="ICJ720" s="23"/>
      <c r="ICK720" s="23"/>
      <c r="ICL720" s="23"/>
      <c r="ICM720" s="23"/>
      <c r="ICN720" s="23"/>
      <c r="ICO720" s="23"/>
      <c r="ICP720" s="23"/>
      <c r="ICQ720" s="23"/>
      <c r="ICR720" s="23"/>
      <c r="ICS720" s="23"/>
      <c r="ICT720" s="23"/>
      <c r="ICU720" s="23"/>
      <c r="ICV720" s="23"/>
      <c r="ICW720" s="23"/>
      <c r="ICX720" s="23"/>
      <c r="ICY720" s="23"/>
      <c r="ICZ720" s="23"/>
      <c r="IDA720" s="23"/>
      <c r="IDB720" s="23"/>
      <c r="IDC720" s="23"/>
      <c r="IDD720" s="23"/>
      <c r="IDE720" s="23"/>
      <c r="IDF720" s="23"/>
      <c r="IDG720" s="23"/>
      <c r="IDH720" s="23"/>
      <c r="IDI720" s="23"/>
      <c r="IDJ720" s="23"/>
      <c r="IDK720" s="23"/>
      <c r="IDL720" s="23"/>
      <c r="IDM720" s="23"/>
      <c r="IDN720" s="23"/>
      <c r="IDO720" s="23"/>
      <c r="IDP720" s="23"/>
      <c r="IDQ720" s="23"/>
      <c r="IDR720" s="23"/>
      <c r="IDS720" s="23"/>
      <c r="IDT720" s="23"/>
      <c r="IDU720" s="23"/>
      <c r="IDV720" s="23"/>
      <c r="IDW720" s="23"/>
      <c r="IDX720" s="23"/>
      <c r="IDY720" s="23"/>
      <c r="IDZ720" s="23"/>
      <c r="IEA720" s="23"/>
      <c r="IEB720" s="23"/>
      <c r="IEC720" s="23"/>
      <c r="IED720" s="23"/>
      <c r="IEE720" s="23"/>
      <c r="IEF720" s="23"/>
      <c r="IEG720" s="23"/>
      <c r="IEH720" s="23"/>
      <c r="IEI720" s="23"/>
      <c r="IEJ720" s="23"/>
      <c r="IEK720" s="23"/>
      <c r="IEL720" s="23"/>
      <c r="IEM720" s="23"/>
      <c r="IEN720" s="23"/>
      <c r="IEO720" s="23"/>
      <c r="IEP720" s="23"/>
      <c r="IEQ720" s="23"/>
      <c r="IER720" s="23"/>
      <c r="IES720" s="23"/>
      <c r="IET720" s="23"/>
      <c r="IEU720" s="23"/>
      <c r="IEV720" s="23"/>
      <c r="IEW720" s="23"/>
      <c r="IEX720" s="23"/>
      <c r="IEY720" s="23"/>
      <c r="IEZ720" s="23"/>
      <c r="IFA720" s="23"/>
      <c r="IFB720" s="23"/>
      <c r="IFC720" s="23"/>
      <c r="IFD720" s="23"/>
      <c r="IFE720" s="23"/>
      <c r="IFF720" s="23"/>
      <c r="IFG720" s="23"/>
      <c r="IFH720" s="23"/>
      <c r="IFI720" s="23"/>
      <c r="IFJ720" s="23"/>
      <c r="IFK720" s="23"/>
      <c r="IFL720" s="23"/>
      <c r="IFM720" s="23"/>
      <c r="IFN720" s="23"/>
      <c r="IFO720" s="23"/>
      <c r="IFP720" s="23"/>
      <c r="IFQ720" s="23"/>
      <c r="IFR720" s="23"/>
      <c r="IFS720" s="23"/>
      <c r="IFT720" s="23"/>
      <c r="IFU720" s="23"/>
      <c r="IFV720" s="23"/>
      <c r="IFW720" s="23"/>
      <c r="IFX720" s="23"/>
      <c r="IFY720" s="23"/>
      <c r="IFZ720" s="23"/>
      <c r="IGA720" s="23"/>
      <c r="IGB720" s="23"/>
      <c r="IGC720" s="23"/>
      <c r="IGD720" s="23"/>
      <c r="IGE720" s="23"/>
      <c r="IGF720" s="23"/>
      <c r="IGG720" s="23"/>
      <c r="IGH720" s="23"/>
      <c r="IGI720" s="23"/>
      <c r="IGJ720" s="23"/>
      <c r="IGK720" s="23"/>
      <c r="IGL720" s="23"/>
      <c r="IGM720" s="23"/>
      <c r="IGN720" s="23"/>
      <c r="IGO720" s="23"/>
      <c r="IGP720" s="23"/>
      <c r="IGQ720" s="23"/>
      <c r="IGR720" s="23"/>
      <c r="IGS720" s="23"/>
      <c r="IGT720" s="23"/>
      <c r="IGU720" s="23"/>
      <c r="IGV720" s="23"/>
      <c r="IGW720" s="23"/>
      <c r="IGX720" s="23"/>
      <c r="IGY720" s="23"/>
      <c r="IGZ720" s="23"/>
      <c r="IHA720" s="23"/>
      <c r="IHB720" s="23"/>
      <c r="IHC720" s="23"/>
      <c r="IHD720" s="23"/>
      <c r="IHE720" s="23"/>
      <c r="IHF720" s="23"/>
      <c r="IHG720" s="23"/>
      <c r="IHH720" s="23"/>
      <c r="IHI720" s="23"/>
      <c r="IHJ720" s="23"/>
      <c r="IHK720" s="23"/>
      <c r="IHL720" s="23"/>
      <c r="IHM720" s="23"/>
      <c r="IHN720" s="23"/>
      <c r="IHO720" s="23"/>
      <c r="IHP720" s="23"/>
      <c r="IHQ720" s="23"/>
      <c r="IHR720" s="23"/>
      <c r="IHS720" s="23"/>
      <c r="IHT720" s="23"/>
      <c r="IHU720" s="23"/>
      <c r="IHV720" s="23"/>
      <c r="IHW720" s="23"/>
      <c r="IHX720" s="23"/>
      <c r="IHY720" s="23"/>
      <c r="IHZ720" s="23"/>
      <c r="IIA720" s="23"/>
      <c r="IIB720" s="23"/>
      <c r="IIC720" s="23"/>
      <c r="IID720" s="23"/>
      <c r="IIE720" s="23"/>
      <c r="IIF720" s="23"/>
      <c r="IIG720" s="23"/>
      <c r="IIH720" s="23"/>
      <c r="III720" s="23"/>
      <c r="IIJ720" s="23"/>
      <c r="IIK720" s="23"/>
      <c r="IIL720" s="23"/>
      <c r="IIM720" s="23"/>
      <c r="IIN720" s="23"/>
      <c r="IIO720" s="23"/>
      <c r="IIP720" s="23"/>
      <c r="IIQ720" s="23"/>
      <c r="IIR720" s="23"/>
      <c r="IIS720" s="23"/>
      <c r="IIT720" s="23"/>
      <c r="IIU720" s="23"/>
      <c r="IIV720" s="23"/>
      <c r="IIW720" s="23"/>
      <c r="IIX720" s="23"/>
      <c r="IIY720" s="23"/>
      <c r="IIZ720" s="23"/>
      <c r="IJA720" s="23"/>
      <c r="IJB720" s="23"/>
      <c r="IJC720" s="23"/>
      <c r="IJD720" s="23"/>
      <c r="IJE720" s="23"/>
      <c r="IJF720" s="23"/>
      <c r="IJG720" s="23"/>
      <c r="IJH720" s="23"/>
      <c r="IJI720" s="23"/>
      <c r="IJJ720" s="23"/>
      <c r="IJK720" s="23"/>
      <c r="IJL720" s="23"/>
      <c r="IJM720" s="23"/>
      <c r="IJN720" s="23"/>
      <c r="IJO720" s="23"/>
      <c r="IJP720" s="23"/>
      <c r="IJQ720" s="23"/>
      <c r="IJR720" s="23"/>
      <c r="IJS720" s="23"/>
      <c r="IJT720" s="23"/>
      <c r="IJU720" s="23"/>
      <c r="IJV720" s="23"/>
      <c r="IJW720" s="23"/>
      <c r="IJX720" s="23"/>
      <c r="IJY720" s="23"/>
      <c r="IJZ720" s="23"/>
      <c r="IKA720" s="23"/>
      <c r="IKB720" s="23"/>
      <c r="IKC720" s="23"/>
      <c r="IKD720" s="23"/>
      <c r="IKE720" s="23"/>
      <c r="IKF720" s="23"/>
      <c r="IKG720" s="23"/>
      <c r="IKH720" s="23"/>
      <c r="IKI720" s="23"/>
      <c r="IKJ720" s="23"/>
      <c r="IKK720" s="23"/>
      <c r="IKL720" s="23"/>
      <c r="IKM720" s="23"/>
      <c r="IKN720" s="23"/>
      <c r="IKO720" s="23"/>
      <c r="IKP720" s="23"/>
      <c r="IKQ720" s="23"/>
      <c r="IKR720" s="23"/>
      <c r="IKS720" s="23"/>
      <c r="IKT720" s="23"/>
      <c r="IKU720" s="23"/>
      <c r="IKV720" s="23"/>
      <c r="IKW720" s="23"/>
      <c r="IKX720" s="23"/>
      <c r="IKY720" s="23"/>
      <c r="IKZ720" s="23"/>
      <c r="ILA720" s="23"/>
      <c r="ILB720" s="23"/>
      <c r="ILC720" s="23"/>
      <c r="ILD720" s="23"/>
      <c r="ILE720" s="23"/>
      <c r="ILF720" s="23"/>
      <c r="ILG720" s="23"/>
      <c r="ILH720" s="23"/>
      <c r="ILI720" s="23"/>
      <c r="ILJ720" s="23"/>
      <c r="ILK720" s="23"/>
      <c r="ILL720" s="23"/>
      <c r="ILM720" s="23"/>
      <c r="ILN720" s="23"/>
      <c r="ILO720" s="23"/>
      <c r="ILP720" s="23"/>
      <c r="ILQ720" s="23"/>
      <c r="ILR720" s="23"/>
      <c r="ILS720" s="23"/>
      <c r="ILT720" s="23"/>
      <c r="ILU720" s="23"/>
      <c r="ILV720" s="23"/>
      <c r="ILW720" s="23"/>
      <c r="ILX720" s="23"/>
      <c r="ILY720" s="23"/>
      <c r="ILZ720" s="23"/>
      <c r="IMA720" s="23"/>
      <c r="IMB720" s="23"/>
      <c r="IMC720" s="23"/>
      <c r="IMD720" s="23"/>
      <c r="IME720" s="23"/>
      <c r="IMF720" s="23"/>
      <c r="IMG720" s="23"/>
      <c r="IMH720" s="23"/>
      <c r="IMI720" s="23"/>
      <c r="IMJ720" s="23"/>
      <c r="IMK720" s="23"/>
      <c r="IML720" s="23"/>
      <c r="IMM720" s="23"/>
      <c r="IMN720" s="23"/>
      <c r="IMO720" s="23"/>
      <c r="IMP720" s="23"/>
      <c r="IMQ720" s="23"/>
      <c r="IMR720" s="23"/>
      <c r="IMS720" s="23"/>
      <c r="IMT720" s="23"/>
      <c r="IMU720" s="23"/>
      <c r="IMV720" s="23"/>
      <c r="IMW720" s="23"/>
      <c r="IMX720" s="23"/>
      <c r="IMY720" s="23"/>
      <c r="IMZ720" s="23"/>
      <c r="INA720" s="23"/>
      <c r="INB720" s="23"/>
      <c r="INC720" s="23"/>
      <c r="IND720" s="23"/>
      <c r="INE720" s="23"/>
      <c r="INF720" s="23"/>
      <c r="ING720" s="23"/>
      <c r="INH720" s="23"/>
      <c r="INI720" s="23"/>
      <c r="INJ720" s="23"/>
      <c r="INK720" s="23"/>
      <c r="INL720" s="23"/>
      <c r="INM720" s="23"/>
      <c r="INN720" s="23"/>
      <c r="INO720" s="23"/>
      <c r="INP720" s="23"/>
      <c r="INQ720" s="23"/>
      <c r="INR720" s="23"/>
      <c r="INS720" s="23"/>
      <c r="INT720" s="23"/>
      <c r="INU720" s="23"/>
      <c r="INV720" s="23"/>
      <c r="INW720" s="23"/>
      <c r="INX720" s="23"/>
      <c r="INY720" s="23"/>
      <c r="INZ720" s="23"/>
      <c r="IOA720" s="23"/>
      <c r="IOB720" s="23"/>
      <c r="IOC720" s="23"/>
      <c r="IOD720" s="23"/>
      <c r="IOE720" s="23"/>
      <c r="IOF720" s="23"/>
      <c r="IOG720" s="23"/>
      <c r="IOH720" s="23"/>
      <c r="IOI720" s="23"/>
      <c r="IOJ720" s="23"/>
      <c r="IOK720" s="23"/>
      <c r="IOL720" s="23"/>
      <c r="IOM720" s="23"/>
      <c r="ION720" s="23"/>
      <c r="IOO720" s="23"/>
      <c r="IOP720" s="23"/>
      <c r="IOQ720" s="23"/>
      <c r="IOR720" s="23"/>
      <c r="IOS720" s="23"/>
      <c r="IOT720" s="23"/>
      <c r="IOU720" s="23"/>
      <c r="IOV720" s="23"/>
      <c r="IOW720" s="23"/>
      <c r="IOX720" s="23"/>
      <c r="IOY720" s="23"/>
      <c r="IOZ720" s="23"/>
      <c r="IPA720" s="23"/>
      <c r="IPB720" s="23"/>
      <c r="IPC720" s="23"/>
      <c r="IPD720" s="23"/>
      <c r="IPE720" s="23"/>
      <c r="IPF720" s="23"/>
      <c r="IPG720" s="23"/>
      <c r="IPH720" s="23"/>
      <c r="IPI720" s="23"/>
      <c r="IPJ720" s="23"/>
      <c r="IPK720" s="23"/>
      <c r="IPL720" s="23"/>
      <c r="IPM720" s="23"/>
      <c r="IPN720" s="23"/>
      <c r="IPO720" s="23"/>
      <c r="IPP720" s="23"/>
      <c r="IPQ720" s="23"/>
      <c r="IPR720" s="23"/>
      <c r="IPS720" s="23"/>
      <c r="IPT720" s="23"/>
      <c r="IPU720" s="23"/>
      <c r="IPV720" s="23"/>
      <c r="IPW720" s="23"/>
      <c r="IPX720" s="23"/>
      <c r="IPY720" s="23"/>
      <c r="IPZ720" s="23"/>
      <c r="IQA720" s="23"/>
      <c r="IQB720" s="23"/>
      <c r="IQC720" s="23"/>
      <c r="IQD720" s="23"/>
      <c r="IQE720" s="23"/>
      <c r="IQF720" s="23"/>
      <c r="IQG720" s="23"/>
      <c r="IQH720" s="23"/>
      <c r="IQI720" s="23"/>
      <c r="IQJ720" s="23"/>
      <c r="IQK720" s="23"/>
      <c r="IQL720" s="23"/>
      <c r="IQM720" s="23"/>
      <c r="IQN720" s="23"/>
      <c r="IQO720" s="23"/>
      <c r="IQP720" s="23"/>
      <c r="IQQ720" s="23"/>
      <c r="IQR720" s="23"/>
      <c r="IQS720" s="23"/>
      <c r="IQT720" s="23"/>
      <c r="IQU720" s="23"/>
      <c r="IQV720" s="23"/>
      <c r="IQW720" s="23"/>
      <c r="IQX720" s="23"/>
      <c r="IQY720" s="23"/>
      <c r="IQZ720" s="23"/>
      <c r="IRA720" s="23"/>
      <c r="IRB720" s="23"/>
      <c r="IRC720" s="23"/>
      <c r="IRD720" s="23"/>
      <c r="IRE720" s="23"/>
      <c r="IRF720" s="23"/>
      <c r="IRG720" s="23"/>
      <c r="IRH720" s="23"/>
      <c r="IRI720" s="23"/>
      <c r="IRJ720" s="23"/>
      <c r="IRK720" s="23"/>
      <c r="IRL720" s="23"/>
      <c r="IRM720" s="23"/>
      <c r="IRN720" s="23"/>
      <c r="IRO720" s="23"/>
      <c r="IRP720" s="23"/>
      <c r="IRQ720" s="23"/>
      <c r="IRR720" s="23"/>
      <c r="IRS720" s="23"/>
      <c r="IRT720" s="23"/>
      <c r="IRU720" s="23"/>
      <c r="IRV720" s="23"/>
      <c r="IRW720" s="23"/>
      <c r="IRX720" s="23"/>
      <c r="IRY720" s="23"/>
      <c r="IRZ720" s="23"/>
      <c r="ISA720" s="23"/>
      <c r="ISB720" s="23"/>
      <c r="ISC720" s="23"/>
      <c r="ISD720" s="23"/>
      <c r="ISE720" s="23"/>
      <c r="ISF720" s="23"/>
      <c r="ISG720" s="23"/>
      <c r="ISH720" s="23"/>
      <c r="ISI720" s="23"/>
      <c r="ISJ720" s="23"/>
      <c r="ISK720" s="23"/>
      <c r="ISL720" s="23"/>
      <c r="ISM720" s="23"/>
      <c r="ISN720" s="23"/>
      <c r="ISO720" s="23"/>
      <c r="ISP720" s="23"/>
      <c r="ISQ720" s="23"/>
      <c r="ISR720" s="23"/>
      <c r="ISS720" s="23"/>
      <c r="IST720" s="23"/>
      <c r="ISU720" s="23"/>
      <c r="ISV720" s="23"/>
      <c r="ISW720" s="23"/>
      <c r="ISX720" s="23"/>
      <c r="ISY720" s="23"/>
      <c r="ISZ720" s="23"/>
      <c r="ITA720" s="23"/>
      <c r="ITB720" s="23"/>
      <c r="ITC720" s="23"/>
      <c r="ITD720" s="23"/>
      <c r="ITE720" s="23"/>
      <c r="ITF720" s="23"/>
      <c r="ITG720" s="23"/>
      <c r="ITH720" s="23"/>
      <c r="ITI720" s="23"/>
      <c r="ITJ720" s="23"/>
      <c r="ITK720" s="23"/>
      <c r="ITL720" s="23"/>
      <c r="ITM720" s="23"/>
      <c r="ITN720" s="23"/>
      <c r="ITO720" s="23"/>
      <c r="ITP720" s="23"/>
      <c r="ITQ720" s="23"/>
      <c r="ITR720" s="23"/>
      <c r="ITS720" s="23"/>
      <c r="ITT720" s="23"/>
      <c r="ITU720" s="23"/>
      <c r="ITV720" s="23"/>
      <c r="ITW720" s="23"/>
      <c r="ITX720" s="23"/>
      <c r="ITY720" s="23"/>
      <c r="ITZ720" s="23"/>
      <c r="IUA720" s="23"/>
      <c r="IUB720" s="23"/>
      <c r="IUC720" s="23"/>
      <c r="IUD720" s="23"/>
      <c r="IUE720" s="23"/>
      <c r="IUF720" s="23"/>
      <c r="IUG720" s="23"/>
      <c r="IUH720" s="23"/>
      <c r="IUI720" s="23"/>
      <c r="IUJ720" s="23"/>
      <c r="IUK720" s="23"/>
      <c r="IUL720" s="23"/>
      <c r="IUM720" s="23"/>
      <c r="IUN720" s="23"/>
      <c r="IUO720" s="23"/>
      <c r="IUP720" s="23"/>
      <c r="IUQ720" s="23"/>
      <c r="IUR720" s="23"/>
      <c r="IUS720" s="23"/>
      <c r="IUT720" s="23"/>
      <c r="IUU720" s="23"/>
      <c r="IUV720" s="23"/>
      <c r="IUW720" s="23"/>
      <c r="IUX720" s="23"/>
      <c r="IUY720" s="23"/>
      <c r="IUZ720" s="23"/>
      <c r="IVA720" s="23"/>
      <c r="IVB720" s="23"/>
      <c r="IVC720" s="23"/>
      <c r="IVD720" s="23"/>
      <c r="IVE720" s="23"/>
      <c r="IVF720" s="23"/>
      <c r="IVG720" s="23"/>
      <c r="IVH720" s="23"/>
      <c r="IVI720" s="23"/>
      <c r="IVJ720" s="23"/>
      <c r="IVK720" s="23"/>
      <c r="IVL720" s="23"/>
      <c r="IVM720" s="23"/>
      <c r="IVN720" s="23"/>
      <c r="IVO720" s="23"/>
      <c r="IVP720" s="23"/>
      <c r="IVQ720" s="23"/>
      <c r="IVR720" s="23"/>
      <c r="IVS720" s="23"/>
      <c r="IVT720" s="23"/>
      <c r="IVU720" s="23"/>
      <c r="IVV720" s="23"/>
      <c r="IVW720" s="23"/>
      <c r="IVX720" s="23"/>
      <c r="IVY720" s="23"/>
      <c r="IVZ720" s="23"/>
      <c r="IWA720" s="23"/>
      <c r="IWB720" s="23"/>
      <c r="IWC720" s="23"/>
      <c r="IWD720" s="23"/>
      <c r="IWE720" s="23"/>
      <c r="IWF720" s="23"/>
      <c r="IWG720" s="23"/>
      <c r="IWH720" s="23"/>
      <c r="IWI720" s="23"/>
      <c r="IWJ720" s="23"/>
      <c r="IWK720" s="23"/>
      <c r="IWL720" s="23"/>
      <c r="IWM720" s="23"/>
      <c r="IWN720" s="23"/>
      <c r="IWO720" s="23"/>
      <c r="IWP720" s="23"/>
      <c r="IWQ720" s="23"/>
      <c r="IWR720" s="23"/>
      <c r="IWS720" s="23"/>
      <c r="IWT720" s="23"/>
      <c r="IWU720" s="23"/>
      <c r="IWV720" s="23"/>
      <c r="IWW720" s="23"/>
      <c r="IWX720" s="23"/>
      <c r="IWY720" s="23"/>
      <c r="IWZ720" s="23"/>
      <c r="IXA720" s="23"/>
      <c r="IXB720" s="23"/>
      <c r="IXC720" s="23"/>
      <c r="IXD720" s="23"/>
      <c r="IXE720" s="23"/>
      <c r="IXF720" s="23"/>
      <c r="IXG720" s="23"/>
      <c r="IXH720" s="23"/>
      <c r="IXI720" s="23"/>
      <c r="IXJ720" s="23"/>
      <c r="IXK720" s="23"/>
      <c r="IXL720" s="23"/>
      <c r="IXM720" s="23"/>
      <c r="IXN720" s="23"/>
      <c r="IXO720" s="23"/>
      <c r="IXP720" s="23"/>
      <c r="IXQ720" s="23"/>
      <c r="IXR720" s="23"/>
      <c r="IXS720" s="23"/>
      <c r="IXT720" s="23"/>
      <c r="IXU720" s="23"/>
      <c r="IXV720" s="23"/>
      <c r="IXW720" s="23"/>
      <c r="IXX720" s="23"/>
      <c r="IXY720" s="23"/>
      <c r="IXZ720" s="23"/>
      <c r="IYA720" s="23"/>
      <c r="IYB720" s="23"/>
      <c r="IYC720" s="23"/>
      <c r="IYD720" s="23"/>
      <c r="IYE720" s="23"/>
      <c r="IYF720" s="23"/>
      <c r="IYG720" s="23"/>
      <c r="IYH720" s="23"/>
      <c r="IYI720" s="23"/>
      <c r="IYJ720" s="23"/>
      <c r="IYK720" s="23"/>
      <c r="IYL720" s="23"/>
      <c r="IYM720" s="23"/>
      <c r="IYN720" s="23"/>
      <c r="IYO720" s="23"/>
      <c r="IYP720" s="23"/>
      <c r="IYQ720" s="23"/>
      <c r="IYR720" s="23"/>
      <c r="IYS720" s="23"/>
      <c r="IYT720" s="23"/>
      <c r="IYU720" s="23"/>
      <c r="IYV720" s="23"/>
      <c r="IYW720" s="23"/>
      <c r="IYX720" s="23"/>
      <c r="IYY720" s="23"/>
      <c r="IYZ720" s="23"/>
      <c r="IZA720" s="23"/>
      <c r="IZB720" s="23"/>
      <c r="IZC720" s="23"/>
      <c r="IZD720" s="23"/>
      <c r="IZE720" s="23"/>
      <c r="IZF720" s="23"/>
      <c r="IZG720" s="23"/>
      <c r="IZH720" s="23"/>
      <c r="IZI720" s="23"/>
      <c r="IZJ720" s="23"/>
      <c r="IZK720" s="23"/>
      <c r="IZL720" s="23"/>
      <c r="IZM720" s="23"/>
      <c r="IZN720" s="23"/>
      <c r="IZO720" s="23"/>
      <c r="IZP720" s="23"/>
      <c r="IZQ720" s="23"/>
      <c r="IZR720" s="23"/>
      <c r="IZS720" s="23"/>
      <c r="IZT720" s="23"/>
      <c r="IZU720" s="23"/>
      <c r="IZV720" s="23"/>
      <c r="IZW720" s="23"/>
      <c r="IZX720" s="23"/>
      <c r="IZY720" s="23"/>
      <c r="IZZ720" s="23"/>
      <c r="JAA720" s="23"/>
      <c r="JAB720" s="23"/>
      <c r="JAC720" s="23"/>
      <c r="JAD720" s="23"/>
      <c r="JAE720" s="23"/>
      <c r="JAF720" s="23"/>
      <c r="JAG720" s="23"/>
      <c r="JAH720" s="23"/>
      <c r="JAI720" s="23"/>
      <c r="JAJ720" s="23"/>
      <c r="JAK720" s="23"/>
      <c r="JAL720" s="23"/>
      <c r="JAM720" s="23"/>
      <c r="JAN720" s="23"/>
      <c r="JAO720" s="23"/>
      <c r="JAP720" s="23"/>
      <c r="JAQ720" s="23"/>
      <c r="JAR720" s="23"/>
      <c r="JAS720" s="23"/>
      <c r="JAT720" s="23"/>
      <c r="JAU720" s="23"/>
      <c r="JAV720" s="23"/>
      <c r="JAW720" s="23"/>
      <c r="JAX720" s="23"/>
      <c r="JAY720" s="23"/>
      <c r="JAZ720" s="23"/>
      <c r="JBA720" s="23"/>
      <c r="JBB720" s="23"/>
      <c r="JBC720" s="23"/>
      <c r="JBD720" s="23"/>
      <c r="JBE720" s="23"/>
      <c r="JBF720" s="23"/>
      <c r="JBG720" s="23"/>
      <c r="JBH720" s="23"/>
      <c r="JBI720" s="23"/>
      <c r="JBJ720" s="23"/>
      <c r="JBK720" s="23"/>
      <c r="JBL720" s="23"/>
      <c r="JBM720" s="23"/>
      <c r="JBN720" s="23"/>
      <c r="JBO720" s="23"/>
      <c r="JBP720" s="23"/>
      <c r="JBQ720" s="23"/>
      <c r="JBR720" s="23"/>
      <c r="JBS720" s="23"/>
      <c r="JBT720" s="23"/>
      <c r="JBU720" s="23"/>
      <c r="JBV720" s="23"/>
      <c r="JBW720" s="23"/>
      <c r="JBX720" s="23"/>
      <c r="JBY720" s="23"/>
      <c r="JBZ720" s="23"/>
      <c r="JCA720" s="23"/>
      <c r="JCB720" s="23"/>
      <c r="JCC720" s="23"/>
      <c r="JCD720" s="23"/>
      <c r="JCE720" s="23"/>
      <c r="JCF720" s="23"/>
      <c r="JCG720" s="23"/>
      <c r="JCH720" s="23"/>
      <c r="JCI720" s="23"/>
      <c r="JCJ720" s="23"/>
      <c r="JCK720" s="23"/>
      <c r="JCL720" s="23"/>
      <c r="JCM720" s="23"/>
      <c r="JCN720" s="23"/>
      <c r="JCO720" s="23"/>
      <c r="JCP720" s="23"/>
      <c r="JCQ720" s="23"/>
      <c r="JCR720" s="23"/>
      <c r="JCS720" s="23"/>
      <c r="JCT720" s="23"/>
      <c r="JCU720" s="23"/>
      <c r="JCV720" s="23"/>
      <c r="JCW720" s="23"/>
      <c r="JCX720" s="23"/>
      <c r="JCY720" s="23"/>
      <c r="JCZ720" s="23"/>
      <c r="JDA720" s="23"/>
      <c r="JDB720" s="23"/>
      <c r="JDC720" s="23"/>
      <c r="JDD720" s="23"/>
      <c r="JDE720" s="23"/>
      <c r="JDF720" s="23"/>
      <c r="JDG720" s="23"/>
      <c r="JDH720" s="23"/>
      <c r="JDI720" s="23"/>
      <c r="JDJ720" s="23"/>
      <c r="JDK720" s="23"/>
      <c r="JDL720" s="23"/>
      <c r="JDM720" s="23"/>
      <c r="JDN720" s="23"/>
      <c r="JDO720" s="23"/>
      <c r="JDP720" s="23"/>
      <c r="JDQ720" s="23"/>
      <c r="JDR720" s="23"/>
      <c r="JDS720" s="23"/>
      <c r="JDT720" s="23"/>
      <c r="JDU720" s="23"/>
      <c r="JDV720" s="23"/>
      <c r="JDW720" s="23"/>
      <c r="JDX720" s="23"/>
      <c r="JDY720" s="23"/>
      <c r="JDZ720" s="23"/>
      <c r="JEA720" s="23"/>
      <c r="JEB720" s="23"/>
      <c r="JEC720" s="23"/>
      <c r="JED720" s="23"/>
      <c r="JEE720" s="23"/>
      <c r="JEF720" s="23"/>
      <c r="JEG720" s="23"/>
      <c r="JEH720" s="23"/>
      <c r="JEI720" s="23"/>
      <c r="JEJ720" s="23"/>
      <c r="JEK720" s="23"/>
      <c r="JEL720" s="23"/>
      <c r="JEM720" s="23"/>
      <c r="JEN720" s="23"/>
      <c r="JEO720" s="23"/>
      <c r="JEP720" s="23"/>
      <c r="JEQ720" s="23"/>
      <c r="JER720" s="23"/>
      <c r="JES720" s="23"/>
      <c r="JET720" s="23"/>
      <c r="JEU720" s="23"/>
      <c r="JEV720" s="23"/>
      <c r="JEW720" s="23"/>
      <c r="JEX720" s="23"/>
      <c r="JEY720" s="23"/>
      <c r="JEZ720" s="23"/>
      <c r="JFA720" s="23"/>
      <c r="JFB720" s="23"/>
      <c r="JFC720" s="23"/>
      <c r="JFD720" s="23"/>
      <c r="JFE720" s="23"/>
      <c r="JFF720" s="23"/>
      <c r="JFG720" s="23"/>
      <c r="JFH720" s="23"/>
      <c r="JFI720" s="23"/>
      <c r="JFJ720" s="23"/>
      <c r="JFK720" s="23"/>
      <c r="JFL720" s="23"/>
      <c r="JFM720" s="23"/>
      <c r="JFN720" s="23"/>
      <c r="JFO720" s="23"/>
      <c r="JFP720" s="23"/>
      <c r="JFQ720" s="23"/>
      <c r="JFR720" s="23"/>
      <c r="JFS720" s="23"/>
      <c r="JFT720" s="23"/>
      <c r="JFU720" s="23"/>
      <c r="JFV720" s="23"/>
      <c r="JFW720" s="23"/>
      <c r="JFX720" s="23"/>
      <c r="JFY720" s="23"/>
      <c r="JFZ720" s="23"/>
      <c r="JGA720" s="23"/>
      <c r="JGB720" s="23"/>
      <c r="JGC720" s="23"/>
      <c r="JGD720" s="23"/>
      <c r="JGE720" s="23"/>
      <c r="JGF720" s="23"/>
      <c r="JGG720" s="23"/>
      <c r="JGH720" s="23"/>
      <c r="JGI720" s="23"/>
      <c r="JGJ720" s="23"/>
      <c r="JGK720" s="23"/>
      <c r="JGL720" s="23"/>
      <c r="JGM720" s="23"/>
      <c r="JGN720" s="23"/>
      <c r="JGO720" s="23"/>
      <c r="JGP720" s="23"/>
      <c r="JGQ720" s="23"/>
      <c r="JGR720" s="23"/>
      <c r="JGS720" s="23"/>
      <c r="JGT720" s="23"/>
      <c r="JGU720" s="23"/>
      <c r="JGV720" s="23"/>
      <c r="JGW720" s="23"/>
      <c r="JGX720" s="23"/>
      <c r="JGY720" s="23"/>
      <c r="JGZ720" s="23"/>
      <c r="JHA720" s="23"/>
      <c r="JHB720" s="23"/>
      <c r="JHC720" s="23"/>
      <c r="JHD720" s="23"/>
      <c r="JHE720" s="23"/>
      <c r="JHF720" s="23"/>
      <c r="JHG720" s="23"/>
      <c r="JHH720" s="23"/>
      <c r="JHI720" s="23"/>
      <c r="JHJ720" s="23"/>
      <c r="JHK720" s="23"/>
      <c r="JHL720" s="23"/>
      <c r="JHM720" s="23"/>
      <c r="JHN720" s="23"/>
      <c r="JHO720" s="23"/>
      <c r="JHP720" s="23"/>
      <c r="JHQ720" s="23"/>
      <c r="JHR720" s="23"/>
      <c r="JHS720" s="23"/>
      <c r="JHT720" s="23"/>
      <c r="JHU720" s="23"/>
      <c r="JHV720" s="23"/>
      <c r="JHW720" s="23"/>
      <c r="JHX720" s="23"/>
      <c r="JHY720" s="23"/>
      <c r="JHZ720" s="23"/>
      <c r="JIA720" s="23"/>
      <c r="JIB720" s="23"/>
      <c r="JIC720" s="23"/>
      <c r="JID720" s="23"/>
      <c r="JIE720" s="23"/>
      <c r="JIF720" s="23"/>
      <c r="JIG720" s="23"/>
      <c r="JIH720" s="23"/>
      <c r="JII720" s="23"/>
      <c r="JIJ720" s="23"/>
      <c r="JIK720" s="23"/>
      <c r="JIL720" s="23"/>
      <c r="JIM720" s="23"/>
      <c r="JIN720" s="23"/>
      <c r="JIO720" s="23"/>
      <c r="JIP720" s="23"/>
      <c r="JIQ720" s="23"/>
      <c r="JIR720" s="23"/>
      <c r="JIS720" s="23"/>
      <c r="JIT720" s="23"/>
      <c r="JIU720" s="23"/>
      <c r="JIV720" s="23"/>
      <c r="JIW720" s="23"/>
      <c r="JIX720" s="23"/>
      <c r="JIY720" s="23"/>
      <c r="JIZ720" s="23"/>
      <c r="JJA720" s="23"/>
      <c r="JJB720" s="23"/>
      <c r="JJC720" s="23"/>
      <c r="JJD720" s="23"/>
      <c r="JJE720" s="23"/>
      <c r="JJF720" s="23"/>
      <c r="JJG720" s="23"/>
      <c r="JJH720" s="23"/>
      <c r="JJI720" s="23"/>
      <c r="JJJ720" s="23"/>
      <c r="JJK720" s="23"/>
      <c r="JJL720" s="23"/>
      <c r="JJM720" s="23"/>
      <c r="JJN720" s="23"/>
      <c r="JJO720" s="23"/>
      <c r="JJP720" s="23"/>
      <c r="JJQ720" s="23"/>
      <c r="JJR720" s="23"/>
      <c r="JJS720" s="23"/>
      <c r="JJT720" s="23"/>
      <c r="JJU720" s="23"/>
      <c r="JJV720" s="23"/>
      <c r="JJW720" s="23"/>
      <c r="JJX720" s="23"/>
      <c r="JJY720" s="23"/>
      <c r="JJZ720" s="23"/>
      <c r="JKA720" s="23"/>
      <c r="JKB720" s="23"/>
      <c r="JKC720" s="23"/>
      <c r="JKD720" s="23"/>
      <c r="JKE720" s="23"/>
      <c r="JKF720" s="23"/>
      <c r="JKG720" s="23"/>
      <c r="JKH720" s="23"/>
      <c r="JKI720" s="23"/>
      <c r="JKJ720" s="23"/>
      <c r="JKK720" s="23"/>
      <c r="JKL720" s="23"/>
      <c r="JKM720" s="23"/>
      <c r="JKN720" s="23"/>
      <c r="JKO720" s="23"/>
      <c r="JKP720" s="23"/>
      <c r="JKQ720" s="23"/>
      <c r="JKR720" s="23"/>
      <c r="JKS720" s="23"/>
      <c r="JKT720" s="23"/>
      <c r="JKU720" s="23"/>
      <c r="JKV720" s="23"/>
      <c r="JKW720" s="23"/>
      <c r="JKX720" s="23"/>
      <c r="JKY720" s="23"/>
      <c r="JKZ720" s="23"/>
      <c r="JLA720" s="23"/>
      <c r="JLB720" s="23"/>
      <c r="JLC720" s="23"/>
      <c r="JLD720" s="23"/>
      <c r="JLE720" s="23"/>
      <c r="JLF720" s="23"/>
      <c r="JLG720" s="23"/>
      <c r="JLH720" s="23"/>
      <c r="JLI720" s="23"/>
      <c r="JLJ720" s="23"/>
      <c r="JLK720" s="23"/>
      <c r="JLL720" s="23"/>
      <c r="JLM720" s="23"/>
      <c r="JLN720" s="23"/>
      <c r="JLO720" s="23"/>
      <c r="JLP720" s="23"/>
      <c r="JLQ720" s="23"/>
      <c r="JLR720" s="23"/>
      <c r="JLS720" s="23"/>
      <c r="JLT720" s="23"/>
      <c r="JLU720" s="23"/>
      <c r="JLV720" s="23"/>
      <c r="JLW720" s="23"/>
      <c r="JLX720" s="23"/>
      <c r="JLY720" s="23"/>
      <c r="JLZ720" s="23"/>
      <c r="JMA720" s="23"/>
      <c r="JMB720" s="23"/>
      <c r="JMC720" s="23"/>
      <c r="JMD720" s="23"/>
      <c r="JME720" s="23"/>
      <c r="JMF720" s="23"/>
      <c r="JMG720" s="23"/>
      <c r="JMH720" s="23"/>
      <c r="JMI720" s="23"/>
      <c r="JMJ720" s="23"/>
      <c r="JMK720" s="23"/>
      <c r="JML720" s="23"/>
      <c r="JMM720" s="23"/>
      <c r="JMN720" s="23"/>
      <c r="JMO720" s="23"/>
      <c r="JMP720" s="23"/>
      <c r="JMQ720" s="23"/>
      <c r="JMR720" s="23"/>
      <c r="JMS720" s="23"/>
      <c r="JMT720" s="23"/>
      <c r="JMU720" s="23"/>
      <c r="JMV720" s="23"/>
      <c r="JMW720" s="23"/>
      <c r="JMX720" s="23"/>
      <c r="JMY720" s="23"/>
      <c r="JMZ720" s="23"/>
      <c r="JNA720" s="23"/>
      <c r="JNB720" s="23"/>
      <c r="JNC720" s="23"/>
      <c r="JND720" s="23"/>
      <c r="JNE720" s="23"/>
      <c r="JNF720" s="23"/>
      <c r="JNG720" s="23"/>
      <c r="JNH720" s="23"/>
      <c r="JNI720" s="23"/>
      <c r="JNJ720" s="23"/>
      <c r="JNK720" s="23"/>
      <c r="JNL720" s="23"/>
      <c r="JNM720" s="23"/>
      <c r="JNN720" s="23"/>
      <c r="JNO720" s="23"/>
      <c r="JNP720" s="23"/>
      <c r="JNQ720" s="23"/>
      <c r="JNR720" s="23"/>
      <c r="JNS720" s="23"/>
      <c r="JNT720" s="23"/>
      <c r="JNU720" s="23"/>
      <c r="JNV720" s="23"/>
      <c r="JNW720" s="23"/>
      <c r="JNX720" s="23"/>
      <c r="JNY720" s="23"/>
      <c r="JNZ720" s="23"/>
      <c r="JOA720" s="23"/>
      <c r="JOB720" s="23"/>
      <c r="JOC720" s="23"/>
      <c r="JOD720" s="23"/>
      <c r="JOE720" s="23"/>
      <c r="JOF720" s="23"/>
      <c r="JOG720" s="23"/>
      <c r="JOH720" s="23"/>
      <c r="JOI720" s="23"/>
      <c r="JOJ720" s="23"/>
      <c r="JOK720" s="23"/>
      <c r="JOL720" s="23"/>
      <c r="JOM720" s="23"/>
      <c r="JON720" s="23"/>
      <c r="JOO720" s="23"/>
      <c r="JOP720" s="23"/>
      <c r="JOQ720" s="23"/>
      <c r="JOR720" s="23"/>
      <c r="JOS720" s="23"/>
      <c r="JOT720" s="23"/>
      <c r="JOU720" s="23"/>
      <c r="JOV720" s="23"/>
      <c r="JOW720" s="23"/>
      <c r="JOX720" s="23"/>
      <c r="JOY720" s="23"/>
      <c r="JOZ720" s="23"/>
      <c r="JPA720" s="23"/>
      <c r="JPB720" s="23"/>
      <c r="JPC720" s="23"/>
      <c r="JPD720" s="23"/>
      <c r="JPE720" s="23"/>
      <c r="JPF720" s="23"/>
      <c r="JPG720" s="23"/>
      <c r="JPH720" s="23"/>
      <c r="JPI720" s="23"/>
      <c r="JPJ720" s="23"/>
      <c r="JPK720" s="23"/>
      <c r="JPL720" s="23"/>
      <c r="JPM720" s="23"/>
      <c r="JPN720" s="23"/>
      <c r="JPO720" s="23"/>
      <c r="JPP720" s="23"/>
      <c r="JPQ720" s="23"/>
      <c r="JPR720" s="23"/>
      <c r="JPS720" s="23"/>
      <c r="JPT720" s="23"/>
      <c r="JPU720" s="23"/>
      <c r="JPV720" s="23"/>
      <c r="JPW720" s="23"/>
      <c r="JPX720" s="23"/>
      <c r="JPY720" s="23"/>
      <c r="JPZ720" s="23"/>
      <c r="JQA720" s="23"/>
      <c r="JQB720" s="23"/>
      <c r="JQC720" s="23"/>
      <c r="JQD720" s="23"/>
      <c r="JQE720" s="23"/>
      <c r="JQF720" s="23"/>
      <c r="JQG720" s="23"/>
      <c r="JQH720" s="23"/>
      <c r="JQI720" s="23"/>
      <c r="JQJ720" s="23"/>
      <c r="JQK720" s="23"/>
      <c r="JQL720" s="23"/>
      <c r="JQM720" s="23"/>
      <c r="JQN720" s="23"/>
      <c r="JQO720" s="23"/>
      <c r="JQP720" s="23"/>
      <c r="JQQ720" s="23"/>
      <c r="JQR720" s="23"/>
      <c r="JQS720" s="23"/>
      <c r="JQT720" s="23"/>
      <c r="JQU720" s="23"/>
      <c r="JQV720" s="23"/>
      <c r="JQW720" s="23"/>
      <c r="JQX720" s="23"/>
      <c r="JQY720" s="23"/>
      <c r="JQZ720" s="23"/>
      <c r="JRA720" s="23"/>
      <c r="JRB720" s="23"/>
      <c r="JRC720" s="23"/>
      <c r="JRD720" s="23"/>
      <c r="JRE720" s="23"/>
      <c r="JRF720" s="23"/>
      <c r="JRG720" s="23"/>
      <c r="JRH720" s="23"/>
      <c r="JRI720" s="23"/>
      <c r="JRJ720" s="23"/>
      <c r="JRK720" s="23"/>
      <c r="JRL720" s="23"/>
      <c r="JRM720" s="23"/>
      <c r="JRN720" s="23"/>
      <c r="JRO720" s="23"/>
      <c r="JRP720" s="23"/>
      <c r="JRQ720" s="23"/>
      <c r="JRR720" s="23"/>
      <c r="JRS720" s="23"/>
      <c r="JRT720" s="23"/>
      <c r="JRU720" s="23"/>
      <c r="JRV720" s="23"/>
      <c r="JRW720" s="23"/>
      <c r="JRX720" s="23"/>
      <c r="JRY720" s="23"/>
      <c r="JRZ720" s="23"/>
      <c r="JSA720" s="23"/>
      <c r="JSB720" s="23"/>
      <c r="JSC720" s="23"/>
      <c r="JSD720" s="23"/>
      <c r="JSE720" s="23"/>
      <c r="JSF720" s="23"/>
      <c r="JSG720" s="23"/>
      <c r="JSH720" s="23"/>
      <c r="JSI720" s="23"/>
      <c r="JSJ720" s="23"/>
      <c r="JSK720" s="23"/>
      <c r="JSL720" s="23"/>
      <c r="JSM720" s="23"/>
      <c r="JSN720" s="23"/>
      <c r="JSO720" s="23"/>
      <c r="JSP720" s="23"/>
      <c r="JSQ720" s="23"/>
      <c r="JSR720" s="23"/>
      <c r="JSS720" s="23"/>
      <c r="JST720" s="23"/>
      <c r="JSU720" s="23"/>
      <c r="JSV720" s="23"/>
      <c r="JSW720" s="23"/>
      <c r="JSX720" s="23"/>
      <c r="JSY720" s="23"/>
      <c r="JSZ720" s="23"/>
      <c r="JTA720" s="23"/>
      <c r="JTB720" s="23"/>
      <c r="JTC720" s="23"/>
      <c r="JTD720" s="23"/>
      <c r="JTE720" s="23"/>
      <c r="JTF720" s="23"/>
      <c r="JTG720" s="23"/>
      <c r="JTH720" s="23"/>
      <c r="JTI720" s="23"/>
      <c r="JTJ720" s="23"/>
      <c r="JTK720" s="23"/>
      <c r="JTL720" s="23"/>
      <c r="JTM720" s="23"/>
      <c r="JTN720" s="23"/>
      <c r="JTO720" s="23"/>
      <c r="JTP720" s="23"/>
      <c r="JTQ720" s="23"/>
      <c r="JTR720" s="23"/>
      <c r="JTS720" s="23"/>
      <c r="JTT720" s="23"/>
      <c r="JTU720" s="23"/>
      <c r="JTV720" s="23"/>
      <c r="JTW720" s="23"/>
      <c r="JTX720" s="23"/>
      <c r="JTY720" s="23"/>
      <c r="JTZ720" s="23"/>
      <c r="JUA720" s="23"/>
      <c r="JUB720" s="23"/>
      <c r="JUC720" s="23"/>
      <c r="JUD720" s="23"/>
      <c r="JUE720" s="23"/>
      <c r="JUF720" s="23"/>
      <c r="JUG720" s="23"/>
      <c r="JUH720" s="23"/>
      <c r="JUI720" s="23"/>
      <c r="JUJ720" s="23"/>
      <c r="JUK720" s="23"/>
      <c r="JUL720" s="23"/>
      <c r="JUM720" s="23"/>
      <c r="JUN720" s="23"/>
      <c r="JUO720" s="23"/>
      <c r="JUP720" s="23"/>
      <c r="JUQ720" s="23"/>
      <c r="JUR720" s="23"/>
      <c r="JUS720" s="23"/>
      <c r="JUT720" s="23"/>
      <c r="JUU720" s="23"/>
      <c r="JUV720" s="23"/>
      <c r="JUW720" s="23"/>
      <c r="JUX720" s="23"/>
      <c r="JUY720" s="23"/>
      <c r="JUZ720" s="23"/>
      <c r="JVA720" s="23"/>
      <c r="JVB720" s="23"/>
      <c r="JVC720" s="23"/>
      <c r="JVD720" s="23"/>
      <c r="JVE720" s="23"/>
      <c r="JVF720" s="23"/>
      <c r="JVG720" s="23"/>
      <c r="JVH720" s="23"/>
      <c r="JVI720" s="23"/>
      <c r="JVJ720" s="23"/>
      <c r="JVK720" s="23"/>
      <c r="JVL720" s="23"/>
      <c r="JVM720" s="23"/>
      <c r="JVN720" s="23"/>
      <c r="JVO720" s="23"/>
      <c r="JVP720" s="23"/>
      <c r="JVQ720" s="23"/>
      <c r="JVR720" s="23"/>
      <c r="JVS720" s="23"/>
      <c r="JVT720" s="23"/>
      <c r="JVU720" s="23"/>
      <c r="JVV720" s="23"/>
      <c r="JVW720" s="23"/>
      <c r="JVX720" s="23"/>
      <c r="JVY720" s="23"/>
      <c r="JVZ720" s="23"/>
      <c r="JWA720" s="23"/>
      <c r="JWB720" s="23"/>
      <c r="JWC720" s="23"/>
      <c r="JWD720" s="23"/>
      <c r="JWE720" s="23"/>
      <c r="JWF720" s="23"/>
      <c r="JWG720" s="23"/>
      <c r="JWH720" s="23"/>
      <c r="JWI720" s="23"/>
      <c r="JWJ720" s="23"/>
      <c r="JWK720" s="23"/>
      <c r="JWL720" s="23"/>
      <c r="JWM720" s="23"/>
      <c r="JWN720" s="23"/>
      <c r="JWO720" s="23"/>
      <c r="JWP720" s="23"/>
      <c r="JWQ720" s="23"/>
      <c r="JWR720" s="23"/>
      <c r="JWS720" s="23"/>
      <c r="JWT720" s="23"/>
      <c r="JWU720" s="23"/>
      <c r="JWV720" s="23"/>
      <c r="JWW720" s="23"/>
      <c r="JWX720" s="23"/>
      <c r="JWY720" s="23"/>
      <c r="JWZ720" s="23"/>
      <c r="JXA720" s="23"/>
      <c r="JXB720" s="23"/>
      <c r="JXC720" s="23"/>
      <c r="JXD720" s="23"/>
      <c r="JXE720" s="23"/>
      <c r="JXF720" s="23"/>
      <c r="JXG720" s="23"/>
      <c r="JXH720" s="23"/>
      <c r="JXI720" s="23"/>
      <c r="JXJ720" s="23"/>
      <c r="JXK720" s="23"/>
      <c r="JXL720" s="23"/>
      <c r="JXM720" s="23"/>
      <c r="JXN720" s="23"/>
      <c r="JXO720" s="23"/>
      <c r="JXP720" s="23"/>
      <c r="JXQ720" s="23"/>
      <c r="JXR720" s="23"/>
      <c r="JXS720" s="23"/>
      <c r="JXT720" s="23"/>
      <c r="JXU720" s="23"/>
      <c r="JXV720" s="23"/>
      <c r="JXW720" s="23"/>
      <c r="JXX720" s="23"/>
      <c r="JXY720" s="23"/>
      <c r="JXZ720" s="23"/>
      <c r="JYA720" s="23"/>
      <c r="JYB720" s="23"/>
      <c r="JYC720" s="23"/>
      <c r="JYD720" s="23"/>
      <c r="JYE720" s="23"/>
      <c r="JYF720" s="23"/>
      <c r="JYG720" s="23"/>
      <c r="JYH720" s="23"/>
      <c r="JYI720" s="23"/>
      <c r="JYJ720" s="23"/>
      <c r="JYK720" s="23"/>
      <c r="JYL720" s="23"/>
      <c r="JYM720" s="23"/>
      <c r="JYN720" s="23"/>
      <c r="JYO720" s="23"/>
      <c r="JYP720" s="23"/>
      <c r="JYQ720" s="23"/>
      <c r="JYR720" s="23"/>
      <c r="JYS720" s="23"/>
      <c r="JYT720" s="23"/>
      <c r="JYU720" s="23"/>
      <c r="JYV720" s="23"/>
      <c r="JYW720" s="23"/>
      <c r="JYX720" s="23"/>
      <c r="JYY720" s="23"/>
      <c r="JYZ720" s="23"/>
      <c r="JZA720" s="23"/>
      <c r="JZB720" s="23"/>
      <c r="JZC720" s="23"/>
      <c r="JZD720" s="23"/>
      <c r="JZE720" s="23"/>
      <c r="JZF720" s="23"/>
      <c r="JZG720" s="23"/>
      <c r="JZH720" s="23"/>
      <c r="JZI720" s="23"/>
      <c r="JZJ720" s="23"/>
      <c r="JZK720" s="23"/>
      <c r="JZL720" s="23"/>
      <c r="JZM720" s="23"/>
      <c r="JZN720" s="23"/>
      <c r="JZO720" s="23"/>
      <c r="JZP720" s="23"/>
      <c r="JZQ720" s="23"/>
      <c r="JZR720" s="23"/>
      <c r="JZS720" s="23"/>
      <c r="JZT720" s="23"/>
      <c r="JZU720" s="23"/>
      <c r="JZV720" s="23"/>
      <c r="JZW720" s="23"/>
      <c r="JZX720" s="23"/>
      <c r="JZY720" s="23"/>
      <c r="JZZ720" s="23"/>
      <c r="KAA720" s="23"/>
      <c r="KAB720" s="23"/>
      <c r="KAC720" s="23"/>
      <c r="KAD720" s="23"/>
      <c r="KAE720" s="23"/>
      <c r="KAF720" s="23"/>
      <c r="KAG720" s="23"/>
      <c r="KAH720" s="23"/>
      <c r="KAI720" s="23"/>
      <c r="KAJ720" s="23"/>
      <c r="KAK720" s="23"/>
      <c r="KAL720" s="23"/>
      <c r="KAM720" s="23"/>
      <c r="KAN720" s="23"/>
      <c r="KAO720" s="23"/>
      <c r="KAP720" s="23"/>
      <c r="KAQ720" s="23"/>
      <c r="KAR720" s="23"/>
      <c r="KAS720" s="23"/>
      <c r="KAT720" s="23"/>
      <c r="KAU720" s="23"/>
      <c r="KAV720" s="23"/>
      <c r="KAW720" s="23"/>
      <c r="KAX720" s="23"/>
      <c r="KAY720" s="23"/>
      <c r="KAZ720" s="23"/>
      <c r="KBA720" s="23"/>
      <c r="KBB720" s="23"/>
      <c r="KBC720" s="23"/>
      <c r="KBD720" s="23"/>
      <c r="KBE720" s="23"/>
      <c r="KBF720" s="23"/>
      <c r="KBG720" s="23"/>
      <c r="KBH720" s="23"/>
      <c r="KBI720" s="23"/>
      <c r="KBJ720" s="23"/>
      <c r="KBK720" s="23"/>
      <c r="KBL720" s="23"/>
      <c r="KBM720" s="23"/>
      <c r="KBN720" s="23"/>
      <c r="KBO720" s="23"/>
      <c r="KBP720" s="23"/>
      <c r="KBQ720" s="23"/>
      <c r="KBR720" s="23"/>
      <c r="KBS720" s="23"/>
      <c r="KBT720" s="23"/>
      <c r="KBU720" s="23"/>
      <c r="KBV720" s="23"/>
      <c r="KBW720" s="23"/>
      <c r="KBX720" s="23"/>
      <c r="KBY720" s="23"/>
      <c r="KBZ720" s="23"/>
      <c r="KCA720" s="23"/>
      <c r="KCB720" s="23"/>
      <c r="KCC720" s="23"/>
      <c r="KCD720" s="23"/>
      <c r="KCE720" s="23"/>
      <c r="KCF720" s="23"/>
      <c r="KCG720" s="23"/>
      <c r="KCH720" s="23"/>
      <c r="KCI720" s="23"/>
      <c r="KCJ720" s="23"/>
      <c r="KCK720" s="23"/>
      <c r="KCL720" s="23"/>
      <c r="KCM720" s="23"/>
      <c r="KCN720" s="23"/>
      <c r="KCO720" s="23"/>
      <c r="KCP720" s="23"/>
      <c r="KCQ720" s="23"/>
      <c r="KCR720" s="23"/>
      <c r="KCS720" s="23"/>
      <c r="KCT720" s="23"/>
      <c r="KCU720" s="23"/>
      <c r="KCV720" s="23"/>
      <c r="KCW720" s="23"/>
      <c r="KCX720" s="23"/>
      <c r="KCY720" s="23"/>
      <c r="KCZ720" s="23"/>
      <c r="KDA720" s="23"/>
      <c r="KDB720" s="23"/>
      <c r="KDC720" s="23"/>
      <c r="KDD720" s="23"/>
      <c r="KDE720" s="23"/>
      <c r="KDF720" s="23"/>
      <c r="KDG720" s="23"/>
      <c r="KDH720" s="23"/>
      <c r="KDI720" s="23"/>
      <c r="KDJ720" s="23"/>
      <c r="KDK720" s="23"/>
      <c r="KDL720" s="23"/>
      <c r="KDM720" s="23"/>
      <c r="KDN720" s="23"/>
      <c r="KDO720" s="23"/>
      <c r="KDP720" s="23"/>
      <c r="KDQ720" s="23"/>
      <c r="KDR720" s="23"/>
      <c r="KDS720" s="23"/>
      <c r="KDT720" s="23"/>
      <c r="KDU720" s="23"/>
      <c r="KDV720" s="23"/>
      <c r="KDW720" s="23"/>
      <c r="KDX720" s="23"/>
      <c r="KDY720" s="23"/>
      <c r="KDZ720" s="23"/>
      <c r="KEA720" s="23"/>
      <c r="KEB720" s="23"/>
      <c r="KEC720" s="23"/>
      <c r="KED720" s="23"/>
      <c r="KEE720" s="23"/>
      <c r="KEF720" s="23"/>
      <c r="KEG720" s="23"/>
      <c r="KEH720" s="23"/>
      <c r="KEI720" s="23"/>
      <c r="KEJ720" s="23"/>
      <c r="KEK720" s="23"/>
      <c r="KEL720" s="23"/>
      <c r="KEM720" s="23"/>
      <c r="KEN720" s="23"/>
      <c r="KEO720" s="23"/>
      <c r="KEP720" s="23"/>
      <c r="KEQ720" s="23"/>
      <c r="KER720" s="23"/>
      <c r="KES720" s="23"/>
      <c r="KET720" s="23"/>
      <c r="KEU720" s="23"/>
      <c r="KEV720" s="23"/>
      <c r="KEW720" s="23"/>
      <c r="KEX720" s="23"/>
      <c r="KEY720" s="23"/>
      <c r="KEZ720" s="23"/>
      <c r="KFA720" s="23"/>
      <c r="KFB720" s="23"/>
      <c r="KFC720" s="23"/>
      <c r="KFD720" s="23"/>
      <c r="KFE720" s="23"/>
      <c r="KFF720" s="23"/>
      <c r="KFG720" s="23"/>
      <c r="KFH720" s="23"/>
      <c r="KFI720" s="23"/>
      <c r="KFJ720" s="23"/>
      <c r="KFK720" s="23"/>
      <c r="KFL720" s="23"/>
      <c r="KFM720" s="23"/>
      <c r="KFN720" s="23"/>
      <c r="KFO720" s="23"/>
      <c r="KFP720" s="23"/>
      <c r="KFQ720" s="23"/>
      <c r="KFR720" s="23"/>
      <c r="KFS720" s="23"/>
      <c r="KFT720" s="23"/>
      <c r="KFU720" s="23"/>
      <c r="KFV720" s="23"/>
      <c r="KFW720" s="23"/>
      <c r="KFX720" s="23"/>
      <c r="KFY720" s="23"/>
      <c r="KFZ720" s="23"/>
      <c r="KGA720" s="23"/>
      <c r="KGB720" s="23"/>
      <c r="KGC720" s="23"/>
      <c r="KGD720" s="23"/>
      <c r="KGE720" s="23"/>
      <c r="KGF720" s="23"/>
      <c r="KGG720" s="23"/>
      <c r="KGH720" s="23"/>
      <c r="KGI720" s="23"/>
      <c r="KGJ720" s="23"/>
      <c r="KGK720" s="23"/>
      <c r="KGL720" s="23"/>
      <c r="KGM720" s="23"/>
      <c r="KGN720" s="23"/>
      <c r="KGO720" s="23"/>
      <c r="KGP720" s="23"/>
      <c r="KGQ720" s="23"/>
      <c r="KGR720" s="23"/>
      <c r="KGS720" s="23"/>
      <c r="KGT720" s="23"/>
      <c r="KGU720" s="23"/>
      <c r="KGV720" s="23"/>
      <c r="KGW720" s="23"/>
      <c r="KGX720" s="23"/>
      <c r="KGY720" s="23"/>
      <c r="KGZ720" s="23"/>
      <c r="KHA720" s="23"/>
      <c r="KHB720" s="23"/>
      <c r="KHC720" s="23"/>
      <c r="KHD720" s="23"/>
      <c r="KHE720" s="23"/>
      <c r="KHF720" s="23"/>
      <c r="KHG720" s="23"/>
      <c r="KHH720" s="23"/>
      <c r="KHI720" s="23"/>
      <c r="KHJ720" s="23"/>
      <c r="KHK720" s="23"/>
      <c r="KHL720" s="23"/>
      <c r="KHM720" s="23"/>
      <c r="KHN720" s="23"/>
      <c r="KHO720" s="23"/>
      <c r="KHP720" s="23"/>
      <c r="KHQ720" s="23"/>
      <c r="KHR720" s="23"/>
      <c r="KHS720" s="23"/>
      <c r="KHT720" s="23"/>
      <c r="KHU720" s="23"/>
      <c r="KHV720" s="23"/>
      <c r="KHW720" s="23"/>
      <c r="KHX720" s="23"/>
      <c r="KHY720" s="23"/>
      <c r="KHZ720" s="23"/>
      <c r="KIA720" s="23"/>
      <c r="KIB720" s="23"/>
      <c r="KIC720" s="23"/>
      <c r="KID720" s="23"/>
      <c r="KIE720" s="23"/>
      <c r="KIF720" s="23"/>
      <c r="KIG720" s="23"/>
      <c r="KIH720" s="23"/>
      <c r="KII720" s="23"/>
      <c r="KIJ720" s="23"/>
      <c r="KIK720" s="23"/>
      <c r="KIL720" s="23"/>
      <c r="KIM720" s="23"/>
      <c r="KIN720" s="23"/>
      <c r="KIO720" s="23"/>
      <c r="KIP720" s="23"/>
      <c r="KIQ720" s="23"/>
      <c r="KIR720" s="23"/>
      <c r="KIS720" s="23"/>
      <c r="KIT720" s="23"/>
      <c r="KIU720" s="23"/>
      <c r="KIV720" s="23"/>
      <c r="KIW720" s="23"/>
      <c r="KIX720" s="23"/>
      <c r="KIY720" s="23"/>
      <c r="KIZ720" s="23"/>
      <c r="KJA720" s="23"/>
      <c r="KJB720" s="23"/>
      <c r="KJC720" s="23"/>
      <c r="KJD720" s="23"/>
      <c r="KJE720" s="23"/>
      <c r="KJF720" s="23"/>
      <c r="KJG720" s="23"/>
      <c r="KJH720" s="23"/>
      <c r="KJI720" s="23"/>
      <c r="KJJ720" s="23"/>
      <c r="KJK720" s="23"/>
      <c r="KJL720" s="23"/>
      <c r="KJM720" s="23"/>
      <c r="KJN720" s="23"/>
      <c r="KJO720" s="23"/>
      <c r="KJP720" s="23"/>
      <c r="KJQ720" s="23"/>
      <c r="KJR720" s="23"/>
      <c r="KJS720" s="23"/>
      <c r="KJT720" s="23"/>
      <c r="KJU720" s="23"/>
      <c r="KJV720" s="23"/>
      <c r="KJW720" s="23"/>
      <c r="KJX720" s="23"/>
      <c r="KJY720" s="23"/>
      <c r="KJZ720" s="23"/>
      <c r="KKA720" s="23"/>
      <c r="KKB720" s="23"/>
      <c r="KKC720" s="23"/>
      <c r="KKD720" s="23"/>
      <c r="KKE720" s="23"/>
      <c r="KKF720" s="23"/>
      <c r="KKG720" s="23"/>
      <c r="KKH720" s="23"/>
      <c r="KKI720" s="23"/>
      <c r="KKJ720" s="23"/>
      <c r="KKK720" s="23"/>
      <c r="KKL720" s="23"/>
      <c r="KKM720" s="23"/>
      <c r="KKN720" s="23"/>
      <c r="KKO720" s="23"/>
      <c r="KKP720" s="23"/>
      <c r="KKQ720" s="23"/>
      <c r="KKR720" s="23"/>
      <c r="KKS720" s="23"/>
      <c r="KKT720" s="23"/>
      <c r="KKU720" s="23"/>
      <c r="KKV720" s="23"/>
      <c r="KKW720" s="23"/>
      <c r="KKX720" s="23"/>
      <c r="KKY720" s="23"/>
      <c r="KKZ720" s="23"/>
      <c r="KLA720" s="23"/>
      <c r="KLB720" s="23"/>
      <c r="KLC720" s="23"/>
      <c r="KLD720" s="23"/>
      <c r="KLE720" s="23"/>
      <c r="KLF720" s="23"/>
      <c r="KLG720" s="23"/>
      <c r="KLH720" s="23"/>
      <c r="KLI720" s="23"/>
      <c r="KLJ720" s="23"/>
      <c r="KLK720" s="23"/>
      <c r="KLL720" s="23"/>
      <c r="KLM720" s="23"/>
      <c r="KLN720" s="23"/>
      <c r="KLO720" s="23"/>
      <c r="KLP720" s="23"/>
      <c r="KLQ720" s="23"/>
      <c r="KLR720" s="23"/>
      <c r="KLS720" s="23"/>
      <c r="KLT720" s="23"/>
      <c r="KLU720" s="23"/>
      <c r="KLV720" s="23"/>
      <c r="KLW720" s="23"/>
      <c r="KLX720" s="23"/>
      <c r="KLY720" s="23"/>
      <c r="KLZ720" s="23"/>
      <c r="KMA720" s="23"/>
      <c r="KMB720" s="23"/>
      <c r="KMC720" s="23"/>
      <c r="KMD720" s="23"/>
      <c r="KME720" s="23"/>
      <c r="KMF720" s="23"/>
      <c r="KMG720" s="23"/>
      <c r="KMH720" s="23"/>
      <c r="KMI720" s="23"/>
      <c r="KMJ720" s="23"/>
      <c r="KMK720" s="23"/>
      <c r="KML720" s="23"/>
      <c r="KMM720" s="23"/>
      <c r="KMN720" s="23"/>
      <c r="KMO720" s="23"/>
      <c r="KMP720" s="23"/>
      <c r="KMQ720" s="23"/>
      <c r="KMR720" s="23"/>
      <c r="KMS720" s="23"/>
      <c r="KMT720" s="23"/>
      <c r="KMU720" s="23"/>
      <c r="KMV720" s="23"/>
      <c r="KMW720" s="23"/>
      <c r="KMX720" s="23"/>
      <c r="KMY720" s="23"/>
      <c r="KMZ720" s="23"/>
      <c r="KNA720" s="23"/>
      <c r="KNB720" s="23"/>
      <c r="KNC720" s="23"/>
      <c r="KND720" s="23"/>
      <c r="KNE720" s="23"/>
      <c r="KNF720" s="23"/>
      <c r="KNG720" s="23"/>
      <c r="KNH720" s="23"/>
      <c r="KNI720" s="23"/>
      <c r="KNJ720" s="23"/>
      <c r="KNK720" s="23"/>
      <c r="KNL720" s="23"/>
      <c r="KNM720" s="23"/>
      <c r="KNN720" s="23"/>
      <c r="KNO720" s="23"/>
      <c r="KNP720" s="23"/>
      <c r="KNQ720" s="23"/>
      <c r="KNR720" s="23"/>
      <c r="KNS720" s="23"/>
      <c r="KNT720" s="23"/>
      <c r="KNU720" s="23"/>
      <c r="KNV720" s="23"/>
      <c r="KNW720" s="23"/>
      <c r="KNX720" s="23"/>
      <c r="KNY720" s="23"/>
      <c r="KNZ720" s="23"/>
      <c r="KOA720" s="23"/>
      <c r="KOB720" s="23"/>
      <c r="KOC720" s="23"/>
      <c r="KOD720" s="23"/>
      <c r="KOE720" s="23"/>
      <c r="KOF720" s="23"/>
      <c r="KOG720" s="23"/>
      <c r="KOH720" s="23"/>
      <c r="KOI720" s="23"/>
      <c r="KOJ720" s="23"/>
      <c r="KOK720" s="23"/>
      <c r="KOL720" s="23"/>
      <c r="KOM720" s="23"/>
      <c r="KON720" s="23"/>
      <c r="KOO720" s="23"/>
      <c r="KOP720" s="23"/>
      <c r="KOQ720" s="23"/>
      <c r="KOR720" s="23"/>
      <c r="KOS720" s="23"/>
      <c r="KOT720" s="23"/>
      <c r="KOU720" s="23"/>
      <c r="KOV720" s="23"/>
      <c r="KOW720" s="23"/>
      <c r="KOX720" s="23"/>
      <c r="KOY720" s="23"/>
      <c r="KOZ720" s="23"/>
      <c r="KPA720" s="23"/>
      <c r="KPB720" s="23"/>
      <c r="KPC720" s="23"/>
      <c r="KPD720" s="23"/>
      <c r="KPE720" s="23"/>
      <c r="KPF720" s="23"/>
      <c r="KPG720" s="23"/>
      <c r="KPH720" s="23"/>
      <c r="KPI720" s="23"/>
      <c r="KPJ720" s="23"/>
      <c r="KPK720" s="23"/>
      <c r="KPL720" s="23"/>
      <c r="KPM720" s="23"/>
      <c r="KPN720" s="23"/>
      <c r="KPO720" s="23"/>
      <c r="KPP720" s="23"/>
      <c r="KPQ720" s="23"/>
      <c r="KPR720" s="23"/>
      <c r="KPS720" s="23"/>
      <c r="KPT720" s="23"/>
      <c r="KPU720" s="23"/>
      <c r="KPV720" s="23"/>
      <c r="KPW720" s="23"/>
      <c r="KPX720" s="23"/>
      <c r="KPY720" s="23"/>
      <c r="KPZ720" s="23"/>
      <c r="KQA720" s="23"/>
      <c r="KQB720" s="23"/>
      <c r="KQC720" s="23"/>
      <c r="KQD720" s="23"/>
      <c r="KQE720" s="23"/>
      <c r="KQF720" s="23"/>
      <c r="KQG720" s="23"/>
      <c r="KQH720" s="23"/>
      <c r="KQI720" s="23"/>
      <c r="KQJ720" s="23"/>
      <c r="KQK720" s="23"/>
      <c r="KQL720" s="23"/>
      <c r="KQM720" s="23"/>
      <c r="KQN720" s="23"/>
      <c r="KQO720" s="23"/>
      <c r="KQP720" s="23"/>
      <c r="KQQ720" s="23"/>
      <c r="KQR720" s="23"/>
      <c r="KQS720" s="23"/>
      <c r="KQT720" s="23"/>
      <c r="KQU720" s="23"/>
      <c r="KQV720" s="23"/>
      <c r="KQW720" s="23"/>
      <c r="KQX720" s="23"/>
      <c r="KQY720" s="23"/>
      <c r="KQZ720" s="23"/>
      <c r="KRA720" s="23"/>
      <c r="KRB720" s="23"/>
      <c r="KRC720" s="23"/>
      <c r="KRD720" s="23"/>
      <c r="KRE720" s="23"/>
      <c r="KRF720" s="23"/>
      <c r="KRG720" s="23"/>
      <c r="KRH720" s="23"/>
      <c r="KRI720" s="23"/>
      <c r="KRJ720" s="23"/>
      <c r="KRK720" s="23"/>
      <c r="KRL720" s="23"/>
      <c r="KRM720" s="23"/>
      <c r="KRN720" s="23"/>
      <c r="KRO720" s="23"/>
      <c r="KRP720" s="23"/>
      <c r="KRQ720" s="23"/>
      <c r="KRR720" s="23"/>
      <c r="KRS720" s="23"/>
      <c r="KRT720" s="23"/>
      <c r="KRU720" s="23"/>
      <c r="KRV720" s="23"/>
      <c r="KRW720" s="23"/>
      <c r="KRX720" s="23"/>
      <c r="KRY720" s="23"/>
      <c r="KRZ720" s="23"/>
      <c r="KSA720" s="23"/>
      <c r="KSB720" s="23"/>
      <c r="KSC720" s="23"/>
      <c r="KSD720" s="23"/>
      <c r="KSE720" s="23"/>
      <c r="KSF720" s="23"/>
      <c r="KSG720" s="23"/>
      <c r="KSH720" s="23"/>
      <c r="KSI720" s="23"/>
      <c r="KSJ720" s="23"/>
      <c r="KSK720" s="23"/>
      <c r="KSL720" s="23"/>
      <c r="KSM720" s="23"/>
      <c r="KSN720" s="23"/>
      <c r="KSO720" s="23"/>
      <c r="KSP720" s="23"/>
      <c r="KSQ720" s="23"/>
      <c r="KSR720" s="23"/>
      <c r="KSS720" s="23"/>
      <c r="KST720" s="23"/>
      <c r="KSU720" s="23"/>
      <c r="KSV720" s="23"/>
      <c r="KSW720" s="23"/>
      <c r="KSX720" s="23"/>
      <c r="KSY720" s="23"/>
      <c r="KSZ720" s="23"/>
      <c r="KTA720" s="23"/>
      <c r="KTB720" s="23"/>
      <c r="KTC720" s="23"/>
      <c r="KTD720" s="23"/>
      <c r="KTE720" s="23"/>
      <c r="KTF720" s="23"/>
      <c r="KTG720" s="23"/>
      <c r="KTH720" s="23"/>
      <c r="KTI720" s="23"/>
      <c r="KTJ720" s="23"/>
      <c r="KTK720" s="23"/>
      <c r="KTL720" s="23"/>
      <c r="KTM720" s="23"/>
      <c r="KTN720" s="23"/>
      <c r="KTO720" s="23"/>
      <c r="KTP720" s="23"/>
      <c r="KTQ720" s="23"/>
      <c r="KTR720" s="23"/>
      <c r="KTS720" s="23"/>
      <c r="KTT720" s="23"/>
      <c r="KTU720" s="23"/>
      <c r="KTV720" s="23"/>
      <c r="KTW720" s="23"/>
      <c r="KTX720" s="23"/>
      <c r="KTY720" s="23"/>
      <c r="KTZ720" s="23"/>
      <c r="KUA720" s="23"/>
      <c r="KUB720" s="23"/>
      <c r="KUC720" s="23"/>
      <c r="KUD720" s="23"/>
      <c r="KUE720" s="23"/>
      <c r="KUF720" s="23"/>
      <c r="KUG720" s="23"/>
      <c r="KUH720" s="23"/>
      <c r="KUI720" s="23"/>
      <c r="KUJ720" s="23"/>
      <c r="KUK720" s="23"/>
      <c r="KUL720" s="23"/>
      <c r="KUM720" s="23"/>
      <c r="KUN720" s="23"/>
      <c r="KUO720" s="23"/>
      <c r="KUP720" s="23"/>
      <c r="KUQ720" s="23"/>
      <c r="KUR720" s="23"/>
      <c r="KUS720" s="23"/>
      <c r="KUT720" s="23"/>
      <c r="KUU720" s="23"/>
      <c r="KUV720" s="23"/>
      <c r="KUW720" s="23"/>
      <c r="KUX720" s="23"/>
      <c r="KUY720" s="23"/>
      <c r="KUZ720" s="23"/>
      <c r="KVA720" s="23"/>
      <c r="KVB720" s="23"/>
      <c r="KVC720" s="23"/>
      <c r="KVD720" s="23"/>
      <c r="KVE720" s="23"/>
      <c r="KVF720" s="23"/>
      <c r="KVG720" s="23"/>
      <c r="KVH720" s="23"/>
      <c r="KVI720" s="23"/>
      <c r="KVJ720" s="23"/>
      <c r="KVK720" s="23"/>
      <c r="KVL720" s="23"/>
      <c r="KVM720" s="23"/>
      <c r="KVN720" s="23"/>
      <c r="KVO720" s="23"/>
      <c r="KVP720" s="23"/>
      <c r="KVQ720" s="23"/>
      <c r="KVR720" s="23"/>
      <c r="KVS720" s="23"/>
      <c r="KVT720" s="23"/>
      <c r="KVU720" s="23"/>
      <c r="KVV720" s="23"/>
      <c r="KVW720" s="23"/>
      <c r="KVX720" s="23"/>
      <c r="KVY720" s="23"/>
      <c r="KVZ720" s="23"/>
      <c r="KWA720" s="23"/>
      <c r="KWB720" s="23"/>
      <c r="KWC720" s="23"/>
      <c r="KWD720" s="23"/>
      <c r="KWE720" s="23"/>
      <c r="KWF720" s="23"/>
      <c r="KWG720" s="23"/>
      <c r="KWH720" s="23"/>
      <c r="KWI720" s="23"/>
      <c r="KWJ720" s="23"/>
      <c r="KWK720" s="23"/>
      <c r="KWL720" s="23"/>
      <c r="KWM720" s="23"/>
      <c r="KWN720" s="23"/>
      <c r="KWO720" s="23"/>
      <c r="KWP720" s="23"/>
      <c r="KWQ720" s="23"/>
      <c r="KWR720" s="23"/>
      <c r="KWS720" s="23"/>
      <c r="KWT720" s="23"/>
      <c r="KWU720" s="23"/>
      <c r="KWV720" s="23"/>
      <c r="KWW720" s="23"/>
      <c r="KWX720" s="23"/>
      <c r="KWY720" s="23"/>
      <c r="KWZ720" s="23"/>
      <c r="KXA720" s="23"/>
      <c r="KXB720" s="23"/>
      <c r="KXC720" s="23"/>
      <c r="KXD720" s="23"/>
      <c r="KXE720" s="23"/>
      <c r="KXF720" s="23"/>
      <c r="KXG720" s="23"/>
      <c r="KXH720" s="23"/>
      <c r="KXI720" s="23"/>
      <c r="KXJ720" s="23"/>
      <c r="KXK720" s="23"/>
      <c r="KXL720" s="23"/>
      <c r="KXM720" s="23"/>
      <c r="KXN720" s="23"/>
      <c r="KXO720" s="23"/>
      <c r="KXP720" s="23"/>
      <c r="KXQ720" s="23"/>
      <c r="KXR720" s="23"/>
      <c r="KXS720" s="23"/>
      <c r="KXT720" s="23"/>
      <c r="KXU720" s="23"/>
      <c r="KXV720" s="23"/>
      <c r="KXW720" s="23"/>
      <c r="KXX720" s="23"/>
      <c r="KXY720" s="23"/>
      <c r="KXZ720" s="23"/>
      <c r="KYA720" s="23"/>
      <c r="KYB720" s="23"/>
      <c r="KYC720" s="23"/>
      <c r="KYD720" s="23"/>
      <c r="KYE720" s="23"/>
      <c r="KYF720" s="23"/>
      <c r="KYG720" s="23"/>
      <c r="KYH720" s="23"/>
      <c r="KYI720" s="23"/>
      <c r="KYJ720" s="23"/>
      <c r="KYK720" s="23"/>
      <c r="KYL720" s="23"/>
      <c r="KYM720" s="23"/>
      <c r="KYN720" s="23"/>
      <c r="KYO720" s="23"/>
      <c r="KYP720" s="23"/>
      <c r="KYQ720" s="23"/>
      <c r="KYR720" s="23"/>
      <c r="KYS720" s="23"/>
      <c r="KYT720" s="23"/>
      <c r="KYU720" s="23"/>
      <c r="KYV720" s="23"/>
      <c r="KYW720" s="23"/>
      <c r="KYX720" s="23"/>
      <c r="KYY720" s="23"/>
      <c r="KYZ720" s="23"/>
      <c r="KZA720" s="23"/>
      <c r="KZB720" s="23"/>
      <c r="KZC720" s="23"/>
      <c r="KZD720" s="23"/>
      <c r="KZE720" s="23"/>
      <c r="KZF720" s="23"/>
      <c r="KZG720" s="23"/>
      <c r="KZH720" s="23"/>
      <c r="KZI720" s="23"/>
      <c r="KZJ720" s="23"/>
      <c r="KZK720" s="23"/>
      <c r="KZL720" s="23"/>
      <c r="KZM720" s="23"/>
      <c r="KZN720" s="23"/>
      <c r="KZO720" s="23"/>
      <c r="KZP720" s="23"/>
      <c r="KZQ720" s="23"/>
      <c r="KZR720" s="23"/>
      <c r="KZS720" s="23"/>
      <c r="KZT720" s="23"/>
      <c r="KZU720" s="23"/>
      <c r="KZV720" s="23"/>
      <c r="KZW720" s="23"/>
      <c r="KZX720" s="23"/>
      <c r="KZY720" s="23"/>
      <c r="KZZ720" s="23"/>
      <c r="LAA720" s="23"/>
      <c r="LAB720" s="23"/>
      <c r="LAC720" s="23"/>
      <c r="LAD720" s="23"/>
      <c r="LAE720" s="23"/>
      <c r="LAF720" s="23"/>
      <c r="LAG720" s="23"/>
      <c r="LAH720" s="23"/>
      <c r="LAI720" s="23"/>
      <c r="LAJ720" s="23"/>
      <c r="LAK720" s="23"/>
      <c r="LAL720" s="23"/>
      <c r="LAM720" s="23"/>
      <c r="LAN720" s="23"/>
      <c r="LAO720" s="23"/>
      <c r="LAP720" s="23"/>
      <c r="LAQ720" s="23"/>
      <c r="LAR720" s="23"/>
      <c r="LAS720" s="23"/>
      <c r="LAT720" s="23"/>
      <c r="LAU720" s="23"/>
      <c r="LAV720" s="23"/>
      <c r="LAW720" s="23"/>
      <c r="LAX720" s="23"/>
      <c r="LAY720" s="23"/>
      <c r="LAZ720" s="23"/>
      <c r="LBA720" s="23"/>
      <c r="LBB720" s="23"/>
      <c r="LBC720" s="23"/>
      <c r="LBD720" s="23"/>
      <c r="LBE720" s="23"/>
      <c r="LBF720" s="23"/>
      <c r="LBG720" s="23"/>
      <c r="LBH720" s="23"/>
      <c r="LBI720" s="23"/>
      <c r="LBJ720" s="23"/>
      <c r="LBK720" s="23"/>
      <c r="LBL720" s="23"/>
      <c r="LBM720" s="23"/>
      <c r="LBN720" s="23"/>
      <c r="LBO720" s="23"/>
      <c r="LBP720" s="23"/>
      <c r="LBQ720" s="23"/>
      <c r="LBR720" s="23"/>
      <c r="LBS720" s="23"/>
      <c r="LBT720" s="23"/>
      <c r="LBU720" s="23"/>
      <c r="LBV720" s="23"/>
      <c r="LBW720" s="23"/>
      <c r="LBX720" s="23"/>
      <c r="LBY720" s="23"/>
      <c r="LBZ720" s="23"/>
      <c r="LCA720" s="23"/>
      <c r="LCB720" s="23"/>
      <c r="LCC720" s="23"/>
      <c r="LCD720" s="23"/>
      <c r="LCE720" s="23"/>
      <c r="LCF720" s="23"/>
      <c r="LCG720" s="23"/>
      <c r="LCH720" s="23"/>
      <c r="LCI720" s="23"/>
      <c r="LCJ720" s="23"/>
      <c r="LCK720" s="23"/>
      <c r="LCL720" s="23"/>
      <c r="LCM720" s="23"/>
      <c r="LCN720" s="23"/>
      <c r="LCO720" s="23"/>
      <c r="LCP720" s="23"/>
      <c r="LCQ720" s="23"/>
      <c r="LCR720" s="23"/>
      <c r="LCS720" s="23"/>
      <c r="LCT720" s="23"/>
      <c r="LCU720" s="23"/>
      <c r="LCV720" s="23"/>
      <c r="LCW720" s="23"/>
      <c r="LCX720" s="23"/>
      <c r="LCY720" s="23"/>
      <c r="LCZ720" s="23"/>
      <c r="LDA720" s="23"/>
      <c r="LDB720" s="23"/>
      <c r="LDC720" s="23"/>
      <c r="LDD720" s="23"/>
      <c r="LDE720" s="23"/>
      <c r="LDF720" s="23"/>
      <c r="LDG720" s="23"/>
      <c r="LDH720" s="23"/>
      <c r="LDI720" s="23"/>
      <c r="LDJ720" s="23"/>
      <c r="LDK720" s="23"/>
      <c r="LDL720" s="23"/>
      <c r="LDM720" s="23"/>
      <c r="LDN720" s="23"/>
      <c r="LDO720" s="23"/>
      <c r="LDP720" s="23"/>
      <c r="LDQ720" s="23"/>
      <c r="LDR720" s="23"/>
      <c r="LDS720" s="23"/>
      <c r="LDT720" s="23"/>
      <c r="LDU720" s="23"/>
      <c r="LDV720" s="23"/>
      <c r="LDW720" s="23"/>
      <c r="LDX720" s="23"/>
      <c r="LDY720" s="23"/>
      <c r="LDZ720" s="23"/>
      <c r="LEA720" s="23"/>
      <c r="LEB720" s="23"/>
      <c r="LEC720" s="23"/>
      <c r="LED720" s="23"/>
      <c r="LEE720" s="23"/>
      <c r="LEF720" s="23"/>
      <c r="LEG720" s="23"/>
      <c r="LEH720" s="23"/>
      <c r="LEI720" s="23"/>
      <c r="LEJ720" s="23"/>
      <c r="LEK720" s="23"/>
      <c r="LEL720" s="23"/>
      <c r="LEM720" s="23"/>
      <c r="LEN720" s="23"/>
      <c r="LEO720" s="23"/>
      <c r="LEP720" s="23"/>
      <c r="LEQ720" s="23"/>
      <c r="LER720" s="23"/>
      <c r="LES720" s="23"/>
      <c r="LET720" s="23"/>
      <c r="LEU720" s="23"/>
      <c r="LEV720" s="23"/>
      <c r="LEW720" s="23"/>
      <c r="LEX720" s="23"/>
      <c r="LEY720" s="23"/>
      <c r="LEZ720" s="23"/>
      <c r="LFA720" s="23"/>
      <c r="LFB720" s="23"/>
      <c r="LFC720" s="23"/>
      <c r="LFD720" s="23"/>
      <c r="LFE720" s="23"/>
      <c r="LFF720" s="23"/>
      <c r="LFG720" s="23"/>
      <c r="LFH720" s="23"/>
      <c r="LFI720" s="23"/>
      <c r="LFJ720" s="23"/>
      <c r="LFK720" s="23"/>
      <c r="LFL720" s="23"/>
      <c r="LFM720" s="23"/>
      <c r="LFN720" s="23"/>
      <c r="LFO720" s="23"/>
      <c r="LFP720" s="23"/>
      <c r="LFQ720" s="23"/>
      <c r="LFR720" s="23"/>
      <c r="LFS720" s="23"/>
      <c r="LFT720" s="23"/>
      <c r="LFU720" s="23"/>
      <c r="LFV720" s="23"/>
      <c r="LFW720" s="23"/>
      <c r="LFX720" s="23"/>
      <c r="LFY720" s="23"/>
      <c r="LFZ720" s="23"/>
      <c r="LGA720" s="23"/>
      <c r="LGB720" s="23"/>
      <c r="LGC720" s="23"/>
      <c r="LGD720" s="23"/>
      <c r="LGE720" s="23"/>
      <c r="LGF720" s="23"/>
      <c r="LGG720" s="23"/>
      <c r="LGH720" s="23"/>
      <c r="LGI720" s="23"/>
      <c r="LGJ720" s="23"/>
      <c r="LGK720" s="23"/>
      <c r="LGL720" s="23"/>
      <c r="LGM720" s="23"/>
      <c r="LGN720" s="23"/>
      <c r="LGO720" s="23"/>
      <c r="LGP720" s="23"/>
      <c r="LGQ720" s="23"/>
      <c r="LGR720" s="23"/>
      <c r="LGS720" s="23"/>
      <c r="LGT720" s="23"/>
      <c r="LGU720" s="23"/>
      <c r="LGV720" s="23"/>
      <c r="LGW720" s="23"/>
      <c r="LGX720" s="23"/>
      <c r="LGY720" s="23"/>
      <c r="LGZ720" s="23"/>
      <c r="LHA720" s="23"/>
      <c r="LHB720" s="23"/>
      <c r="LHC720" s="23"/>
      <c r="LHD720" s="23"/>
      <c r="LHE720" s="23"/>
      <c r="LHF720" s="23"/>
      <c r="LHG720" s="23"/>
      <c r="LHH720" s="23"/>
      <c r="LHI720" s="23"/>
      <c r="LHJ720" s="23"/>
      <c r="LHK720" s="23"/>
      <c r="LHL720" s="23"/>
      <c r="LHM720" s="23"/>
      <c r="LHN720" s="23"/>
      <c r="LHO720" s="23"/>
      <c r="LHP720" s="23"/>
      <c r="LHQ720" s="23"/>
      <c r="LHR720" s="23"/>
      <c r="LHS720" s="23"/>
      <c r="LHT720" s="23"/>
      <c r="LHU720" s="23"/>
      <c r="LHV720" s="23"/>
      <c r="LHW720" s="23"/>
      <c r="LHX720" s="23"/>
      <c r="LHY720" s="23"/>
      <c r="LHZ720" s="23"/>
      <c r="LIA720" s="23"/>
      <c r="LIB720" s="23"/>
      <c r="LIC720" s="23"/>
      <c r="LID720" s="23"/>
      <c r="LIE720" s="23"/>
      <c r="LIF720" s="23"/>
      <c r="LIG720" s="23"/>
      <c r="LIH720" s="23"/>
      <c r="LII720" s="23"/>
      <c r="LIJ720" s="23"/>
      <c r="LIK720" s="23"/>
      <c r="LIL720" s="23"/>
      <c r="LIM720" s="23"/>
      <c r="LIN720" s="23"/>
      <c r="LIO720" s="23"/>
      <c r="LIP720" s="23"/>
      <c r="LIQ720" s="23"/>
      <c r="LIR720" s="23"/>
      <c r="LIS720" s="23"/>
      <c r="LIT720" s="23"/>
      <c r="LIU720" s="23"/>
      <c r="LIV720" s="23"/>
      <c r="LIW720" s="23"/>
      <c r="LIX720" s="23"/>
      <c r="LIY720" s="23"/>
      <c r="LIZ720" s="23"/>
      <c r="LJA720" s="23"/>
      <c r="LJB720" s="23"/>
      <c r="LJC720" s="23"/>
      <c r="LJD720" s="23"/>
      <c r="LJE720" s="23"/>
      <c r="LJF720" s="23"/>
      <c r="LJG720" s="23"/>
      <c r="LJH720" s="23"/>
      <c r="LJI720" s="23"/>
      <c r="LJJ720" s="23"/>
      <c r="LJK720" s="23"/>
      <c r="LJL720" s="23"/>
      <c r="LJM720" s="23"/>
      <c r="LJN720" s="23"/>
      <c r="LJO720" s="23"/>
      <c r="LJP720" s="23"/>
      <c r="LJQ720" s="23"/>
      <c r="LJR720" s="23"/>
      <c r="LJS720" s="23"/>
      <c r="LJT720" s="23"/>
      <c r="LJU720" s="23"/>
      <c r="LJV720" s="23"/>
      <c r="LJW720" s="23"/>
      <c r="LJX720" s="23"/>
      <c r="LJY720" s="23"/>
      <c r="LJZ720" s="23"/>
      <c r="LKA720" s="23"/>
      <c r="LKB720" s="23"/>
      <c r="LKC720" s="23"/>
      <c r="LKD720" s="23"/>
      <c r="LKE720" s="23"/>
      <c r="LKF720" s="23"/>
      <c r="LKG720" s="23"/>
      <c r="LKH720" s="23"/>
      <c r="LKI720" s="23"/>
      <c r="LKJ720" s="23"/>
      <c r="LKK720" s="23"/>
      <c r="LKL720" s="23"/>
      <c r="LKM720" s="23"/>
      <c r="LKN720" s="23"/>
      <c r="LKO720" s="23"/>
      <c r="LKP720" s="23"/>
      <c r="LKQ720" s="23"/>
      <c r="LKR720" s="23"/>
      <c r="LKS720" s="23"/>
      <c r="LKT720" s="23"/>
      <c r="LKU720" s="23"/>
      <c r="LKV720" s="23"/>
      <c r="LKW720" s="23"/>
      <c r="LKX720" s="23"/>
      <c r="LKY720" s="23"/>
      <c r="LKZ720" s="23"/>
      <c r="LLA720" s="23"/>
      <c r="LLB720" s="23"/>
      <c r="LLC720" s="23"/>
      <c r="LLD720" s="23"/>
      <c r="LLE720" s="23"/>
      <c r="LLF720" s="23"/>
      <c r="LLG720" s="23"/>
      <c r="LLH720" s="23"/>
      <c r="LLI720" s="23"/>
      <c r="LLJ720" s="23"/>
      <c r="LLK720" s="23"/>
      <c r="LLL720" s="23"/>
      <c r="LLM720" s="23"/>
      <c r="LLN720" s="23"/>
      <c r="LLO720" s="23"/>
      <c r="LLP720" s="23"/>
      <c r="LLQ720" s="23"/>
      <c r="LLR720" s="23"/>
      <c r="LLS720" s="23"/>
      <c r="LLT720" s="23"/>
      <c r="LLU720" s="23"/>
      <c r="LLV720" s="23"/>
      <c r="LLW720" s="23"/>
      <c r="LLX720" s="23"/>
      <c r="LLY720" s="23"/>
      <c r="LLZ720" s="23"/>
      <c r="LMA720" s="23"/>
      <c r="LMB720" s="23"/>
      <c r="LMC720" s="23"/>
      <c r="LMD720" s="23"/>
      <c r="LME720" s="23"/>
      <c r="LMF720" s="23"/>
      <c r="LMG720" s="23"/>
      <c r="LMH720" s="23"/>
      <c r="LMI720" s="23"/>
      <c r="LMJ720" s="23"/>
      <c r="LMK720" s="23"/>
      <c r="LML720" s="23"/>
      <c r="LMM720" s="23"/>
      <c r="LMN720" s="23"/>
      <c r="LMO720" s="23"/>
      <c r="LMP720" s="23"/>
      <c r="LMQ720" s="23"/>
      <c r="LMR720" s="23"/>
      <c r="LMS720" s="23"/>
      <c r="LMT720" s="23"/>
      <c r="LMU720" s="23"/>
      <c r="LMV720" s="23"/>
      <c r="LMW720" s="23"/>
      <c r="LMX720" s="23"/>
      <c r="LMY720" s="23"/>
      <c r="LMZ720" s="23"/>
      <c r="LNA720" s="23"/>
      <c r="LNB720" s="23"/>
      <c r="LNC720" s="23"/>
      <c r="LND720" s="23"/>
      <c r="LNE720" s="23"/>
      <c r="LNF720" s="23"/>
      <c r="LNG720" s="23"/>
      <c r="LNH720" s="23"/>
      <c r="LNI720" s="23"/>
      <c r="LNJ720" s="23"/>
      <c r="LNK720" s="23"/>
      <c r="LNL720" s="23"/>
      <c r="LNM720" s="23"/>
      <c r="LNN720" s="23"/>
      <c r="LNO720" s="23"/>
      <c r="LNP720" s="23"/>
      <c r="LNQ720" s="23"/>
      <c r="LNR720" s="23"/>
      <c r="LNS720" s="23"/>
      <c r="LNT720" s="23"/>
      <c r="LNU720" s="23"/>
      <c r="LNV720" s="23"/>
      <c r="LNW720" s="23"/>
      <c r="LNX720" s="23"/>
      <c r="LNY720" s="23"/>
      <c r="LNZ720" s="23"/>
      <c r="LOA720" s="23"/>
      <c r="LOB720" s="23"/>
      <c r="LOC720" s="23"/>
      <c r="LOD720" s="23"/>
      <c r="LOE720" s="23"/>
      <c r="LOF720" s="23"/>
      <c r="LOG720" s="23"/>
      <c r="LOH720" s="23"/>
      <c r="LOI720" s="23"/>
      <c r="LOJ720" s="23"/>
      <c r="LOK720" s="23"/>
      <c r="LOL720" s="23"/>
      <c r="LOM720" s="23"/>
      <c r="LON720" s="23"/>
      <c r="LOO720" s="23"/>
      <c r="LOP720" s="23"/>
      <c r="LOQ720" s="23"/>
      <c r="LOR720" s="23"/>
      <c r="LOS720" s="23"/>
      <c r="LOT720" s="23"/>
      <c r="LOU720" s="23"/>
      <c r="LOV720" s="23"/>
      <c r="LOW720" s="23"/>
      <c r="LOX720" s="23"/>
      <c r="LOY720" s="23"/>
      <c r="LOZ720" s="23"/>
      <c r="LPA720" s="23"/>
      <c r="LPB720" s="23"/>
      <c r="LPC720" s="23"/>
      <c r="LPD720" s="23"/>
      <c r="LPE720" s="23"/>
      <c r="LPF720" s="23"/>
      <c r="LPG720" s="23"/>
      <c r="LPH720" s="23"/>
      <c r="LPI720" s="23"/>
      <c r="LPJ720" s="23"/>
      <c r="LPK720" s="23"/>
      <c r="LPL720" s="23"/>
      <c r="LPM720" s="23"/>
      <c r="LPN720" s="23"/>
      <c r="LPO720" s="23"/>
      <c r="LPP720" s="23"/>
      <c r="LPQ720" s="23"/>
      <c r="LPR720" s="23"/>
      <c r="LPS720" s="23"/>
      <c r="LPT720" s="23"/>
      <c r="LPU720" s="23"/>
      <c r="LPV720" s="23"/>
      <c r="LPW720" s="23"/>
      <c r="LPX720" s="23"/>
      <c r="LPY720" s="23"/>
      <c r="LPZ720" s="23"/>
      <c r="LQA720" s="23"/>
      <c r="LQB720" s="23"/>
      <c r="LQC720" s="23"/>
      <c r="LQD720" s="23"/>
      <c r="LQE720" s="23"/>
      <c r="LQF720" s="23"/>
      <c r="LQG720" s="23"/>
      <c r="LQH720" s="23"/>
      <c r="LQI720" s="23"/>
      <c r="LQJ720" s="23"/>
      <c r="LQK720" s="23"/>
      <c r="LQL720" s="23"/>
      <c r="LQM720" s="23"/>
      <c r="LQN720" s="23"/>
      <c r="LQO720" s="23"/>
      <c r="LQP720" s="23"/>
      <c r="LQQ720" s="23"/>
      <c r="LQR720" s="23"/>
      <c r="LQS720" s="23"/>
      <c r="LQT720" s="23"/>
      <c r="LQU720" s="23"/>
      <c r="LQV720" s="23"/>
      <c r="LQW720" s="23"/>
      <c r="LQX720" s="23"/>
      <c r="LQY720" s="23"/>
      <c r="LQZ720" s="23"/>
      <c r="LRA720" s="23"/>
      <c r="LRB720" s="23"/>
      <c r="LRC720" s="23"/>
      <c r="LRD720" s="23"/>
      <c r="LRE720" s="23"/>
      <c r="LRF720" s="23"/>
      <c r="LRG720" s="23"/>
      <c r="LRH720" s="23"/>
      <c r="LRI720" s="23"/>
      <c r="LRJ720" s="23"/>
      <c r="LRK720" s="23"/>
      <c r="LRL720" s="23"/>
      <c r="LRM720" s="23"/>
      <c r="LRN720" s="23"/>
      <c r="LRO720" s="23"/>
      <c r="LRP720" s="23"/>
      <c r="LRQ720" s="23"/>
      <c r="LRR720" s="23"/>
      <c r="LRS720" s="23"/>
      <c r="LRT720" s="23"/>
      <c r="LRU720" s="23"/>
      <c r="LRV720" s="23"/>
      <c r="LRW720" s="23"/>
      <c r="LRX720" s="23"/>
      <c r="LRY720" s="23"/>
      <c r="LRZ720" s="23"/>
      <c r="LSA720" s="23"/>
      <c r="LSB720" s="23"/>
      <c r="LSC720" s="23"/>
      <c r="LSD720" s="23"/>
      <c r="LSE720" s="23"/>
      <c r="LSF720" s="23"/>
      <c r="LSG720" s="23"/>
      <c r="LSH720" s="23"/>
      <c r="LSI720" s="23"/>
      <c r="LSJ720" s="23"/>
      <c r="LSK720" s="23"/>
      <c r="LSL720" s="23"/>
      <c r="LSM720" s="23"/>
      <c r="LSN720" s="23"/>
      <c r="LSO720" s="23"/>
      <c r="LSP720" s="23"/>
      <c r="LSQ720" s="23"/>
      <c r="LSR720" s="23"/>
      <c r="LSS720" s="23"/>
      <c r="LST720" s="23"/>
      <c r="LSU720" s="23"/>
      <c r="LSV720" s="23"/>
      <c r="LSW720" s="23"/>
      <c r="LSX720" s="23"/>
      <c r="LSY720" s="23"/>
      <c r="LSZ720" s="23"/>
      <c r="LTA720" s="23"/>
      <c r="LTB720" s="23"/>
      <c r="LTC720" s="23"/>
      <c r="LTD720" s="23"/>
      <c r="LTE720" s="23"/>
      <c r="LTF720" s="23"/>
      <c r="LTG720" s="23"/>
      <c r="LTH720" s="23"/>
      <c r="LTI720" s="23"/>
      <c r="LTJ720" s="23"/>
      <c r="LTK720" s="23"/>
      <c r="LTL720" s="23"/>
      <c r="LTM720" s="23"/>
      <c r="LTN720" s="23"/>
      <c r="LTO720" s="23"/>
      <c r="LTP720" s="23"/>
      <c r="LTQ720" s="23"/>
      <c r="LTR720" s="23"/>
      <c r="LTS720" s="23"/>
      <c r="LTT720" s="23"/>
      <c r="LTU720" s="23"/>
      <c r="LTV720" s="23"/>
      <c r="LTW720" s="23"/>
      <c r="LTX720" s="23"/>
      <c r="LTY720" s="23"/>
      <c r="LTZ720" s="23"/>
      <c r="LUA720" s="23"/>
      <c r="LUB720" s="23"/>
      <c r="LUC720" s="23"/>
      <c r="LUD720" s="23"/>
      <c r="LUE720" s="23"/>
      <c r="LUF720" s="23"/>
      <c r="LUG720" s="23"/>
      <c r="LUH720" s="23"/>
      <c r="LUI720" s="23"/>
      <c r="LUJ720" s="23"/>
      <c r="LUK720" s="23"/>
      <c r="LUL720" s="23"/>
      <c r="LUM720" s="23"/>
      <c r="LUN720" s="23"/>
      <c r="LUO720" s="23"/>
      <c r="LUP720" s="23"/>
      <c r="LUQ720" s="23"/>
      <c r="LUR720" s="23"/>
      <c r="LUS720" s="23"/>
      <c r="LUT720" s="23"/>
      <c r="LUU720" s="23"/>
      <c r="LUV720" s="23"/>
      <c r="LUW720" s="23"/>
      <c r="LUX720" s="23"/>
      <c r="LUY720" s="23"/>
      <c r="LUZ720" s="23"/>
      <c r="LVA720" s="23"/>
      <c r="LVB720" s="23"/>
      <c r="LVC720" s="23"/>
      <c r="LVD720" s="23"/>
      <c r="LVE720" s="23"/>
      <c r="LVF720" s="23"/>
      <c r="LVG720" s="23"/>
      <c r="LVH720" s="23"/>
      <c r="LVI720" s="23"/>
      <c r="LVJ720" s="23"/>
      <c r="LVK720" s="23"/>
      <c r="LVL720" s="23"/>
      <c r="LVM720" s="23"/>
      <c r="LVN720" s="23"/>
      <c r="LVO720" s="23"/>
      <c r="LVP720" s="23"/>
      <c r="LVQ720" s="23"/>
      <c r="LVR720" s="23"/>
      <c r="LVS720" s="23"/>
      <c r="LVT720" s="23"/>
      <c r="LVU720" s="23"/>
      <c r="LVV720" s="23"/>
      <c r="LVW720" s="23"/>
      <c r="LVX720" s="23"/>
      <c r="LVY720" s="23"/>
      <c r="LVZ720" s="23"/>
      <c r="LWA720" s="23"/>
      <c r="LWB720" s="23"/>
      <c r="LWC720" s="23"/>
      <c r="LWD720" s="23"/>
      <c r="LWE720" s="23"/>
      <c r="LWF720" s="23"/>
      <c r="LWG720" s="23"/>
      <c r="LWH720" s="23"/>
      <c r="LWI720" s="23"/>
      <c r="LWJ720" s="23"/>
      <c r="LWK720" s="23"/>
      <c r="LWL720" s="23"/>
      <c r="LWM720" s="23"/>
      <c r="LWN720" s="23"/>
      <c r="LWO720" s="23"/>
      <c r="LWP720" s="23"/>
      <c r="LWQ720" s="23"/>
      <c r="LWR720" s="23"/>
      <c r="LWS720" s="23"/>
      <c r="LWT720" s="23"/>
      <c r="LWU720" s="23"/>
      <c r="LWV720" s="23"/>
      <c r="LWW720" s="23"/>
      <c r="LWX720" s="23"/>
      <c r="LWY720" s="23"/>
      <c r="LWZ720" s="23"/>
      <c r="LXA720" s="23"/>
      <c r="LXB720" s="23"/>
      <c r="LXC720" s="23"/>
      <c r="LXD720" s="23"/>
      <c r="LXE720" s="23"/>
      <c r="LXF720" s="23"/>
      <c r="LXG720" s="23"/>
      <c r="LXH720" s="23"/>
      <c r="LXI720" s="23"/>
      <c r="LXJ720" s="23"/>
      <c r="LXK720" s="23"/>
      <c r="LXL720" s="23"/>
      <c r="LXM720" s="23"/>
      <c r="LXN720" s="23"/>
      <c r="LXO720" s="23"/>
      <c r="LXP720" s="23"/>
      <c r="LXQ720" s="23"/>
      <c r="LXR720" s="23"/>
      <c r="LXS720" s="23"/>
      <c r="LXT720" s="23"/>
      <c r="LXU720" s="23"/>
      <c r="LXV720" s="23"/>
      <c r="LXW720" s="23"/>
      <c r="LXX720" s="23"/>
      <c r="LXY720" s="23"/>
      <c r="LXZ720" s="23"/>
      <c r="LYA720" s="23"/>
      <c r="LYB720" s="23"/>
      <c r="LYC720" s="23"/>
      <c r="LYD720" s="23"/>
      <c r="LYE720" s="23"/>
      <c r="LYF720" s="23"/>
      <c r="LYG720" s="23"/>
      <c r="LYH720" s="23"/>
      <c r="LYI720" s="23"/>
      <c r="LYJ720" s="23"/>
      <c r="LYK720" s="23"/>
      <c r="LYL720" s="23"/>
      <c r="LYM720" s="23"/>
      <c r="LYN720" s="23"/>
      <c r="LYO720" s="23"/>
      <c r="LYP720" s="23"/>
      <c r="LYQ720" s="23"/>
      <c r="LYR720" s="23"/>
      <c r="LYS720" s="23"/>
      <c r="LYT720" s="23"/>
      <c r="LYU720" s="23"/>
      <c r="LYV720" s="23"/>
      <c r="LYW720" s="23"/>
      <c r="LYX720" s="23"/>
      <c r="LYY720" s="23"/>
      <c r="LYZ720" s="23"/>
      <c r="LZA720" s="23"/>
      <c r="LZB720" s="23"/>
      <c r="LZC720" s="23"/>
      <c r="LZD720" s="23"/>
      <c r="LZE720" s="23"/>
      <c r="LZF720" s="23"/>
      <c r="LZG720" s="23"/>
      <c r="LZH720" s="23"/>
      <c r="LZI720" s="23"/>
      <c r="LZJ720" s="23"/>
      <c r="LZK720" s="23"/>
      <c r="LZL720" s="23"/>
      <c r="LZM720" s="23"/>
      <c r="LZN720" s="23"/>
      <c r="LZO720" s="23"/>
      <c r="LZP720" s="23"/>
      <c r="LZQ720" s="23"/>
      <c r="LZR720" s="23"/>
      <c r="LZS720" s="23"/>
      <c r="LZT720" s="23"/>
      <c r="LZU720" s="23"/>
      <c r="LZV720" s="23"/>
      <c r="LZW720" s="23"/>
      <c r="LZX720" s="23"/>
      <c r="LZY720" s="23"/>
      <c r="LZZ720" s="23"/>
      <c r="MAA720" s="23"/>
      <c r="MAB720" s="23"/>
      <c r="MAC720" s="23"/>
      <c r="MAD720" s="23"/>
      <c r="MAE720" s="23"/>
      <c r="MAF720" s="23"/>
      <c r="MAG720" s="23"/>
      <c r="MAH720" s="23"/>
      <c r="MAI720" s="23"/>
      <c r="MAJ720" s="23"/>
      <c r="MAK720" s="23"/>
      <c r="MAL720" s="23"/>
      <c r="MAM720" s="23"/>
      <c r="MAN720" s="23"/>
      <c r="MAO720" s="23"/>
      <c r="MAP720" s="23"/>
      <c r="MAQ720" s="23"/>
      <c r="MAR720" s="23"/>
      <c r="MAS720" s="23"/>
      <c r="MAT720" s="23"/>
      <c r="MAU720" s="23"/>
      <c r="MAV720" s="23"/>
      <c r="MAW720" s="23"/>
      <c r="MAX720" s="23"/>
      <c r="MAY720" s="23"/>
      <c r="MAZ720" s="23"/>
      <c r="MBA720" s="23"/>
      <c r="MBB720" s="23"/>
      <c r="MBC720" s="23"/>
      <c r="MBD720" s="23"/>
      <c r="MBE720" s="23"/>
      <c r="MBF720" s="23"/>
      <c r="MBG720" s="23"/>
      <c r="MBH720" s="23"/>
      <c r="MBI720" s="23"/>
      <c r="MBJ720" s="23"/>
      <c r="MBK720" s="23"/>
      <c r="MBL720" s="23"/>
      <c r="MBM720" s="23"/>
      <c r="MBN720" s="23"/>
      <c r="MBO720" s="23"/>
      <c r="MBP720" s="23"/>
      <c r="MBQ720" s="23"/>
      <c r="MBR720" s="23"/>
      <c r="MBS720" s="23"/>
      <c r="MBT720" s="23"/>
      <c r="MBU720" s="23"/>
      <c r="MBV720" s="23"/>
      <c r="MBW720" s="23"/>
      <c r="MBX720" s="23"/>
      <c r="MBY720" s="23"/>
      <c r="MBZ720" s="23"/>
      <c r="MCA720" s="23"/>
      <c r="MCB720" s="23"/>
      <c r="MCC720" s="23"/>
      <c r="MCD720" s="23"/>
      <c r="MCE720" s="23"/>
      <c r="MCF720" s="23"/>
      <c r="MCG720" s="23"/>
      <c r="MCH720" s="23"/>
      <c r="MCI720" s="23"/>
      <c r="MCJ720" s="23"/>
      <c r="MCK720" s="23"/>
      <c r="MCL720" s="23"/>
      <c r="MCM720" s="23"/>
      <c r="MCN720" s="23"/>
      <c r="MCO720" s="23"/>
      <c r="MCP720" s="23"/>
      <c r="MCQ720" s="23"/>
      <c r="MCR720" s="23"/>
      <c r="MCS720" s="23"/>
      <c r="MCT720" s="23"/>
      <c r="MCU720" s="23"/>
      <c r="MCV720" s="23"/>
      <c r="MCW720" s="23"/>
      <c r="MCX720" s="23"/>
      <c r="MCY720" s="23"/>
      <c r="MCZ720" s="23"/>
      <c r="MDA720" s="23"/>
      <c r="MDB720" s="23"/>
      <c r="MDC720" s="23"/>
      <c r="MDD720" s="23"/>
      <c r="MDE720" s="23"/>
      <c r="MDF720" s="23"/>
      <c r="MDG720" s="23"/>
      <c r="MDH720" s="23"/>
      <c r="MDI720" s="23"/>
      <c r="MDJ720" s="23"/>
      <c r="MDK720" s="23"/>
      <c r="MDL720" s="23"/>
      <c r="MDM720" s="23"/>
      <c r="MDN720" s="23"/>
      <c r="MDO720" s="23"/>
      <c r="MDP720" s="23"/>
      <c r="MDQ720" s="23"/>
      <c r="MDR720" s="23"/>
      <c r="MDS720" s="23"/>
      <c r="MDT720" s="23"/>
      <c r="MDU720" s="23"/>
      <c r="MDV720" s="23"/>
      <c r="MDW720" s="23"/>
      <c r="MDX720" s="23"/>
      <c r="MDY720" s="23"/>
      <c r="MDZ720" s="23"/>
      <c r="MEA720" s="23"/>
      <c r="MEB720" s="23"/>
      <c r="MEC720" s="23"/>
      <c r="MED720" s="23"/>
      <c r="MEE720" s="23"/>
      <c r="MEF720" s="23"/>
      <c r="MEG720" s="23"/>
      <c r="MEH720" s="23"/>
      <c r="MEI720" s="23"/>
      <c r="MEJ720" s="23"/>
      <c r="MEK720" s="23"/>
      <c r="MEL720" s="23"/>
      <c r="MEM720" s="23"/>
      <c r="MEN720" s="23"/>
      <c r="MEO720" s="23"/>
      <c r="MEP720" s="23"/>
      <c r="MEQ720" s="23"/>
      <c r="MER720" s="23"/>
      <c r="MES720" s="23"/>
      <c r="MET720" s="23"/>
      <c r="MEU720" s="23"/>
      <c r="MEV720" s="23"/>
      <c r="MEW720" s="23"/>
      <c r="MEX720" s="23"/>
      <c r="MEY720" s="23"/>
      <c r="MEZ720" s="23"/>
      <c r="MFA720" s="23"/>
      <c r="MFB720" s="23"/>
      <c r="MFC720" s="23"/>
      <c r="MFD720" s="23"/>
      <c r="MFE720" s="23"/>
      <c r="MFF720" s="23"/>
      <c r="MFG720" s="23"/>
      <c r="MFH720" s="23"/>
      <c r="MFI720" s="23"/>
      <c r="MFJ720" s="23"/>
      <c r="MFK720" s="23"/>
      <c r="MFL720" s="23"/>
      <c r="MFM720" s="23"/>
      <c r="MFN720" s="23"/>
      <c r="MFO720" s="23"/>
      <c r="MFP720" s="23"/>
      <c r="MFQ720" s="23"/>
      <c r="MFR720" s="23"/>
      <c r="MFS720" s="23"/>
      <c r="MFT720" s="23"/>
      <c r="MFU720" s="23"/>
      <c r="MFV720" s="23"/>
      <c r="MFW720" s="23"/>
      <c r="MFX720" s="23"/>
      <c r="MFY720" s="23"/>
      <c r="MFZ720" s="23"/>
      <c r="MGA720" s="23"/>
      <c r="MGB720" s="23"/>
      <c r="MGC720" s="23"/>
      <c r="MGD720" s="23"/>
      <c r="MGE720" s="23"/>
      <c r="MGF720" s="23"/>
      <c r="MGG720" s="23"/>
      <c r="MGH720" s="23"/>
      <c r="MGI720" s="23"/>
      <c r="MGJ720" s="23"/>
      <c r="MGK720" s="23"/>
      <c r="MGL720" s="23"/>
      <c r="MGM720" s="23"/>
      <c r="MGN720" s="23"/>
      <c r="MGO720" s="23"/>
      <c r="MGP720" s="23"/>
      <c r="MGQ720" s="23"/>
      <c r="MGR720" s="23"/>
      <c r="MGS720" s="23"/>
      <c r="MGT720" s="23"/>
      <c r="MGU720" s="23"/>
      <c r="MGV720" s="23"/>
      <c r="MGW720" s="23"/>
      <c r="MGX720" s="23"/>
      <c r="MGY720" s="23"/>
      <c r="MGZ720" s="23"/>
      <c r="MHA720" s="23"/>
      <c r="MHB720" s="23"/>
      <c r="MHC720" s="23"/>
      <c r="MHD720" s="23"/>
      <c r="MHE720" s="23"/>
      <c r="MHF720" s="23"/>
      <c r="MHG720" s="23"/>
      <c r="MHH720" s="23"/>
      <c r="MHI720" s="23"/>
      <c r="MHJ720" s="23"/>
      <c r="MHK720" s="23"/>
      <c r="MHL720" s="23"/>
      <c r="MHM720" s="23"/>
      <c r="MHN720" s="23"/>
      <c r="MHO720" s="23"/>
      <c r="MHP720" s="23"/>
      <c r="MHQ720" s="23"/>
      <c r="MHR720" s="23"/>
      <c r="MHS720" s="23"/>
      <c r="MHT720" s="23"/>
      <c r="MHU720" s="23"/>
      <c r="MHV720" s="23"/>
      <c r="MHW720" s="23"/>
      <c r="MHX720" s="23"/>
      <c r="MHY720" s="23"/>
      <c r="MHZ720" s="23"/>
      <c r="MIA720" s="23"/>
      <c r="MIB720" s="23"/>
      <c r="MIC720" s="23"/>
      <c r="MID720" s="23"/>
      <c r="MIE720" s="23"/>
      <c r="MIF720" s="23"/>
      <c r="MIG720" s="23"/>
      <c r="MIH720" s="23"/>
      <c r="MII720" s="23"/>
      <c r="MIJ720" s="23"/>
      <c r="MIK720" s="23"/>
      <c r="MIL720" s="23"/>
      <c r="MIM720" s="23"/>
      <c r="MIN720" s="23"/>
      <c r="MIO720" s="23"/>
      <c r="MIP720" s="23"/>
      <c r="MIQ720" s="23"/>
      <c r="MIR720" s="23"/>
      <c r="MIS720" s="23"/>
      <c r="MIT720" s="23"/>
      <c r="MIU720" s="23"/>
      <c r="MIV720" s="23"/>
      <c r="MIW720" s="23"/>
      <c r="MIX720" s="23"/>
      <c r="MIY720" s="23"/>
      <c r="MIZ720" s="23"/>
      <c r="MJA720" s="23"/>
      <c r="MJB720" s="23"/>
      <c r="MJC720" s="23"/>
      <c r="MJD720" s="23"/>
      <c r="MJE720" s="23"/>
      <c r="MJF720" s="23"/>
      <c r="MJG720" s="23"/>
      <c r="MJH720" s="23"/>
      <c r="MJI720" s="23"/>
      <c r="MJJ720" s="23"/>
      <c r="MJK720" s="23"/>
      <c r="MJL720" s="23"/>
      <c r="MJM720" s="23"/>
      <c r="MJN720" s="23"/>
      <c r="MJO720" s="23"/>
      <c r="MJP720" s="23"/>
      <c r="MJQ720" s="23"/>
      <c r="MJR720" s="23"/>
      <c r="MJS720" s="23"/>
      <c r="MJT720" s="23"/>
      <c r="MJU720" s="23"/>
      <c r="MJV720" s="23"/>
      <c r="MJW720" s="23"/>
      <c r="MJX720" s="23"/>
      <c r="MJY720" s="23"/>
      <c r="MJZ720" s="23"/>
      <c r="MKA720" s="23"/>
      <c r="MKB720" s="23"/>
      <c r="MKC720" s="23"/>
      <c r="MKD720" s="23"/>
      <c r="MKE720" s="23"/>
      <c r="MKF720" s="23"/>
      <c r="MKG720" s="23"/>
      <c r="MKH720" s="23"/>
      <c r="MKI720" s="23"/>
      <c r="MKJ720" s="23"/>
      <c r="MKK720" s="23"/>
      <c r="MKL720" s="23"/>
      <c r="MKM720" s="23"/>
      <c r="MKN720" s="23"/>
      <c r="MKO720" s="23"/>
      <c r="MKP720" s="23"/>
      <c r="MKQ720" s="23"/>
      <c r="MKR720" s="23"/>
      <c r="MKS720" s="23"/>
      <c r="MKT720" s="23"/>
      <c r="MKU720" s="23"/>
      <c r="MKV720" s="23"/>
      <c r="MKW720" s="23"/>
      <c r="MKX720" s="23"/>
      <c r="MKY720" s="23"/>
      <c r="MKZ720" s="23"/>
      <c r="MLA720" s="23"/>
      <c r="MLB720" s="23"/>
      <c r="MLC720" s="23"/>
      <c r="MLD720" s="23"/>
      <c r="MLE720" s="23"/>
      <c r="MLF720" s="23"/>
      <c r="MLG720" s="23"/>
      <c r="MLH720" s="23"/>
      <c r="MLI720" s="23"/>
      <c r="MLJ720" s="23"/>
      <c r="MLK720" s="23"/>
      <c r="MLL720" s="23"/>
      <c r="MLM720" s="23"/>
      <c r="MLN720" s="23"/>
      <c r="MLO720" s="23"/>
      <c r="MLP720" s="23"/>
      <c r="MLQ720" s="23"/>
      <c r="MLR720" s="23"/>
      <c r="MLS720" s="23"/>
      <c r="MLT720" s="23"/>
      <c r="MLU720" s="23"/>
      <c r="MLV720" s="23"/>
      <c r="MLW720" s="23"/>
      <c r="MLX720" s="23"/>
      <c r="MLY720" s="23"/>
      <c r="MLZ720" s="23"/>
      <c r="MMA720" s="23"/>
      <c r="MMB720" s="23"/>
      <c r="MMC720" s="23"/>
      <c r="MMD720" s="23"/>
      <c r="MME720" s="23"/>
      <c r="MMF720" s="23"/>
      <c r="MMG720" s="23"/>
      <c r="MMH720" s="23"/>
      <c r="MMI720" s="23"/>
      <c r="MMJ720" s="23"/>
      <c r="MMK720" s="23"/>
      <c r="MML720" s="23"/>
      <c r="MMM720" s="23"/>
      <c r="MMN720" s="23"/>
      <c r="MMO720" s="23"/>
      <c r="MMP720" s="23"/>
      <c r="MMQ720" s="23"/>
      <c r="MMR720" s="23"/>
      <c r="MMS720" s="23"/>
      <c r="MMT720" s="23"/>
      <c r="MMU720" s="23"/>
      <c r="MMV720" s="23"/>
      <c r="MMW720" s="23"/>
      <c r="MMX720" s="23"/>
      <c r="MMY720" s="23"/>
      <c r="MMZ720" s="23"/>
      <c r="MNA720" s="23"/>
      <c r="MNB720" s="23"/>
      <c r="MNC720" s="23"/>
      <c r="MND720" s="23"/>
      <c r="MNE720" s="23"/>
      <c r="MNF720" s="23"/>
      <c r="MNG720" s="23"/>
      <c r="MNH720" s="23"/>
      <c r="MNI720" s="23"/>
      <c r="MNJ720" s="23"/>
      <c r="MNK720" s="23"/>
      <c r="MNL720" s="23"/>
      <c r="MNM720" s="23"/>
      <c r="MNN720" s="23"/>
      <c r="MNO720" s="23"/>
      <c r="MNP720" s="23"/>
      <c r="MNQ720" s="23"/>
      <c r="MNR720" s="23"/>
      <c r="MNS720" s="23"/>
      <c r="MNT720" s="23"/>
      <c r="MNU720" s="23"/>
      <c r="MNV720" s="23"/>
      <c r="MNW720" s="23"/>
      <c r="MNX720" s="23"/>
      <c r="MNY720" s="23"/>
      <c r="MNZ720" s="23"/>
      <c r="MOA720" s="23"/>
      <c r="MOB720" s="23"/>
      <c r="MOC720" s="23"/>
      <c r="MOD720" s="23"/>
      <c r="MOE720" s="23"/>
      <c r="MOF720" s="23"/>
      <c r="MOG720" s="23"/>
      <c r="MOH720" s="23"/>
      <c r="MOI720" s="23"/>
      <c r="MOJ720" s="23"/>
      <c r="MOK720" s="23"/>
      <c r="MOL720" s="23"/>
      <c r="MOM720" s="23"/>
      <c r="MON720" s="23"/>
      <c r="MOO720" s="23"/>
      <c r="MOP720" s="23"/>
      <c r="MOQ720" s="23"/>
      <c r="MOR720" s="23"/>
      <c r="MOS720" s="23"/>
      <c r="MOT720" s="23"/>
      <c r="MOU720" s="23"/>
      <c r="MOV720" s="23"/>
      <c r="MOW720" s="23"/>
      <c r="MOX720" s="23"/>
      <c r="MOY720" s="23"/>
      <c r="MOZ720" s="23"/>
      <c r="MPA720" s="23"/>
      <c r="MPB720" s="23"/>
      <c r="MPC720" s="23"/>
      <c r="MPD720" s="23"/>
      <c r="MPE720" s="23"/>
      <c r="MPF720" s="23"/>
      <c r="MPG720" s="23"/>
      <c r="MPH720" s="23"/>
      <c r="MPI720" s="23"/>
      <c r="MPJ720" s="23"/>
      <c r="MPK720" s="23"/>
      <c r="MPL720" s="23"/>
      <c r="MPM720" s="23"/>
      <c r="MPN720" s="23"/>
      <c r="MPO720" s="23"/>
      <c r="MPP720" s="23"/>
      <c r="MPQ720" s="23"/>
      <c r="MPR720" s="23"/>
      <c r="MPS720" s="23"/>
      <c r="MPT720" s="23"/>
      <c r="MPU720" s="23"/>
      <c r="MPV720" s="23"/>
      <c r="MPW720" s="23"/>
      <c r="MPX720" s="23"/>
      <c r="MPY720" s="23"/>
      <c r="MPZ720" s="23"/>
      <c r="MQA720" s="23"/>
      <c r="MQB720" s="23"/>
      <c r="MQC720" s="23"/>
      <c r="MQD720" s="23"/>
      <c r="MQE720" s="23"/>
      <c r="MQF720" s="23"/>
      <c r="MQG720" s="23"/>
      <c r="MQH720" s="23"/>
      <c r="MQI720" s="23"/>
      <c r="MQJ720" s="23"/>
      <c r="MQK720" s="23"/>
      <c r="MQL720" s="23"/>
      <c r="MQM720" s="23"/>
      <c r="MQN720" s="23"/>
      <c r="MQO720" s="23"/>
      <c r="MQP720" s="23"/>
      <c r="MQQ720" s="23"/>
      <c r="MQR720" s="23"/>
      <c r="MQS720" s="23"/>
      <c r="MQT720" s="23"/>
      <c r="MQU720" s="23"/>
      <c r="MQV720" s="23"/>
      <c r="MQW720" s="23"/>
      <c r="MQX720" s="23"/>
      <c r="MQY720" s="23"/>
      <c r="MQZ720" s="23"/>
      <c r="MRA720" s="23"/>
      <c r="MRB720" s="23"/>
      <c r="MRC720" s="23"/>
      <c r="MRD720" s="23"/>
      <c r="MRE720" s="23"/>
      <c r="MRF720" s="23"/>
      <c r="MRG720" s="23"/>
      <c r="MRH720" s="23"/>
      <c r="MRI720" s="23"/>
      <c r="MRJ720" s="23"/>
      <c r="MRK720" s="23"/>
      <c r="MRL720" s="23"/>
      <c r="MRM720" s="23"/>
      <c r="MRN720" s="23"/>
      <c r="MRO720" s="23"/>
      <c r="MRP720" s="23"/>
      <c r="MRQ720" s="23"/>
      <c r="MRR720" s="23"/>
      <c r="MRS720" s="23"/>
      <c r="MRT720" s="23"/>
      <c r="MRU720" s="23"/>
      <c r="MRV720" s="23"/>
      <c r="MRW720" s="23"/>
      <c r="MRX720" s="23"/>
      <c r="MRY720" s="23"/>
      <c r="MRZ720" s="23"/>
      <c r="MSA720" s="23"/>
      <c r="MSB720" s="23"/>
      <c r="MSC720" s="23"/>
      <c r="MSD720" s="23"/>
      <c r="MSE720" s="23"/>
      <c r="MSF720" s="23"/>
      <c r="MSG720" s="23"/>
      <c r="MSH720" s="23"/>
      <c r="MSI720" s="23"/>
      <c r="MSJ720" s="23"/>
      <c r="MSK720" s="23"/>
      <c r="MSL720" s="23"/>
      <c r="MSM720" s="23"/>
      <c r="MSN720" s="23"/>
      <c r="MSO720" s="23"/>
      <c r="MSP720" s="23"/>
      <c r="MSQ720" s="23"/>
      <c r="MSR720" s="23"/>
      <c r="MSS720" s="23"/>
      <c r="MST720" s="23"/>
      <c r="MSU720" s="23"/>
      <c r="MSV720" s="23"/>
      <c r="MSW720" s="23"/>
      <c r="MSX720" s="23"/>
      <c r="MSY720" s="23"/>
      <c r="MSZ720" s="23"/>
      <c r="MTA720" s="23"/>
      <c r="MTB720" s="23"/>
      <c r="MTC720" s="23"/>
      <c r="MTD720" s="23"/>
      <c r="MTE720" s="23"/>
      <c r="MTF720" s="23"/>
      <c r="MTG720" s="23"/>
      <c r="MTH720" s="23"/>
      <c r="MTI720" s="23"/>
      <c r="MTJ720" s="23"/>
      <c r="MTK720" s="23"/>
      <c r="MTL720" s="23"/>
      <c r="MTM720" s="23"/>
      <c r="MTN720" s="23"/>
      <c r="MTO720" s="23"/>
      <c r="MTP720" s="23"/>
      <c r="MTQ720" s="23"/>
      <c r="MTR720" s="23"/>
      <c r="MTS720" s="23"/>
      <c r="MTT720" s="23"/>
      <c r="MTU720" s="23"/>
      <c r="MTV720" s="23"/>
      <c r="MTW720" s="23"/>
      <c r="MTX720" s="23"/>
      <c r="MTY720" s="23"/>
      <c r="MTZ720" s="23"/>
      <c r="MUA720" s="23"/>
      <c r="MUB720" s="23"/>
      <c r="MUC720" s="23"/>
      <c r="MUD720" s="23"/>
      <c r="MUE720" s="23"/>
      <c r="MUF720" s="23"/>
      <c r="MUG720" s="23"/>
      <c r="MUH720" s="23"/>
      <c r="MUI720" s="23"/>
      <c r="MUJ720" s="23"/>
      <c r="MUK720" s="23"/>
      <c r="MUL720" s="23"/>
      <c r="MUM720" s="23"/>
      <c r="MUN720" s="23"/>
      <c r="MUO720" s="23"/>
      <c r="MUP720" s="23"/>
      <c r="MUQ720" s="23"/>
      <c r="MUR720" s="23"/>
      <c r="MUS720" s="23"/>
      <c r="MUT720" s="23"/>
      <c r="MUU720" s="23"/>
      <c r="MUV720" s="23"/>
      <c r="MUW720" s="23"/>
      <c r="MUX720" s="23"/>
      <c r="MUY720" s="23"/>
      <c r="MUZ720" s="23"/>
      <c r="MVA720" s="23"/>
      <c r="MVB720" s="23"/>
      <c r="MVC720" s="23"/>
      <c r="MVD720" s="23"/>
      <c r="MVE720" s="23"/>
      <c r="MVF720" s="23"/>
      <c r="MVG720" s="23"/>
      <c r="MVH720" s="23"/>
      <c r="MVI720" s="23"/>
      <c r="MVJ720" s="23"/>
      <c r="MVK720" s="23"/>
      <c r="MVL720" s="23"/>
      <c r="MVM720" s="23"/>
      <c r="MVN720" s="23"/>
      <c r="MVO720" s="23"/>
      <c r="MVP720" s="23"/>
      <c r="MVQ720" s="23"/>
      <c r="MVR720" s="23"/>
      <c r="MVS720" s="23"/>
      <c r="MVT720" s="23"/>
      <c r="MVU720" s="23"/>
      <c r="MVV720" s="23"/>
      <c r="MVW720" s="23"/>
      <c r="MVX720" s="23"/>
      <c r="MVY720" s="23"/>
      <c r="MVZ720" s="23"/>
      <c r="MWA720" s="23"/>
      <c r="MWB720" s="23"/>
      <c r="MWC720" s="23"/>
      <c r="MWD720" s="23"/>
      <c r="MWE720" s="23"/>
      <c r="MWF720" s="23"/>
      <c r="MWG720" s="23"/>
      <c r="MWH720" s="23"/>
      <c r="MWI720" s="23"/>
      <c r="MWJ720" s="23"/>
      <c r="MWK720" s="23"/>
      <c r="MWL720" s="23"/>
      <c r="MWM720" s="23"/>
      <c r="MWN720" s="23"/>
      <c r="MWO720" s="23"/>
      <c r="MWP720" s="23"/>
      <c r="MWQ720" s="23"/>
      <c r="MWR720" s="23"/>
      <c r="MWS720" s="23"/>
      <c r="MWT720" s="23"/>
      <c r="MWU720" s="23"/>
      <c r="MWV720" s="23"/>
      <c r="MWW720" s="23"/>
      <c r="MWX720" s="23"/>
      <c r="MWY720" s="23"/>
      <c r="MWZ720" s="23"/>
      <c r="MXA720" s="23"/>
      <c r="MXB720" s="23"/>
      <c r="MXC720" s="23"/>
      <c r="MXD720" s="23"/>
      <c r="MXE720" s="23"/>
      <c r="MXF720" s="23"/>
      <c r="MXG720" s="23"/>
      <c r="MXH720" s="23"/>
      <c r="MXI720" s="23"/>
      <c r="MXJ720" s="23"/>
      <c r="MXK720" s="23"/>
      <c r="MXL720" s="23"/>
      <c r="MXM720" s="23"/>
      <c r="MXN720" s="23"/>
      <c r="MXO720" s="23"/>
      <c r="MXP720" s="23"/>
      <c r="MXQ720" s="23"/>
      <c r="MXR720" s="23"/>
      <c r="MXS720" s="23"/>
      <c r="MXT720" s="23"/>
      <c r="MXU720" s="23"/>
      <c r="MXV720" s="23"/>
      <c r="MXW720" s="23"/>
      <c r="MXX720" s="23"/>
      <c r="MXY720" s="23"/>
      <c r="MXZ720" s="23"/>
      <c r="MYA720" s="23"/>
      <c r="MYB720" s="23"/>
      <c r="MYC720" s="23"/>
      <c r="MYD720" s="23"/>
      <c r="MYE720" s="23"/>
      <c r="MYF720" s="23"/>
      <c r="MYG720" s="23"/>
      <c r="MYH720" s="23"/>
      <c r="MYI720" s="23"/>
      <c r="MYJ720" s="23"/>
      <c r="MYK720" s="23"/>
      <c r="MYL720" s="23"/>
      <c r="MYM720" s="23"/>
      <c r="MYN720" s="23"/>
      <c r="MYO720" s="23"/>
      <c r="MYP720" s="23"/>
      <c r="MYQ720" s="23"/>
      <c r="MYR720" s="23"/>
      <c r="MYS720" s="23"/>
      <c r="MYT720" s="23"/>
      <c r="MYU720" s="23"/>
      <c r="MYV720" s="23"/>
      <c r="MYW720" s="23"/>
      <c r="MYX720" s="23"/>
      <c r="MYY720" s="23"/>
      <c r="MYZ720" s="23"/>
      <c r="MZA720" s="23"/>
      <c r="MZB720" s="23"/>
      <c r="MZC720" s="23"/>
      <c r="MZD720" s="23"/>
      <c r="MZE720" s="23"/>
      <c r="MZF720" s="23"/>
      <c r="MZG720" s="23"/>
      <c r="MZH720" s="23"/>
      <c r="MZI720" s="23"/>
      <c r="MZJ720" s="23"/>
      <c r="MZK720" s="23"/>
      <c r="MZL720" s="23"/>
      <c r="MZM720" s="23"/>
      <c r="MZN720" s="23"/>
      <c r="MZO720" s="23"/>
      <c r="MZP720" s="23"/>
      <c r="MZQ720" s="23"/>
      <c r="MZR720" s="23"/>
      <c r="MZS720" s="23"/>
      <c r="MZT720" s="23"/>
      <c r="MZU720" s="23"/>
      <c r="MZV720" s="23"/>
      <c r="MZW720" s="23"/>
      <c r="MZX720" s="23"/>
      <c r="MZY720" s="23"/>
      <c r="MZZ720" s="23"/>
      <c r="NAA720" s="23"/>
      <c r="NAB720" s="23"/>
      <c r="NAC720" s="23"/>
      <c r="NAD720" s="23"/>
      <c r="NAE720" s="23"/>
      <c r="NAF720" s="23"/>
      <c r="NAG720" s="23"/>
      <c r="NAH720" s="23"/>
      <c r="NAI720" s="23"/>
      <c r="NAJ720" s="23"/>
      <c r="NAK720" s="23"/>
      <c r="NAL720" s="23"/>
      <c r="NAM720" s="23"/>
      <c r="NAN720" s="23"/>
      <c r="NAO720" s="23"/>
      <c r="NAP720" s="23"/>
      <c r="NAQ720" s="23"/>
      <c r="NAR720" s="23"/>
      <c r="NAS720" s="23"/>
      <c r="NAT720" s="23"/>
      <c r="NAU720" s="23"/>
      <c r="NAV720" s="23"/>
      <c r="NAW720" s="23"/>
      <c r="NAX720" s="23"/>
      <c r="NAY720" s="23"/>
      <c r="NAZ720" s="23"/>
      <c r="NBA720" s="23"/>
      <c r="NBB720" s="23"/>
      <c r="NBC720" s="23"/>
      <c r="NBD720" s="23"/>
      <c r="NBE720" s="23"/>
      <c r="NBF720" s="23"/>
      <c r="NBG720" s="23"/>
      <c r="NBH720" s="23"/>
      <c r="NBI720" s="23"/>
      <c r="NBJ720" s="23"/>
      <c r="NBK720" s="23"/>
      <c r="NBL720" s="23"/>
      <c r="NBM720" s="23"/>
      <c r="NBN720" s="23"/>
      <c r="NBO720" s="23"/>
      <c r="NBP720" s="23"/>
      <c r="NBQ720" s="23"/>
      <c r="NBR720" s="23"/>
      <c r="NBS720" s="23"/>
      <c r="NBT720" s="23"/>
      <c r="NBU720" s="23"/>
      <c r="NBV720" s="23"/>
      <c r="NBW720" s="23"/>
      <c r="NBX720" s="23"/>
      <c r="NBY720" s="23"/>
      <c r="NBZ720" s="23"/>
      <c r="NCA720" s="23"/>
      <c r="NCB720" s="23"/>
      <c r="NCC720" s="23"/>
      <c r="NCD720" s="23"/>
      <c r="NCE720" s="23"/>
      <c r="NCF720" s="23"/>
      <c r="NCG720" s="23"/>
      <c r="NCH720" s="23"/>
      <c r="NCI720" s="23"/>
      <c r="NCJ720" s="23"/>
      <c r="NCK720" s="23"/>
      <c r="NCL720" s="23"/>
      <c r="NCM720" s="23"/>
      <c r="NCN720" s="23"/>
      <c r="NCO720" s="23"/>
      <c r="NCP720" s="23"/>
      <c r="NCQ720" s="23"/>
      <c r="NCR720" s="23"/>
      <c r="NCS720" s="23"/>
      <c r="NCT720" s="23"/>
      <c r="NCU720" s="23"/>
      <c r="NCV720" s="23"/>
      <c r="NCW720" s="23"/>
      <c r="NCX720" s="23"/>
      <c r="NCY720" s="23"/>
      <c r="NCZ720" s="23"/>
      <c r="NDA720" s="23"/>
      <c r="NDB720" s="23"/>
      <c r="NDC720" s="23"/>
      <c r="NDD720" s="23"/>
      <c r="NDE720" s="23"/>
      <c r="NDF720" s="23"/>
      <c r="NDG720" s="23"/>
      <c r="NDH720" s="23"/>
      <c r="NDI720" s="23"/>
      <c r="NDJ720" s="23"/>
      <c r="NDK720" s="23"/>
      <c r="NDL720" s="23"/>
      <c r="NDM720" s="23"/>
      <c r="NDN720" s="23"/>
      <c r="NDO720" s="23"/>
      <c r="NDP720" s="23"/>
      <c r="NDQ720" s="23"/>
      <c r="NDR720" s="23"/>
      <c r="NDS720" s="23"/>
      <c r="NDT720" s="23"/>
      <c r="NDU720" s="23"/>
      <c r="NDV720" s="23"/>
      <c r="NDW720" s="23"/>
      <c r="NDX720" s="23"/>
      <c r="NDY720" s="23"/>
      <c r="NDZ720" s="23"/>
      <c r="NEA720" s="23"/>
      <c r="NEB720" s="23"/>
      <c r="NEC720" s="23"/>
      <c r="NED720" s="23"/>
      <c r="NEE720" s="23"/>
      <c r="NEF720" s="23"/>
      <c r="NEG720" s="23"/>
      <c r="NEH720" s="23"/>
      <c r="NEI720" s="23"/>
      <c r="NEJ720" s="23"/>
      <c r="NEK720" s="23"/>
      <c r="NEL720" s="23"/>
      <c r="NEM720" s="23"/>
      <c r="NEN720" s="23"/>
      <c r="NEO720" s="23"/>
      <c r="NEP720" s="23"/>
      <c r="NEQ720" s="23"/>
      <c r="NER720" s="23"/>
      <c r="NES720" s="23"/>
      <c r="NET720" s="23"/>
      <c r="NEU720" s="23"/>
      <c r="NEV720" s="23"/>
      <c r="NEW720" s="23"/>
      <c r="NEX720" s="23"/>
      <c r="NEY720" s="23"/>
      <c r="NEZ720" s="23"/>
      <c r="NFA720" s="23"/>
      <c r="NFB720" s="23"/>
      <c r="NFC720" s="23"/>
      <c r="NFD720" s="23"/>
      <c r="NFE720" s="23"/>
      <c r="NFF720" s="23"/>
      <c r="NFG720" s="23"/>
      <c r="NFH720" s="23"/>
      <c r="NFI720" s="23"/>
      <c r="NFJ720" s="23"/>
      <c r="NFK720" s="23"/>
      <c r="NFL720" s="23"/>
      <c r="NFM720" s="23"/>
      <c r="NFN720" s="23"/>
      <c r="NFO720" s="23"/>
      <c r="NFP720" s="23"/>
      <c r="NFQ720" s="23"/>
      <c r="NFR720" s="23"/>
      <c r="NFS720" s="23"/>
      <c r="NFT720" s="23"/>
      <c r="NFU720" s="23"/>
      <c r="NFV720" s="23"/>
      <c r="NFW720" s="23"/>
      <c r="NFX720" s="23"/>
      <c r="NFY720" s="23"/>
      <c r="NFZ720" s="23"/>
      <c r="NGA720" s="23"/>
      <c r="NGB720" s="23"/>
      <c r="NGC720" s="23"/>
      <c r="NGD720" s="23"/>
      <c r="NGE720" s="23"/>
      <c r="NGF720" s="23"/>
      <c r="NGG720" s="23"/>
      <c r="NGH720" s="23"/>
      <c r="NGI720" s="23"/>
      <c r="NGJ720" s="23"/>
      <c r="NGK720" s="23"/>
      <c r="NGL720" s="23"/>
      <c r="NGM720" s="23"/>
      <c r="NGN720" s="23"/>
      <c r="NGO720" s="23"/>
      <c r="NGP720" s="23"/>
      <c r="NGQ720" s="23"/>
      <c r="NGR720" s="23"/>
      <c r="NGS720" s="23"/>
      <c r="NGT720" s="23"/>
      <c r="NGU720" s="23"/>
      <c r="NGV720" s="23"/>
      <c r="NGW720" s="23"/>
      <c r="NGX720" s="23"/>
      <c r="NGY720" s="23"/>
      <c r="NGZ720" s="23"/>
      <c r="NHA720" s="23"/>
      <c r="NHB720" s="23"/>
      <c r="NHC720" s="23"/>
      <c r="NHD720" s="23"/>
      <c r="NHE720" s="23"/>
      <c r="NHF720" s="23"/>
      <c r="NHG720" s="23"/>
      <c r="NHH720" s="23"/>
      <c r="NHI720" s="23"/>
      <c r="NHJ720" s="23"/>
      <c r="NHK720" s="23"/>
      <c r="NHL720" s="23"/>
      <c r="NHM720" s="23"/>
      <c r="NHN720" s="23"/>
      <c r="NHO720" s="23"/>
      <c r="NHP720" s="23"/>
      <c r="NHQ720" s="23"/>
      <c r="NHR720" s="23"/>
      <c r="NHS720" s="23"/>
      <c r="NHT720" s="23"/>
      <c r="NHU720" s="23"/>
      <c r="NHV720" s="23"/>
      <c r="NHW720" s="23"/>
      <c r="NHX720" s="23"/>
      <c r="NHY720" s="23"/>
      <c r="NHZ720" s="23"/>
      <c r="NIA720" s="23"/>
      <c r="NIB720" s="23"/>
      <c r="NIC720" s="23"/>
      <c r="NID720" s="23"/>
      <c r="NIE720" s="23"/>
      <c r="NIF720" s="23"/>
      <c r="NIG720" s="23"/>
      <c r="NIH720" s="23"/>
      <c r="NII720" s="23"/>
      <c r="NIJ720" s="23"/>
      <c r="NIK720" s="23"/>
      <c r="NIL720" s="23"/>
      <c r="NIM720" s="23"/>
      <c r="NIN720" s="23"/>
      <c r="NIO720" s="23"/>
      <c r="NIP720" s="23"/>
      <c r="NIQ720" s="23"/>
      <c r="NIR720" s="23"/>
      <c r="NIS720" s="23"/>
      <c r="NIT720" s="23"/>
      <c r="NIU720" s="23"/>
      <c r="NIV720" s="23"/>
      <c r="NIW720" s="23"/>
      <c r="NIX720" s="23"/>
      <c r="NIY720" s="23"/>
      <c r="NIZ720" s="23"/>
      <c r="NJA720" s="23"/>
      <c r="NJB720" s="23"/>
      <c r="NJC720" s="23"/>
      <c r="NJD720" s="23"/>
      <c r="NJE720" s="23"/>
      <c r="NJF720" s="23"/>
      <c r="NJG720" s="23"/>
      <c r="NJH720" s="23"/>
      <c r="NJI720" s="23"/>
      <c r="NJJ720" s="23"/>
      <c r="NJK720" s="23"/>
      <c r="NJL720" s="23"/>
      <c r="NJM720" s="23"/>
      <c r="NJN720" s="23"/>
      <c r="NJO720" s="23"/>
      <c r="NJP720" s="23"/>
      <c r="NJQ720" s="23"/>
      <c r="NJR720" s="23"/>
      <c r="NJS720" s="23"/>
      <c r="NJT720" s="23"/>
      <c r="NJU720" s="23"/>
      <c r="NJV720" s="23"/>
      <c r="NJW720" s="23"/>
      <c r="NJX720" s="23"/>
      <c r="NJY720" s="23"/>
      <c r="NJZ720" s="23"/>
      <c r="NKA720" s="23"/>
      <c r="NKB720" s="23"/>
      <c r="NKC720" s="23"/>
      <c r="NKD720" s="23"/>
      <c r="NKE720" s="23"/>
      <c r="NKF720" s="23"/>
      <c r="NKG720" s="23"/>
      <c r="NKH720" s="23"/>
      <c r="NKI720" s="23"/>
      <c r="NKJ720" s="23"/>
      <c r="NKK720" s="23"/>
      <c r="NKL720" s="23"/>
      <c r="NKM720" s="23"/>
      <c r="NKN720" s="23"/>
      <c r="NKO720" s="23"/>
      <c r="NKP720" s="23"/>
      <c r="NKQ720" s="23"/>
      <c r="NKR720" s="23"/>
      <c r="NKS720" s="23"/>
      <c r="NKT720" s="23"/>
      <c r="NKU720" s="23"/>
      <c r="NKV720" s="23"/>
      <c r="NKW720" s="23"/>
      <c r="NKX720" s="23"/>
      <c r="NKY720" s="23"/>
      <c r="NKZ720" s="23"/>
      <c r="NLA720" s="23"/>
      <c r="NLB720" s="23"/>
      <c r="NLC720" s="23"/>
      <c r="NLD720" s="23"/>
      <c r="NLE720" s="23"/>
      <c r="NLF720" s="23"/>
      <c r="NLG720" s="23"/>
      <c r="NLH720" s="23"/>
      <c r="NLI720" s="23"/>
      <c r="NLJ720" s="23"/>
      <c r="NLK720" s="23"/>
      <c r="NLL720" s="23"/>
      <c r="NLM720" s="23"/>
      <c r="NLN720" s="23"/>
      <c r="NLO720" s="23"/>
      <c r="NLP720" s="23"/>
      <c r="NLQ720" s="23"/>
      <c r="NLR720" s="23"/>
      <c r="NLS720" s="23"/>
      <c r="NLT720" s="23"/>
      <c r="NLU720" s="23"/>
      <c r="NLV720" s="23"/>
      <c r="NLW720" s="23"/>
      <c r="NLX720" s="23"/>
      <c r="NLY720" s="23"/>
      <c r="NLZ720" s="23"/>
      <c r="NMA720" s="23"/>
      <c r="NMB720" s="23"/>
      <c r="NMC720" s="23"/>
      <c r="NMD720" s="23"/>
      <c r="NME720" s="23"/>
      <c r="NMF720" s="23"/>
      <c r="NMG720" s="23"/>
      <c r="NMH720" s="23"/>
      <c r="NMI720" s="23"/>
      <c r="NMJ720" s="23"/>
      <c r="NMK720" s="23"/>
      <c r="NML720" s="23"/>
      <c r="NMM720" s="23"/>
      <c r="NMN720" s="23"/>
      <c r="NMO720" s="23"/>
      <c r="NMP720" s="23"/>
      <c r="NMQ720" s="23"/>
      <c r="NMR720" s="23"/>
      <c r="NMS720" s="23"/>
      <c r="NMT720" s="23"/>
      <c r="NMU720" s="23"/>
      <c r="NMV720" s="23"/>
      <c r="NMW720" s="23"/>
      <c r="NMX720" s="23"/>
      <c r="NMY720" s="23"/>
      <c r="NMZ720" s="23"/>
      <c r="NNA720" s="23"/>
      <c r="NNB720" s="23"/>
      <c r="NNC720" s="23"/>
      <c r="NND720" s="23"/>
      <c r="NNE720" s="23"/>
      <c r="NNF720" s="23"/>
      <c r="NNG720" s="23"/>
      <c r="NNH720" s="23"/>
      <c r="NNI720" s="23"/>
      <c r="NNJ720" s="23"/>
      <c r="NNK720" s="23"/>
      <c r="NNL720" s="23"/>
      <c r="NNM720" s="23"/>
      <c r="NNN720" s="23"/>
      <c r="NNO720" s="23"/>
      <c r="NNP720" s="23"/>
      <c r="NNQ720" s="23"/>
      <c r="NNR720" s="23"/>
      <c r="NNS720" s="23"/>
      <c r="NNT720" s="23"/>
      <c r="NNU720" s="23"/>
      <c r="NNV720" s="23"/>
      <c r="NNW720" s="23"/>
      <c r="NNX720" s="23"/>
      <c r="NNY720" s="23"/>
      <c r="NNZ720" s="23"/>
      <c r="NOA720" s="23"/>
      <c r="NOB720" s="23"/>
      <c r="NOC720" s="23"/>
      <c r="NOD720" s="23"/>
      <c r="NOE720" s="23"/>
      <c r="NOF720" s="23"/>
      <c r="NOG720" s="23"/>
      <c r="NOH720" s="23"/>
      <c r="NOI720" s="23"/>
      <c r="NOJ720" s="23"/>
      <c r="NOK720" s="23"/>
      <c r="NOL720" s="23"/>
      <c r="NOM720" s="23"/>
      <c r="NON720" s="23"/>
      <c r="NOO720" s="23"/>
      <c r="NOP720" s="23"/>
      <c r="NOQ720" s="23"/>
      <c r="NOR720" s="23"/>
      <c r="NOS720" s="23"/>
      <c r="NOT720" s="23"/>
      <c r="NOU720" s="23"/>
      <c r="NOV720" s="23"/>
      <c r="NOW720" s="23"/>
      <c r="NOX720" s="23"/>
      <c r="NOY720" s="23"/>
      <c r="NOZ720" s="23"/>
      <c r="NPA720" s="23"/>
      <c r="NPB720" s="23"/>
      <c r="NPC720" s="23"/>
      <c r="NPD720" s="23"/>
      <c r="NPE720" s="23"/>
      <c r="NPF720" s="23"/>
      <c r="NPG720" s="23"/>
      <c r="NPH720" s="23"/>
      <c r="NPI720" s="23"/>
      <c r="NPJ720" s="23"/>
      <c r="NPK720" s="23"/>
      <c r="NPL720" s="23"/>
      <c r="NPM720" s="23"/>
      <c r="NPN720" s="23"/>
      <c r="NPO720" s="23"/>
      <c r="NPP720" s="23"/>
      <c r="NPQ720" s="23"/>
      <c r="NPR720" s="23"/>
      <c r="NPS720" s="23"/>
      <c r="NPT720" s="23"/>
      <c r="NPU720" s="23"/>
      <c r="NPV720" s="23"/>
      <c r="NPW720" s="23"/>
      <c r="NPX720" s="23"/>
      <c r="NPY720" s="23"/>
      <c r="NPZ720" s="23"/>
      <c r="NQA720" s="23"/>
      <c r="NQB720" s="23"/>
      <c r="NQC720" s="23"/>
      <c r="NQD720" s="23"/>
      <c r="NQE720" s="23"/>
      <c r="NQF720" s="23"/>
      <c r="NQG720" s="23"/>
      <c r="NQH720" s="23"/>
      <c r="NQI720" s="23"/>
      <c r="NQJ720" s="23"/>
      <c r="NQK720" s="23"/>
      <c r="NQL720" s="23"/>
      <c r="NQM720" s="23"/>
      <c r="NQN720" s="23"/>
      <c r="NQO720" s="23"/>
      <c r="NQP720" s="23"/>
      <c r="NQQ720" s="23"/>
      <c r="NQR720" s="23"/>
      <c r="NQS720" s="23"/>
      <c r="NQT720" s="23"/>
      <c r="NQU720" s="23"/>
      <c r="NQV720" s="23"/>
      <c r="NQW720" s="23"/>
      <c r="NQX720" s="23"/>
      <c r="NQY720" s="23"/>
      <c r="NQZ720" s="23"/>
      <c r="NRA720" s="23"/>
      <c r="NRB720" s="23"/>
      <c r="NRC720" s="23"/>
      <c r="NRD720" s="23"/>
      <c r="NRE720" s="23"/>
      <c r="NRF720" s="23"/>
      <c r="NRG720" s="23"/>
      <c r="NRH720" s="23"/>
      <c r="NRI720" s="23"/>
      <c r="NRJ720" s="23"/>
      <c r="NRK720" s="23"/>
      <c r="NRL720" s="23"/>
      <c r="NRM720" s="23"/>
      <c r="NRN720" s="23"/>
      <c r="NRO720" s="23"/>
      <c r="NRP720" s="23"/>
      <c r="NRQ720" s="23"/>
      <c r="NRR720" s="23"/>
      <c r="NRS720" s="23"/>
      <c r="NRT720" s="23"/>
      <c r="NRU720" s="23"/>
      <c r="NRV720" s="23"/>
      <c r="NRW720" s="23"/>
      <c r="NRX720" s="23"/>
      <c r="NRY720" s="23"/>
      <c r="NRZ720" s="23"/>
      <c r="NSA720" s="23"/>
      <c r="NSB720" s="23"/>
      <c r="NSC720" s="23"/>
      <c r="NSD720" s="23"/>
      <c r="NSE720" s="23"/>
      <c r="NSF720" s="23"/>
      <c r="NSG720" s="23"/>
      <c r="NSH720" s="23"/>
      <c r="NSI720" s="23"/>
      <c r="NSJ720" s="23"/>
      <c r="NSK720" s="23"/>
      <c r="NSL720" s="23"/>
      <c r="NSM720" s="23"/>
      <c r="NSN720" s="23"/>
      <c r="NSO720" s="23"/>
      <c r="NSP720" s="23"/>
      <c r="NSQ720" s="23"/>
      <c r="NSR720" s="23"/>
      <c r="NSS720" s="23"/>
      <c r="NST720" s="23"/>
      <c r="NSU720" s="23"/>
      <c r="NSV720" s="23"/>
      <c r="NSW720" s="23"/>
      <c r="NSX720" s="23"/>
      <c r="NSY720" s="23"/>
      <c r="NSZ720" s="23"/>
      <c r="NTA720" s="23"/>
      <c r="NTB720" s="23"/>
      <c r="NTC720" s="23"/>
      <c r="NTD720" s="23"/>
      <c r="NTE720" s="23"/>
      <c r="NTF720" s="23"/>
      <c r="NTG720" s="23"/>
      <c r="NTH720" s="23"/>
      <c r="NTI720" s="23"/>
      <c r="NTJ720" s="23"/>
      <c r="NTK720" s="23"/>
      <c r="NTL720" s="23"/>
      <c r="NTM720" s="23"/>
      <c r="NTN720" s="23"/>
      <c r="NTO720" s="23"/>
      <c r="NTP720" s="23"/>
      <c r="NTQ720" s="23"/>
      <c r="NTR720" s="23"/>
      <c r="NTS720" s="23"/>
      <c r="NTT720" s="23"/>
      <c r="NTU720" s="23"/>
      <c r="NTV720" s="23"/>
      <c r="NTW720" s="23"/>
      <c r="NTX720" s="23"/>
      <c r="NTY720" s="23"/>
      <c r="NTZ720" s="23"/>
      <c r="NUA720" s="23"/>
      <c r="NUB720" s="23"/>
      <c r="NUC720" s="23"/>
      <c r="NUD720" s="23"/>
      <c r="NUE720" s="23"/>
      <c r="NUF720" s="23"/>
      <c r="NUG720" s="23"/>
      <c r="NUH720" s="23"/>
      <c r="NUI720" s="23"/>
      <c r="NUJ720" s="23"/>
      <c r="NUK720" s="23"/>
      <c r="NUL720" s="23"/>
      <c r="NUM720" s="23"/>
      <c r="NUN720" s="23"/>
      <c r="NUO720" s="23"/>
      <c r="NUP720" s="23"/>
      <c r="NUQ720" s="23"/>
      <c r="NUR720" s="23"/>
      <c r="NUS720" s="23"/>
      <c r="NUT720" s="23"/>
      <c r="NUU720" s="23"/>
      <c r="NUV720" s="23"/>
      <c r="NUW720" s="23"/>
      <c r="NUX720" s="23"/>
      <c r="NUY720" s="23"/>
      <c r="NUZ720" s="23"/>
      <c r="NVA720" s="23"/>
      <c r="NVB720" s="23"/>
      <c r="NVC720" s="23"/>
      <c r="NVD720" s="23"/>
      <c r="NVE720" s="23"/>
      <c r="NVF720" s="23"/>
      <c r="NVG720" s="23"/>
      <c r="NVH720" s="23"/>
      <c r="NVI720" s="23"/>
      <c r="NVJ720" s="23"/>
      <c r="NVK720" s="23"/>
      <c r="NVL720" s="23"/>
      <c r="NVM720" s="23"/>
      <c r="NVN720" s="23"/>
      <c r="NVO720" s="23"/>
      <c r="NVP720" s="23"/>
      <c r="NVQ720" s="23"/>
      <c r="NVR720" s="23"/>
      <c r="NVS720" s="23"/>
      <c r="NVT720" s="23"/>
      <c r="NVU720" s="23"/>
      <c r="NVV720" s="23"/>
      <c r="NVW720" s="23"/>
      <c r="NVX720" s="23"/>
      <c r="NVY720" s="23"/>
      <c r="NVZ720" s="23"/>
      <c r="NWA720" s="23"/>
      <c r="NWB720" s="23"/>
      <c r="NWC720" s="23"/>
      <c r="NWD720" s="23"/>
      <c r="NWE720" s="23"/>
      <c r="NWF720" s="23"/>
      <c r="NWG720" s="23"/>
      <c r="NWH720" s="23"/>
      <c r="NWI720" s="23"/>
      <c r="NWJ720" s="23"/>
      <c r="NWK720" s="23"/>
      <c r="NWL720" s="23"/>
      <c r="NWM720" s="23"/>
      <c r="NWN720" s="23"/>
      <c r="NWO720" s="23"/>
      <c r="NWP720" s="23"/>
      <c r="NWQ720" s="23"/>
      <c r="NWR720" s="23"/>
      <c r="NWS720" s="23"/>
      <c r="NWT720" s="23"/>
      <c r="NWU720" s="23"/>
      <c r="NWV720" s="23"/>
      <c r="NWW720" s="23"/>
      <c r="NWX720" s="23"/>
      <c r="NWY720" s="23"/>
      <c r="NWZ720" s="23"/>
      <c r="NXA720" s="23"/>
      <c r="NXB720" s="23"/>
      <c r="NXC720" s="23"/>
      <c r="NXD720" s="23"/>
      <c r="NXE720" s="23"/>
      <c r="NXF720" s="23"/>
      <c r="NXG720" s="23"/>
      <c r="NXH720" s="23"/>
      <c r="NXI720" s="23"/>
      <c r="NXJ720" s="23"/>
      <c r="NXK720" s="23"/>
      <c r="NXL720" s="23"/>
      <c r="NXM720" s="23"/>
      <c r="NXN720" s="23"/>
      <c r="NXO720" s="23"/>
      <c r="NXP720" s="23"/>
      <c r="NXQ720" s="23"/>
      <c r="NXR720" s="23"/>
      <c r="NXS720" s="23"/>
      <c r="NXT720" s="23"/>
      <c r="NXU720" s="23"/>
      <c r="NXV720" s="23"/>
      <c r="NXW720" s="23"/>
      <c r="NXX720" s="23"/>
      <c r="NXY720" s="23"/>
      <c r="NXZ720" s="23"/>
      <c r="NYA720" s="23"/>
      <c r="NYB720" s="23"/>
      <c r="NYC720" s="23"/>
      <c r="NYD720" s="23"/>
      <c r="NYE720" s="23"/>
      <c r="NYF720" s="23"/>
      <c r="NYG720" s="23"/>
      <c r="NYH720" s="23"/>
      <c r="NYI720" s="23"/>
      <c r="NYJ720" s="23"/>
      <c r="NYK720" s="23"/>
      <c r="NYL720" s="23"/>
      <c r="NYM720" s="23"/>
      <c r="NYN720" s="23"/>
      <c r="NYO720" s="23"/>
      <c r="NYP720" s="23"/>
      <c r="NYQ720" s="23"/>
      <c r="NYR720" s="23"/>
      <c r="NYS720" s="23"/>
      <c r="NYT720" s="23"/>
      <c r="NYU720" s="23"/>
      <c r="NYV720" s="23"/>
      <c r="NYW720" s="23"/>
      <c r="NYX720" s="23"/>
      <c r="NYY720" s="23"/>
      <c r="NYZ720" s="23"/>
      <c r="NZA720" s="23"/>
      <c r="NZB720" s="23"/>
      <c r="NZC720" s="23"/>
      <c r="NZD720" s="23"/>
      <c r="NZE720" s="23"/>
      <c r="NZF720" s="23"/>
      <c r="NZG720" s="23"/>
      <c r="NZH720" s="23"/>
      <c r="NZI720" s="23"/>
      <c r="NZJ720" s="23"/>
      <c r="NZK720" s="23"/>
      <c r="NZL720" s="23"/>
      <c r="NZM720" s="23"/>
      <c r="NZN720" s="23"/>
      <c r="NZO720" s="23"/>
      <c r="NZP720" s="23"/>
      <c r="NZQ720" s="23"/>
      <c r="NZR720" s="23"/>
      <c r="NZS720" s="23"/>
      <c r="NZT720" s="23"/>
      <c r="NZU720" s="23"/>
      <c r="NZV720" s="23"/>
      <c r="NZW720" s="23"/>
      <c r="NZX720" s="23"/>
      <c r="NZY720" s="23"/>
      <c r="NZZ720" s="23"/>
      <c r="OAA720" s="23"/>
      <c r="OAB720" s="23"/>
      <c r="OAC720" s="23"/>
      <c r="OAD720" s="23"/>
      <c r="OAE720" s="23"/>
      <c r="OAF720" s="23"/>
      <c r="OAG720" s="23"/>
      <c r="OAH720" s="23"/>
      <c r="OAI720" s="23"/>
      <c r="OAJ720" s="23"/>
      <c r="OAK720" s="23"/>
      <c r="OAL720" s="23"/>
      <c r="OAM720" s="23"/>
      <c r="OAN720" s="23"/>
      <c r="OAO720" s="23"/>
      <c r="OAP720" s="23"/>
      <c r="OAQ720" s="23"/>
      <c r="OAR720" s="23"/>
      <c r="OAS720" s="23"/>
      <c r="OAT720" s="23"/>
      <c r="OAU720" s="23"/>
      <c r="OAV720" s="23"/>
      <c r="OAW720" s="23"/>
      <c r="OAX720" s="23"/>
      <c r="OAY720" s="23"/>
      <c r="OAZ720" s="23"/>
      <c r="OBA720" s="23"/>
      <c r="OBB720" s="23"/>
      <c r="OBC720" s="23"/>
      <c r="OBD720" s="23"/>
      <c r="OBE720" s="23"/>
      <c r="OBF720" s="23"/>
      <c r="OBG720" s="23"/>
      <c r="OBH720" s="23"/>
      <c r="OBI720" s="23"/>
      <c r="OBJ720" s="23"/>
      <c r="OBK720" s="23"/>
      <c r="OBL720" s="23"/>
      <c r="OBM720" s="23"/>
      <c r="OBN720" s="23"/>
      <c r="OBO720" s="23"/>
      <c r="OBP720" s="23"/>
      <c r="OBQ720" s="23"/>
      <c r="OBR720" s="23"/>
      <c r="OBS720" s="23"/>
      <c r="OBT720" s="23"/>
      <c r="OBU720" s="23"/>
      <c r="OBV720" s="23"/>
      <c r="OBW720" s="23"/>
      <c r="OBX720" s="23"/>
      <c r="OBY720" s="23"/>
      <c r="OBZ720" s="23"/>
      <c r="OCA720" s="23"/>
      <c r="OCB720" s="23"/>
      <c r="OCC720" s="23"/>
      <c r="OCD720" s="23"/>
      <c r="OCE720" s="23"/>
      <c r="OCF720" s="23"/>
      <c r="OCG720" s="23"/>
      <c r="OCH720" s="23"/>
      <c r="OCI720" s="23"/>
      <c r="OCJ720" s="23"/>
      <c r="OCK720" s="23"/>
      <c r="OCL720" s="23"/>
      <c r="OCM720" s="23"/>
      <c r="OCN720" s="23"/>
      <c r="OCO720" s="23"/>
      <c r="OCP720" s="23"/>
      <c r="OCQ720" s="23"/>
      <c r="OCR720" s="23"/>
      <c r="OCS720" s="23"/>
      <c r="OCT720" s="23"/>
      <c r="OCU720" s="23"/>
      <c r="OCV720" s="23"/>
      <c r="OCW720" s="23"/>
      <c r="OCX720" s="23"/>
      <c r="OCY720" s="23"/>
      <c r="OCZ720" s="23"/>
      <c r="ODA720" s="23"/>
      <c r="ODB720" s="23"/>
      <c r="ODC720" s="23"/>
      <c r="ODD720" s="23"/>
      <c r="ODE720" s="23"/>
      <c r="ODF720" s="23"/>
      <c r="ODG720" s="23"/>
      <c r="ODH720" s="23"/>
      <c r="ODI720" s="23"/>
      <c r="ODJ720" s="23"/>
      <c r="ODK720" s="23"/>
      <c r="ODL720" s="23"/>
      <c r="ODM720" s="23"/>
      <c r="ODN720" s="23"/>
      <c r="ODO720" s="23"/>
      <c r="ODP720" s="23"/>
      <c r="ODQ720" s="23"/>
      <c r="ODR720" s="23"/>
      <c r="ODS720" s="23"/>
      <c r="ODT720" s="23"/>
      <c r="ODU720" s="23"/>
      <c r="ODV720" s="23"/>
      <c r="ODW720" s="23"/>
      <c r="ODX720" s="23"/>
      <c r="ODY720" s="23"/>
      <c r="ODZ720" s="23"/>
      <c r="OEA720" s="23"/>
      <c r="OEB720" s="23"/>
      <c r="OEC720" s="23"/>
      <c r="OED720" s="23"/>
      <c r="OEE720" s="23"/>
      <c r="OEF720" s="23"/>
      <c r="OEG720" s="23"/>
      <c r="OEH720" s="23"/>
      <c r="OEI720" s="23"/>
      <c r="OEJ720" s="23"/>
      <c r="OEK720" s="23"/>
      <c r="OEL720" s="23"/>
      <c r="OEM720" s="23"/>
      <c r="OEN720" s="23"/>
      <c r="OEO720" s="23"/>
      <c r="OEP720" s="23"/>
      <c r="OEQ720" s="23"/>
      <c r="OER720" s="23"/>
      <c r="OES720" s="23"/>
      <c r="OET720" s="23"/>
      <c r="OEU720" s="23"/>
      <c r="OEV720" s="23"/>
      <c r="OEW720" s="23"/>
      <c r="OEX720" s="23"/>
      <c r="OEY720" s="23"/>
      <c r="OEZ720" s="23"/>
      <c r="OFA720" s="23"/>
      <c r="OFB720" s="23"/>
      <c r="OFC720" s="23"/>
      <c r="OFD720" s="23"/>
      <c r="OFE720" s="23"/>
      <c r="OFF720" s="23"/>
      <c r="OFG720" s="23"/>
      <c r="OFH720" s="23"/>
      <c r="OFI720" s="23"/>
      <c r="OFJ720" s="23"/>
      <c r="OFK720" s="23"/>
      <c r="OFL720" s="23"/>
      <c r="OFM720" s="23"/>
      <c r="OFN720" s="23"/>
      <c r="OFO720" s="23"/>
      <c r="OFP720" s="23"/>
      <c r="OFQ720" s="23"/>
      <c r="OFR720" s="23"/>
      <c r="OFS720" s="23"/>
      <c r="OFT720" s="23"/>
      <c r="OFU720" s="23"/>
      <c r="OFV720" s="23"/>
      <c r="OFW720" s="23"/>
      <c r="OFX720" s="23"/>
      <c r="OFY720" s="23"/>
      <c r="OFZ720" s="23"/>
      <c r="OGA720" s="23"/>
      <c r="OGB720" s="23"/>
      <c r="OGC720" s="23"/>
      <c r="OGD720" s="23"/>
      <c r="OGE720" s="23"/>
      <c r="OGF720" s="23"/>
      <c r="OGG720" s="23"/>
      <c r="OGH720" s="23"/>
      <c r="OGI720" s="23"/>
      <c r="OGJ720" s="23"/>
      <c r="OGK720" s="23"/>
      <c r="OGL720" s="23"/>
      <c r="OGM720" s="23"/>
      <c r="OGN720" s="23"/>
      <c r="OGO720" s="23"/>
      <c r="OGP720" s="23"/>
      <c r="OGQ720" s="23"/>
      <c r="OGR720" s="23"/>
      <c r="OGS720" s="23"/>
      <c r="OGT720" s="23"/>
      <c r="OGU720" s="23"/>
      <c r="OGV720" s="23"/>
      <c r="OGW720" s="23"/>
      <c r="OGX720" s="23"/>
      <c r="OGY720" s="23"/>
      <c r="OGZ720" s="23"/>
      <c r="OHA720" s="23"/>
      <c r="OHB720" s="23"/>
      <c r="OHC720" s="23"/>
      <c r="OHD720" s="23"/>
      <c r="OHE720" s="23"/>
      <c r="OHF720" s="23"/>
      <c r="OHG720" s="23"/>
      <c r="OHH720" s="23"/>
      <c r="OHI720" s="23"/>
      <c r="OHJ720" s="23"/>
      <c r="OHK720" s="23"/>
      <c r="OHL720" s="23"/>
      <c r="OHM720" s="23"/>
      <c r="OHN720" s="23"/>
      <c r="OHO720" s="23"/>
      <c r="OHP720" s="23"/>
      <c r="OHQ720" s="23"/>
      <c r="OHR720" s="23"/>
      <c r="OHS720" s="23"/>
      <c r="OHT720" s="23"/>
      <c r="OHU720" s="23"/>
      <c r="OHV720" s="23"/>
      <c r="OHW720" s="23"/>
      <c r="OHX720" s="23"/>
      <c r="OHY720" s="23"/>
      <c r="OHZ720" s="23"/>
      <c r="OIA720" s="23"/>
      <c r="OIB720" s="23"/>
      <c r="OIC720" s="23"/>
      <c r="OID720" s="23"/>
      <c r="OIE720" s="23"/>
      <c r="OIF720" s="23"/>
      <c r="OIG720" s="23"/>
      <c r="OIH720" s="23"/>
      <c r="OII720" s="23"/>
      <c r="OIJ720" s="23"/>
      <c r="OIK720" s="23"/>
      <c r="OIL720" s="23"/>
      <c r="OIM720" s="23"/>
      <c r="OIN720" s="23"/>
      <c r="OIO720" s="23"/>
      <c r="OIP720" s="23"/>
      <c r="OIQ720" s="23"/>
      <c r="OIR720" s="23"/>
      <c r="OIS720" s="23"/>
      <c r="OIT720" s="23"/>
      <c r="OIU720" s="23"/>
      <c r="OIV720" s="23"/>
      <c r="OIW720" s="23"/>
      <c r="OIX720" s="23"/>
      <c r="OIY720" s="23"/>
      <c r="OIZ720" s="23"/>
      <c r="OJA720" s="23"/>
      <c r="OJB720" s="23"/>
      <c r="OJC720" s="23"/>
      <c r="OJD720" s="23"/>
      <c r="OJE720" s="23"/>
      <c r="OJF720" s="23"/>
      <c r="OJG720" s="23"/>
      <c r="OJH720" s="23"/>
      <c r="OJI720" s="23"/>
      <c r="OJJ720" s="23"/>
      <c r="OJK720" s="23"/>
      <c r="OJL720" s="23"/>
      <c r="OJM720" s="23"/>
      <c r="OJN720" s="23"/>
      <c r="OJO720" s="23"/>
      <c r="OJP720" s="23"/>
      <c r="OJQ720" s="23"/>
      <c r="OJR720" s="23"/>
      <c r="OJS720" s="23"/>
      <c r="OJT720" s="23"/>
      <c r="OJU720" s="23"/>
      <c r="OJV720" s="23"/>
      <c r="OJW720" s="23"/>
      <c r="OJX720" s="23"/>
      <c r="OJY720" s="23"/>
      <c r="OJZ720" s="23"/>
      <c r="OKA720" s="23"/>
      <c r="OKB720" s="23"/>
      <c r="OKC720" s="23"/>
      <c r="OKD720" s="23"/>
      <c r="OKE720" s="23"/>
      <c r="OKF720" s="23"/>
      <c r="OKG720" s="23"/>
      <c r="OKH720" s="23"/>
      <c r="OKI720" s="23"/>
      <c r="OKJ720" s="23"/>
      <c r="OKK720" s="23"/>
      <c r="OKL720" s="23"/>
      <c r="OKM720" s="23"/>
      <c r="OKN720" s="23"/>
      <c r="OKO720" s="23"/>
      <c r="OKP720" s="23"/>
      <c r="OKQ720" s="23"/>
      <c r="OKR720" s="23"/>
      <c r="OKS720" s="23"/>
      <c r="OKT720" s="23"/>
      <c r="OKU720" s="23"/>
      <c r="OKV720" s="23"/>
      <c r="OKW720" s="23"/>
      <c r="OKX720" s="23"/>
      <c r="OKY720" s="23"/>
      <c r="OKZ720" s="23"/>
      <c r="OLA720" s="23"/>
      <c r="OLB720" s="23"/>
      <c r="OLC720" s="23"/>
      <c r="OLD720" s="23"/>
      <c r="OLE720" s="23"/>
      <c r="OLF720" s="23"/>
      <c r="OLG720" s="23"/>
      <c r="OLH720" s="23"/>
      <c r="OLI720" s="23"/>
      <c r="OLJ720" s="23"/>
      <c r="OLK720" s="23"/>
      <c r="OLL720" s="23"/>
      <c r="OLM720" s="23"/>
      <c r="OLN720" s="23"/>
      <c r="OLO720" s="23"/>
      <c r="OLP720" s="23"/>
      <c r="OLQ720" s="23"/>
      <c r="OLR720" s="23"/>
      <c r="OLS720" s="23"/>
      <c r="OLT720" s="23"/>
      <c r="OLU720" s="23"/>
      <c r="OLV720" s="23"/>
      <c r="OLW720" s="23"/>
      <c r="OLX720" s="23"/>
      <c r="OLY720" s="23"/>
      <c r="OLZ720" s="23"/>
      <c r="OMA720" s="23"/>
      <c r="OMB720" s="23"/>
      <c r="OMC720" s="23"/>
      <c r="OMD720" s="23"/>
      <c r="OME720" s="23"/>
      <c r="OMF720" s="23"/>
      <c r="OMG720" s="23"/>
      <c r="OMH720" s="23"/>
      <c r="OMI720" s="23"/>
      <c r="OMJ720" s="23"/>
      <c r="OMK720" s="23"/>
      <c r="OML720" s="23"/>
      <c r="OMM720" s="23"/>
      <c r="OMN720" s="23"/>
      <c r="OMO720" s="23"/>
      <c r="OMP720" s="23"/>
      <c r="OMQ720" s="23"/>
      <c r="OMR720" s="23"/>
      <c r="OMS720" s="23"/>
      <c r="OMT720" s="23"/>
      <c r="OMU720" s="23"/>
      <c r="OMV720" s="23"/>
      <c r="OMW720" s="23"/>
      <c r="OMX720" s="23"/>
      <c r="OMY720" s="23"/>
      <c r="OMZ720" s="23"/>
      <c r="ONA720" s="23"/>
      <c r="ONB720" s="23"/>
      <c r="ONC720" s="23"/>
      <c r="OND720" s="23"/>
      <c r="ONE720" s="23"/>
      <c r="ONF720" s="23"/>
      <c r="ONG720" s="23"/>
      <c r="ONH720" s="23"/>
      <c r="ONI720" s="23"/>
      <c r="ONJ720" s="23"/>
      <c r="ONK720" s="23"/>
      <c r="ONL720" s="23"/>
      <c r="ONM720" s="23"/>
      <c r="ONN720" s="23"/>
      <c r="ONO720" s="23"/>
      <c r="ONP720" s="23"/>
      <c r="ONQ720" s="23"/>
      <c r="ONR720" s="23"/>
      <c r="ONS720" s="23"/>
      <c r="ONT720" s="23"/>
      <c r="ONU720" s="23"/>
      <c r="ONV720" s="23"/>
      <c r="ONW720" s="23"/>
      <c r="ONX720" s="23"/>
      <c r="ONY720" s="23"/>
      <c r="ONZ720" s="23"/>
      <c r="OOA720" s="23"/>
      <c r="OOB720" s="23"/>
      <c r="OOC720" s="23"/>
      <c r="OOD720" s="23"/>
      <c r="OOE720" s="23"/>
      <c r="OOF720" s="23"/>
      <c r="OOG720" s="23"/>
      <c r="OOH720" s="23"/>
      <c r="OOI720" s="23"/>
      <c r="OOJ720" s="23"/>
      <c r="OOK720" s="23"/>
      <c r="OOL720" s="23"/>
      <c r="OOM720" s="23"/>
      <c r="OON720" s="23"/>
      <c r="OOO720" s="23"/>
      <c r="OOP720" s="23"/>
      <c r="OOQ720" s="23"/>
      <c r="OOR720" s="23"/>
      <c r="OOS720" s="23"/>
      <c r="OOT720" s="23"/>
      <c r="OOU720" s="23"/>
      <c r="OOV720" s="23"/>
      <c r="OOW720" s="23"/>
      <c r="OOX720" s="23"/>
      <c r="OOY720" s="23"/>
      <c r="OOZ720" s="23"/>
      <c r="OPA720" s="23"/>
      <c r="OPB720" s="23"/>
      <c r="OPC720" s="23"/>
      <c r="OPD720" s="23"/>
      <c r="OPE720" s="23"/>
      <c r="OPF720" s="23"/>
      <c r="OPG720" s="23"/>
      <c r="OPH720" s="23"/>
      <c r="OPI720" s="23"/>
      <c r="OPJ720" s="23"/>
      <c r="OPK720" s="23"/>
      <c r="OPL720" s="23"/>
      <c r="OPM720" s="23"/>
      <c r="OPN720" s="23"/>
      <c r="OPO720" s="23"/>
      <c r="OPP720" s="23"/>
      <c r="OPQ720" s="23"/>
      <c r="OPR720" s="23"/>
      <c r="OPS720" s="23"/>
      <c r="OPT720" s="23"/>
      <c r="OPU720" s="23"/>
      <c r="OPV720" s="23"/>
      <c r="OPW720" s="23"/>
      <c r="OPX720" s="23"/>
      <c r="OPY720" s="23"/>
      <c r="OPZ720" s="23"/>
      <c r="OQA720" s="23"/>
      <c r="OQB720" s="23"/>
      <c r="OQC720" s="23"/>
      <c r="OQD720" s="23"/>
      <c r="OQE720" s="23"/>
      <c r="OQF720" s="23"/>
      <c r="OQG720" s="23"/>
      <c r="OQH720" s="23"/>
      <c r="OQI720" s="23"/>
      <c r="OQJ720" s="23"/>
      <c r="OQK720" s="23"/>
      <c r="OQL720" s="23"/>
      <c r="OQM720" s="23"/>
      <c r="OQN720" s="23"/>
      <c r="OQO720" s="23"/>
      <c r="OQP720" s="23"/>
      <c r="OQQ720" s="23"/>
      <c r="OQR720" s="23"/>
      <c r="OQS720" s="23"/>
      <c r="OQT720" s="23"/>
      <c r="OQU720" s="23"/>
      <c r="OQV720" s="23"/>
      <c r="OQW720" s="23"/>
      <c r="OQX720" s="23"/>
      <c r="OQY720" s="23"/>
      <c r="OQZ720" s="23"/>
      <c r="ORA720" s="23"/>
      <c r="ORB720" s="23"/>
      <c r="ORC720" s="23"/>
      <c r="ORD720" s="23"/>
      <c r="ORE720" s="23"/>
      <c r="ORF720" s="23"/>
      <c r="ORG720" s="23"/>
      <c r="ORH720" s="23"/>
      <c r="ORI720" s="23"/>
      <c r="ORJ720" s="23"/>
      <c r="ORK720" s="23"/>
      <c r="ORL720" s="23"/>
      <c r="ORM720" s="23"/>
      <c r="ORN720" s="23"/>
      <c r="ORO720" s="23"/>
      <c r="ORP720" s="23"/>
      <c r="ORQ720" s="23"/>
      <c r="ORR720" s="23"/>
      <c r="ORS720" s="23"/>
      <c r="ORT720" s="23"/>
      <c r="ORU720" s="23"/>
      <c r="ORV720" s="23"/>
      <c r="ORW720" s="23"/>
      <c r="ORX720" s="23"/>
      <c r="ORY720" s="23"/>
      <c r="ORZ720" s="23"/>
      <c r="OSA720" s="23"/>
      <c r="OSB720" s="23"/>
      <c r="OSC720" s="23"/>
      <c r="OSD720" s="23"/>
      <c r="OSE720" s="23"/>
      <c r="OSF720" s="23"/>
      <c r="OSG720" s="23"/>
      <c r="OSH720" s="23"/>
      <c r="OSI720" s="23"/>
      <c r="OSJ720" s="23"/>
      <c r="OSK720" s="23"/>
      <c r="OSL720" s="23"/>
      <c r="OSM720" s="23"/>
      <c r="OSN720" s="23"/>
      <c r="OSO720" s="23"/>
      <c r="OSP720" s="23"/>
      <c r="OSQ720" s="23"/>
      <c r="OSR720" s="23"/>
      <c r="OSS720" s="23"/>
      <c r="OST720" s="23"/>
      <c r="OSU720" s="23"/>
      <c r="OSV720" s="23"/>
      <c r="OSW720" s="23"/>
      <c r="OSX720" s="23"/>
      <c r="OSY720" s="23"/>
      <c r="OSZ720" s="23"/>
      <c r="OTA720" s="23"/>
      <c r="OTB720" s="23"/>
      <c r="OTC720" s="23"/>
      <c r="OTD720" s="23"/>
      <c r="OTE720" s="23"/>
      <c r="OTF720" s="23"/>
      <c r="OTG720" s="23"/>
      <c r="OTH720" s="23"/>
      <c r="OTI720" s="23"/>
      <c r="OTJ720" s="23"/>
      <c r="OTK720" s="23"/>
      <c r="OTL720" s="23"/>
      <c r="OTM720" s="23"/>
      <c r="OTN720" s="23"/>
      <c r="OTO720" s="23"/>
      <c r="OTP720" s="23"/>
      <c r="OTQ720" s="23"/>
      <c r="OTR720" s="23"/>
      <c r="OTS720" s="23"/>
      <c r="OTT720" s="23"/>
      <c r="OTU720" s="23"/>
      <c r="OTV720" s="23"/>
      <c r="OTW720" s="23"/>
      <c r="OTX720" s="23"/>
      <c r="OTY720" s="23"/>
      <c r="OTZ720" s="23"/>
      <c r="OUA720" s="23"/>
      <c r="OUB720" s="23"/>
      <c r="OUC720" s="23"/>
      <c r="OUD720" s="23"/>
      <c r="OUE720" s="23"/>
      <c r="OUF720" s="23"/>
      <c r="OUG720" s="23"/>
      <c r="OUH720" s="23"/>
      <c r="OUI720" s="23"/>
      <c r="OUJ720" s="23"/>
      <c r="OUK720" s="23"/>
      <c r="OUL720" s="23"/>
      <c r="OUM720" s="23"/>
      <c r="OUN720" s="23"/>
      <c r="OUO720" s="23"/>
      <c r="OUP720" s="23"/>
      <c r="OUQ720" s="23"/>
      <c r="OUR720" s="23"/>
      <c r="OUS720" s="23"/>
      <c r="OUT720" s="23"/>
      <c r="OUU720" s="23"/>
      <c r="OUV720" s="23"/>
      <c r="OUW720" s="23"/>
      <c r="OUX720" s="23"/>
      <c r="OUY720" s="23"/>
      <c r="OUZ720" s="23"/>
      <c r="OVA720" s="23"/>
      <c r="OVB720" s="23"/>
      <c r="OVC720" s="23"/>
      <c r="OVD720" s="23"/>
      <c r="OVE720" s="23"/>
      <c r="OVF720" s="23"/>
      <c r="OVG720" s="23"/>
      <c r="OVH720" s="23"/>
      <c r="OVI720" s="23"/>
      <c r="OVJ720" s="23"/>
      <c r="OVK720" s="23"/>
      <c r="OVL720" s="23"/>
      <c r="OVM720" s="23"/>
      <c r="OVN720" s="23"/>
      <c r="OVO720" s="23"/>
      <c r="OVP720" s="23"/>
      <c r="OVQ720" s="23"/>
      <c r="OVR720" s="23"/>
      <c r="OVS720" s="23"/>
      <c r="OVT720" s="23"/>
      <c r="OVU720" s="23"/>
      <c r="OVV720" s="23"/>
      <c r="OVW720" s="23"/>
      <c r="OVX720" s="23"/>
      <c r="OVY720" s="23"/>
      <c r="OVZ720" s="23"/>
      <c r="OWA720" s="23"/>
      <c r="OWB720" s="23"/>
      <c r="OWC720" s="23"/>
      <c r="OWD720" s="23"/>
      <c r="OWE720" s="23"/>
      <c r="OWF720" s="23"/>
      <c r="OWG720" s="23"/>
      <c r="OWH720" s="23"/>
      <c r="OWI720" s="23"/>
      <c r="OWJ720" s="23"/>
      <c r="OWK720" s="23"/>
      <c r="OWL720" s="23"/>
      <c r="OWM720" s="23"/>
      <c r="OWN720" s="23"/>
      <c r="OWO720" s="23"/>
      <c r="OWP720" s="23"/>
      <c r="OWQ720" s="23"/>
      <c r="OWR720" s="23"/>
      <c r="OWS720" s="23"/>
      <c r="OWT720" s="23"/>
      <c r="OWU720" s="23"/>
      <c r="OWV720" s="23"/>
      <c r="OWW720" s="23"/>
      <c r="OWX720" s="23"/>
      <c r="OWY720" s="23"/>
      <c r="OWZ720" s="23"/>
      <c r="OXA720" s="23"/>
      <c r="OXB720" s="23"/>
      <c r="OXC720" s="23"/>
      <c r="OXD720" s="23"/>
      <c r="OXE720" s="23"/>
      <c r="OXF720" s="23"/>
      <c r="OXG720" s="23"/>
      <c r="OXH720" s="23"/>
      <c r="OXI720" s="23"/>
      <c r="OXJ720" s="23"/>
      <c r="OXK720" s="23"/>
      <c r="OXL720" s="23"/>
      <c r="OXM720" s="23"/>
      <c r="OXN720" s="23"/>
      <c r="OXO720" s="23"/>
      <c r="OXP720" s="23"/>
      <c r="OXQ720" s="23"/>
      <c r="OXR720" s="23"/>
      <c r="OXS720" s="23"/>
      <c r="OXT720" s="23"/>
      <c r="OXU720" s="23"/>
      <c r="OXV720" s="23"/>
      <c r="OXW720" s="23"/>
      <c r="OXX720" s="23"/>
      <c r="OXY720" s="23"/>
      <c r="OXZ720" s="23"/>
      <c r="OYA720" s="23"/>
      <c r="OYB720" s="23"/>
      <c r="OYC720" s="23"/>
      <c r="OYD720" s="23"/>
      <c r="OYE720" s="23"/>
      <c r="OYF720" s="23"/>
      <c r="OYG720" s="23"/>
      <c r="OYH720" s="23"/>
      <c r="OYI720" s="23"/>
      <c r="OYJ720" s="23"/>
      <c r="OYK720" s="23"/>
      <c r="OYL720" s="23"/>
      <c r="OYM720" s="23"/>
      <c r="OYN720" s="23"/>
      <c r="OYO720" s="23"/>
      <c r="OYP720" s="23"/>
      <c r="OYQ720" s="23"/>
      <c r="OYR720" s="23"/>
      <c r="OYS720" s="23"/>
      <c r="OYT720" s="23"/>
      <c r="OYU720" s="23"/>
      <c r="OYV720" s="23"/>
      <c r="OYW720" s="23"/>
      <c r="OYX720" s="23"/>
      <c r="OYY720" s="23"/>
      <c r="OYZ720" s="23"/>
      <c r="OZA720" s="23"/>
      <c r="OZB720" s="23"/>
      <c r="OZC720" s="23"/>
      <c r="OZD720" s="23"/>
      <c r="OZE720" s="23"/>
      <c r="OZF720" s="23"/>
      <c r="OZG720" s="23"/>
      <c r="OZH720" s="23"/>
      <c r="OZI720" s="23"/>
      <c r="OZJ720" s="23"/>
      <c r="OZK720" s="23"/>
      <c r="OZL720" s="23"/>
      <c r="OZM720" s="23"/>
      <c r="OZN720" s="23"/>
      <c r="OZO720" s="23"/>
      <c r="OZP720" s="23"/>
      <c r="OZQ720" s="23"/>
      <c r="OZR720" s="23"/>
      <c r="OZS720" s="23"/>
      <c r="OZT720" s="23"/>
      <c r="OZU720" s="23"/>
      <c r="OZV720" s="23"/>
      <c r="OZW720" s="23"/>
      <c r="OZX720" s="23"/>
      <c r="OZY720" s="23"/>
      <c r="OZZ720" s="23"/>
      <c r="PAA720" s="23"/>
      <c r="PAB720" s="23"/>
      <c r="PAC720" s="23"/>
      <c r="PAD720" s="23"/>
      <c r="PAE720" s="23"/>
      <c r="PAF720" s="23"/>
      <c r="PAG720" s="23"/>
      <c r="PAH720" s="23"/>
      <c r="PAI720" s="23"/>
      <c r="PAJ720" s="23"/>
      <c r="PAK720" s="23"/>
      <c r="PAL720" s="23"/>
      <c r="PAM720" s="23"/>
      <c r="PAN720" s="23"/>
      <c r="PAO720" s="23"/>
      <c r="PAP720" s="23"/>
      <c r="PAQ720" s="23"/>
      <c r="PAR720" s="23"/>
      <c r="PAS720" s="23"/>
      <c r="PAT720" s="23"/>
      <c r="PAU720" s="23"/>
      <c r="PAV720" s="23"/>
      <c r="PAW720" s="23"/>
      <c r="PAX720" s="23"/>
      <c r="PAY720" s="23"/>
      <c r="PAZ720" s="23"/>
      <c r="PBA720" s="23"/>
      <c r="PBB720" s="23"/>
      <c r="PBC720" s="23"/>
      <c r="PBD720" s="23"/>
      <c r="PBE720" s="23"/>
      <c r="PBF720" s="23"/>
      <c r="PBG720" s="23"/>
      <c r="PBH720" s="23"/>
      <c r="PBI720" s="23"/>
      <c r="PBJ720" s="23"/>
      <c r="PBK720" s="23"/>
      <c r="PBL720" s="23"/>
      <c r="PBM720" s="23"/>
      <c r="PBN720" s="23"/>
      <c r="PBO720" s="23"/>
      <c r="PBP720" s="23"/>
      <c r="PBQ720" s="23"/>
      <c r="PBR720" s="23"/>
      <c r="PBS720" s="23"/>
      <c r="PBT720" s="23"/>
      <c r="PBU720" s="23"/>
      <c r="PBV720" s="23"/>
      <c r="PBW720" s="23"/>
      <c r="PBX720" s="23"/>
      <c r="PBY720" s="23"/>
      <c r="PBZ720" s="23"/>
      <c r="PCA720" s="23"/>
      <c r="PCB720" s="23"/>
      <c r="PCC720" s="23"/>
      <c r="PCD720" s="23"/>
      <c r="PCE720" s="23"/>
      <c r="PCF720" s="23"/>
      <c r="PCG720" s="23"/>
      <c r="PCH720" s="23"/>
      <c r="PCI720" s="23"/>
      <c r="PCJ720" s="23"/>
      <c r="PCK720" s="23"/>
      <c r="PCL720" s="23"/>
      <c r="PCM720" s="23"/>
      <c r="PCN720" s="23"/>
      <c r="PCO720" s="23"/>
      <c r="PCP720" s="23"/>
      <c r="PCQ720" s="23"/>
      <c r="PCR720" s="23"/>
      <c r="PCS720" s="23"/>
      <c r="PCT720" s="23"/>
      <c r="PCU720" s="23"/>
      <c r="PCV720" s="23"/>
      <c r="PCW720" s="23"/>
      <c r="PCX720" s="23"/>
      <c r="PCY720" s="23"/>
      <c r="PCZ720" s="23"/>
      <c r="PDA720" s="23"/>
      <c r="PDB720" s="23"/>
      <c r="PDC720" s="23"/>
      <c r="PDD720" s="23"/>
      <c r="PDE720" s="23"/>
      <c r="PDF720" s="23"/>
      <c r="PDG720" s="23"/>
      <c r="PDH720" s="23"/>
      <c r="PDI720" s="23"/>
      <c r="PDJ720" s="23"/>
      <c r="PDK720" s="23"/>
      <c r="PDL720" s="23"/>
      <c r="PDM720" s="23"/>
      <c r="PDN720" s="23"/>
      <c r="PDO720" s="23"/>
      <c r="PDP720" s="23"/>
      <c r="PDQ720" s="23"/>
      <c r="PDR720" s="23"/>
      <c r="PDS720" s="23"/>
      <c r="PDT720" s="23"/>
      <c r="PDU720" s="23"/>
      <c r="PDV720" s="23"/>
      <c r="PDW720" s="23"/>
      <c r="PDX720" s="23"/>
      <c r="PDY720" s="23"/>
      <c r="PDZ720" s="23"/>
      <c r="PEA720" s="23"/>
      <c r="PEB720" s="23"/>
      <c r="PEC720" s="23"/>
      <c r="PED720" s="23"/>
      <c r="PEE720" s="23"/>
      <c r="PEF720" s="23"/>
      <c r="PEG720" s="23"/>
      <c r="PEH720" s="23"/>
      <c r="PEI720" s="23"/>
      <c r="PEJ720" s="23"/>
      <c r="PEK720" s="23"/>
      <c r="PEL720" s="23"/>
      <c r="PEM720" s="23"/>
      <c r="PEN720" s="23"/>
      <c r="PEO720" s="23"/>
      <c r="PEP720" s="23"/>
      <c r="PEQ720" s="23"/>
      <c r="PER720" s="23"/>
      <c r="PES720" s="23"/>
      <c r="PET720" s="23"/>
      <c r="PEU720" s="23"/>
      <c r="PEV720" s="23"/>
      <c r="PEW720" s="23"/>
      <c r="PEX720" s="23"/>
      <c r="PEY720" s="23"/>
      <c r="PEZ720" s="23"/>
      <c r="PFA720" s="23"/>
      <c r="PFB720" s="23"/>
      <c r="PFC720" s="23"/>
      <c r="PFD720" s="23"/>
      <c r="PFE720" s="23"/>
      <c r="PFF720" s="23"/>
      <c r="PFG720" s="23"/>
      <c r="PFH720" s="23"/>
      <c r="PFI720" s="23"/>
      <c r="PFJ720" s="23"/>
      <c r="PFK720" s="23"/>
      <c r="PFL720" s="23"/>
      <c r="PFM720" s="23"/>
      <c r="PFN720" s="23"/>
      <c r="PFO720" s="23"/>
      <c r="PFP720" s="23"/>
      <c r="PFQ720" s="23"/>
      <c r="PFR720" s="23"/>
      <c r="PFS720" s="23"/>
      <c r="PFT720" s="23"/>
      <c r="PFU720" s="23"/>
      <c r="PFV720" s="23"/>
      <c r="PFW720" s="23"/>
      <c r="PFX720" s="23"/>
      <c r="PFY720" s="23"/>
      <c r="PFZ720" s="23"/>
      <c r="PGA720" s="23"/>
      <c r="PGB720" s="23"/>
      <c r="PGC720" s="23"/>
      <c r="PGD720" s="23"/>
      <c r="PGE720" s="23"/>
      <c r="PGF720" s="23"/>
      <c r="PGG720" s="23"/>
      <c r="PGH720" s="23"/>
      <c r="PGI720" s="23"/>
      <c r="PGJ720" s="23"/>
      <c r="PGK720" s="23"/>
      <c r="PGL720" s="23"/>
      <c r="PGM720" s="23"/>
      <c r="PGN720" s="23"/>
      <c r="PGO720" s="23"/>
      <c r="PGP720" s="23"/>
      <c r="PGQ720" s="23"/>
      <c r="PGR720" s="23"/>
      <c r="PGS720" s="23"/>
      <c r="PGT720" s="23"/>
      <c r="PGU720" s="23"/>
      <c r="PGV720" s="23"/>
      <c r="PGW720" s="23"/>
      <c r="PGX720" s="23"/>
      <c r="PGY720" s="23"/>
      <c r="PGZ720" s="23"/>
      <c r="PHA720" s="23"/>
      <c r="PHB720" s="23"/>
      <c r="PHC720" s="23"/>
      <c r="PHD720" s="23"/>
      <c r="PHE720" s="23"/>
      <c r="PHF720" s="23"/>
      <c r="PHG720" s="23"/>
      <c r="PHH720" s="23"/>
      <c r="PHI720" s="23"/>
      <c r="PHJ720" s="23"/>
      <c r="PHK720" s="23"/>
      <c r="PHL720" s="23"/>
      <c r="PHM720" s="23"/>
      <c r="PHN720" s="23"/>
      <c r="PHO720" s="23"/>
      <c r="PHP720" s="23"/>
      <c r="PHQ720" s="23"/>
      <c r="PHR720" s="23"/>
      <c r="PHS720" s="23"/>
      <c r="PHT720" s="23"/>
      <c r="PHU720" s="23"/>
      <c r="PHV720" s="23"/>
      <c r="PHW720" s="23"/>
      <c r="PHX720" s="23"/>
      <c r="PHY720" s="23"/>
      <c r="PHZ720" s="23"/>
      <c r="PIA720" s="23"/>
      <c r="PIB720" s="23"/>
      <c r="PIC720" s="23"/>
      <c r="PID720" s="23"/>
      <c r="PIE720" s="23"/>
      <c r="PIF720" s="23"/>
      <c r="PIG720" s="23"/>
      <c r="PIH720" s="23"/>
      <c r="PII720" s="23"/>
      <c r="PIJ720" s="23"/>
      <c r="PIK720" s="23"/>
      <c r="PIL720" s="23"/>
      <c r="PIM720" s="23"/>
      <c r="PIN720" s="23"/>
      <c r="PIO720" s="23"/>
      <c r="PIP720" s="23"/>
      <c r="PIQ720" s="23"/>
      <c r="PIR720" s="23"/>
      <c r="PIS720" s="23"/>
      <c r="PIT720" s="23"/>
      <c r="PIU720" s="23"/>
      <c r="PIV720" s="23"/>
      <c r="PIW720" s="23"/>
      <c r="PIX720" s="23"/>
      <c r="PIY720" s="23"/>
      <c r="PIZ720" s="23"/>
      <c r="PJA720" s="23"/>
      <c r="PJB720" s="23"/>
      <c r="PJC720" s="23"/>
      <c r="PJD720" s="23"/>
      <c r="PJE720" s="23"/>
      <c r="PJF720" s="23"/>
      <c r="PJG720" s="23"/>
      <c r="PJH720" s="23"/>
      <c r="PJI720" s="23"/>
      <c r="PJJ720" s="23"/>
      <c r="PJK720" s="23"/>
      <c r="PJL720" s="23"/>
      <c r="PJM720" s="23"/>
      <c r="PJN720" s="23"/>
      <c r="PJO720" s="23"/>
      <c r="PJP720" s="23"/>
      <c r="PJQ720" s="23"/>
      <c r="PJR720" s="23"/>
      <c r="PJS720" s="23"/>
      <c r="PJT720" s="23"/>
      <c r="PJU720" s="23"/>
      <c r="PJV720" s="23"/>
      <c r="PJW720" s="23"/>
      <c r="PJX720" s="23"/>
      <c r="PJY720" s="23"/>
      <c r="PJZ720" s="23"/>
      <c r="PKA720" s="23"/>
      <c r="PKB720" s="23"/>
      <c r="PKC720" s="23"/>
      <c r="PKD720" s="23"/>
      <c r="PKE720" s="23"/>
      <c r="PKF720" s="23"/>
      <c r="PKG720" s="23"/>
      <c r="PKH720" s="23"/>
      <c r="PKI720" s="23"/>
      <c r="PKJ720" s="23"/>
      <c r="PKK720" s="23"/>
      <c r="PKL720" s="23"/>
      <c r="PKM720" s="23"/>
      <c r="PKN720" s="23"/>
      <c r="PKO720" s="23"/>
      <c r="PKP720" s="23"/>
      <c r="PKQ720" s="23"/>
      <c r="PKR720" s="23"/>
      <c r="PKS720" s="23"/>
      <c r="PKT720" s="23"/>
      <c r="PKU720" s="23"/>
      <c r="PKV720" s="23"/>
      <c r="PKW720" s="23"/>
      <c r="PKX720" s="23"/>
      <c r="PKY720" s="23"/>
      <c r="PKZ720" s="23"/>
      <c r="PLA720" s="23"/>
      <c r="PLB720" s="23"/>
      <c r="PLC720" s="23"/>
      <c r="PLD720" s="23"/>
      <c r="PLE720" s="23"/>
      <c r="PLF720" s="23"/>
      <c r="PLG720" s="23"/>
      <c r="PLH720" s="23"/>
      <c r="PLI720" s="23"/>
      <c r="PLJ720" s="23"/>
      <c r="PLK720" s="23"/>
      <c r="PLL720" s="23"/>
      <c r="PLM720" s="23"/>
      <c r="PLN720" s="23"/>
      <c r="PLO720" s="23"/>
      <c r="PLP720" s="23"/>
      <c r="PLQ720" s="23"/>
      <c r="PLR720" s="23"/>
      <c r="PLS720" s="23"/>
      <c r="PLT720" s="23"/>
      <c r="PLU720" s="23"/>
      <c r="PLV720" s="23"/>
      <c r="PLW720" s="23"/>
      <c r="PLX720" s="23"/>
      <c r="PLY720" s="23"/>
      <c r="PLZ720" s="23"/>
      <c r="PMA720" s="23"/>
      <c r="PMB720" s="23"/>
      <c r="PMC720" s="23"/>
      <c r="PMD720" s="23"/>
      <c r="PME720" s="23"/>
      <c r="PMF720" s="23"/>
      <c r="PMG720" s="23"/>
      <c r="PMH720" s="23"/>
      <c r="PMI720" s="23"/>
      <c r="PMJ720" s="23"/>
      <c r="PMK720" s="23"/>
      <c r="PML720" s="23"/>
      <c r="PMM720" s="23"/>
      <c r="PMN720" s="23"/>
      <c r="PMO720" s="23"/>
      <c r="PMP720" s="23"/>
      <c r="PMQ720" s="23"/>
      <c r="PMR720" s="23"/>
      <c r="PMS720" s="23"/>
      <c r="PMT720" s="23"/>
      <c r="PMU720" s="23"/>
      <c r="PMV720" s="23"/>
      <c r="PMW720" s="23"/>
      <c r="PMX720" s="23"/>
      <c r="PMY720" s="23"/>
      <c r="PMZ720" s="23"/>
      <c r="PNA720" s="23"/>
      <c r="PNB720" s="23"/>
      <c r="PNC720" s="23"/>
      <c r="PND720" s="23"/>
      <c r="PNE720" s="23"/>
      <c r="PNF720" s="23"/>
      <c r="PNG720" s="23"/>
      <c r="PNH720" s="23"/>
      <c r="PNI720" s="23"/>
      <c r="PNJ720" s="23"/>
      <c r="PNK720" s="23"/>
      <c r="PNL720" s="23"/>
      <c r="PNM720" s="23"/>
      <c r="PNN720" s="23"/>
      <c r="PNO720" s="23"/>
      <c r="PNP720" s="23"/>
      <c r="PNQ720" s="23"/>
      <c r="PNR720" s="23"/>
      <c r="PNS720" s="23"/>
      <c r="PNT720" s="23"/>
      <c r="PNU720" s="23"/>
      <c r="PNV720" s="23"/>
      <c r="PNW720" s="23"/>
      <c r="PNX720" s="23"/>
      <c r="PNY720" s="23"/>
      <c r="PNZ720" s="23"/>
      <c r="POA720" s="23"/>
      <c r="POB720" s="23"/>
      <c r="POC720" s="23"/>
      <c r="POD720" s="23"/>
      <c r="POE720" s="23"/>
      <c r="POF720" s="23"/>
      <c r="POG720" s="23"/>
      <c r="POH720" s="23"/>
      <c r="POI720" s="23"/>
      <c r="POJ720" s="23"/>
      <c r="POK720" s="23"/>
      <c r="POL720" s="23"/>
      <c r="POM720" s="23"/>
      <c r="PON720" s="23"/>
      <c r="POO720" s="23"/>
      <c r="POP720" s="23"/>
      <c r="POQ720" s="23"/>
      <c r="POR720" s="23"/>
      <c r="POS720" s="23"/>
      <c r="POT720" s="23"/>
      <c r="POU720" s="23"/>
      <c r="POV720" s="23"/>
      <c r="POW720" s="23"/>
      <c r="POX720" s="23"/>
      <c r="POY720" s="23"/>
      <c r="POZ720" s="23"/>
      <c r="PPA720" s="23"/>
      <c r="PPB720" s="23"/>
      <c r="PPC720" s="23"/>
      <c r="PPD720" s="23"/>
      <c r="PPE720" s="23"/>
      <c r="PPF720" s="23"/>
      <c r="PPG720" s="23"/>
      <c r="PPH720" s="23"/>
      <c r="PPI720" s="23"/>
      <c r="PPJ720" s="23"/>
      <c r="PPK720" s="23"/>
      <c r="PPL720" s="23"/>
      <c r="PPM720" s="23"/>
      <c r="PPN720" s="23"/>
      <c r="PPO720" s="23"/>
      <c r="PPP720" s="23"/>
      <c r="PPQ720" s="23"/>
      <c r="PPR720" s="23"/>
      <c r="PPS720" s="23"/>
      <c r="PPT720" s="23"/>
      <c r="PPU720" s="23"/>
      <c r="PPV720" s="23"/>
      <c r="PPW720" s="23"/>
      <c r="PPX720" s="23"/>
      <c r="PPY720" s="23"/>
      <c r="PPZ720" s="23"/>
      <c r="PQA720" s="23"/>
      <c r="PQB720" s="23"/>
      <c r="PQC720" s="23"/>
      <c r="PQD720" s="23"/>
      <c r="PQE720" s="23"/>
      <c r="PQF720" s="23"/>
      <c r="PQG720" s="23"/>
      <c r="PQH720" s="23"/>
      <c r="PQI720" s="23"/>
      <c r="PQJ720" s="23"/>
      <c r="PQK720" s="23"/>
      <c r="PQL720" s="23"/>
      <c r="PQM720" s="23"/>
      <c r="PQN720" s="23"/>
      <c r="PQO720" s="23"/>
      <c r="PQP720" s="23"/>
      <c r="PQQ720" s="23"/>
      <c r="PQR720" s="23"/>
      <c r="PQS720" s="23"/>
      <c r="PQT720" s="23"/>
      <c r="PQU720" s="23"/>
      <c r="PQV720" s="23"/>
      <c r="PQW720" s="23"/>
      <c r="PQX720" s="23"/>
      <c r="PQY720" s="23"/>
      <c r="PQZ720" s="23"/>
      <c r="PRA720" s="23"/>
      <c r="PRB720" s="23"/>
      <c r="PRC720" s="23"/>
      <c r="PRD720" s="23"/>
      <c r="PRE720" s="23"/>
      <c r="PRF720" s="23"/>
      <c r="PRG720" s="23"/>
      <c r="PRH720" s="23"/>
      <c r="PRI720" s="23"/>
      <c r="PRJ720" s="23"/>
      <c r="PRK720" s="23"/>
      <c r="PRL720" s="23"/>
      <c r="PRM720" s="23"/>
      <c r="PRN720" s="23"/>
      <c r="PRO720" s="23"/>
      <c r="PRP720" s="23"/>
      <c r="PRQ720" s="23"/>
      <c r="PRR720" s="23"/>
      <c r="PRS720" s="23"/>
      <c r="PRT720" s="23"/>
      <c r="PRU720" s="23"/>
      <c r="PRV720" s="23"/>
      <c r="PRW720" s="23"/>
      <c r="PRX720" s="23"/>
      <c r="PRY720" s="23"/>
      <c r="PRZ720" s="23"/>
      <c r="PSA720" s="23"/>
      <c r="PSB720" s="23"/>
      <c r="PSC720" s="23"/>
      <c r="PSD720" s="23"/>
      <c r="PSE720" s="23"/>
      <c r="PSF720" s="23"/>
      <c r="PSG720" s="23"/>
      <c r="PSH720" s="23"/>
      <c r="PSI720" s="23"/>
      <c r="PSJ720" s="23"/>
      <c r="PSK720" s="23"/>
      <c r="PSL720" s="23"/>
      <c r="PSM720" s="23"/>
      <c r="PSN720" s="23"/>
      <c r="PSO720" s="23"/>
      <c r="PSP720" s="23"/>
      <c r="PSQ720" s="23"/>
      <c r="PSR720" s="23"/>
      <c r="PSS720" s="23"/>
      <c r="PST720" s="23"/>
      <c r="PSU720" s="23"/>
      <c r="PSV720" s="23"/>
      <c r="PSW720" s="23"/>
      <c r="PSX720" s="23"/>
      <c r="PSY720" s="23"/>
      <c r="PSZ720" s="23"/>
      <c r="PTA720" s="23"/>
      <c r="PTB720" s="23"/>
      <c r="PTC720" s="23"/>
      <c r="PTD720" s="23"/>
      <c r="PTE720" s="23"/>
      <c r="PTF720" s="23"/>
      <c r="PTG720" s="23"/>
      <c r="PTH720" s="23"/>
      <c r="PTI720" s="23"/>
      <c r="PTJ720" s="23"/>
      <c r="PTK720" s="23"/>
      <c r="PTL720" s="23"/>
      <c r="PTM720" s="23"/>
      <c r="PTN720" s="23"/>
      <c r="PTO720" s="23"/>
      <c r="PTP720" s="23"/>
      <c r="PTQ720" s="23"/>
      <c r="PTR720" s="23"/>
      <c r="PTS720" s="23"/>
      <c r="PTT720" s="23"/>
      <c r="PTU720" s="23"/>
      <c r="PTV720" s="23"/>
      <c r="PTW720" s="23"/>
      <c r="PTX720" s="23"/>
      <c r="PTY720" s="23"/>
      <c r="PTZ720" s="23"/>
      <c r="PUA720" s="23"/>
      <c r="PUB720" s="23"/>
      <c r="PUC720" s="23"/>
      <c r="PUD720" s="23"/>
      <c r="PUE720" s="23"/>
      <c r="PUF720" s="23"/>
      <c r="PUG720" s="23"/>
      <c r="PUH720" s="23"/>
      <c r="PUI720" s="23"/>
      <c r="PUJ720" s="23"/>
      <c r="PUK720" s="23"/>
      <c r="PUL720" s="23"/>
      <c r="PUM720" s="23"/>
      <c r="PUN720" s="23"/>
      <c r="PUO720" s="23"/>
      <c r="PUP720" s="23"/>
      <c r="PUQ720" s="23"/>
      <c r="PUR720" s="23"/>
      <c r="PUS720" s="23"/>
      <c r="PUT720" s="23"/>
      <c r="PUU720" s="23"/>
      <c r="PUV720" s="23"/>
      <c r="PUW720" s="23"/>
      <c r="PUX720" s="23"/>
      <c r="PUY720" s="23"/>
      <c r="PUZ720" s="23"/>
      <c r="PVA720" s="23"/>
      <c r="PVB720" s="23"/>
      <c r="PVC720" s="23"/>
      <c r="PVD720" s="23"/>
      <c r="PVE720" s="23"/>
      <c r="PVF720" s="23"/>
      <c r="PVG720" s="23"/>
      <c r="PVH720" s="23"/>
      <c r="PVI720" s="23"/>
      <c r="PVJ720" s="23"/>
      <c r="PVK720" s="23"/>
      <c r="PVL720" s="23"/>
      <c r="PVM720" s="23"/>
      <c r="PVN720" s="23"/>
      <c r="PVO720" s="23"/>
      <c r="PVP720" s="23"/>
      <c r="PVQ720" s="23"/>
      <c r="PVR720" s="23"/>
      <c r="PVS720" s="23"/>
      <c r="PVT720" s="23"/>
      <c r="PVU720" s="23"/>
      <c r="PVV720" s="23"/>
      <c r="PVW720" s="23"/>
      <c r="PVX720" s="23"/>
      <c r="PVY720" s="23"/>
      <c r="PVZ720" s="23"/>
      <c r="PWA720" s="23"/>
      <c r="PWB720" s="23"/>
      <c r="PWC720" s="23"/>
      <c r="PWD720" s="23"/>
      <c r="PWE720" s="23"/>
      <c r="PWF720" s="23"/>
      <c r="PWG720" s="23"/>
      <c r="PWH720" s="23"/>
      <c r="PWI720" s="23"/>
      <c r="PWJ720" s="23"/>
      <c r="PWK720" s="23"/>
      <c r="PWL720" s="23"/>
      <c r="PWM720" s="23"/>
      <c r="PWN720" s="23"/>
      <c r="PWO720" s="23"/>
      <c r="PWP720" s="23"/>
      <c r="PWQ720" s="23"/>
      <c r="PWR720" s="23"/>
      <c r="PWS720" s="23"/>
      <c r="PWT720" s="23"/>
      <c r="PWU720" s="23"/>
      <c r="PWV720" s="23"/>
      <c r="PWW720" s="23"/>
      <c r="PWX720" s="23"/>
      <c r="PWY720" s="23"/>
      <c r="PWZ720" s="23"/>
      <c r="PXA720" s="23"/>
      <c r="PXB720" s="23"/>
      <c r="PXC720" s="23"/>
      <c r="PXD720" s="23"/>
      <c r="PXE720" s="23"/>
      <c r="PXF720" s="23"/>
      <c r="PXG720" s="23"/>
      <c r="PXH720" s="23"/>
      <c r="PXI720" s="23"/>
      <c r="PXJ720" s="23"/>
      <c r="PXK720" s="23"/>
      <c r="PXL720" s="23"/>
      <c r="PXM720" s="23"/>
      <c r="PXN720" s="23"/>
      <c r="PXO720" s="23"/>
      <c r="PXP720" s="23"/>
      <c r="PXQ720" s="23"/>
      <c r="PXR720" s="23"/>
      <c r="PXS720" s="23"/>
      <c r="PXT720" s="23"/>
      <c r="PXU720" s="23"/>
      <c r="PXV720" s="23"/>
      <c r="PXW720" s="23"/>
      <c r="PXX720" s="23"/>
      <c r="PXY720" s="23"/>
      <c r="PXZ720" s="23"/>
      <c r="PYA720" s="23"/>
      <c r="PYB720" s="23"/>
      <c r="PYC720" s="23"/>
      <c r="PYD720" s="23"/>
      <c r="PYE720" s="23"/>
      <c r="PYF720" s="23"/>
      <c r="PYG720" s="23"/>
      <c r="PYH720" s="23"/>
      <c r="PYI720" s="23"/>
      <c r="PYJ720" s="23"/>
      <c r="PYK720" s="23"/>
      <c r="PYL720" s="23"/>
      <c r="PYM720" s="23"/>
      <c r="PYN720" s="23"/>
      <c r="PYO720" s="23"/>
      <c r="PYP720" s="23"/>
      <c r="PYQ720" s="23"/>
      <c r="PYR720" s="23"/>
      <c r="PYS720" s="23"/>
      <c r="PYT720" s="23"/>
      <c r="PYU720" s="23"/>
      <c r="PYV720" s="23"/>
      <c r="PYW720" s="23"/>
      <c r="PYX720" s="23"/>
      <c r="PYY720" s="23"/>
      <c r="PYZ720" s="23"/>
      <c r="PZA720" s="23"/>
      <c r="PZB720" s="23"/>
      <c r="PZC720" s="23"/>
      <c r="PZD720" s="23"/>
      <c r="PZE720" s="23"/>
      <c r="PZF720" s="23"/>
      <c r="PZG720" s="23"/>
      <c r="PZH720" s="23"/>
      <c r="PZI720" s="23"/>
      <c r="PZJ720" s="23"/>
      <c r="PZK720" s="23"/>
      <c r="PZL720" s="23"/>
      <c r="PZM720" s="23"/>
      <c r="PZN720" s="23"/>
      <c r="PZO720" s="23"/>
      <c r="PZP720" s="23"/>
      <c r="PZQ720" s="23"/>
      <c r="PZR720" s="23"/>
      <c r="PZS720" s="23"/>
      <c r="PZT720" s="23"/>
      <c r="PZU720" s="23"/>
      <c r="PZV720" s="23"/>
      <c r="PZW720" s="23"/>
      <c r="PZX720" s="23"/>
      <c r="PZY720" s="23"/>
      <c r="PZZ720" s="23"/>
      <c r="QAA720" s="23"/>
      <c r="QAB720" s="23"/>
      <c r="QAC720" s="23"/>
      <c r="QAD720" s="23"/>
      <c r="QAE720" s="23"/>
      <c r="QAF720" s="23"/>
      <c r="QAG720" s="23"/>
      <c r="QAH720" s="23"/>
      <c r="QAI720" s="23"/>
      <c r="QAJ720" s="23"/>
      <c r="QAK720" s="23"/>
      <c r="QAL720" s="23"/>
      <c r="QAM720" s="23"/>
      <c r="QAN720" s="23"/>
      <c r="QAO720" s="23"/>
      <c r="QAP720" s="23"/>
      <c r="QAQ720" s="23"/>
      <c r="QAR720" s="23"/>
      <c r="QAS720" s="23"/>
      <c r="QAT720" s="23"/>
      <c r="QAU720" s="23"/>
      <c r="QAV720" s="23"/>
      <c r="QAW720" s="23"/>
      <c r="QAX720" s="23"/>
      <c r="QAY720" s="23"/>
      <c r="QAZ720" s="23"/>
      <c r="QBA720" s="23"/>
      <c r="QBB720" s="23"/>
      <c r="QBC720" s="23"/>
      <c r="QBD720" s="23"/>
      <c r="QBE720" s="23"/>
      <c r="QBF720" s="23"/>
      <c r="QBG720" s="23"/>
      <c r="QBH720" s="23"/>
      <c r="QBI720" s="23"/>
      <c r="QBJ720" s="23"/>
      <c r="QBK720" s="23"/>
      <c r="QBL720" s="23"/>
      <c r="QBM720" s="23"/>
      <c r="QBN720" s="23"/>
      <c r="QBO720" s="23"/>
      <c r="QBP720" s="23"/>
      <c r="QBQ720" s="23"/>
      <c r="QBR720" s="23"/>
      <c r="QBS720" s="23"/>
      <c r="QBT720" s="23"/>
      <c r="QBU720" s="23"/>
      <c r="QBV720" s="23"/>
      <c r="QBW720" s="23"/>
      <c r="QBX720" s="23"/>
      <c r="QBY720" s="23"/>
      <c r="QBZ720" s="23"/>
      <c r="QCA720" s="23"/>
      <c r="QCB720" s="23"/>
      <c r="QCC720" s="23"/>
      <c r="QCD720" s="23"/>
      <c r="QCE720" s="23"/>
      <c r="QCF720" s="23"/>
      <c r="QCG720" s="23"/>
      <c r="QCH720" s="23"/>
      <c r="QCI720" s="23"/>
      <c r="QCJ720" s="23"/>
      <c r="QCK720" s="23"/>
      <c r="QCL720" s="23"/>
      <c r="QCM720" s="23"/>
      <c r="QCN720" s="23"/>
      <c r="QCO720" s="23"/>
      <c r="QCP720" s="23"/>
      <c r="QCQ720" s="23"/>
      <c r="QCR720" s="23"/>
      <c r="QCS720" s="23"/>
      <c r="QCT720" s="23"/>
      <c r="QCU720" s="23"/>
      <c r="QCV720" s="23"/>
      <c r="QCW720" s="23"/>
      <c r="QCX720" s="23"/>
      <c r="QCY720" s="23"/>
      <c r="QCZ720" s="23"/>
      <c r="QDA720" s="23"/>
      <c r="QDB720" s="23"/>
      <c r="QDC720" s="23"/>
      <c r="QDD720" s="23"/>
      <c r="QDE720" s="23"/>
      <c r="QDF720" s="23"/>
      <c r="QDG720" s="23"/>
      <c r="QDH720" s="23"/>
      <c r="QDI720" s="23"/>
      <c r="QDJ720" s="23"/>
      <c r="QDK720" s="23"/>
      <c r="QDL720" s="23"/>
      <c r="QDM720" s="23"/>
      <c r="QDN720" s="23"/>
      <c r="QDO720" s="23"/>
      <c r="QDP720" s="23"/>
      <c r="QDQ720" s="23"/>
      <c r="QDR720" s="23"/>
      <c r="QDS720" s="23"/>
      <c r="QDT720" s="23"/>
      <c r="QDU720" s="23"/>
      <c r="QDV720" s="23"/>
      <c r="QDW720" s="23"/>
      <c r="QDX720" s="23"/>
      <c r="QDY720" s="23"/>
      <c r="QDZ720" s="23"/>
      <c r="QEA720" s="23"/>
      <c r="QEB720" s="23"/>
      <c r="QEC720" s="23"/>
      <c r="QED720" s="23"/>
      <c r="QEE720" s="23"/>
      <c r="QEF720" s="23"/>
      <c r="QEG720" s="23"/>
      <c r="QEH720" s="23"/>
      <c r="QEI720" s="23"/>
      <c r="QEJ720" s="23"/>
      <c r="QEK720" s="23"/>
      <c r="QEL720" s="23"/>
      <c r="QEM720" s="23"/>
      <c r="QEN720" s="23"/>
      <c r="QEO720" s="23"/>
      <c r="QEP720" s="23"/>
      <c r="QEQ720" s="23"/>
      <c r="QER720" s="23"/>
      <c r="QES720" s="23"/>
      <c r="QET720" s="23"/>
      <c r="QEU720" s="23"/>
      <c r="QEV720" s="23"/>
      <c r="QEW720" s="23"/>
      <c r="QEX720" s="23"/>
      <c r="QEY720" s="23"/>
      <c r="QEZ720" s="23"/>
      <c r="QFA720" s="23"/>
      <c r="QFB720" s="23"/>
      <c r="QFC720" s="23"/>
      <c r="QFD720" s="23"/>
      <c r="QFE720" s="23"/>
      <c r="QFF720" s="23"/>
      <c r="QFG720" s="23"/>
      <c r="QFH720" s="23"/>
      <c r="QFI720" s="23"/>
      <c r="QFJ720" s="23"/>
      <c r="QFK720" s="23"/>
      <c r="QFL720" s="23"/>
      <c r="QFM720" s="23"/>
      <c r="QFN720" s="23"/>
      <c r="QFO720" s="23"/>
      <c r="QFP720" s="23"/>
      <c r="QFQ720" s="23"/>
      <c r="QFR720" s="23"/>
      <c r="QFS720" s="23"/>
      <c r="QFT720" s="23"/>
      <c r="QFU720" s="23"/>
      <c r="QFV720" s="23"/>
      <c r="QFW720" s="23"/>
      <c r="QFX720" s="23"/>
      <c r="QFY720" s="23"/>
      <c r="QFZ720" s="23"/>
      <c r="QGA720" s="23"/>
      <c r="QGB720" s="23"/>
      <c r="QGC720" s="23"/>
      <c r="QGD720" s="23"/>
      <c r="QGE720" s="23"/>
      <c r="QGF720" s="23"/>
      <c r="QGG720" s="23"/>
      <c r="QGH720" s="23"/>
      <c r="QGI720" s="23"/>
      <c r="QGJ720" s="23"/>
      <c r="QGK720" s="23"/>
      <c r="QGL720" s="23"/>
      <c r="QGM720" s="23"/>
      <c r="QGN720" s="23"/>
      <c r="QGO720" s="23"/>
      <c r="QGP720" s="23"/>
      <c r="QGQ720" s="23"/>
      <c r="QGR720" s="23"/>
      <c r="QGS720" s="23"/>
      <c r="QGT720" s="23"/>
      <c r="QGU720" s="23"/>
      <c r="QGV720" s="23"/>
      <c r="QGW720" s="23"/>
      <c r="QGX720" s="23"/>
      <c r="QGY720" s="23"/>
      <c r="QGZ720" s="23"/>
      <c r="QHA720" s="23"/>
      <c r="QHB720" s="23"/>
      <c r="QHC720" s="23"/>
      <c r="QHD720" s="23"/>
      <c r="QHE720" s="23"/>
      <c r="QHF720" s="23"/>
      <c r="QHG720" s="23"/>
      <c r="QHH720" s="23"/>
      <c r="QHI720" s="23"/>
      <c r="QHJ720" s="23"/>
      <c r="QHK720" s="23"/>
      <c r="QHL720" s="23"/>
      <c r="QHM720" s="23"/>
      <c r="QHN720" s="23"/>
      <c r="QHO720" s="23"/>
      <c r="QHP720" s="23"/>
      <c r="QHQ720" s="23"/>
      <c r="QHR720" s="23"/>
      <c r="QHS720" s="23"/>
      <c r="QHT720" s="23"/>
      <c r="QHU720" s="23"/>
      <c r="QHV720" s="23"/>
      <c r="QHW720" s="23"/>
      <c r="QHX720" s="23"/>
      <c r="QHY720" s="23"/>
      <c r="QHZ720" s="23"/>
      <c r="QIA720" s="23"/>
      <c r="QIB720" s="23"/>
      <c r="QIC720" s="23"/>
      <c r="QID720" s="23"/>
      <c r="QIE720" s="23"/>
      <c r="QIF720" s="23"/>
      <c r="QIG720" s="23"/>
      <c r="QIH720" s="23"/>
      <c r="QII720" s="23"/>
      <c r="QIJ720" s="23"/>
      <c r="QIK720" s="23"/>
      <c r="QIL720" s="23"/>
      <c r="QIM720" s="23"/>
      <c r="QIN720" s="23"/>
      <c r="QIO720" s="23"/>
      <c r="QIP720" s="23"/>
      <c r="QIQ720" s="23"/>
      <c r="QIR720" s="23"/>
      <c r="QIS720" s="23"/>
      <c r="QIT720" s="23"/>
      <c r="QIU720" s="23"/>
      <c r="QIV720" s="23"/>
      <c r="QIW720" s="23"/>
      <c r="QIX720" s="23"/>
      <c r="QIY720" s="23"/>
      <c r="QIZ720" s="23"/>
      <c r="QJA720" s="23"/>
      <c r="QJB720" s="23"/>
      <c r="QJC720" s="23"/>
      <c r="QJD720" s="23"/>
      <c r="QJE720" s="23"/>
      <c r="QJF720" s="23"/>
      <c r="QJG720" s="23"/>
      <c r="QJH720" s="23"/>
      <c r="QJI720" s="23"/>
      <c r="QJJ720" s="23"/>
      <c r="QJK720" s="23"/>
      <c r="QJL720" s="23"/>
      <c r="QJM720" s="23"/>
      <c r="QJN720" s="23"/>
      <c r="QJO720" s="23"/>
      <c r="QJP720" s="23"/>
      <c r="QJQ720" s="23"/>
      <c r="QJR720" s="23"/>
      <c r="QJS720" s="23"/>
      <c r="QJT720" s="23"/>
      <c r="QJU720" s="23"/>
      <c r="QJV720" s="23"/>
      <c r="QJW720" s="23"/>
      <c r="QJX720" s="23"/>
      <c r="QJY720" s="23"/>
      <c r="QJZ720" s="23"/>
      <c r="QKA720" s="23"/>
      <c r="QKB720" s="23"/>
      <c r="QKC720" s="23"/>
      <c r="QKD720" s="23"/>
      <c r="QKE720" s="23"/>
      <c r="QKF720" s="23"/>
      <c r="QKG720" s="23"/>
      <c r="QKH720" s="23"/>
      <c r="QKI720" s="23"/>
      <c r="QKJ720" s="23"/>
      <c r="QKK720" s="23"/>
      <c r="QKL720" s="23"/>
      <c r="QKM720" s="23"/>
      <c r="QKN720" s="23"/>
      <c r="QKO720" s="23"/>
      <c r="QKP720" s="23"/>
      <c r="QKQ720" s="23"/>
      <c r="QKR720" s="23"/>
      <c r="QKS720" s="23"/>
      <c r="QKT720" s="23"/>
      <c r="QKU720" s="23"/>
      <c r="QKV720" s="23"/>
      <c r="QKW720" s="23"/>
      <c r="QKX720" s="23"/>
      <c r="QKY720" s="23"/>
      <c r="QKZ720" s="23"/>
      <c r="QLA720" s="23"/>
      <c r="QLB720" s="23"/>
      <c r="QLC720" s="23"/>
      <c r="QLD720" s="23"/>
      <c r="QLE720" s="23"/>
      <c r="QLF720" s="23"/>
      <c r="QLG720" s="23"/>
      <c r="QLH720" s="23"/>
      <c r="QLI720" s="23"/>
      <c r="QLJ720" s="23"/>
      <c r="QLK720" s="23"/>
      <c r="QLL720" s="23"/>
      <c r="QLM720" s="23"/>
      <c r="QLN720" s="23"/>
      <c r="QLO720" s="23"/>
      <c r="QLP720" s="23"/>
      <c r="QLQ720" s="23"/>
      <c r="QLR720" s="23"/>
      <c r="QLS720" s="23"/>
      <c r="QLT720" s="23"/>
      <c r="QLU720" s="23"/>
      <c r="QLV720" s="23"/>
      <c r="QLW720" s="23"/>
      <c r="QLX720" s="23"/>
      <c r="QLY720" s="23"/>
      <c r="QLZ720" s="23"/>
      <c r="QMA720" s="23"/>
      <c r="QMB720" s="23"/>
      <c r="QMC720" s="23"/>
      <c r="QMD720" s="23"/>
      <c r="QME720" s="23"/>
      <c r="QMF720" s="23"/>
      <c r="QMG720" s="23"/>
      <c r="QMH720" s="23"/>
      <c r="QMI720" s="23"/>
      <c r="QMJ720" s="23"/>
      <c r="QMK720" s="23"/>
      <c r="QML720" s="23"/>
      <c r="QMM720" s="23"/>
      <c r="QMN720" s="23"/>
      <c r="QMO720" s="23"/>
      <c r="QMP720" s="23"/>
      <c r="QMQ720" s="23"/>
      <c r="QMR720" s="23"/>
      <c r="QMS720" s="23"/>
      <c r="QMT720" s="23"/>
      <c r="QMU720" s="23"/>
      <c r="QMV720" s="23"/>
      <c r="QMW720" s="23"/>
      <c r="QMX720" s="23"/>
      <c r="QMY720" s="23"/>
      <c r="QMZ720" s="23"/>
      <c r="QNA720" s="23"/>
      <c r="QNB720" s="23"/>
      <c r="QNC720" s="23"/>
      <c r="QND720" s="23"/>
      <c r="QNE720" s="23"/>
      <c r="QNF720" s="23"/>
      <c r="QNG720" s="23"/>
      <c r="QNH720" s="23"/>
      <c r="QNI720" s="23"/>
      <c r="QNJ720" s="23"/>
      <c r="QNK720" s="23"/>
      <c r="QNL720" s="23"/>
      <c r="QNM720" s="23"/>
      <c r="QNN720" s="23"/>
      <c r="QNO720" s="23"/>
      <c r="QNP720" s="23"/>
      <c r="QNQ720" s="23"/>
      <c r="QNR720" s="23"/>
      <c r="QNS720" s="23"/>
      <c r="QNT720" s="23"/>
      <c r="QNU720" s="23"/>
      <c r="QNV720" s="23"/>
      <c r="QNW720" s="23"/>
      <c r="QNX720" s="23"/>
      <c r="QNY720" s="23"/>
      <c r="QNZ720" s="23"/>
      <c r="QOA720" s="23"/>
      <c r="QOB720" s="23"/>
      <c r="QOC720" s="23"/>
      <c r="QOD720" s="23"/>
      <c r="QOE720" s="23"/>
      <c r="QOF720" s="23"/>
      <c r="QOG720" s="23"/>
      <c r="QOH720" s="23"/>
      <c r="QOI720" s="23"/>
      <c r="QOJ720" s="23"/>
      <c r="QOK720" s="23"/>
      <c r="QOL720" s="23"/>
      <c r="QOM720" s="23"/>
      <c r="QON720" s="23"/>
      <c r="QOO720" s="23"/>
      <c r="QOP720" s="23"/>
      <c r="QOQ720" s="23"/>
      <c r="QOR720" s="23"/>
      <c r="QOS720" s="23"/>
      <c r="QOT720" s="23"/>
      <c r="QOU720" s="23"/>
      <c r="QOV720" s="23"/>
      <c r="QOW720" s="23"/>
      <c r="QOX720" s="23"/>
      <c r="QOY720" s="23"/>
      <c r="QOZ720" s="23"/>
      <c r="QPA720" s="23"/>
      <c r="QPB720" s="23"/>
      <c r="QPC720" s="23"/>
      <c r="QPD720" s="23"/>
      <c r="QPE720" s="23"/>
      <c r="QPF720" s="23"/>
      <c r="QPG720" s="23"/>
      <c r="QPH720" s="23"/>
      <c r="QPI720" s="23"/>
      <c r="QPJ720" s="23"/>
      <c r="QPK720" s="23"/>
      <c r="QPL720" s="23"/>
      <c r="QPM720" s="23"/>
      <c r="QPN720" s="23"/>
      <c r="QPO720" s="23"/>
      <c r="QPP720" s="23"/>
      <c r="QPQ720" s="23"/>
      <c r="QPR720" s="23"/>
      <c r="QPS720" s="23"/>
      <c r="QPT720" s="23"/>
      <c r="QPU720" s="23"/>
      <c r="QPV720" s="23"/>
      <c r="QPW720" s="23"/>
      <c r="QPX720" s="23"/>
      <c r="QPY720" s="23"/>
      <c r="QPZ720" s="23"/>
      <c r="QQA720" s="23"/>
      <c r="QQB720" s="23"/>
      <c r="QQC720" s="23"/>
      <c r="QQD720" s="23"/>
      <c r="QQE720" s="23"/>
      <c r="QQF720" s="23"/>
      <c r="QQG720" s="23"/>
      <c r="QQH720" s="23"/>
      <c r="QQI720" s="23"/>
      <c r="QQJ720" s="23"/>
      <c r="QQK720" s="23"/>
      <c r="QQL720" s="23"/>
      <c r="QQM720" s="23"/>
      <c r="QQN720" s="23"/>
      <c r="QQO720" s="23"/>
      <c r="QQP720" s="23"/>
      <c r="QQQ720" s="23"/>
      <c r="QQR720" s="23"/>
      <c r="QQS720" s="23"/>
      <c r="QQT720" s="23"/>
      <c r="QQU720" s="23"/>
      <c r="QQV720" s="23"/>
      <c r="QQW720" s="23"/>
      <c r="QQX720" s="23"/>
      <c r="QQY720" s="23"/>
      <c r="QQZ720" s="23"/>
      <c r="QRA720" s="23"/>
      <c r="QRB720" s="23"/>
      <c r="QRC720" s="23"/>
      <c r="QRD720" s="23"/>
      <c r="QRE720" s="23"/>
      <c r="QRF720" s="23"/>
      <c r="QRG720" s="23"/>
      <c r="QRH720" s="23"/>
      <c r="QRI720" s="23"/>
      <c r="QRJ720" s="23"/>
      <c r="QRK720" s="23"/>
      <c r="QRL720" s="23"/>
      <c r="QRM720" s="23"/>
      <c r="QRN720" s="23"/>
      <c r="QRO720" s="23"/>
      <c r="QRP720" s="23"/>
      <c r="QRQ720" s="23"/>
      <c r="QRR720" s="23"/>
      <c r="QRS720" s="23"/>
      <c r="QRT720" s="23"/>
      <c r="QRU720" s="23"/>
      <c r="QRV720" s="23"/>
      <c r="QRW720" s="23"/>
      <c r="QRX720" s="23"/>
      <c r="QRY720" s="23"/>
      <c r="QRZ720" s="23"/>
      <c r="QSA720" s="23"/>
      <c r="QSB720" s="23"/>
      <c r="QSC720" s="23"/>
      <c r="QSD720" s="23"/>
      <c r="QSE720" s="23"/>
      <c r="QSF720" s="23"/>
      <c r="QSG720" s="23"/>
      <c r="QSH720" s="23"/>
      <c r="QSI720" s="23"/>
      <c r="QSJ720" s="23"/>
      <c r="QSK720" s="23"/>
      <c r="QSL720" s="23"/>
      <c r="QSM720" s="23"/>
      <c r="QSN720" s="23"/>
      <c r="QSO720" s="23"/>
      <c r="QSP720" s="23"/>
      <c r="QSQ720" s="23"/>
      <c r="QSR720" s="23"/>
      <c r="QSS720" s="23"/>
      <c r="QST720" s="23"/>
      <c r="QSU720" s="23"/>
      <c r="QSV720" s="23"/>
      <c r="QSW720" s="23"/>
      <c r="QSX720" s="23"/>
      <c r="QSY720" s="23"/>
      <c r="QSZ720" s="23"/>
      <c r="QTA720" s="23"/>
      <c r="QTB720" s="23"/>
      <c r="QTC720" s="23"/>
      <c r="QTD720" s="23"/>
      <c r="QTE720" s="23"/>
      <c r="QTF720" s="23"/>
      <c r="QTG720" s="23"/>
      <c r="QTH720" s="23"/>
      <c r="QTI720" s="23"/>
      <c r="QTJ720" s="23"/>
      <c r="QTK720" s="23"/>
      <c r="QTL720" s="23"/>
      <c r="QTM720" s="23"/>
      <c r="QTN720" s="23"/>
      <c r="QTO720" s="23"/>
      <c r="QTP720" s="23"/>
      <c r="QTQ720" s="23"/>
      <c r="QTR720" s="23"/>
      <c r="QTS720" s="23"/>
      <c r="QTT720" s="23"/>
      <c r="QTU720" s="23"/>
      <c r="QTV720" s="23"/>
      <c r="QTW720" s="23"/>
      <c r="QTX720" s="23"/>
      <c r="QTY720" s="23"/>
      <c r="QTZ720" s="23"/>
      <c r="QUA720" s="23"/>
      <c r="QUB720" s="23"/>
      <c r="QUC720" s="23"/>
      <c r="QUD720" s="23"/>
      <c r="QUE720" s="23"/>
      <c r="QUF720" s="23"/>
      <c r="QUG720" s="23"/>
      <c r="QUH720" s="23"/>
      <c r="QUI720" s="23"/>
      <c r="QUJ720" s="23"/>
      <c r="QUK720" s="23"/>
      <c r="QUL720" s="23"/>
      <c r="QUM720" s="23"/>
      <c r="QUN720" s="23"/>
      <c r="QUO720" s="23"/>
      <c r="QUP720" s="23"/>
      <c r="QUQ720" s="23"/>
      <c r="QUR720" s="23"/>
      <c r="QUS720" s="23"/>
      <c r="QUT720" s="23"/>
      <c r="QUU720" s="23"/>
      <c r="QUV720" s="23"/>
      <c r="QUW720" s="23"/>
      <c r="QUX720" s="23"/>
      <c r="QUY720" s="23"/>
      <c r="QUZ720" s="23"/>
      <c r="QVA720" s="23"/>
      <c r="QVB720" s="23"/>
      <c r="QVC720" s="23"/>
      <c r="QVD720" s="23"/>
      <c r="QVE720" s="23"/>
      <c r="QVF720" s="23"/>
      <c r="QVG720" s="23"/>
      <c r="QVH720" s="23"/>
      <c r="QVI720" s="23"/>
      <c r="QVJ720" s="23"/>
      <c r="QVK720" s="23"/>
      <c r="QVL720" s="23"/>
      <c r="QVM720" s="23"/>
      <c r="QVN720" s="23"/>
      <c r="QVO720" s="23"/>
      <c r="QVP720" s="23"/>
      <c r="QVQ720" s="23"/>
      <c r="QVR720" s="23"/>
      <c r="QVS720" s="23"/>
      <c r="QVT720" s="23"/>
      <c r="QVU720" s="23"/>
      <c r="QVV720" s="23"/>
      <c r="QVW720" s="23"/>
      <c r="QVX720" s="23"/>
      <c r="QVY720" s="23"/>
      <c r="QVZ720" s="23"/>
      <c r="QWA720" s="23"/>
      <c r="QWB720" s="23"/>
      <c r="QWC720" s="23"/>
      <c r="QWD720" s="23"/>
      <c r="QWE720" s="23"/>
      <c r="QWF720" s="23"/>
      <c r="QWG720" s="23"/>
      <c r="QWH720" s="23"/>
      <c r="QWI720" s="23"/>
      <c r="QWJ720" s="23"/>
      <c r="QWK720" s="23"/>
      <c r="QWL720" s="23"/>
      <c r="QWM720" s="23"/>
      <c r="QWN720" s="23"/>
      <c r="QWO720" s="23"/>
      <c r="QWP720" s="23"/>
      <c r="QWQ720" s="23"/>
      <c r="QWR720" s="23"/>
      <c r="QWS720" s="23"/>
      <c r="QWT720" s="23"/>
      <c r="QWU720" s="23"/>
      <c r="QWV720" s="23"/>
      <c r="QWW720" s="23"/>
      <c r="QWX720" s="23"/>
      <c r="QWY720" s="23"/>
      <c r="QWZ720" s="23"/>
      <c r="QXA720" s="23"/>
      <c r="QXB720" s="23"/>
      <c r="QXC720" s="23"/>
      <c r="QXD720" s="23"/>
      <c r="QXE720" s="23"/>
      <c r="QXF720" s="23"/>
      <c r="QXG720" s="23"/>
      <c r="QXH720" s="23"/>
      <c r="QXI720" s="23"/>
      <c r="QXJ720" s="23"/>
      <c r="QXK720" s="23"/>
      <c r="QXL720" s="23"/>
      <c r="QXM720" s="23"/>
      <c r="QXN720" s="23"/>
      <c r="QXO720" s="23"/>
      <c r="QXP720" s="23"/>
      <c r="QXQ720" s="23"/>
      <c r="QXR720" s="23"/>
      <c r="QXS720" s="23"/>
      <c r="QXT720" s="23"/>
      <c r="QXU720" s="23"/>
      <c r="QXV720" s="23"/>
      <c r="QXW720" s="23"/>
      <c r="QXX720" s="23"/>
      <c r="QXY720" s="23"/>
      <c r="QXZ720" s="23"/>
      <c r="QYA720" s="23"/>
      <c r="QYB720" s="23"/>
      <c r="QYC720" s="23"/>
      <c r="QYD720" s="23"/>
      <c r="QYE720" s="23"/>
      <c r="QYF720" s="23"/>
      <c r="QYG720" s="23"/>
      <c r="QYH720" s="23"/>
      <c r="QYI720" s="23"/>
      <c r="QYJ720" s="23"/>
      <c r="QYK720" s="23"/>
      <c r="QYL720" s="23"/>
      <c r="QYM720" s="23"/>
      <c r="QYN720" s="23"/>
      <c r="QYO720" s="23"/>
      <c r="QYP720" s="23"/>
      <c r="QYQ720" s="23"/>
      <c r="QYR720" s="23"/>
      <c r="QYS720" s="23"/>
      <c r="QYT720" s="23"/>
      <c r="QYU720" s="23"/>
      <c r="QYV720" s="23"/>
      <c r="QYW720" s="23"/>
      <c r="QYX720" s="23"/>
      <c r="QYY720" s="23"/>
      <c r="QYZ720" s="23"/>
      <c r="QZA720" s="23"/>
      <c r="QZB720" s="23"/>
      <c r="QZC720" s="23"/>
      <c r="QZD720" s="23"/>
      <c r="QZE720" s="23"/>
      <c r="QZF720" s="23"/>
      <c r="QZG720" s="23"/>
      <c r="QZH720" s="23"/>
      <c r="QZI720" s="23"/>
      <c r="QZJ720" s="23"/>
      <c r="QZK720" s="23"/>
      <c r="QZL720" s="23"/>
      <c r="QZM720" s="23"/>
      <c r="QZN720" s="23"/>
      <c r="QZO720" s="23"/>
      <c r="QZP720" s="23"/>
      <c r="QZQ720" s="23"/>
      <c r="QZR720" s="23"/>
      <c r="QZS720" s="23"/>
      <c r="QZT720" s="23"/>
      <c r="QZU720" s="23"/>
      <c r="QZV720" s="23"/>
      <c r="QZW720" s="23"/>
      <c r="QZX720" s="23"/>
      <c r="QZY720" s="23"/>
      <c r="QZZ720" s="23"/>
      <c r="RAA720" s="23"/>
      <c r="RAB720" s="23"/>
      <c r="RAC720" s="23"/>
      <c r="RAD720" s="23"/>
      <c r="RAE720" s="23"/>
      <c r="RAF720" s="23"/>
      <c r="RAG720" s="23"/>
      <c r="RAH720" s="23"/>
      <c r="RAI720" s="23"/>
      <c r="RAJ720" s="23"/>
      <c r="RAK720" s="23"/>
      <c r="RAL720" s="23"/>
      <c r="RAM720" s="23"/>
      <c r="RAN720" s="23"/>
      <c r="RAO720" s="23"/>
      <c r="RAP720" s="23"/>
      <c r="RAQ720" s="23"/>
      <c r="RAR720" s="23"/>
      <c r="RAS720" s="23"/>
      <c r="RAT720" s="23"/>
      <c r="RAU720" s="23"/>
      <c r="RAV720" s="23"/>
      <c r="RAW720" s="23"/>
      <c r="RAX720" s="23"/>
      <c r="RAY720" s="23"/>
      <c r="RAZ720" s="23"/>
      <c r="RBA720" s="23"/>
      <c r="RBB720" s="23"/>
      <c r="RBC720" s="23"/>
      <c r="RBD720" s="23"/>
      <c r="RBE720" s="23"/>
      <c r="RBF720" s="23"/>
      <c r="RBG720" s="23"/>
      <c r="RBH720" s="23"/>
      <c r="RBI720" s="23"/>
      <c r="RBJ720" s="23"/>
      <c r="RBK720" s="23"/>
      <c r="RBL720" s="23"/>
      <c r="RBM720" s="23"/>
      <c r="RBN720" s="23"/>
      <c r="RBO720" s="23"/>
      <c r="RBP720" s="23"/>
      <c r="RBQ720" s="23"/>
      <c r="RBR720" s="23"/>
      <c r="RBS720" s="23"/>
      <c r="RBT720" s="23"/>
      <c r="RBU720" s="23"/>
      <c r="RBV720" s="23"/>
      <c r="RBW720" s="23"/>
      <c r="RBX720" s="23"/>
      <c r="RBY720" s="23"/>
      <c r="RBZ720" s="23"/>
      <c r="RCA720" s="23"/>
      <c r="RCB720" s="23"/>
      <c r="RCC720" s="23"/>
      <c r="RCD720" s="23"/>
      <c r="RCE720" s="23"/>
      <c r="RCF720" s="23"/>
      <c r="RCG720" s="23"/>
      <c r="RCH720" s="23"/>
      <c r="RCI720" s="23"/>
      <c r="RCJ720" s="23"/>
      <c r="RCK720" s="23"/>
      <c r="RCL720" s="23"/>
      <c r="RCM720" s="23"/>
      <c r="RCN720" s="23"/>
      <c r="RCO720" s="23"/>
      <c r="RCP720" s="23"/>
      <c r="RCQ720" s="23"/>
      <c r="RCR720" s="23"/>
      <c r="RCS720" s="23"/>
      <c r="RCT720" s="23"/>
      <c r="RCU720" s="23"/>
      <c r="RCV720" s="23"/>
      <c r="RCW720" s="23"/>
      <c r="RCX720" s="23"/>
      <c r="RCY720" s="23"/>
      <c r="RCZ720" s="23"/>
      <c r="RDA720" s="23"/>
      <c r="RDB720" s="23"/>
      <c r="RDC720" s="23"/>
      <c r="RDD720" s="23"/>
      <c r="RDE720" s="23"/>
      <c r="RDF720" s="23"/>
      <c r="RDG720" s="23"/>
      <c r="RDH720" s="23"/>
      <c r="RDI720" s="23"/>
      <c r="RDJ720" s="23"/>
      <c r="RDK720" s="23"/>
      <c r="RDL720" s="23"/>
      <c r="RDM720" s="23"/>
      <c r="RDN720" s="23"/>
      <c r="RDO720" s="23"/>
      <c r="RDP720" s="23"/>
      <c r="RDQ720" s="23"/>
      <c r="RDR720" s="23"/>
      <c r="RDS720" s="23"/>
      <c r="RDT720" s="23"/>
      <c r="RDU720" s="23"/>
      <c r="RDV720" s="23"/>
      <c r="RDW720" s="23"/>
      <c r="RDX720" s="23"/>
      <c r="RDY720" s="23"/>
      <c r="RDZ720" s="23"/>
      <c r="REA720" s="23"/>
      <c r="REB720" s="23"/>
      <c r="REC720" s="23"/>
      <c r="RED720" s="23"/>
      <c r="REE720" s="23"/>
      <c r="REF720" s="23"/>
      <c r="REG720" s="23"/>
      <c r="REH720" s="23"/>
      <c r="REI720" s="23"/>
      <c r="REJ720" s="23"/>
      <c r="REK720" s="23"/>
      <c r="REL720" s="23"/>
      <c r="REM720" s="23"/>
      <c r="REN720" s="23"/>
      <c r="REO720" s="23"/>
      <c r="REP720" s="23"/>
      <c r="REQ720" s="23"/>
      <c r="RER720" s="23"/>
      <c r="RES720" s="23"/>
      <c r="RET720" s="23"/>
      <c r="REU720" s="23"/>
      <c r="REV720" s="23"/>
      <c r="REW720" s="23"/>
      <c r="REX720" s="23"/>
      <c r="REY720" s="23"/>
      <c r="REZ720" s="23"/>
      <c r="RFA720" s="23"/>
      <c r="RFB720" s="23"/>
      <c r="RFC720" s="23"/>
      <c r="RFD720" s="23"/>
      <c r="RFE720" s="23"/>
      <c r="RFF720" s="23"/>
      <c r="RFG720" s="23"/>
      <c r="RFH720" s="23"/>
      <c r="RFI720" s="23"/>
      <c r="RFJ720" s="23"/>
      <c r="RFK720" s="23"/>
      <c r="RFL720" s="23"/>
      <c r="RFM720" s="23"/>
      <c r="RFN720" s="23"/>
      <c r="RFO720" s="23"/>
      <c r="RFP720" s="23"/>
      <c r="RFQ720" s="23"/>
      <c r="RFR720" s="23"/>
      <c r="RFS720" s="23"/>
      <c r="RFT720" s="23"/>
      <c r="RFU720" s="23"/>
      <c r="RFV720" s="23"/>
      <c r="RFW720" s="23"/>
      <c r="RFX720" s="23"/>
      <c r="RFY720" s="23"/>
      <c r="RFZ720" s="23"/>
      <c r="RGA720" s="23"/>
      <c r="RGB720" s="23"/>
      <c r="RGC720" s="23"/>
      <c r="RGD720" s="23"/>
      <c r="RGE720" s="23"/>
      <c r="RGF720" s="23"/>
      <c r="RGG720" s="23"/>
      <c r="RGH720" s="23"/>
      <c r="RGI720" s="23"/>
      <c r="RGJ720" s="23"/>
      <c r="RGK720" s="23"/>
      <c r="RGL720" s="23"/>
      <c r="RGM720" s="23"/>
      <c r="RGN720" s="23"/>
      <c r="RGO720" s="23"/>
      <c r="RGP720" s="23"/>
      <c r="RGQ720" s="23"/>
      <c r="RGR720" s="23"/>
      <c r="RGS720" s="23"/>
      <c r="RGT720" s="23"/>
      <c r="RGU720" s="23"/>
      <c r="RGV720" s="23"/>
      <c r="RGW720" s="23"/>
      <c r="RGX720" s="23"/>
      <c r="RGY720" s="23"/>
      <c r="RGZ720" s="23"/>
      <c r="RHA720" s="23"/>
      <c r="RHB720" s="23"/>
      <c r="RHC720" s="23"/>
      <c r="RHD720" s="23"/>
      <c r="RHE720" s="23"/>
      <c r="RHF720" s="23"/>
      <c r="RHG720" s="23"/>
      <c r="RHH720" s="23"/>
      <c r="RHI720" s="23"/>
      <c r="RHJ720" s="23"/>
      <c r="RHK720" s="23"/>
      <c r="RHL720" s="23"/>
      <c r="RHM720" s="23"/>
      <c r="RHN720" s="23"/>
      <c r="RHO720" s="23"/>
      <c r="RHP720" s="23"/>
      <c r="RHQ720" s="23"/>
      <c r="RHR720" s="23"/>
      <c r="RHS720" s="23"/>
      <c r="RHT720" s="23"/>
      <c r="RHU720" s="23"/>
      <c r="RHV720" s="23"/>
      <c r="RHW720" s="23"/>
      <c r="RHX720" s="23"/>
      <c r="RHY720" s="23"/>
      <c r="RHZ720" s="23"/>
      <c r="RIA720" s="23"/>
      <c r="RIB720" s="23"/>
      <c r="RIC720" s="23"/>
      <c r="RID720" s="23"/>
      <c r="RIE720" s="23"/>
      <c r="RIF720" s="23"/>
      <c r="RIG720" s="23"/>
      <c r="RIH720" s="23"/>
      <c r="RII720" s="23"/>
      <c r="RIJ720" s="23"/>
      <c r="RIK720" s="23"/>
      <c r="RIL720" s="23"/>
      <c r="RIM720" s="23"/>
      <c r="RIN720" s="23"/>
      <c r="RIO720" s="23"/>
      <c r="RIP720" s="23"/>
      <c r="RIQ720" s="23"/>
      <c r="RIR720" s="23"/>
      <c r="RIS720" s="23"/>
      <c r="RIT720" s="23"/>
      <c r="RIU720" s="23"/>
      <c r="RIV720" s="23"/>
      <c r="RIW720" s="23"/>
      <c r="RIX720" s="23"/>
      <c r="RIY720" s="23"/>
      <c r="RIZ720" s="23"/>
      <c r="RJA720" s="23"/>
      <c r="RJB720" s="23"/>
      <c r="RJC720" s="23"/>
      <c r="RJD720" s="23"/>
      <c r="RJE720" s="23"/>
      <c r="RJF720" s="23"/>
      <c r="RJG720" s="23"/>
      <c r="RJH720" s="23"/>
      <c r="RJI720" s="23"/>
      <c r="RJJ720" s="23"/>
      <c r="RJK720" s="23"/>
      <c r="RJL720" s="23"/>
      <c r="RJM720" s="23"/>
      <c r="RJN720" s="23"/>
      <c r="RJO720" s="23"/>
      <c r="RJP720" s="23"/>
      <c r="RJQ720" s="23"/>
      <c r="RJR720" s="23"/>
      <c r="RJS720" s="23"/>
      <c r="RJT720" s="23"/>
      <c r="RJU720" s="23"/>
      <c r="RJV720" s="23"/>
      <c r="RJW720" s="23"/>
      <c r="RJX720" s="23"/>
      <c r="RJY720" s="23"/>
      <c r="RJZ720" s="23"/>
      <c r="RKA720" s="23"/>
      <c r="RKB720" s="23"/>
      <c r="RKC720" s="23"/>
      <c r="RKD720" s="23"/>
      <c r="RKE720" s="23"/>
      <c r="RKF720" s="23"/>
      <c r="RKG720" s="23"/>
      <c r="RKH720" s="23"/>
      <c r="RKI720" s="23"/>
      <c r="RKJ720" s="23"/>
      <c r="RKK720" s="23"/>
      <c r="RKL720" s="23"/>
      <c r="RKM720" s="23"/>
      <c r="RKN720" s="23"/>
      <c r="RKO720" s="23"/>
      <c r="RKP720" s="23"/>
      <c r="RKQ720" s="23"/>
      <c r="RKR720" s="23"/>
      <c r="RKS720" s="23"/>
      <c r="RKT720" s="23"/>
      <c r="RKU720" s="23"/>
      <c r="RKV720" s="23"/>
      <c r="RKW720" s="23"/>
      <c r="RKX720" s="23"/>
      <c r="RKY720" s="23"/>
      <c r="RKZ720" s="23"/>
      <c r="RLA720" s="23"/>
      <c r="RLB720" s="23"/>
      <c r="RLC720" s="23"/>
      <c r="RLD720" s="23"/>
      <c r="RLE720" s="23"/>
      <c r="RLF720" s="23"/>
      <c r="RLG720" s="23"/>
      <c r="RLH720" s="23"/>
      <c r="RLI720" s="23"/>
      <c r="RLJ720" s="23"/>
      <c r="RLK720" s="23"/>
      <c r="RLL720" s="23"/>
      <c r="RLM720" s="23"/>
      <c r="RLN720" s="23"/>
      <c r="RLO720" s="23"/>
      <c r="RLP720" s="23"/>
      <c r="RLQ720" s="23"/>
      <c r="RLR720" s="23"/>
      <c r="RLS720" s="23"/>
      <c r="RLT720" s="23"/>
      <c r="RLU720" s="23"/>
      <c r="RLV720" s="23"/>
      <c r="RLW720" s="23"/>
      <c r="RLX720" s="23"/>
      <c r="RLY720" s="23"/>
      <c r="RLZ720" s="23"/>
      <c r="RMA720" s="23"/>
      <c r="RMB720" s="23"/>
      <c r="RMC720" s="23"/>
      <c r="RMD720" s="23"/>
      <c r="RME720" s="23"/>
      <c r="RMF720" s="23"/>
      <c r="RMG720" s="23"/>
      <c r="RMH720" s="23"/>
      <c r="RMI720" s="23"/>
      <c r="RMJ720" s="23"/>
      <c r="RMK720" s="23"/>
      <c r="RML720" s="23"/>
      <c r="RMM720" s="23"/>
      <c r="RMN720" s="23"/>
      <c r="RMO720" s="23"/>
      <c r="RMP720" s="23"/>
      <c r="RMQ720" s="23"/>
      <c r="RMR720" s="23"/>
      <c r="RMS720" s="23"/>
      <c r="RMT720" s="23"/>
      <c r="RMU720" s="23"/>
      <c r="RMV720" s="23"/>
      <c r="RMW720" s="23"/>
      <c r="RMX720" s="23"/>
      <c r="RMY720" s="23"/>
      <c r="RMZ720" s="23"/>
      <c r="RNA720" s="23"/>
      <c r="RNB720" s="23"/>
      <c r="RNC720" s="23"/>
      <c r="RND720" s="23"/>
      <c r="RNE720" s="23"/>
      <c r="RNF720" s="23"/>
      <c r="RNG720" s="23"/>
      <c r="RNH720" s="23"/>
      <c r="RNI720" s="23"/>
      <c r="RNJ720" s="23"/>
      <c r="RNK720" s="23"/>
      <c r="RNL720" s="23"/>
      <c r="RNM720" s="23"/>
      <c r="RNN720" s="23"/>
      <c r="RNO720" s="23"/>
      <c r="RNP720" s="23"/>
      <c r="RNQ720" s="23"/>
      <c r="RNR720" s="23"/>
      <c r="RNS720" s="23"/>
      <c r="RNT720" s="23"/>
      <c r="RNU720" s="23"/>
      <c r="RNV720" s="23"/>
      <c r="RNW720" s="23"/>
      <c r="RNX720" s="23"/>
      <c r="RNY720" s="23"/>
      <c r="RNZ720" s="23"/>
      <c r="ROA720" s="23"/>
      <c r="ROB720" s="23"/>
      <c r="ROC720" s="23"/>
      <c r="ROD720" s="23"/>
      <c r="ROE720" s="23"/>
      <c r="ROF720" s="23"/>
      <c r="ROG720" s="23"/>
      <c r="ROH720" s="23"/>
      <c r="ROI720" s="23"/>
      <c r="ROJ720" s="23"/>
      <c r="ROK720" s="23"/>
      <c r="ROL720" s="23"/>
      <c r="ROM720" s="23"/>
      <c r="RON720" s="23"/>
      <c r="ROO720" s="23"/>
      <c r="ROP720" s="23"/>
      <c r="ROQ720" s="23"/>
      <c r="ROR720" s="23"/>
      <c r="ROS720" s="23"/>
      <c r="ROT720" s="23"/>
      <c r="ROU720" s="23"/>
      <c r="ROV720" s="23"/>
      <c r="ROW720" s="23"/>
      <c r="ROX720" s="23"/>
      <c r="ROY720" s="23"/>
      <c r="ROZ720" s="23"/>
      <c r="RPA720" s="23"/>
      <c r="RPB720" s="23"/>
      <c r="RPC720" s="23"/>
      <c r="RPD720" s="23"/>
      <c r="RPE720" s="23"/>
      <c r="RPF720" s="23"/>
      <c r="RPG720" s="23"/>
      <c r="RPH720" s="23"/>
      <c r="RPI720" s="23"/>
      <c r="RPJ720" s="23"/>
      <c r="RPK720" s="23"/>
      <c r="RPL720" s="23"/>
      <c r="RPM720" s="23"/>
      <c r="RPN720" s="23"/>
      <c r="RPO720" s="23"/>
      <c r="RPP720" s="23"/>
      <c r="RPQ720" s="23"/>
      <c r="RPR720" s="23"/>
      <c r="RPS720" s="23"/>
      <c r="RPT720" s="23"/>
      <c r="RPU720" s="23"/>
      <c r="RPV720" s="23"/>
      <c r="RPW720" s="23"/>
      <c r="RPX720" s="23"/>
      <c r="RPY720" s="23"/>
      <c r="RPZ720" s="23"/>
      <c r="RQA720" s="23"/>
      <c r="RQB720" s="23"/>
      <c r="RQC720" s="23"/>
      <c r="RQD720" s="23"/>
      <c r="RQE720" s="23"/>
      <c r="RQF720" s="23"/>
      <c r="RQG720" s="23"/>
      <c r="RQH720" s="23"/>
      <c r="RQI720" s="23"/>
      <c r="RQJ720" s="23"/>
      <c r="RQK720" s="23"/>
      <c r="RQL720" s="23"/>
      <c r="RQM720" s="23"/>
      <c r="RQN720" s="23"/>
      <c r="RQO720" s="23"/>
      <c r="RQP720" s="23"/>
      <c r="RQQ720" s="23"/>
      <c r="RQR720" s="23"/>
      <c r="RQS720" s="23"/>
      <c r="RQT720" s="23"/>
      <c r="RQU720" s="23"/>
      <c r="RQV720" s="23"/>
      <c r="RQW720" s="23"/>
      <c r="RQX720" s="23"/>
      <c r="RQY720" s="23"/>
      <c r="RQZ720" s="23"/>
      <c r="RRA720" s="23"/>
      <c r="RRB720" s="23"/>
      <c r="RRC720" s="23"/>
      <c r="RRD720" s="23"/>
      <c r="RRE720" s="23"/>
      <c r="RRF720" s="23"/>
      <c r="RRG720" s="23"/>
      <c r="RRH720" s="23"/>
      <c r="RRI720" s="23"/>
      <c r="RRJ720" s="23"/>
      <c r="RRK720" s="23"/>
      <c r="RRL720" s="23"/>
      <c r="RRM720" s="23"/>
      <c r="RRN720" s="23"/>
      <c r="RRO720" s="23"/>
      <c r="RRP720" s="23"/>
      <c r="RRQ720" s="23"/>
      <c r="RRR720" s="23"/>
      <c r="RRS720" s="23"/>
      <c r="RRT720" s="23"/>
      <c r="RRU720" s="23"/>
      <c r="RRV720" s="23"/>
      <c r="RRW720" s="23"/>
      <c r="RRX720" s="23"/>
      <c r="RRY720" s="23"/>
      <c r="RRZ720" s="23"/>
      <c r="RSA720" s="23"/>
      <c r="RSB720" s="23"/>
      <c r="RSC720" s="23"/>
      <c r="RSD720" s="23"/>
      <c r="RSE720" s="23"/>
      <c r="RSF720" s="23"/>
      <c r="RSG720" s="23"/>
      <c r="RSH720" s="23"/>
      <c r="RSI720" s="23"/>
      <c r="RSJ720" s="23"/>
      <c r="RSK720" s="23"/>
      <c r="RSL720" s="23"/>
      <c r="RSM720" s="23"/>
      <c r="RSN720" s="23"/>
      <c r="RSO720" s="23"/>
      <c r="RSP720" s="23"/>
      <c r="RSQ720" s="23"/>
      <c r="RSR720" s="23"/>
      <c r="RSS720" s="23"/>
      <c r="RST720" s="23"/>
      <c r="RSU720" s="23"/>
      <c r="RSV720" s="23"/>
      <c r="RSW720" s="23"/>
      <c r="RSX720" s="23"/>
      <c r="RSY720" s="23"/>
      <c r="RSZ720" s="23"/>
      <c r="RTA720" s="23"/>
      <c r="RTB720" s="23"/>
      <c r="RTC720" s="23"/>
      <c r="RTD720" s="23"/>
      <c r="RTE720" s="23"/>
      <c r="RTF720" s="23"/>
      <c r="RTG720" s="23"/>
      <c r="RTH720" s="23"/>
      <c r="RTI720" s="23"/>
      <c r="RTJ720" s="23"/>
      <c r="RTK720" s="23"/>
      <c r="RTL720" s="23"/>
      <c r="RTM720" s="23"/>
      <c r="RTN720" s="23"/>
      <c r="RTO720" s="23"/>
      <c r="RTP720" s="23"/>
      <c r="RTQ720" s="23"/>
      <c r="RTR720" s="23"/>
      <c r="RTS720" s="23"/>
      <c r="RTT720" s="23"/>
      <c r="RTU720" s="23"/>
      <c r="RTV720" s="23"/>
      <c r="RTW720" s="23"/>
      <c r="RTX720" s="23"/>
      <c r="RTY720" s="23"/>
      <c r="RTZ720" s="23"/>
      <c r="RUA720" s="23"/>
      <c r="RUB720" s="23"/>
      <c r="RUC720" s="23"/>
      <c r="RUD720" s="23"/>
      <c r="RUE720" s="23"/>
      <c r="RUF720" s="23"/>
      <c r="RUG720" s="23"/>
      <c r="RUH720" s="23"/>
      <c r="RUI720" s="23"/>
      <c r="RUJ720" s="23"/>
      <c r="RUK720" s="23"/>
      <c r="RUL720" s="23"/>
      <c r="RUM720" s="23"/>
      <c r="RUN720" s="23"/>
      <c r="RUO720" s="23"/>
      <c r="RUP720" s="23"/>
      <c r="RUQ720" s="23"/>
      <c r="RUR720" s="23"/>
      <c r="RUS720" s="23"/>
      <c r="RUT720" s="23"/>
      <c r="RUU720" s="23"/>
      <c r="RUV720" s="23"/>
      <c r="RUW720" s="23"/>
      <c r="RUX720" s="23"/>
      <c r="RUY720" s="23"/>
      <c r="RUZ720" s="23"/>
      <c r="RVA720" s="23"/>
      <c r="RVB720" s="23"/>
      <c r="RVC720" s="23"/>
      <c r="RVD720" s="23"/>
      <c r="RVE720" s="23"/>
      <c r="RVF720" s="23"/>
      <c r="RVG720" s="23"/>
      <c r="RVH720" s="23"/>
      <c r="RVI720" s="23"/>
      <c r="RVJ720" s="23"/>
      <c r="RVK720" s="23"/>
      <c r="RVL720" s="23"/>
      <c r="RVM720" s="23"/>
      <c r="RVN720" s="23"/>
      <c r="RVO720" s="23"/>
      <c r="RVP720" s="23"/>
      <c r="RVQ720" s="23"/>
      <c r="RVR720" s="23"/>
      <c r="RVS720" s="23"/>
      <c r="RVT720" s="23"/>
      <c r="RVU720" s="23"/>
      <c r="RVV720" s="23"/>
      <c r="RVW720" s="23"/>
      <c r="RVX720" s="23"/>
      <c r="RVY720" s="23"/>
      <c r="RVZ720" s="23"/>
      <c r="RWA720" s="23"/>
      <c r="RWB720" s="23"/>
      <c r="RWC720" s="23"/>
      <c r="RWD720" s="23"/>
      <c r="RWE720" s="23"/>
      <c r="RWF720" s="23"/>
      <c r="RWG720" s="23"/>
      <c r="RWH720" s="23"/>
      <c r="RWI720" s="23"/>
      <c r="RWJ720" s="23"/>
      <c r="RWK720" s="23"/>
      <c r="RWL720" s="23"/>
      <c r="RWM720" s="23"/>
      <c r="RWN720" s="23"/>
      <c r="RWO720" s="23"/>
      <c r="RWP720" s="23"/>
      <c r="RWQ720" s="23"/>
      <c r="RWR720" s="23"/>
      <c r="RWS720" s="23"/>
      <c r="RWT720" s="23"/>
      <c r="RWU720" s="23"/>
      <c r="RWV720" s="23"/>
      <c r="RWW720" s="23"/>
      <c r="RWX720" s="23"/>
      <c r="RWY720" s="23"/>
      <c r="RWZ720" s="23"/>
      <c r="RXA720" s="23"/>
      <c r="RXB720" s="23"/>
      <c r="RXC720" s="23"/>
      <c r="RXD720" s="23"/>
      <c r="RXE720" s="23"/>
      <c r="RXF720" s="23"/>
      <c r="RXG720" s="23"/>
      <c r="RXH720" s="23"/>
      <c r="RXI720" s="23"/>
      <c r="RXJ720" s="23"/>
      <c r="RXK720" s="23"/>
      <c r="RXL720" s="23"/>
      <c r="RXM720" s="23"/>
      <c r="RXN720" s="23"/>
      <c r="RXO720" s="23"/>
      <c r="RXP720" s="23"/>
      <c r="RXQ720" s="23"/>
      <c r="RXR720" s="23"/>
      <c r="RXS720" s="23"/>
      <c r="RXT720" s="23"/>
      <c r="RXU720" s="23"/>
      <c r="RXV720" s="23"/>
      <c r="RXW720" s="23"/>
      <c r="RXX720" s="23"/>
      <c r="RXY720" s="23"/>
      <c r="RXZ720" s="23"/>
      <c r="RYA720" s="23"/>
      <c r="RYB720" s="23"/>
      <c r="RYC720" s="23"/>
      <c r="RYD720" s="23"/>
      <c r="RYE720" s="23"/>
      <c r="RYF720" s="23"/>
      <c r="RYG720" s="23"/>
      <c r="RYH720" s="23"/>
      <c r="RYI720" s="23"/>
      <c r="RYJ720" s="23"/>
      <c r="RYK720" s="23"/>
      <c r="RYL720" s="23"/>
      <c r="RYM720" s="23"/>
      <c r="RYN720" s="23"/>
      <c r="RYO720" s="23"/>
      <c r="RYP720" s="23"/>
      <c r="RYQ720" s="23"/>
      <c r="RYR720" s="23"/>
      <c r="RYS720" s="23"/>
      <c r="RYT720" s="23"/>
      <c r="RYU720" s="23"/>
      <c r="RYV720" s="23"/>
      <c r="RYW720" s="23"/>
      <c r="RYX720" s="23"/>
      <c r="RYY720" s="23"/>
      <c r="RYZ720" s="23"/>
      <c r="RZA720" s="23"/>
      <c r="RZB720" s="23"/>
      <c r="RZC720" s="23"/>
      <c r="RZD720" s="23"/>
      <c r="RZE720" s="23"/>
      <c r="RZF720" s="23"/>
      <c r="RZG720" s="23"/>
      <c r="RZH720" s="23"/>
      <c r="RZI720" s="23"/>
      <c r="RZJ720" s="23"/>
      <c r="RZK720" s="23"/>
      <c r="RZL720" s="23"/>
      <c r="RZM720" s="23"/>
      <c r="RZN720" s="23"/>
      <c r="RZO720" s="23"/>
      <c r="RZP720" s="23"/>
      <c r="RZQ720" s="23"/>
      <c r="RZR720" s="23"/>
      <c r="RZS720" s="23"/>
      <c r="RZT720" s="23"/>
      <c r="RZU720" s="23"/>
      <c r="RZV720" s="23"/>
      <c r="RZW720" s="23"/>
      <c r="RZX720" s="23"/>
      <c r="RZY720" s="23"/>
      <c r="RZZ720" s="23"/>
      <c r="SAA720" s="23"/>
      <c r="SAB720" s="23"/>
      <c r="SAC720" s="23"/>
      <c r="SAD720" s="23"/>
      <c r="SAE720" s="23"/>
      <c r="SAF720" s="23"/>
      <c r="SAG720" s="23"/>
      <c r="SAH720" s="23"/>
      <c r="SAI720" s="23"/>
      <c r="SAJ720" s="23"/>
      <c r="SAK720" s="23"/>
      <c r="SAL720" s="23"/>
      <c r="SAM720" s="23"/>
      <c r="SAN720" s="23"/>
      <c r="SAO720" s="23"/>
      <c r="SAP720" s="23"/>
      <c r="SAQ720" s="23"/>
      <c r="SAR720" s="23"/>
      <c r="SAS720" s="23"/>
      <c r="SAT720" s="23"/>
      <c r="SAU720" s="23"/>
      <c r="SAV720" s="23"/>
      <c r="SAW720" s="23"/>
      <c r="SAX720" s="23"/>
      <c r="SAY720" s="23"/>
      <c r="SAZ720" s="23"/>
      <c r="SBA720" s="23"/>
      <c r="SBB720" s="23"/>
      <c r="SBC720" s="23"/>
      <c r="SBD720" s="23"/>
      <c r="SBE720" s="23"/>
      <c r="SBF720" s="23"/>
      <c r="SBG720" s="23"/>
      <c r="SBH720" s="23"/>
      <c r="SBI720" s="23"/>
      <c r="SBJ720" s="23"/>
      <c r="SBK720" s="23"/>
      <c r="SBL720" s="23"/>
      <c r="SBM720" s="23"/>
      <c r="SBN720" s="23"/>
      <c r="SBO720" s="23"/>
      <c r="SBP720" s="23"/>
      <c r="SBQ720" s="23"/>
      <c r="SBR720" s="23"/>
      <c r="SBS720" s="23"/>
      <c r="SBT720" s="23"/>
      <c r="SBU720" s="23"/>
      <c r="SBV720" s="23"/>
      <c r="SBW720" s="23"/>
      <c r="SBX720" s="23"/>
      <c r="SBY720" s="23"/>
      <c r="SBZ720" s="23"/>
      <c r="SCA720" s="23"/>
      <c r="SCB720" s="23"/>
      <c r="SCC720" s="23"/>
      <c r="SCD720" s="23"/>
      <c r="SCE720" s="23"/>
      <c r="SCF720" s="23"/>
      <c r="SCG720" s="23"/>
      <c r="SCH720" s="23"/>
      <c r="SCI720" s="23"/>
      <c r="SCJ720" s="23"/>
      <c r="SCK720" s="23"/>
      <c r="SCL720" s="23"/>
      <c r="SCM720" s="23"/>
      <c r="SCN720" s="23"/>
      <c r="SCO720" s="23"/>
      <c r="SCP720" s="23"/>
      <c r="SCQ720" s="23"/>
      <c r="SCR720" s="23"/>
      <c r="SCS720" s="23"/>
      <c r="SCT720" s="23"/>
      <c r="SCU720" s="23"/>
      <c r="SCV720" s="23"/>
      <c r="SCW720" s="23"/>
      <c r="SCX720" s="23"/>
      <c r="SCY720" s="23"/>
      <c r="SCZ720" s="23"/>
      <c r="SDA720" s="23"/>
      <c r="SDB720" s="23"/>
      <c r="SDC720" s="23"/>
      <c r="SDD720" s="23"/>
      <c r="SDE720" s="23"/>
      <c r="SDF720" s="23"/>
      <c r="SDG720" s="23"/>
      <c r="SDH720" s="23"/>
      <c r="SDI720" s="23"/>
      <c r="SDJ720" s="23"/>
      <c r="SDK720" s="23"/>
      <c r="SDL720" s="23"/>
      <c r="SDM720" s="23"/>
      <c r="SDN720" s="23"/>
      <c r="SDO720" s="23"/>
      <c r="SDP720" s="23"/>
      <c r="SDQ720" s="23"/>
      <c r="SDR720" s="23"/>
      <c r="SDS720" s="23"/>
      <c r="SDT720" s="23"/>
      <c r="SDU720" s="23"/>
      <c r="SDV720" s="23"/>
      <c r="SDW720" s="23"/>
      <c r="SDX720" s="23"/>
      <c r="SDY720" s="23"/>
      <c r="SDZ720" s="23"/>
      <c r="SEA720" s="23"/>
      <c r="SEB720" s="23"/>
      <c r="SEC720" s="23"/>
      <c r="SED720" s="23"/>
      <c r="SEE720" s="23"/>
      <c r="SEF720" s="23"/>
      <c r="SEG720" s="23"/>
      <c r="SEH720" s="23"/>
      <c r="SEI720" s="23"/>
      <c r="SEJ720" s="23"/>
      <c r="SEK720" s="23"/>
      <c r="SEL720" s="23"/>
      <c r="SEM720" s="23"/>
      <c r="SEN720" s="23"/>
      <c r="SEO720" s="23"/>
      <c r="SEP720" s="23"/>
      <c r="SEQ720" s="23"/>
      <c r="SER720" s="23"/>
      <c r="SES720" s="23"/>
      <c r="SET720" s="23"/>
      <c r="SEU720" s="23"/>
      <c r="SEV720" s="23"/>
      <c r="SEW720" s="23"/>
      <c r="SEX720" s="23"/>
      <c r="SEY720" s="23"/>
      <c r="SEZ720" s="23"/>
      <c r="SFA720" s="23"/>
      <c r="SFB720" s="23"/>
      <c r="SFC720" s="23"/>
      <c r="SFD720" s="23"/>
      <c r="SFE720" s="23"/>
      <c r="SFF720" s="23"/>
      <c r="SFG720" s="23"/>
      <c r="SFH720" s="23"/>
      <c r="SFI720" s="23"/>
      <c r="SFJ720" s="23"/>
      <c r="SFK720" s="23"/>
      <c r="SFL720" s="23"/>
      <c r="SFM720" s="23"/>
      <c r="SFN720" s="23"/>
      <c r="SFO720" s="23"/>
      <c r="SFP720" s="23"/>
      <c r="SFQ720" s="23"/>
      <c r="SFR720" s="23"/>
      <c r="SFS720" s="23"/>
      <c r="SFT720" s="23"/>
      <c r="SFU720" s="23"/>
      <c r="SFV720" s="23"/>
      <c r="SFW720" s="23"/>
      <c r="SFX720" s="23"/>
      <c r="SFY720" s="23"/>
      <c r="SFZ720" s="23"/>
      <c r="SGA720" s="23"/>
      <c r="SGB720" s="23"/>
      <c r="SGC720" s="23"/>
      <c r="SGD720" s="23"/>
      <c r="SGE720" s="23"/>
      <c r="SGF720" s="23"/>
      <c r="SGG720" s="23"/>
      <c r="SGH720" s="23"/>
      <c r="SGI720" s="23"/>
      <c r="SGJ720" s="23"/>
      <c r="SGK720" s="23"/>
      <c r="SGL720" s="23"/>
      <c r="SGM720" s="23"/>
      <c r="SGN720" s="23"/>
      <c r="SGO720" s="23"/>
      <c r="SGP720" s="23"/>
      <c r="SGQ720" s="23"/>
      <c r="SGR720" s="23"/>
      <c r="SGS720" s="23"/>
      <c r="SGT720" s="23"/>
      <c r="SGU720" s="23"/>
      <c r="SGV720" s="23"/>
      <c r="SGW720" s="23"/>
      <c r="SGX720" s="23"/>
      <c r="SGY720" s="23"/>
      <c r="SGZ720" s="23"/>
      <c r="SHA720" s="23"/>
      <c r="SHB720" s="23"/>
      <c r="SHC720" s="23"/>
      <c r="SHD720" s="23"/>
      <c r="SHE720" s="23"/>
      <c r="SHF720" s="23"/>
      <c r="SHG720" s="23"/>
      <c r="SHH720" s="23"/>
      <c r="SHI720" s="23"/>
      <c r="SHJ720" s="23"/>
      <c r="SHK720" s="23"/>
      <c r="SHL720" s="23"/>
      <c r="SHM720" s="23"/>
      <c r="SHN720" s="23"/>
      <c r="SHO720" s="23"/>
      <c r="SHP720" s="23"/>
      <c r="SHQ720" s="23"/>
      <c r="SHR720" s="23"/>
      <c r="SHS720" s="23"/>
      <c r="SHT720" s="23"/>
      <c r="SHU720" s="23"/>
      <c r="SHV720" s="23"/>
      <c r="SHW720" s="23"/>
      <c r="SHX720" s="23"/>
      <c r="SHY720" s="23"/>
      <c r="SHZ720" s="23"/>
      <c r="SIA720" s="23"/>
      <c r="SIB720" s="23"/>
      <c r="SIC720" s="23"/>
      <c r="SID720" s="23"/>
      <c r="SIE720" s="23"/>
      <c r="SIF720" s="23"/>
      <c r="SIG720" s="23"/>
      <c r="SIH720" s="23"/>
      <c r="SII720" s="23"/>
      <c r="SIJ720" s="23"/>
      <c r="SIK720" s="23"/>
      <c r="SIL720" s="23"/>
      <c r="SIM720" s="23"/>
      <c r="SIN720" s="23"/>
      <c r="SIO720" s="23"/>
      <c r="SIP720" s="23"/>
      <c r="SIQ720" s="23"/>
      <c r="SIR720" s="23"/>
      <c r="SIS720" s="23"/>
      <c r="SIT720" s="23"/>
      <c r="SIU720" s="23"/>
      <c r="SIV720" s="23"/>
      <c r="SIW720" s="23"/>
      <c r="SIX720" s="23"/>
      <c r="SIY720" s="23"/>
      <c r="SIZ720" s="23"/>
      <c r="SJA720" s="23"/>
      <c r="SJB720" s="23"/>
      <c r="SJC720" s="23"/>
      <c r="SJD720" s="23"/>
      <c r="SJE720" s="23"/>
      <c r="SJF720" s="23"/>
      <c r="SJG720" s="23"/>
      <c r="SJH720" s="23"/>
      <c r="SJI720" s="23"/>
      <c r="SJJ720" s="23"/>
      <c r="SJK720" s="23"/>
      <c r="SJL720" s="23"/>
      <c r="SJM720" s="23"/>
      <c r="SJN720" s="23"/>
      <c r="SJO720" s="23"/>
      <c r="SJP720" s="23"/>
      <c r="SJQ720" s="23"/>
      <c r="SJR720" s="23"/>
      <c r="SJS720" s="23"/>
      <c r="SJT720" s="23"/>
      <c r="SJU720" s="23"/>
      <c r="SJV720" s="23"/>
      <c r="SJW720" s="23"/>
      <c r="SJX720" s="23"/>
      <c r="SJY720" s="23"/>
      <c r="SJZ720" s="23"/>
      <c r="SKA720" s="23"/>
      <c r="SKB720" s="23"/>
      <c r="SKC720" s="23"/>
      <c r="SKD720" s="23"/>
      <c r="SKE720" s="23"/>
      <c r="SKF720" s="23"/>
      <c r="SKG720" s="23"/>
      <c r="SKH720" s="23"/>
      <c r="SKI720" s="23"/>
      <c r="SKJ720" s="23"/>
      <c r="SKK720" s="23"/>
      <c r="SKL720" s="23"/>
      <c r="SKM720" s="23"/>
      <c r="SKN720" s="23"/>
      <c r="SKO720" s="23"/>
      <c r="SKP720" s="23"/>
      <c r="SKQ720" s="23"/>
      <c r="SKR720" s="23"/>
      <c r="SKS720" s="23"/>
      <c r="SKT720" s="23"/>
      <c r="SKU720" s="23"/>
      <c r="SKV720" s="23"/>
      <c r="SKW720" s="23"/>
      <c r="SKX720" s="23"/>
      <c r="SKY720" s="23"/>
      <c r="SKZ720" s="23"/>
      <c r="SLA720" s="23"/>
      <c r="SLB720" s="23"/>
      <c r="SLC720" s="23"/>
      <c r="SLD720" s="23"/>
      <c r="SLE720" s="23"/>
      <c r="SLF720" s="23"/>
      <c r="SLG720" s="23"/>
      <c r="SLH720" s="23"/>
      <c r="SLI720" s="23"/>
      <c r="SLJ720" s="23"/>
      <c r="SLK720" s="23"/>
      <c r="SLL720" s="23"/>
      <c r="SLM720" s="23"/>
      <c r="SLN720" s="23"/>
      <c r="SLO720" s="23"/>
      <c r="SLP720" s="23"/>
      <c r="SLQ720" s="23"/>
      <c r="SLR720" s="23"/>
      <c r="SLS720" s="23"/>
      <c r="SLT720" s="23"/>
      <c r="SLU720" s="23"/>
      <c r="SLV720" s="23"/>
      <c r="SLW720" s="23"/>
      <c r="SLX720" s="23"/>
      <c r="SLY720" s="23"/>
      <c r="SLZ720" s="23"/>
      <c r="SMA720" s="23"/>
      <c r="SMB720" s="23"/>
      <c r="SMC720" s="23"/>
      <c r="SMD720" s="23"/>
      <c r="SME720" s="23"/>
      <c r="SMF720" s="23"/>
      <c r="SMG720" s="23"/>
      <c r="SMH720" s="23"/>
      <c r="SMI720" s="23"/>
      <c r="SMJ720" s="23"/>
      <c r="SMK720" s="23"/>
      <c r="SML720" s="23"/>
      <c r="SMM720" s="23"/>
      <c r="SMN720" s="23"/>
      <c r="SMO720" s="23"/>
      <c r="SMP720" s="23"/>
      <c r="SMQ720" s="23"/>
      <c r="SMR720" s="23"/>
      <c r="SMS720" s="23"/>
      <c r="SMT720" s="23"/>
      <c r="SMU720" s="23"/>
      <c r="SMV720" s="23"/>
      <c r="SMW720" s="23"/>
      <c r="SMX720" s="23"/>
      <c r="SMY720" s="23"/>
      <c r="SMZ720" s="23"/>
      <c r="SNA720" s="23"/>
      <c r="SNB720" s="23"/>
      <c r="SNC720" s="23"/>
      <c r="SND720" s="23"/>
      <c r="SNE720" s="23"/>
      <c r="SNF720" s="23"/>
      <c r="SNG720" s="23"/>
      <c r="SNH720" s="23"/>
      <c r="SNI720" s="23"/>
      <c r="SNJ720" s="23"/>
      <c r="SNK720" s="23"/>
      <c r="SNL720" s="23"/>
      <c r="SNM720" s="23"/>
      <c r="SNN720" s="23"/>
      <c r="SNO720" s="23"/>
      <c r="SNP720" s="23"/>
      <c r="SNQ720" s="23"/>
      <c r="SNR720" s="23"/>
      <c r="SNS720" s="23"/>
      <c r="SNT720" s="23"/>
      <c r="SNU720" s="23"/>
      <c r="SNV720" s="23"/>
      <c r="SNW720" s="23"/>
      <c r="SNX720" s="23"/>
      <c r="SNY720" s="23"/>
      <c r="SNZ720" s="23"/>
      <c r="SOA720" s="23"/>
      <c r="SOB720" s="23"/>
      <c r="SOC720" s="23"/>
      <c r="SOD720" s="23"/>
      <c r="SOE720" s="23"/>
      <c r="SOF720" s="23"/>
      <c r="SOG720" s="23"/>
      <c r="SOH720" s="23"/>
      <c r="SOI720" s="23"/>
      <c r="SOJ720" s="23"/>
      <c r="SOK720" s="23"/>
      <c r="SOL720" s="23"/>
      <c r="SOM720" s="23"/>
      <c r="SON720" s="23"/>
      <c r="SOO720" s="23"/>
      <c r="SOP720" s="23"/>
      <c r="SOQ720" s="23"/>
      <c r="SOR720" s="23"/>
      <c r="SOS720" s="23"/>
      <c r="SOT720" s="23"/>
      <c r="SOU720" s="23"/>
      <c r="SOV720" s="23"/>
      <c r="SOW720" s="23"/>
      <c r="SOX720" s="23"/>
      <c r="SOY720" s="23"/>
      <c r="SOZ720" s="23"/>
      <c r="SPA720" s="23"/>
      <c r="SPB720" s="23"/>
      <c r="SPC720" s="23"/>
      <c r="SPD720" s="23"/>
      <c r="SPE720" s="23"/>
      <c r="SPF720" s="23"/>
      <c r="SPG720" s="23"/>
      <c r="SPH720" s="23"/>
      <c r="SPI720" s="23"/>
      <c r="SPJ720" s="23"/>
      <c r="SPK720" s="23"/>
      <c r="SPL720" s="23"/>
      <c r="SPM720" s="23"/>
      <c r="SPN720" s="23"/>
      <c r="SPO720" s="23"/>
      <c r="SPP720" s="23"/>
      <c r="SPQ720" s="23"/>
      <c r="SPR720" s="23"/>
      <c r="SPS720" s="23"/>
      <c r="SPT720" s="23"/>
      <c r="SPU720" s="23"/>
      <c r="SPV720" s="23"/>
      <c r="SPW720" s="23"/>
      <c r="SPX720" s="23"/>
      <c r="SPY720" s="23"/>
      <c r="SPZ720" s="23"/>
      <c r="SQA720" s="23"/>
      <c r="SQB720" s="23"/>
      <c r="SQC720" s="23"/>
      <c r="SQD720" s="23"/>
      <c r="SQE720" s="23"/>
      <c r="SQF720" s="23"/>
      <c r="SQG720" s="23"/>
      <c r="SQH720" s="23"/>
      <c r="SQI720" s="23"/>
      <c r="SQJ720" s="23"/>
      <c r="SQK720" s="23"/>
      <c r="SQL720" s="23"/>
      <c r="SQM720" s="23"/>
      <c r="SQN720" s="23"/>
      <c r="SQO720" s="23"/>
      <c r="SQP720" s="23"/>
      <c r="SQQ720" s="23"/>
      <c r="SQR720" s="23"/>
      <c r="SQS720" s="23"/>
      <c r="SQT720" s="23"/>
      <c r="SQU720" s="23"/>
      <c r="SQV720" s="23"/>
      <c r="SQW720" s="23"/>
      <c r="SQX720" s="23"/>
      <c r="SQY720" s="23"/>
      <c r="SQZ720" s="23"/>
      <c r="SRA720" s="23"/>
      <c r="SRB720" s="23"/>
      <c r="SRC720" s="23"/>
      <c r="SRD720" s="23"/>
      <c r="SRE720" s="23"/>
      <c r="SRF720" s="23"/>
      <c r="SRG720" s="23"/>
      <c r="SRH720" s="23"/>
      <c r="SRI720" s="23"/>
      <c r="SRJ720" s="23"/>
      <c r="SRK720" s="23"/>
      <c r="SRL720" s="23"/>
      <c r="SRM720" s="23"/>
      <c r="SRN720" s="23"/>
      <c r="SRO720" s="23"/>
      <c r="SRP720" s="23"/>
      <c r="SRQ720" s="23"/>
      <c r="SRR720" s="23"/>
      <c r="SRS720" s="23"/>
      <c r="SRT720" s="23"/>
      <c r="SRU720" s="23"/>
      <c r="SRV720" s="23"/>
      <c r="SRW720" s="23"/>
      <c r="SRX720" s="23"/>
      <c r="SRY720" s="23"/>
      <c r="SRZ720" s="23"/>
      <c r="SSA720" s="23"/>
      <c r="SSB720" s="23"/>
      <c r="SSC720" s="23"/>
      <c r="SSD720" s="23"/>
      <c r="SSE720" s="23"/>
      <c r="SSF720" s="23"/>
      <c r="SSG720" s="23"/>
      <c r="SSH720" s="23"/>
      <c r="SSI720" s="23"/>
      <c r="SSJ720" s="23"/>
      <c r="SSK720" s="23"/>
      <c r="SSL720" s="23"/>
      <c r="SSM720" s="23"/>
      <c r="SSN720" s="23"/>
      <c r="SSO720" s="23"/>
      <c r="SSP720" s="23"/>
      <c r="SSQ720" s="23"/>
      <c r="SSR720" s="23"/>
      <c r="SSS720" s="23"/>
      <c r="SST720" s="23"/>
      <c r="SSU720" s="23"/>
      <c r="SSV720" s="23"/>
      <c r="SSW720" s="23"/>
      <c r="SSX720" s="23"/>
      <c r="SSY720" s="23"/>
      <c r="SSZ720" s="23"/>
      <c r="STA720" s="23"/>
      <c r="STB720" s="23"/>
      <c r="STC720" s="23"/>
      <c r="STD720" s="23"/>
      <c r="STE720" s="23"/>
      <c r="STF720" s="23"/>
      <c r="STG720" s="23"/>
      <c r="STH720" s="23"/>
      <c r="STI720" s="23"/>
      <c r="STJ720" s="23"/>
      <c r="STK720" s="23"/>
      <c r="STL720" s="23"/>
      <c r="STM720" s="23"/>
      <c r="STN720" s="23"/>
      <c r="STO720" s="23"/>
      <c r="STP720" s="23"/>
      <c r="STQ720" s="23"/>
      <c r="STR720" s="23"/>
      <c r="STS720" s="23"/>
      <c r="STT720" s="23"/>
      <c r="STU720" s="23"/>
      <c r="STV720" s="23"/>
      <c r="STW720" s="23"/>
      <c r="STX720" s="23"/>
      <c r="STY720" s="23"/>
      <c r="STZ720" s="23"/>
      <c r="SUA720" s="23"/>
      <c r="SUB720" s="23"/>
      <c r="SUC720" s="23"/>
      <c r="SUD720" s="23"/>
      <c r="SUE720" s="23"/>
      <c r="SUF720" s="23"/>
      <c r="SUG720" s="23"/>
      <c r="SUH720" s="23"/>
      <c r="SUI720" s="23"/>
      <c r="SUJ720" s="23"/>
      <c r="SUK720" s="23"/>
      <c r="SUL720" s="23"/>
      <c r="SUM720" s="23"/>
      <c r="SUN720" s="23"/>
      <c r="SUO720" s="23"/>
      <c r="SUP720" s="23"/>
      <c r="SUQ720" s="23"/>
      <c r="SUR720" s="23"/>
      <c r="SUS720" s="23"/>
      <c r="SUT720" s="23"/>
      <c r="SUU720" s="23"/>
      <c r="SUV720" s="23"/>
      <c r="SUW720" s="23"/>
      <c r="SUX720" s="23"/>
      <c r="SUY720" s="23"/>
      <c r="SUZ720" s="23"/>
      <c r="SVA720" s="23"/>
      <c r="SVB720" s="23"/>
      <c r="SVC720" s="23"/>
      <c r="SVD720" s="23"/>
      <c r="SVE720" s="23"/>
      <c r="SVF720" s="23"/>
      <c r="SVG720" s="23"/>
      <c r="SVH720" s="23"/>
      <c r="SVI720" s="23"/>
      <c r="SVJ720" s="23"/>
      <c r="SVK720" s="23"/>
      <c r="SVL720" s="23"/>
      <c r="SVM720" s="23"/>
      <c r="SVN720" s="23"/>
      <c r="SVO720" s="23"/>
      <c r="SVP720" s="23"/>
      <c r="SVQ720" s="23"/>
      <c r="SVR720" s="23"/>
      <c r="SVS720" s="23"/>
      <c r="SVT720" s="23"/>
      <c r="SVU720" s="23"/>
      <c r="SVV720" s="23"/>
      <c r="SVW720" s="23"/>
      <c r="SVX720" s="23"/>
      <c r="SVY720" s="23"/>
      <c r="SVZ720" s="23"/>
      <c r="SWA720" s="23"/>
      <c r="SWB720" s="23"/>
      <c r="SWC720" s="23"/>
      <c r="SWD720" s="23"/>
      <c r="SWE720" s="23"/>
      <c r="SWF720" s="23"/>
      <c r="SWG720" s="23"/>
      <c r="SWH720" s="23"/>
      <c r="SWI720" s="23"/>
      <c r="SWJ720" s="23"/>
      <c r="SWK720" s="23"/>
      <c r="SWL720" s="23"/>
      <c r="SWM720" s="23"/>
      <c r="SWN720" s="23"/>
      <c r="SWO720" s="23"/>
      <c r="SWP720" s="23"/>
      <c r="SWQ720" s="23"/>
      <c r="SWR720" s="23"/>
      <c r="SWS720" s="23"/>
      <c r="SWT720" s="23"/>
      <c r="SWU720" s="23"/>
      <c r="SWV720" s="23"/>
      <c r="SWW720" s="23"/>
      <c r="SWX720" s="23"/>
      <c r="SWY720" s="23"/>
      <c r="SWZ720" s="23"/>
      <c r="SXA720" s="23"/>
      <c r="SXB720" s="23"/>
      <c r="SXC720" s="23"/>
      <c r="SXD720" s="23"/>
      <c r="SXE720" s="23"/>
      <c r="SXF720" s="23"/>
      <c r="SXG720" s="23"/>
      <c r="SXH720" s="23"/>
      <c r="SXI720" s="23"/>
      <c r="SXJ720" s="23"/>
      <c r="SXK720" s="23"/>
      <c r="SXL720" s="23"/>
      <c r="SXM720" s="23"/>
      <c r="SXN720" s="23"/>
      <c r="SXO720" s="23"/>
      <c r="SXP720" s="23"/>
      <c r="SXQ720" s="23"/>
      <c r="SXR720" s="23"/>
      <c r="SXS720" s="23"/>
      <c r="SXT720" s="23"/>
      <c r="SXU720" s="23"/>
      <c r="SXV720" s="23"/>
      <c r="SXW720" s="23"/>
      <c r="SXX720" s="23"/>
      <c r="SXY720" s="23"/>
      <c r="SXZ720" s="23"/>
      <c r="SYA720" s="23"/>
      <c r="SYB720" s="23"/>
      <c r="SYC720" s="23"/>
      <c r="SYD720" s="23"/>
      <c r="SYE720" s="23"/>
      <c r="SYF720" s="23"/>
      <c r="SYG720" s="23"/>
      <c r="SYH720" s="23"/>
      <c r="SYI720" s="23"/>
      <c r="SYJ720" s="23"/>
      <c r="SYK720" s="23"/>
      <c r="SYL720" s="23"/>
      <c r="SYM720" s="23"/>
      <c r="SYN720" s="23"/>
      <c r="SYO720" s="23"/>
      <c r="SYP720" s="23"/>
      <c r="SYQ720" s="23"/>
      <c r="SYR720" s="23"/>
      <c r="SYS720" s="23"/>
      <c r="SYT720" s="23"/>
      <c r="SYU720" s="23"/>
      <c r="SYV720" s="23"/>
      <c r="SYW720" s="23"/>
      <c r="SYX720" s="23"/>
      <c r="SYY720" s="23"/>
      <c r="SYZ720" s="23"/>
      <c r="SZA720" s="23"/>
      <c r="SZB720" s="23"/>
      <c r="SZC720" s="23"/>
      <c r="SZD720" s="23"/>
      <c r="SZE720" s="23"/>
      <c r="SZF720" s="23"/>
      <c r="SZG720" s="23"/>
      <c r="SZH720" s="23"/>
      <c r="SZI720" s="23"/>
      <c r="SZJ720" s="23"/>
      <c r="SZK720" s="23"/>
      <c r="SZL720" s="23"/>
      <c r="SZM720" s="23"/>
      <c r="SZN720" s="23"/>
      <c r="SZO720" s="23"/>
      <c r="SZP720" s="23"/>
      <c r="SZQ720" s="23"/>
      <c r="SZR720" s="23"/>
      <c r="SZS720" s="23"/>
      <c r="SZT720" s="23"/>
      <c r="SZU720" s="23"/>
      <c r="SZV720" s="23"/>
      <c r="SZW720" s="23"/>
      <c r="SZX720" s="23"/>
      <c r="SZY720" s="23"/>
      <c r="SZZ720" s="23"/>
      <c r="TAA720" s="23"/>
      <c r="TAB720" s="23"/>
      <c r="TAC720" s="23"/>
      <c r="TAD720" s="23"/>
      <c r="TAE720" s="23"/>
      <c r="TAF720" s="23"/>
      <c r="TAG720" s="23"/>
      <c r="TAH720" s="23"/>
      <c r="TAI720" s="23"/>
      <c r="TAJ720" s="23"/>
      <c r="TAK720" s="23"/>
      <c r="TAL720" s="23"/>
      <c r="TAM720" s="23"/>
      <c r="TAN720" s="23"/>
      <c r="TAO720" s="23"/>
      <c r="TAP720" s="23"/>
      <c r="TAQ720" s="23"/>
      <c r="TAR720" s="23"/>
      <c r="TAS720" s="23"/>
      <c r="TAT720" s="23"/>
      <c r="TAU720" s="23"/>
      <c r="TAV720" s="23"/>
      <c r="TAW720" s="23"/>
      <c r="TAX720" s="23"/>
      <c r="TAY720" s="23"/>
      <c r="TAZ720" s="23"/>
      <c r="TBA720" s="23"/>
      <c r="TBB720" s="23"/>
      <c r="TBC720" s="23"/>
      <c r="TBD720" s="23"/>
      <c r="TBE720" s="23"/>
      <c r="TBF720" s="23"/>
      <c r="TBG720" s="23"/>
      <c r="TBH720" s="23"/>
      <c r="TBI720" s="23"/>
      <c r="TBJ720" s="23"/>
      <c r="TBK720" s="23"/>
      <c r="TBL720" s="23"/>
      <c r="TBM720" s="23"/>
      <c r="TBN720" s="23"/>
      <c r="TBO720" s="23"/>
      <c r="TBP720" s="23"/>
      <c r="TBQ720" s="23"/>
      <c r="TBR720" s="23"/>
      <c r="TBS720" s="23"/>
      <c r="TBT720" s="23"/>
      <c r="TBU720" s="23"/>
      <c r="TBV720" s="23"/>
      <c r="TBW720" s="23"/>
      <c r="TBX720" s="23"/>
      <c r="TBY720" s="23"/>
      <c r="TBZ720" s="23"/>
      <c r="TCA720" s="23"/>
      <c r="TCB720" s="23"/>
      <c r="TCC720" s="23"/>
      <c r="TCD720" s="23"/>
      <c r="TCE720" s="23"/>
      <c r="TCF720" s="23"/>
      <c r="TCG720" s="23"/>
      <c r="TCH720" s="23"/>
      <c r="TCI720" s="23"/>
      <c r="TCJ720" s="23"/>
      <c r="TCK720" s="23"/>
      <c r="TCL720" s="23"/>
      <c r="TCM720" s="23"/>
      <c r="TCN720" s="23"/>
      <c r="TCO720" s="23"/>
      <c r="TCP720" s="23"/>
      <c r="TCQ720" s="23"/>
      <c r="TCR720" s="23"/>
      <c r="TCS720" s="23"/>
      <c r="TCT720" s="23"/>
      <c r="TCU720" s="23"/>
      <c r="TCV720" s="23"/>
      <c r="TCW720" s="23"/>
      <c r="TCX720" s="23"/>
      <c r="TCY720" s="23"/>
      <c r="TCZ720" s="23"/>
      <c r="TDA720" s="23"/>
      <c r="TDB720" s="23"/>
      <c r="TDC720" s="23"/>
      <c r="TDD720" s="23"/>
      <c r="TDE720" s="23"/>
      <c r="TDF720" s="23"/>
      <c r="TDG720" s="23"/>
      <c r="TDH720" s="23"/>
      <c r="TDI720" s="23"/>
      <c r="TDJ720" s="23"/>
      <c r="TDK720" s="23"/>
      <c r="TDL720" s="23"/>
      <c r="TDM720" s="23"/>
      <c r="TDN720" s="23"/>
      <c r="TDO720" s="23"/>
      <c r="TDP720" s="23"/>
      <c r="TDQ720" s="23"/>
      <c r="TDR720" s="23"/>
      <c r="TDS720" s="23"/>
      <c r="TDT720" s="23"/>
      <c r="TDU720" s="23"/>
      <c r="TDV720" s="23"/>
      <c r="TDW720" s="23"/>
      <c r="TDX720" s="23"/>
      <c r="TDY720" s="23"/>
      <c r="TDZ720" s="23"/>
      <c r="TEA720" s="23"/>
      <c r="TEB720" s="23"/>
      <c r="TEC720" s="23"/>
      <c r="TED720" s="23"/>
      <c r="TEE720" s="23"/>
      <c r="TEF720" s="23"/>
      <c r="TEG720" s="23"/>
      <c r="TEH720" s="23"/>
      <c r="TEI720" s="23"/>
      <c r="TEJ720" s="23"/>
      <c r="TEK720" s="23"/>
      <c r="TEL720" s="23"/>
      <c r="TEM720" s="23"/>
      <c r="TEN720" s="23"/>
      <c r="TEO720" s="23"/>
      <c r="TEP720" s="23"/>
      <c r="TEQ720" s="23"/>
      <c r="TER720" s="23"/>
      <c r="TES720" s="23"/>
      <c r="TET720" s="23"/>
      <c r="TEU720" s="23"/>
      <c r="TEV720" s="23"/>
      <c r="TEW720" s="23"/>
      <c r="TEX720" s="23"/>
      <c r="TEY720" s="23"/>
      <c r="TEZ720" s="23"/>
      <c r="TFA720" s="23"/>
      <c r="TFB720" s="23"/>
      <c r="TFC720" s="23"/>
      <c r="TFD720" s="23"/>
      <c r="TFE720" s="23"/>
      <c r="TFF720" s="23"/>
      <c r="TFG720" s="23"/>
      <c r="TFH720" s="23"/>
      <c r="TFI720" s="23"/>
      <c r="TFJ720" s="23"/>
      <c r="TFK720" s="23"/>
      <c r="TFL720" s="23"/>
      <c r="TFM720" s="23"/>
      <c r="TFN720" s="23"/>
      <c r="TFO720" s="23"/>
      <c r="TFP720" s="23"/>
      <c r="TFQ720" s="23"/>
      <c r="TFR720" s="23"/>
      <c r="TFS720" s="23"/>
      <c r="TFT720" s="23"/>
      <c r="TFU720" s="23"/>
      <c r="TFV720" s="23"/>
      <c r="TFW720" s="23"/>
      <c r="TFX720" s="23"/>
      <c r="TFY720" s="23"/>
      <c r="TFZ720" s="23"/>
      <c r="TGA720" s="23"/>
      <c r="TGB720" s="23"/>
      <c r="TGC720" s="23"/>
      <c r="TGD720" s="23"/>
      <c r="TGE720" s="23"/>
      <c r="TGF720" s="23"/>
      <c r="TGG720" s="23"/>
      <c r="TGH720" s="23"/>
      <c r="TGI720" s="23"/>
      <c r="TGJ720" s="23"/>
      <c r="TGK720" s="23"/>
      <c r="TGL720" s="23"/>
      <c r="TGM720" s="23"/>
      <c r="TGN720" s="23"/>
      <c r="TGO720" s="23"/>
      <c r="TGP720" s="23"/>
      <c r="TGQ720" s="23"/>
      <c r="TGR720" s="23"/>
      <c r="TGS720" s="23"/>
      <c r="TGT720" s="23"/>
      <c r="TGU720" s="23"/>
      <c r="TGV720" s="23"/>
      <c r="TGW720" s="23"/>
      <c r="TGX720" s="23"/>
      <c r="TGY720" s="23"/>
      <c r="TGZ720" s="23"/>
      <c r="THA720" s="23"/>
      <c r="THB720" s="23"/>
      <c r="THC720" s="23"/>
      <c r="THD720" s="23"/>
      <c r="THE720" s="23"/>
      <c r="THF720" s="23"/>
      <c r="THG720" s="23"/>
      <c r="THH720" s="23"/>
      <c r="THI720" s="23"/>
      <c r="THJ720" s="23"/>
      <c r="THK720" s="23"/>
      <c r="THL720" s="23"/>
      <c r="THM720" s="23"/>
      <c r="THN720" s="23"/>
      <c r="THO720" s="23"/>
      <c r="THP720" s="23"/>
      <c r="THQ720" s="23"/>
      <c r="THR720" s="23"/>
      <c r="THS720" s="23"/>
      <c r="THT720" s="23"/>
      <c r="THU720" s="23"/>
      <c r="THV720" s="23"/>
      <c r="THW720" s="23"/>
      <c r="THX720" s="23"/>
      <c r="THY720" s="23"/>
      <c r="THZ720" s="23"/>
      <c r="TIA720" s="23"/>
      <c r="TIB720" s="23"/>
      <c r="TIC720" s="23"/>
      <c r="TID720" s="23"/>
      <c r="TIE720" s="23"/>
      <c r="TIF720" s="23"/>
      <c r="TIG720" s="23"/>
      <c r="TIH720" s="23"/>
      <c r="TII720" s="23"/>
      <c r="TIJ720" s="23"/>
      <c r="TIK720" s="23"/>
      <c r="TIL720" s="23"/>
      <c r="TIM720" s="23"/>
      <c r="TIN720" s="23"/>
      <c r="TIO720" s="23"/>
      <c r="TIP720" s="23"/>
      <c r="TIQ720" s="23"/>
      <c r="TIR720" s="23"/>
      <c r="TIS720" s="23"/>
      <c r="TIT720" s="23"/>
      <c r="TIU720" s="23"/>
      <c r="TIV720" s="23"/>
      <c r="TIW720" s="23"/>
      <c r="TIX720" s="23"/>
      <c r="TIY720" s="23"/>
      <c r="TIZ720" s="23"/>
      <c r="TJA720" s="23"/>
      <c r="TJB720" s="23"/>
      <c r="TJC720" s="23"/>
      <c r="TJD720" s="23"/>
      <c r="TJE720" s="23"/>
      <c r="TJF720" s="23"/>
      <c r="TJG720" s="23"/>
      <c r="TJH720" s="23"/>
      <c r="TJI720" s="23"/>
      <c r="TJJ720" s="23"/>
      <c r="TJK720" s="23"/>
      <c r="TJL720" s="23"/>
      <c r="TJM720" s="23"/>
      <c r="TJN720" s="23"/>
      <c r="TJO720" s="23"/>
      <c r="TJP720" s="23"/>
      <c r="TJQ720" s="23"/>
      <c r="TJR720" s="23"/>
      <c r="TJS720" s="23"/>
      <c r="TJT720" s="23"/>
      <c r="TJU720" s="23"/>
      <c r="TJV720" s="23"/>
      <c r="TJW720" s="23"/>
      <c r="TJX720" s="23"/>
      <c r="TJY720" s="23"/>
      <c r="TJZ720" s="23"/>
      <c r="TKA720" s="23"/>
      <c r="TKB720" s="23"/>
      <c r="TKC720" s="23"/>
      <c r="TKD720" s="23"/>
      <c r="TKE720" s="23"/>
      <c r="TKF720" s="23"/>
      <c r="TKG720" s="23"/>
      <c r="TKH720" s="23"/>
      <c r="TKI720" s="23"/>
      <c r="TKJ720" s="23"/>
      <c r="TKK720" s="23"/>
      <c r="TKL720" s="23"/>
      <c r="TKM720" s="23"/>
      <c r="TKN720" s="23"/>
      <c r="TKO720" s="23"/>
      <c r="TKP720" s="23"/>
      <c r="TKQ720" s="23"/>
      <c r="TKR720" s="23"/>
      <c r="TKS720" s="23"/>
      <c r="TKT720" s="23"/>
      <c r="TKU720" s="23"/>
      <c r="TKV720" s="23"/>
      <c r="TKW720" s="23"/>
      <c r="TKX720" s="23"/>
      <c r="TKY720" s="23"/>
      <c r="TKZ720" s="23"/>
      <c r="TLA720" s="23"/>
      <c r="TLB720" s="23"/>
      <c r="TLC720" s="23"/>
      <c r="TLD720" s="23"/>
      <c r="TLE720" s="23"/>
      <c r="TLF720" s="23"/>
      <c r="TLG720" s="23"/>
      <c r="TLH720" s="23"/>
      <c r="TLI720" s="23"/>
      <c r="TLJ720" s="23"/>
      <c r="TLK720" s="23"/>
      <c r="TLL720" s="23"/>
      <c r="TLM720" s="23"/>
      <c r="TLN720" s="23"/>
      <c r="TLO720" s="23"/>
      <c r="TLP720" s="23"/>
      <c r="TLQ720" s="23"/>
      <c r="TLR720" s="23"/>
      <c r="TLS720" s="23"/>
      <c r="TLT720" s="23"/>
      <c r="TLU720" s="23"/>
      <c r="TLV720" s="23"/>
      <c r="TLW720" s="23"/>
      <c r="TLX720" s="23"/>
      <c r="TLY720" s="23"/>
      <c r="TLZ720" s="23"/>
      <c r="TMA720" s="23"/>
      <c r="TMB720" s="23"/>
      <c r="TMC720" s="23"/>
      <c r="TMD720" s="23"/>
      <c r="TME720" s="23"/>
      <c r="TMF720" s="23"/>
      <c r="TMG720" s="23"/>
      <c r="TMH720" s="23"/>
      <c r="TMI720" s="23"/>
      <c r="TMJ720" s="23"/>
      <c r="TMK720" s="23"/>
      <c r="TML720" s="23"/>
      <c r="TMM720" s="23"/>
      <c r="TMN720" s="23"/>
      <c r="TMO720" s="23"/>
      <c r="TMP720" s="23"/>
      <c r="TMQ720" s="23"/>
      <c r="TMR720" s="23"/>
      <c r="TMS720" s="23"/>
      <c r="TMT720" s="23"/>
      <c r="TMU720" s="23"/>
      <c r="TMV720" s="23"/>
      <c r="TMW720" s="23"/>
      <c r="TMX720" s="23"/>
      <c r="TMY720" s="23"/>
      <c r="TMZ720" s="23"/>
      <c r="TNA720" s="23"/>
      <c r="TNB720" s="23"/>
      <c r="TNC720" s="23"/>
      <c r="TND720" s="23"/>
      <c r="TNE720" s="23"/>
      <c r="TNF720" s="23"/>
      <c r="TNG720" s="23"/>
      <c r="TNH720" s="23"/>
      <c r="TNI720" s="23"/>
      <c r="TNJ720" s="23"/>
      <c r="TNK720" s="23"/>
      <c r="TNL720" s="23"/>
      <c r="TNM720" s="23"/>
      <c r="TNN720" s="23"/>
      <c r="TNO720" s="23"/>
      <c r="TNP720" s="23"/>
      <c r="TNQ720" s="23"/>
      <c r="TNR720" s="23"/>
      <c r="TNS720" s="23"/>
      <c r="TNT720" s="23"/>
      <c r="TNU720" s="23"/>
      <c r="TNV720" s="23"/>
      <c r="TNW720" s="23"/>
      <c r="TNX720" s="23"/>
      <c r="TNY720" s="23"/>
      <c r="TNZ720" s="23"/>
      <c r="TOA720" s="23"/>
      <c r="TOB720" s="23"/>
      <c r="TOC720" s="23"/>
      <c r="TOD720" s="23"/>
      <c r="TOE720" s="23"/>
      <c r="TOF720" s="23"/>
      <c r="TOG720" s="23"/>
      <c r="TOH720" s="23"/>
      <c r="TOI720" s="23"/>
      <c r="TOJ720" s="23"/>
      <c r="TOK720" s="23"/>
      <c r="TOL720" s="23"/>
      <c r="TOM720" s="23"/>
      <c r="TON720" s="23"/>
      <c r="TOO720" s="23"/>
      <c r="TOP720" s="23"/>
      <c r="TOQ720" s="23"/>
      <c r="TOR720" s="23"/>
      <c r="TOS720" s="23"/>
      <c r="TOT720" s="23"/>
      <c r="TOU720" s="23"/>
      <c r="TOV720" s="23"/>
      <c r="TOW720" s="23"/>
      <c r="TOX720" s="23"/>
      <c r="TOY720" s="23"/>
      <c r="TOZ720" s="23"/>
      <c r="TPA720" s="23"/>
      <c r="TPB720" s="23"/>
      <c r="TPC720" s="23"/>
      <c r="TPD720" s="23"/>
      <c r="TPE720" s="23"/>
      <c r="TPF720" s="23"/>
      <c r="TPG720" s="23"/>
      <c r="TPH720" s="23"/>
      <c r="TPI720" s="23"/>
      <c r="TPJ720" s="23"/>
      <c r="TPK720" s="23"/>
      <c r="TPL720" s="23"/>
      <c r="TPM720" s="23"/>
      <c r="TPN720" s="23"/>
      <c r="TPO720" s="23"/>
      <c r="TPP720" s="23"/>
      <c r="TPQ720" s="23"/>
      <c r="TPR720" s="23"/>
      <c r="TPS720" s="23"/>
      <c r="TPT720" s="23"/>
      <c r="TPU720" s="23"/>
      <c r="TPV720" s="23"/>
      <c r="TPW720" s="23"/>
      <c r="TPX720" s="23"/>
      <c r="TPY720" s="23"/>
      <c r="TPZ720" s="23"/>
      <c r="TQA720" s="23"/>
      <c r="TQB720" s="23"/>
      <c r="TQC720" s="23"/>
      <c r="TQD720" s="23"/>
      <c r="TQE720" s="23"/>
      <c r="TQF720" s="23"/>
      <c r="TQG720" s="23"/>
      <c r="TQH720" s="23"/>
      <c r="TQI720" s="23"/>
      <c r="TQJ720" s="23"/>
      <c r="TQK720" s="23"/>
      <c r="TQL720" s="23"/>
      <c r="TQM720" s="23"/>
      <c r="TQN720" s="23"/>
      <c r="TQO720" s="23"/>
      <c r="TQP720" s="23"/>
      <c r="TQQ720" s="23"/>
      <c r="TQR720" s="23"/>
      <c r="TQS720" s="23"/>
      <c r="TQT720" s="23"/>
      <c r="TQU720" s="23"/>
      <c r="TQV720" s="23"/>
      <c r="TQW720" s="23"/>
      <c r="TQX720" s="23"/>
      <c r="TQY720" s="23"/>
      <c r="TQZ720" s="23"/>
      <c r="TRA720" s="23"/>
      <c r="TRB720" s="23"/>
      <c r="TRC720" s="23"/>
      <c r="TRD720" s="23"/>
      <c r="TRE720" s="23"/>
      <c r="TRF720" s="23"/>
      <c r="TRG720" s="23"/>
      <c r="TRH720" s="23"/>
      <c r="TRI720" s="23"/>
      <c r="TRJ720" s="23"/>
      <c r="TRK720" s="23"/>
      <c r="TRL720" s="23"/>
      <c r="TRM720" s="23"/>
      <c r="TRN720" s="23"/>
      <c r="TRO720" s="23"/>
      <c r="TRP720" s="23"/>
      <c r="TRQ720" s="23"/>
      <c r="TRR720" s="23"/>
      <c r="TRS720" s="23"/>
      <c r="TRT720" s="23"/>
      <c r="TRU720" s="23"/>
      <c r="TRV720" s="23"/>
      <c r="TRW720" s="23"/>
      <c r="TRX720" s="23"/>
      <c r="TRY720" s="23"/>
      <c r="TRZ720" s="23"/>
      <c r="TSA720" s="23"/>
      <c r="TSB720" s="23"/>
      <c r="TSC720" s="23"/>
      <c r="TSD720" s="23"/>
      <c r="TSE720" s="23"/>
      <c r="TSF720" s="23"/>
      <c r="TSG720" s="23"/>
      <c r="TSH720" s="23"/>
      <c r="TSI720" s="23"/>
      <c r="TSJ720" s="23"/>
      <c r="TSK720" s="23"/>
      <c r="TSL720" s="23"/>
      <c r="TSM720" s="23"/>
      <c r="TSN720" s="23"/>
      <c r="TSO720" s="23"/>
      <c r="TSP720" s="23"/>
      <c r="TSQ720" s="23"/>
      <c r="TSR720" s="23"/>
      <c r="TSS720" s="23"/>
      <c r="TST720" s="23"/>
      <c r="TSU720" s="23"/>
      <c r="TSV720" s="23"/>
      <c r="TSW720" s="23"/>
      <c r="TSX720" s="23"/>
      <c r="TSY720" s="23"/>
      <c r="TSZ720" s="23"/>
      <c r="TTA720" s="23"/>
      <c r="TTB720" s="23"/>
      <c r="TTC720" s="23"/>
      <c r="TTD720" s="23"/>
      <c r="TTE720" s="23"/>
      <c r="TTF720" s="23"/>
      <c r="TTG720" s="23"/>
      <c r="TTH720" s="23"/>
      <c r="TTI720" s="23"/>
      <c r="TTJ720" s="23"/>
      <c r="TTK720" s="23"/>
      <c r="TTL720" s="23"/>
      <c r="TTM720" s="23"/>
      <c r="TTN720" s="23"/>
      <c r="TTO720" s="23"/>
      <c r="TTP720" s="23"/>
      <c r="TTQ720" s="23"/>
      <c r="TTR720" s="23"/>
      <c r="TTS720" s="23"/>
      <c r="TTT720" s="23"/>
      <c r="TTU720" s="23"/>
      <c r="TTV720" s="23"/>
      <c r="TTW720" s="23"/>
      <c r="TTX720" s="23"/>
      <c r="TTY720" s="23"/>
      <c r="TTZ720" s="23"/>
      <c r="TUA720" s="23"/>
      <c r="TUB720" s="23"/>
      <c r="TUC720" s="23"/>
      <c r="TUD720" s="23"/>
      <c r="TUE720" s="23"/>
      <c r="TUF720" s="23"/>
      <c r="TUG720" s="23"/>
      <c r="TUH720" s="23"/>
      <c r="TUI720" s="23"/>
      <c r="TUJ720" s="23"/>
      <c r="TUK720" s="23"/>
      <c r="TUL720" s="23"/>
      <c r="TUM720" s="23"/>
      <c r="TUN720" s="23"/>
      <c r="TUO720" s="23"/>
      <c r="TUP720" s="23"/>
      <c r="TUQ720" s="23"/>
      <c r="TUR720" s="23"/>
      <c r="TUS720" s="23"/>
      <c r="TUT720" s="23"/>
      <c r="TUU720" s="23"/>
      <c r="TUV720" s="23"/>
      <c r="TUW720" s="23"/>
      <c r="TUX720" s="23"/>
      <c r="TUY720" s="23"/>
      <c r="TUZ720" s="23"/>
      <c r="TVA720" s="23"/>
      <c r="TVB720" s="23"/>
      <c r="TVC720" s="23"/>
      <c r="TVD720" s="23"/>
      <c r="TVE720" s="23"/>
      <c r="TVF720" s="23"/>
      <c r="TVG720" s="23"/>
      <c r="TVH720" s="23"/>
      <c r="TVI720" s="23"/>
      <c r="TVJ720" s="23"/>
      <c r="TVK720" s="23"/>
      <c r="TVL720" s="23"/>
      <c r="TVM720" s="23"/>
      <c r="TVN720" s="23"/>
      <c r="TVO720" s="23"/>
      <c r="TVP720" s="23"/>
      <c r="TVQ720" s="23"/>
      <c r="TVR720" s="23"/>
      <c r="TVS720" s="23"/>
      <c r="TVT720" s="23"/>
      <c r="TVU720" s="23"/>
      <c r="TVV720" s="23"/>
      <c r="TVW720" s="23"/>
      <c r="TVX720" s="23"/>
      <c r="TVY720" s="23"/>
      <c r="TVZ720" s="23"/>
      <c r="TWA720" s="23"/>
      <c r="TWB720" s="23"/>
      <c r="TWC720" s="23"/>
      <c r="TWD720" s="23"/>
      <c r="TWE720" s="23"/>
      <c r="TWF720" s="23"/>
      <c r="TWG720" s="23"/>
      <c r="TWH720" s="23"/>
      <c r="TWI720" s="23"/>
      <c r="TWJ720" s="23"/>
      <c r="TWK720" s="23"/>
      <c r="TWL720" s="23"/>
      <c r="TWM720" s="23"/>
      <c r="TWN720" s="23"/>
      <c r="TWO720" s="23"/>
      <c r="TWP720" s="23"/>
      <c r="TWQ720" s="23"/>
      <c r="TWR720" s="23"/>
      <c r="TWS720" s="23"/>
      <c r="TWT720" s="23"/>
      <c r="TWU720" s="23"/>
      <c r="TWV720" s="23"/>
      <c r="TWW720" s="23"/>
      <c r="TWX720" s="23"/>
      <c r="TWY720" s="23"/>
      <c r="TWZ720" s="23"/>
      <c r="TXA720" s="23"/>
      <c r="TXB720" s="23"/>
      <c r="TXC720" s="23"/>
      <c r="TXD720" s="23"/>
      <c r="TXE720" s="23"/>
      <c r="TXF720" s="23"/>
      <c r="TXG720" s="23"/>
      <c r="TXH720" s="23"/>
      <c r="TXI720" s="23"/>
      <c r="TXJ720" s="23"/>
      <c r="TXK720" s="23"/>
      <c r="TXL720" s="23"/>
      <c r="TXM720" s="23"/>
      <c r="TXN720" s="23"/>
      <c r="TXO720" s="23"/>
      <c r="TXP720" s="23"/>
      <c r="TXQ720" s="23"/>
      <c r="TXR720" s="23"/>
      <c r="TXS720" s="23"/>
      <c r="TXT720" s="23"/>
      <c r="TXU720" s="23"/>
      <c r="TXV720" s="23"/>
      <c r="TXW720" s="23"/>
      <c r="TXX720" s="23"/>
      <c r="TXY720" s="23"/>
      <c r="TXZ720" s="23"/>
      <c r="TYA720" s="23"/>
      <c r="TYB720" s="23"/>
      <c r="TYC720" s="23"/>
      <c r="TYD720" s="23"/>
      <c r="TYE720" s="23"/>
      <c r="TYF720" s="23"/>
      <c r="TYG720" s="23"/>
      <c r="TYH720" s="23"/>
      <c r="TYI720" s="23"/>
      <c r="TYJ720" s="23"/>
      <c r="TYK720" s="23"/>
      <c r="TYL720" s="23"/>
      <c r="TYM720" s="23"/>
      <c r="TYN720" s="23"/>
      <c r="TYO720" s="23"/>
      <c r="TYP720" s="23"/>
      <c r="TYQ720" s="23"/>
      <c r="TYR720" s="23"/>
      <c r="TYS720" s="23"/>
      <c r="TYT720" s="23"/>
      <c r="TYU720" s="23"/>
      <c r="TYV720" s="23"/>
      <c r="TYW720" s="23"/>
      <c r="TYX720" s="23"/>
      <c r="TYY720" s="23"/>
      <c r="TYZ720" s="23"/>
      <c r="TZA720" s="23"/>
      <c r="TZB720" s="23"/>
      <c r="TZC720" s="23"/>
      <c r="TZD720" s="23"/>
      <c r="TZE720" s="23"/>
      <c r="TZF720" s="23"/>
      <c r="TZG720" s="23"/>
      <c r="TZH720" s="23"/>
      <c r="TZI720" s="23"/>
      <c r="TZJ720" s="23"/>
      <c r="TZK720" s="23"/>
      <c r="TZL720" s="23"/>
      <c r="TZM720" s="23"/>
      <c r="TZN720" s="23"/>
      <c r="TZO720" s="23"/>
      <c r="TZP720" s="23"/>
      <c r="TZQ720" s="23"/>
      <c r="TZR720" s="23"/>
      <c r="TZS720" s="23"/>
      <c r="TZT720" s="23"/>
      <c r="TZU720" s="23"/>
      <c r="TZV720" s="23"/>
      <c r="TZW720" s="23"/>
      <c r="TZX720" s="23"/>
      <c r="TZY720" s="23"/>
      <c r="TZZ720" s="23"/>
      <c r="UAA720" s="23"/>
      <c r="UAB720" s="23"/>
      <c r="UAC720" s="23"/>
      <c r="UAD720" s="23"/>
      <c r="UAE720" s="23"/>
      <c r="UAF720" s="23"/>
      <c r="UAG720" s="23"/>
      <c r="UAH720" s="23"/>
      <c r="UAI720" s="23"/>
      <c r="UAJ720" s="23"/>
      <c r="UAK720" s="23"/>
      <c r="UAL720" s="23"/>
      <c r="UAM720" s="23"/>
      <c r="UAN720" s="23"/>
      <c r="UAO720" s="23"/>
      <c r="UAP720" s="23"/>
      <c r="UAQ720" s="23"/>
      <c r="UAR720" s="23"/>
      <c r="UAS720" s="23"/>
      <c r="UAT720" s="23"/>
      <c r="UAU720" s="23"/>
      <c r="UAV720" s="23"/>
      <c r="UAW720" s="23"/>
      <c r="UAX720" s="23"/>
      <c r="UAY720" s="23"/>
      <c r="UAZ720" s="23"/>
      <c r="UBA720" s="23"/>
      <c r="UBB720" s="23"/>
      <c r="UBC720" s="23"/>
      <c r="UBD720" s="23"/>
      <c r="UBE720" s="23"/>
      <c r="UBF720" s="23"/>
      <c r="UBG720" s="23"/>
      <c r="UBH720" s="23"/>
      <c r="UBI720" s="23"/>
      <c r="UBJ720" s="23"/>
      <c r="UBK720" s="23"/>
      <c r="UBL720" s="23"/>
      <c r="UBM720" s="23"/>
      <c r="UBN720" s="23"/>
      <c r="UBO720" s="23"/>
      <c r="UBP720" s="23"/>
      <c r="UBQ720" s="23"/>
      <c r="UBR720" s="23"/>
      <c r="UBS720" s="23"/>
      <c r="UBT720" s="23"/>
      <c r="UBU720" s="23"/>
      <c r="UBV720" s="23"/>
      <c r="UBW720" s="23"/>
      <c r="UBX720" s="23"/>
      <c r="UBY720" s="23"/>
      <c r="UBZ720" s="23"/>
      <c r="UCA720" s="23"/>
      <c r="UCB720" s="23"/>
      <c r="UCC720" s="23"/>
      <c r="UCD720" s="23"/>
      <c r="UCE720" s="23"/>
      <c r="UCF720" s="23"/>
      <c r="UCG720" s="23"/>
      <c r="UCH720" s="23"/>
      <c r="UCI720" s="23"/>
      <c r="UCJ720" s="23"/>
      <c r="UCK720" s="23"/>
      <c r="UCL720" s="23"/>
      <c r="UCM720" s="23"/>
      <c r="UCN720" s="23"/>
      <c r="UCO720" s="23"/>
      <c r="UCP720" s="23"/>
      <c r="UCQ720" s="23"/>
      <c r="UCR720" s="23"/>
      <c r="UCS720" s="23"/>
      <c r="UCT720" s="23"/>
      <c r="UCU720" s="23"/>
      <c r="UCV720" s="23"/>
      <c r="UCW720" s="23"/>
      <c r="UCX720" s="23"/>
      <c r="UCY720" s="23"/>
      <c r="UCZ720" s="23"/>
      <c r="UDA720" s="23"/>
      <c r="UDB720" s="23"/>
      <c r="UDC720" s="23"/>
      <c r="UDD720" s="23"/>
      <c r="UDE720" s="23"/>
      <c r="UDF720" s="23"/>
      <c r="UDG720" s="23"/>
      <c r="UDH720" s="23"/>
      <c r="UDI720" s="23"/>
      <c r="UDJ720" s="23"/>
      <c r="UDK720" s="23"/>
      <c r="UDL720" s="23"/>
      <c r="UDM720" s="23"/>
      <c r="UDN720" s="23"/>
      <c r="UDO720" s="23"/>
      <c r="UDP720" s="23"/>
      <c r="UDQ720" s="23"/>
      <c r="UDR720" s="23"/>
      <c r="UDS720" s="23"/>
      <c r="UDT720" s="23"/>
      <c r="UDU720" s="23"/>
      <c r="UDV720" s="23"/>
      <c r="UDW720" s="23"/>
      <c r="UDX720" s="23"/>
      <c r="UDY720" s="23"/>
      <c r="UDZ720" s="23"/>
      <c r="UEA720" s="23"/>
      <c r="UEB720" s="23"/>
      <c r="UEC720" s="23"/>
      <c r="UED720" s="23"/>
      <c r="UEE720" s="23"/>
      <c r="UEF720" s="23"/>
      <c r="UEG720" s="23"/>
      <c r="UEH720" s="23"/>
      <c r="UEI720" s="23"/>
      <c r="UEJ720" s="23"/>
      <c r="UEK720" s="23"/>
      <c r="UEL720" s="23"/>
      <c r="UEM720" s="23"/>
      <c r="UEN720" s="23"/>
      <c r="UEO720" s="23"/>
      <c r="UEP720" s="23"/>
      <c r="UEQ720" s="23"/>
      <c r="UER720" s="23"/>
      <c r="UES720" s="23"/>
      <c r="UET720" s="23"/>
      <c r="UEU720" s="23"/>
      <c r="UEV720" s="23"/>
      <c r="UEW720" s="23"/>
      <c r="UEX720" s="23"/>
      <c r="UEY720" s="23"/>
      <c r="UEZ720" s="23"/>
      <c r="UFA720" s="23"/>
      <c r="UFB720" s="23"/>
      <c r="UFC720" s="23"/>
      <c r="UFD720" s="23"/>
      <c r="UFE720" s="23"/>
      <c r="UFF720" s="23"/>
      <c r="UFG720" s="23"/>
      <c r="UFH720" s="23"/>
      <c r="UFI720" s="23"/>
      <c r="UFJ720" s="23"/>
      <c r="UFK720" s="23"/>
      <c r="UFL720" s="23"/>
      <c r="UFM720" s="23"/>
      <c r="UFN720" s="23"/>
      <c r="UFO720" s="23"/>
      <c r="UFP720" s="23"/>
      <c r="UFQ720" s="23"/>
      <c r="UFR720" s="23"/>
      <c r="UFS720" s="23"/>
      <c r="UFT720" s="23"/>
      <c r="UFU720" s="23"/>
      <c r="UFV720" s="23"/>
      <c r="UFW720" s="23"/>
      <c r="UFX720" s="23"/>
      <c r="UFY720" s="23"/>
      <c r="UFZ720" s="23"/>
      <c r="UGA720" s="23"/>
      <c r="UGB720" s="23"/>
      <c r="UGC720" s="23"/>
      <c r="UGD720" s="23"/>
      <c r="UGE720" s="23"/>
      <c r="UGF720" s="23"/>
      <c r="UGG720" s="23"/>
      <c r="UGH720" s="23"/>
      <c r="UGI720" s="23"/>
      <c r="UGJ720" s="23"/>
      <c r="UGK720" s="23"/>
      <c r="UGL720" s="23"/>
      <c r="UGM720" s="23"/>
      <c r="UGN720" s="23"/>
      <c r="UGO720" s="23"/>
      <c r="UGP720" s="23"/>
      <c r="UGQ720" s="23"/>
      <c r="UGR720" s="23"/>
      <c r="UGS720" s="23"/>
      <c r="UGT720" s="23"/>
      <c r="UGU720" s="23"/>
      <c r="UGV720" s="23"/>
      <c r="UGW720" s="23"/>
      <c r="UGX720" s="23"/>
      <c r="UGY720" s="23"/>
      <c r="UGZ720" s="23"/>
      <c r="UHA720" s="23"/>
      <c r="UHB720" s="23"/>
      <c r="UHC720" s="23"/>
      <c r="UHD720" s="23"/>
      <c r="UHE720" s="23"/>
      <c r="UHF720" s="23"/>
      <c r="UHG720" s="23"/>
      <c r="UHH720" s="23"/>
      <c r="UHI720" s="23"/>
      <c r="UHJ720" s="23"/>
      <c r="UHK720" s="23"/>
      <c r="UHL720" s="23"/>
      <c r="UHM720" s="23"/>
      <c r="UHN720" s="23"/>
      <c r="UHO720" s="23"/>
      <c r="UHP720" s="23"/>
      <c r="UHQ720" s="23"/>
      <c r="UHR720" s="23"/>
      <c r="UHS720" s="23"/>
      <c r="UHT720" s="23"/>
      <c r="UHU720" s="23"/>
      <c r="UHV720" s="23"/>
      <c r="UHW720" s="23"/>
      <c r="UHX720" s="23"/>
      <c r="UHY720" s="23"/>
      <c r="UHZ720" s="23"/>
      <c r="UIA720" s="23"/>
      <c r="UIB720" s="23"/>
      <c r="UIC720" s="23"/>
      <c r="UID720" s="23"/>
      <c r="UIE720" s="23"/>
      <c r="UIF720" s="23"/>
      <c r="UIG720" s="23"/>
      <c r="UIH720" s="23"/>
      <c r="UII720" s="23"/>
      <c r="UIJ720" s="23"/>
      <c r="UIK720" s="23"/>
      <c r="UIL720" s="23"/>
      <c r="UIM720" s="23"/>
      <c r="UIN720" s="23"/>
      <c r="UIO720" s="23"/>
      <c r="UIP720" s="23"/>
      <c r="UIQ720" s="23"/>
      <c r="UIR720" s="23"/>
      <c r="UIS720" s="23"/>
      <c r="UIT720" s="23"/>
      <c r="UIU720" s="23"/>
      <c r="UIV720" s="23"/>
      <c r="UIW720" s="23"/>
      <c r="UIX720" s="23"/>
      <c r="UIY720" s="23"/>
      <c r="UIZ720" s="23"/>
      <c r="UJA720" s="23"/>
      <c r="UJB720" s="23"/>
      <c r="UJC720" s="23"/>
      <c r="UJD720" s="23"/>
      <c r="UJE720" s="23"/>
      <c r="UJF720" s="23"/>
      <c r="UJG720" s="23"/>
      <c r="UJH720" s="23"/>
      <c r="UJI720" s="23"/>
      <c r="UJJ720" s="23"/>
      <c r="UJK720" s="23"/>
      <c r="UJL720" s="23"/>
      <c r="UJM720" s="23"/>
      <c r="UJN720" s="23"/>
      <c r="UJO720" s="23"/>
      <c r="UJP720" s="23"/>
      <c r="UJQ720" s="23"/>
      <c r="UJR720" s="23"/>
      <c r="UJS720" s="23"/>
      <c r="UJT720" s="23"/>
      <c r="UJU720" s="23"/>
      <c r="UJV720" s="23"/>
      <c r="UJW720" s="23"/>
      <c r="UJX720" s="23"/>
      <c r="UJY720" s="23"/>
      <c r="UJZ720" s="23"/>
      <c r="UKA720" s="23"/>
      <c r="UKB720" s="23"/>
      <c r="UKC720" s="23"/>
      <c r="UKD720" s="23"/>
      <c r="UKE720" s="23"/>
      <c r="UKF720" s="23"/>
      <c r="UKG720" s="23"/>
      <c r="UKH720" s="23"/>
      <c r="UKI720" s="23"/>
      <c r="UKJ720" s="23"/>
      <c r="UKK720" s="23"/>
      <c r="UKL720" s="23"/>
      <c r="UKM720" s="23"/>
      <c r="UKN720" s="23"/>
      <c r="UKO720" s="23"/>
      <c r="UKP720" s="23"/>
      <c r="UKQ720" s="23"/>
      <c r="UKR720" s="23"/>
      <c r="UKS720" s="23"/>
      <c r="UKT720" s="23"/>
      <c r="UKU720" s="23"/>
      <c r="UKV720" s="23"/>
      <c r="UKW720" s="23"/>
      <c r="UKX720" s="23"/>
      <c r="UKY720" s="23"/>
      <c r="UKZ720" s="23"/>
      <c r="ULA720" s="23"/>
      <c r="ULB720" s="23"/>
      <c r="ULC720" s="23"/>
      <c r="ULD720" s="23"/>
      <c r="ULE720" s="23"/>
      <c r="ULF720" s="23"/>
      <c r="ULG720" s="23"/>
      <c r="ULH720" s="23"/>
      <c r="ULI720" s="23"/>
      <c r="ULJ720" s="23"/>
      <c r="ULK720" s="23"/>
      <c r="ULL720" s="23"/>
      <c r="ULM720" s="23"/>
      <c r="ULN720" s="23"/>
      <c r="ULO720" s="23"/>
      <c r="ULP720" s="23"/>
      <c r="ULQ720" s="23"/>
      <c r="ULR720" s="23"/>
      <c r="ULS720" s="23"/>
      <c r="ULT720" s="23"/>
      <c r="ULU720" s="23"/>
      <c r="ULV720" s="23"/>
      <c r="ULW720" s="23"/>
      <c r="ULX720" s="23"/>
      <c r="ULY720" s="23"/>
      <c r="ULZ720" s="23"/>
      <c r="UMA720" s="23"/>
      <c r="UMB720" s="23"/>
      <c r="UMC720" s="23"/>
      <c r="UMD720" s="23"/>
      <c r="UME720" s="23"/>
      <c r="UMF720" s="23"/>
      <c r="UMG720" s="23"/>
      <c r="UMH720" s="23"/>
      <c r="UMI720" s="23"/>
      <c r="UMJ720" s="23"/>
      <c r="UMK720" s="23"/>
      <c r="UML720" s="23"/>
      <c r="UMM720" s="23"/>
      <c r="UMN720" s="23"/>
      <c r="UMO720" s="23"/>
      <c r="UMP720" s="23"/>
      <c r="UMQ720" s="23"/>
      <c r="UMR720" s="23"/>
      <c r="UMS720" s="23"/>
      <c r="UMT720" s="23"/>
      <c r="UMU720" s="23"/>
      <c r="UMV720" s="23"/>
      <c r="UMW720" s="23"/>
      <c r="UMX720" s="23"/>
      <c r="UMY720" s="23"/>
      <c r="UMZ720" s="23"/>
      <c r="UNA720" s="23"/>
      <c r="UNB720" s="23"/>
      <c r="UNC720" s="23"/>
      <c r="UND720" s="23"/>
      <c r="UNE720" s="23"/>
      <c r="UNF720" s="23"/>
      <c r="UNG720" s="23"/>
      <c r="UNH720" s="23"/>
      <c r="UNI720" s="23"/>
      <c r="UNJ720" s="23"/>
      <c r="UNK720" s="23"/>
      <c r="UNL720" s="23"/>
      <c r="UNM720" s="23"/>
      <c r="UNN720" s="23"/>
      <c r="UNO720" s="23"/>
      <c r="UNP720" s="23"/>
      <c r="UNQ720" s="23"/>
      <c r="UNR720" s="23"/>
      <c r="UNS720" s="23"/>
      <c r="UNT720" s="23"/>
      <c r="UNU720" s="23"/>
      <c r="UNV720" s="23"/>
      <c r="UNW720" s="23"/>
      <c r="UNX720" s="23"/>
      <c r="UNY720" s="23"/>
      <c r="UNZ720" s="23"/>
      <c r="UOA720" s="23"/>
      <c r="UOB720" s="23"/>
      <c r="UOC720" s="23"/>
      <c r="UOD720" s="23"/>
      <c r="UOE720" s="23"/>
      <c r="UOF720" s="23"/>
      <c r="UOG720" s="23"/>
      <c r="UOH720" s="23"/>
      <c r="UOI720" s="23"/>
      <c r="UOJ720" s="23"/>
      <c r="UOK720" s="23"/>
      <c r="UOL720" s="23"/>
      <c r="UOM720" s="23"/>
      <c r="UON720" s="23"/>
      <c r="UOO720" s="23"/>
      <c r="UOP720" s="23"/>
      <c r="UOQ720" s="23"/>
      <c r="UOR720" s="23"/>
      <c r="UOS720" s="23"/>
      <c r="UOT720" s="23"/>
      <c r="UOU720" s="23"/>
      <c r="UOV720" s="23"/>
      <c r="UOW720" s="23"/>
      <c r="UOX720" s="23"/>
      <c r="UOY720" s="23"/>
      <c r="UOZ720" s="23"/>
      <c r="UPA720" s="23"/>
      <c r="UPB720" s="23"/>
      <c r="UPC720" s="23"/>
      <c r="UPD720" s="23"/>
      <c r="UPE720" s="23"/>
      <c r="UPF720" s="23"/>
      <c r="UPG720" s="23"/>
      <c r="UPH720" s="23"/>
      <c r="UPI720" s="23"/>
      <c r="UPJ720" s="23"/>
      <c r="UPK720" s="23"/>
      <c r="UPL720" s="23"/>
      <c r="UPM720" s="23"/>
      <c r="UPN720" s="23"/>
      <c r="UPO720" s="23"/>
      <c r="UPP720" s="23"/>
      <c r="UPQ720" s="23"/>
      <c r="UPR720" s="23"/>
      <c r="UPS720" s="23"/>
      <c r="UPT720" s="23"/>
      <c r="UPU720" s="23"/>
      <c r="UPV720" s="23"/>
      <c r="UPW720" s="23"/>
      <c r="UPX720" s="23"/>
      <c r="UPY720" s="23"/>
      <c r="UPZ720" s="23"/>
      <c r="UQA720" s="23"/>
      <c r="UQB720" s="23"/>
      <c r="UQC720" s="23"/>
      <c r="UQD720" s="23"/>
      <c r="UQE720" s="23"/>
      <c r="UQF720" s="23"/>
      <c r="UQG720" s="23"/>
      <c r="UQH720" s="23"/>
      <c r="UQI720" s="23"/>
      <c r="UQJ720" s="23"/>
      <c r="UQK720" s="23"/>
      <c r="UQL720" s="23"/>
      <c r="UQM720" s="23"/>
      <c r="UQN720" s="23"/>
      <c r="UQO720" s="23"/>
      <c r="UQP720" s="23"/>
      <c r="UQQ720" s="23"/>
      <c r="UQR720" s="23"/>
      <c r="UQS720" s="23"/>
      <c r="UQT720" s="23"/>
      <c r="UQU720" s="23"/>
      <c r="UQV720" s="23"/>
      <c r="UQW720" s="23"/>
      <c r="UQX720" s="23"/>
      <c r="UQY720" s="23"/>
      <c r="UQZ720" s="23"/>
      <c r="URA720" s="23"/>
      <c r="URB720" s="23"/>
      <c r="URC720" s="23"/>
      <c r="URD720" s="23"/>
      <c r="URE720" s="23"/>
      <c r="URF720" s="23"/>
      <c r="URG720" s="23"/>
      <c r="URH720" s="23"/>
      <c r="URI720" s="23"/>
      <c r="URJ720" s="23"/>
      <c r="URK720" s="23"/>
      <c r="URL720" s="23"/>
      <c r="URM720" s="23"/>
      <c r="URN720" s="23"/>
      <c r="URO720" s="23"/>
      <c r="URP720" s="23"/>
      <c r="URQ720" s="23"/>
      <c r="URR720" s="23"/>
      <c r="URS720" s="23"/>
      <c r="URT720" s="23"/>
      <c r="URU720" s="23"/>
      <c r="URV720" s="23"/>
      <c r="URW720" s="23"/>
      <c r="URX720" s="23"/>
      <c r="URY720" s="23"/>
      <c r="URZ720" s="23"/>
      <c r="USA720" s="23"/>
      <c r="USB720" s="23"/>
      <c r="USC720" s="23"/>
      <c r="USD720" s="23"/>
      <c r="USE720" s="23"/>
      <c r="USF720" s="23"/>
      <c r="USG720" s="23"/>
      <c r="USH720" s="23"/>
      <c r="USI720" s="23"/>
      <c r="USJ720" s="23"/>
      <c r="USK720" s="23"/>
      <c r="USL720" s="23"/>
      <c r="USM720" s="23"/>
      <c r="USN720" s="23"/>
      <c r="USO720" s="23"/>
      <c r="USP720" s="23"/>
      <c r="USQ720" s="23"/>
      <c r="USR720" s="23"/>
      <c r="USS720" s="23"/>
      <c r="UST720" s="23"/>
      <c r="USU720" s="23"/>
      <c r="USV720" s="23"/>
      <c r="USW720" s="23"/>
      <c r="USX720" s="23"/>
      <c r="USY720" s="23"/>
      <c r="USZ720" s="23"/>
      <c r="UTA720" s="23"/>
      <c r="UTB720" s="23"/>
      <c r="UTC720" s="23"/>
      <c r="UTD720" s="23"/>
      <c r="UTE720" s="23"/>
      <c r="UTF720" s="23"/>
      <c r="UTG720" s="23"/>
      <c r="UTH720" s="23"/>
      <c r="UTI720" s="23"/>
      <c r="UTJ720" s="23"/>
      <c r="UTK720" s="23"/>
      <c r="UTL720" s="23"/>
      <c r="UTM720" s="23"/>
      <c r="UTN720" s="23"/>
      <c r="UTO720" s="23"/>
      <c r="UTP720" s="23"/>
      <c r="UTQ720" s="23"/>
      <c r="UTR720" s="23"/>
      <c r="UTS720" s="23"/>
      <c r="UTT720" s="23"/>
      <c r="UTU720" s="23"/>
      <c r="UTV720" s="23"/>
      <c r="UTW720" s="23"/>
      <c r="UTX720" s="23"/>
      <c r="UTY720" s="23"/>
      <c r="UTZ720" s="23"/>
      <c r="UUA720" s="23"/>
      <c r="UUB720" s="23"/>
      <c r="UUC720" s="23"/>
      <c r="UUD720" s="23"/>
      <c r="UUE720" s="23"/>
      <c r="UUF720" s="23"/>
      <c r="UUG720" s="23"/>
      <c r="UUH720" s="23"/>
      <c r="UUI720" s="23"/>
      <c r="UUJ720" s="23"/>
      <c r="UUK720" s="23"/>
      <c r="UUL720" s="23"/>
      <c r="UUM720" s="23"/>
      <c r="UUN720" s="23"/>
      <c r="UUO720" s="23"/>
      <c r="UUP720" s="23"/>
      <c r="UUQ720" s="23"/>
      <c r="UUR720" s="23"/>
      <c r="UUS720" s="23"/>
      <c r="UUT720" s="23"/>
      <c r="UUU720" s="23"/>
      <c r="UUV720" s="23"/>
      <c r="UUW720" s="23"/>
      <c r="UUX720" s="23"/>
      <c r="UUY720" s="23"/>
      <c r="UUZ720" s="23"/>
      <c r="UVA720" s="23"/>
      <c r="UVB720" s="23"/>
      <c r="UVC720" s="23"/>
      <c r="UVD720" s="23"/>
      <c r="UVE720" s="23"/>
      <c r="UVF720" s="23"/>
      <c r="UVG720" s="23"/>
      <c r="UVH720" s="23"/>
      <c r="UVI720" s="23"/>
      <c r="UVJ720" s="23"/>
      <c r="UVK720" s="23"/>
      <c r="UVL720" s="23"/>
      <c r="UVM720" s="23"/>
      <c r="UVN720" s="23"/>
      <c r="UVO720" s="23"/>
      <c r="UVP720" s="23"/>
      <c r="UVQ720" s="23"/>
      <c r="UVR720" s="23"/>
      <c r="UVS720" s="23"/>
      <c r="UVT720" s="23"/>
      <c r="UVU720" s="23"/>
      <c r="UVV720" s="23"/>
      <c r="UVW720" s="23"/>
      <c r="UVX720" s="23"/>
      <c r="UVY720" s="23"/>
      <c r="UVZ720" s="23"/>
      <c r="UWA720" s="23"/>
      <c r="UWB720" s="23"/>
      <c r="UWC720" s="23"/>
      <c r="UWD720" s="23"/>
      <c r="UWE720" s="23"/>
      <c r="UWF720" s="23"/>
      <c r="UWG720" s="23"/>
      <c r="UWH720" s="23"/>
      <c r="UWI720" s="23"/>
      <c r="UWJ720" s="23"/>
      <c r="UWK720" s="23"/>
      <c r="UWL720" s="23"/>
      <c r="UWM720" s="23"/>
      <c r="UWN720" s="23"/>
      <c r="UWO720" s="23"/>
      <c r="UWP720" s="23"/>
      <c r="UWQ720" s="23"/>
      <c r="UWR720" s="23"/>
      <c r="UWS720" s="23"/>
      <c r="UWT720" s="23"/>
      <c r="UWU720" s="23"/>
      <c r="UWV720" s="23"/>
      <c r="UWW720" s="23"/>
      <c r="UWX720" s="23"/>
      <c r="UWY720" s="23"/>
      <c r="UWZ720" s="23"/>
      <c r="UXA720" s="23"/>
      <c r="UXB720" s="23"/>
      <c r="UXC720" s="23"/>
      <c r="UXD720" s="23"/>
      <c r="UXE720" s="23"/>
      <c r="UXF720" s="23"/>
      <c r="UXG720" s="23"/>
      <c r="UXH720" s="23"/>
      <c r="UXI720" s="23"/>
      <c r="UXJ720" s="23"/>
      <c r="UXK720" s="23"/>
      <c r="UXL720" s="23"/>
      <c r="UXM720" s="23"/>
      <c r="UXN720" s="23"/>
      <c r="UXO720" s="23"/>
      <c r="UXP720" s="23"/>
      <c r="UXQ720" s="23"/>
      <c r="UXR720" s="23"/>
      <c r="UXS720" s="23"/>
      <c r="UXT720" s="23"/>
      <c r="UXU720" s="23"/>
      <c r="UXV720" s="23"/>
      <c r="UXW720" s="23"/>
      <c r="UXX720" s="23"/>
      <c r="UXY720" s="23"/>
      <c r="UXZ720" s="23"/>
      <c r="UYA720" s="23"/>
      <c r="UYB720" s="23"/>
      <c r="UYC720" s="23"/>
      <c r="UYD720" s="23"/>
      <c r="UYE720" s="23"/>
      <c r="UYF720" s="23"/>
      <c r="UYG720" s="23"/>
      <c r="UYH720" s="23"/>
      <c r="UYI720" s="23"/>
      <c r="UYJ720" s="23"/>
      <c r="UYK720" s="23"/>
      <c r="UYL720" s="23"/>
      <c r="UYM720" s="23"/>
      <c r="UYN720" s="23"/>
      <c r="UYO720" s="23"/>
      <c r="UYP720" s="23"/>
      <c r="UYQ720" s="23"/>
      <c r="UYR720" s="23"/>
      <c r="UYS720" s="23"/>
      <c r="UYT720" s="23"/>
      <c r="UYU720" s="23"/>
      <c r="UYV720" s="23"/>
      <c r="UYW720" s="23"/>
      <c r="UYX720" s="23"/>
      <c r="UYY720" s="23"/>
      <c r="UYZ720" s="23"/>
      <c r="UZA720" s="23"/>
      <c r="UZB720" s="23"/>
      <c r="UZC720" s="23"/>
      <c r="UZD720" s="23"/>
      <c r="UZE720" s="23"/>
      <c r="UZF720" s="23"/>
      <c r="UZG720" s="23"/>
      <c r="UZH720" s="23"/>
      <c r="UZI720" s="23"/>
      <c r="UZJ720" s="23"/>
      <c r="UZK720" s="23"/>
      <c r="UZL720" s="23"/>
      <c r="UZM720" s="23"/>
      <c r="UZN720" s="23"/>
      <c r="UZO720" s="23"/>
      <c r="UZP720" s="23"/>
      <c r="UZQ720" s="23"/>
      <c r="UZR720" s="23"/>
      <c r="UZS720" s="23"/>
      <c r="UZT720" s="23"/>
      <c r="UZU720" s="23"/>
      <c r="UZV720" s="23"/>
      <c r="UZW720" s="23"/>
      <c r="UZX720" s="23"/>
      <c r="UZY720" s="23"/>
      <c r="UZZ720" s="23"/>
      <c r="VAA720" s="23"/>
      <c r="VAB720" s="23"/>
      <c r="VAC720" s="23"/>
      <c r="VAD720" s="23"/>
      <c r="VAE720" s="23"/>
      <c r="VAF720" s="23"/>
      <c r="VAG720" s="23"/>
      <c r="VAH720" s="23"/>
      <c r="VAI720" s="23"/>
      <c r="VAJ720" s="23"/>
      <c r="VAK720" s="23"/>
      <c r="VAL720" s="23"/>
      <c r="VAM720" s="23"/>
      <c r="VAN720" s="23"/>
      <c r="VAO720" s="23"/>
      <c r="VAP720" s="23"/>
      <c r="VAQ720" s="23"/>
      <c r="VAR720" s="23"/>
      <c r="VAS720" s="23"/>
      <c r="VAT720" s="23"/>
      <c r="VAU720" s="23"/>
      <c r="VAV720" s="23"/>
      <c r="VAW720" s="23"/>
      <c r="VAX720" s="23"/>
      <c r="VAY720" s="23"/>
      <c r="VAZ720" s="23"/>
      <c r="VBA720" s="23"/>
      <c r="VBB720" s="23"/>
      <c r="VBC720" s="23"/>
      <c r="VBD720" s="23"/>
      <c r="VBE720" s="23"/>
      <c r="VBF720" s="23"/>
      <c r="VBG720" s="23"/>
      <c r="VBH720" s="23"/>
      <c r="VBI720" s="23"/>
      <c r="VBJ720" s="23"/>
      <c r="VBK720" s="23"/>
      <c r="VBL720" s="23"/>
      <c r="VBM720" s="23"/>
      <c r="VBN720" s="23"/>
      <c r="VBO720" s="23"/>
      <c r="VBP720" s="23"/>
      <c r="VBQ720" s="23"/>
      <c r="VBR720" s="23"/>
      <c r="VBS720" s="23"/>
      <c r="VBT720" s="23"/>
      <c r="VBU720" s="23"/>
      <c r="VBV720" s="23"/>
      <c r="VBW720" s="23"/>
      <c r="VBX720" s="23"/>
      <c r="VBY720" s="23"/>
      <c r="VBZ720" s="23"/>
      <c r="VCA720" s="23"/>
      <c r="VCB720" s="23"/>
      <c r="VCC720" s="23"/>
      <c r="VCD720" s="23"/>
      <c r="VCE720" s="23"/>
      <c r="VCF720" s="23"/>
      <c r="VCG720" s="23"/>
      <c r="VCH720" s="23"/>
      <c r="VCI720" s="23"/>
      <c r="VCJ720" s="23"/>
      <c r="VCK720" s="23"/>
      <c r="VCL720" s="23"/>
      <c r="VCM720" s="23"/>
      <c r="VCN720" s="23"/>
      <c r="VCO720" s="23"/>
      <c r="VCP720" s="23"/>
      <c r="VCQ720" s="23"/>
      <c r="VCR720" s="23"/>
      <c r="VCS720" s="23"/>
      <c r="VCT720" s="23"/>
      <c r="VCU720" s="23"/>
      <c r="VCV720" s="23"/>
      <c r="VCW720" s="23"/>
      <c r="VCX720" s="23"/>
      <c r="VCY720" s="23"/>
      <c r="VCZ720" s="23"/>
      <c r="VDA720" s="23"/>
      <c r="VDB720" s="23"/>
      <c r="VDC720" s="23"/>
      <c r="VDD720" s="23"/>
      <c r="VDE720" s="23"/>
      <c r="VDF720" s="23"/>
      <c r="VDG720" s="23"/>
      <c r="VDH720" s="23"/>
      <c r="VDI720" s="23"/>
      <c r="VDJ720" s="23"/>
      <c r="VDK720" s="23"/>
      <c r="VDL720" s="23"/>
      <c r="VDM720" s="23"/>
      <c r="VDN720" s="23"/>
      <c r="VDO720" s="23"/>
      <c r="VDP720" s="23"/>
      <c r="VDQ720" s="23"/>
      <c r="VDR720" s="23"/>
      <c r="VDS720" s="23"/>
      <c r="VDT720" s="23"/>
      <c r="VDU720" s="23"/>
      <c r="VDV720" s="23"/>
      <c r="VDW720" s="23"/>
      <c r="VDX720" s="23"/>
      <c r="VDY720" s="23"/>
      <c r="VDZ720" s="23"/>
      <c r="VEA720" s="23"/>
      <c r="VEB720" s="23"/>
      <c r="VEC720" s="23"/>
      <c r="VED720" s="23"/>
      <c r="VEE720" s="23"/>
      <c r="VEF720" s="23"/>
      <c r="VEG720" s="23"/>
      <c r="VEH720" s="23"/>
      <c r="VEI720" s="23"/>
      <c r="VEJ720" s="23"/>
      <c r="VEK720" s="23"/>
      <c r="VEL720" s="23"/>
      <c r="VEM720" s="23"/>
      <c r="VEN720" s="23"/>
      <c r="VEO720" s="23"/>
      <c r="VEP720" s="23"/>
      <c r="VEQ720" s="23"/>
      <c r="VER720" s="23"/>
      <c r="VES720" s="23"/>
      <c r="VET720" s="23"/>
      <c r="VEU720" s="23"/>
      <c r="VEV720" s="23"/>
      <c r="VEW720" s="23"/>
      <c r="VEX720" s="23"/>
      <c r="VEY720" s="23"/>
      <c r="VEZ720" s="23"/>
      <c r="VFA720" s="23"/>
      <c r="VFB720" s="23"/>
      <c r="VFC720" s="23"/>
      <c r="VFD720" s="23"/>
      <c r="VFE720" s="23"/>
      <c r="VFF720" s="23"/>
      <c r="VFG720" s="23"/>
      <c r="VFH720" s="23"/>
      <c r="VFI720" s="23"/>
      <c r="VFJ720" s="23"/>
      <c r="VFK720" s="23"/>
      <c r="VFL720" s="23"/>
      <c r="VFM720" s="23"/>
      <c r="VFN720" s="23"/>
      <c r="VFO720" s="23"/>
      <c r="VFP720" s="23"/>
      <c r="VFQ720" s="23"/>
      <c r="VFR720" s="23"/>
      <c r="VFS720" s="23"/>
      <c r="VFT720" s="23"/>
      <c r="VFU720" s="23"/>
      <c r="VFV720" s="23"/>
      <c r="VFW720" s="23"/>
      <c r="VFX720" s="23"/>
      <c r="VFY720" s="23"/>
      <c r="VFZ720" s="23"/>
      <c r="VGA720" s="23"/>
      <c r="VGB720" s="23"/>
      <c r="VGC720" s="23"/>
      <c r="VGD720" s="23"/>
      <c r="VGE720" s="23"/>
      <c r="VGF720" s="23"/>
      <c r="VGG720" s="23"/>
      <c r="VGH720" s="23"/>
      <c r="VGI720" s="23"/>
      <c r="VGJ720" s="23"/>
      <c r="VGK720" s="23"/>
      <c r="VGL720" s="23"/>
      <c r="VGM720" s="23"/>
      <c r="VGN720" s="23"/>
      <c r="VGO720" s="23"/>
      <c r="VGP720" s="23"/>
      <c r="VGQ720" s="23"/>
      <c r="VGR720" s="23"/>
      <c r="VGS720" s="23"/>
      <c r="VGT720" s="23"/>
      <c r="VGU720" s="23"/>
      <c r="VGV720" s="23"/>
      <c r="VGW720" s="23"/>
      <c r="VGX720" s="23"/>
      <c r="VGY720" s="23"/>
      <c r="VGZ720" s="23"/>
      <c r="VHA720" s="23"/>
      <c r="VHB720" s="23"/>
      <c r="VHC720" s="23"/>
      <c r="VHD720" s="23"/>
      <c r="VHE720" s="23"/>
      <c r="VHF720" s="23"/>
      <c r="VHG720" s="23"/>
      <c r="VHH720" s="23"/>
      <c r="VHI720" s="23"/>
      <c r="VHJ720" s="23"/>
      <c r="VHK720" s="23"/>
      <c r="VHL720" s="23"/>
      <c r="VHM720" s="23"/>
      <c r="VHN720" s="23"/>
      <c r="VHO720" s="23"/>
      <c r="VHP720" s="23"/>
      <c r="VHQ720" s="23"/>
      <c r="VHR720" s="23"/>
      <c r="VHS720" s="23"/>
      <c r="VHT720" s="23"/>
      <c r="VHU720" s="23"/>
      <c r="VHV720" s="23"/>
      <c r="VHW720" s="23"/>
      <c r="VHX720" s="23"/>
      <c r="VHY720" s="23"/>
      <c r="VHZ720" s="23"/>
      <c r="VIA720" s="23"/>
      <c r="VIB720" s="23"/>
      <c r="VIC720" s="23"/>
      <c r="VID720" s="23"/>
      <c r="VIE720" s="23"/>
      <c r="VIF720" s="23"/>
      <c r="VIG720" s="23"/>
      <c r="VIH720" s="23"/>
      <c r="VII720" s="23"/>
      <c r="VIJ720" s="23"/>
      <c r="VIK720" s="23"/>
      <c r="VIL720" s="23"/>
      <c r="VIM720" s="23"/>
      <c r="VIN720" s="23"/>
      <c r="VIO720" s="23"/>
      <c r="VIP720" s="23"/>
      <c r="VIQ720" s="23"/>
      <c r="VIR720" s="23"/>
      <c r="VIS720" s="23"/>
      <c r="VIT720" s="23"/>
      <c r="VIU720" s="23"/>
      <c r="VIV720" s="23"/>
      <c r="VIW720" s="23"/>
      <c r="VIX720" s="23"/>
      <c r="VIY720" s="23"/>
      <c r="VIZ720" s="23"/>
      <c r="VJA720" s="23"/>
      <c r="VJB720" s="23"/>
      <c r="VJC720" s="23"/>
      <c r="VJD720" s="23"/>
      <c r="VJE720" s="23"/>
      <c r="VJF720" s="23"/>
      <c r="VJG720" s="23"/>
      <c r="VJH720" s="23"/>
      <c r="VJI720" s="23"/>
      <c r="VJJ720" s="23"/>
      <c r="VJK720" s="23"/>
      <c r="VJL720" s="23"/>
      <c r="VJM720" s="23"/>
      <c r="VJN720" s="23"/>
      <c r="VJO720" s="23"/>
      <c r="VJP720" s="23"/>
      <c r="VJQ720" s="23"/>
      <c r="VJR720" s="23"/>
      <c r="VJS720" s="23"/>
      <c r="VJT720" s="23"/>
      <c r="VJU720" s="23"/>
      <c r="VJV720" s="23"/>
      <c r="VJW720" s="23"/>
      <c r="VJX720" s="23"/>
      <c r="VJY720" s="23"/>
      <c r="VJZ720" s="23"/>
      <c r="VKA720" s="23"/>
      <c r="VKB720" s="23"/>
      <c r="VKC720" s="23"/>
      <c r="VKD720" s="23"/>
      <c r="VKE720" s="23"/>
      <c r="VKF720" s="23"/>
      <c r="VKG720" s="23"/>
      <c r="VKH720" s="23"/>
      <c r="VKI720" s="23"/>
      <c r="VKJ720" s="23"/>
      <c r="VKK720" s="23"/>
      <c r="VKL720" s="23"/>
      <c r="VKM720" s="23"/>
      <c r="VKN720" s="23"/>
      <c r="VKO720" s="23"/>
      <c r="VKP720" s="23"/>
      <c r="VKQ720" s="23"/>
      <c r="VKR720" s="23"/>
      <c r="VKS720" s="23"/>
      <c r="VKT720" s="23"/>
      <c r="VKU720" s="23"/>
      <c r="VKV720" s="23"/>
      <c r="VKW720" s="23"/>
      <c r="VKX720" s="23"/>
      <c r="VKY720" s="23"/>
      <c r="VKZ720" s="23"/>
      <c r="VLA720" s="23"/>
      <c r="VLB720" s="23"/>
      <c r="VLC720" s="23"/>
      <c r="VLD720" s="23"/>
      <c r="VLE720" s="23"/>
      <c r="VLF720" s="23"/>
      <c r="VLG720" s="23"/>
      <c r="VLH720" s="23"/>
      <c r="VLI720" s="23"/>
      <c r="VLJ720" s="23"/>
      <c r="VLK720" s="23"/>
      <c r="VLL720" s="23"/>
      <c r="VLM720" s="23"/>
      <c r="VLN720" s="23"/>
      <c r="VLO720" s="23"/>
      <c r="VLP720" s="23"/>
      <c r="VLQ720" s="23"/>
      <c r="VLR720" s="23"/>
      <c r="VLS720" s="23"/>
      <c r="VLT720" s="23"/>
      <c r="VLU720" s="23"/>
      <c r="VLV720" s="23"/>
      <c r="VLW720" s="23"/>
      <c r="VLX720" s="23"/>
      <c r="VLY720" s="23"/>
      <c r="VLZ720" s="23"/>
      <c r="VMA720" s="23"/>
      <c r="VMB720" s="23"/>
      <c r="VMC720" s="23"/>
      <c r="VMD720" s="23"/>
      <c r="VME720" s="23"/>
      <c r="VMF720" s="23"/>
      <c r="VMG720" s="23"/>
      <c r="VMH720" s="23"/>
      <c r="VMI720" s="23"/>
      <c r="VMJ720" s="23"/>
      <c r="VMK720" s="23"/>
      <c r="VML720" s="23"/>
      <c r="VMM720" s="23"/>
      <c r="VMN720" s="23"/>
      <c r="VMO720" s="23"/>
      <c r="VMP720" s="23"/>
      <c r="VMQ720" s="23"/>
      <c r="VMR720" s="23"/>
      <c r="VMS720" s="23"/>
      <c r="VMT720" s="23"/>
      <c r="VMU720" s="23"/>
      <c r="VMV720" s="23"/>
      <c r="VMW720" s="23"/>
      <c r="VMX720" s="23"/>
      <c r="VMY720" s="23"/>
      <c r="VMZ720" s="23"/>
      <c r="VNA720" s="23"/>
      <c r="VNB720" s="23"/>
      <c r="VNC720" s="23"/>
      <c r="VND720" s="23"/>
      <c r="VNE720" s="23"/>
      <c r="VNF720" s="23"/>
      <c r="VNG720" s="23"/>
      <c r="VNH720" s="23"/>
      <c r="VNI720" s="23"/>
      <c r="VNJ720" s="23"/>
      <c r="VNK720" s="23"/>
      <c r="VNL720" s="23"/>
      <c r="VNM720" s="23"/>
      <c r="VNN720" s="23"/>
      <c r="VNO720" s="23"/>
      <c r="VNP720" s="23"/>
      <c r="VNQ720" s="23"/>
      <c r="VNR720" s="23"/>
      <c r="VNS720" s="23"/>
      <c r="VNT720" s="23"/>
      <c r="VNU720" s="23"/>
      <c r="VNV720" s="23"/>
      <c r="VNW720" s="23"/>
      <c r="VNX720" s="23"/>
      <c r="VNY720" s="23"/>
      <c r="VNZ720" s="23"/>
      <c r="VOA720" s="23"/>
      <c r="VOB720" s="23"/>
      <c r="VOC720" s="23"/>
      <c r="VOD720" s="23"/>
      <c r="VOE720" s="23"/>
      <c r="VOF720" s="23"/>
      <c r="VOG720" s="23"/>
      <c r="VOH720" s="23"/>
      <c r="VOI720" s="23"/>
      <c r="VOJ720" s="23"/>
      <c r="VOK720" s="23"/>
      <c r="VOL720" s="23"/>
      <c r="VOM720" s="23"/>
      <c r="VON720" s="23"/>
      <c r="VOO720" s="23"/>
      <c r="VOP720" s="23"/>
      <c r="VOQ720" s="23"/>
      <c r="VOR720" s="23"/>
      <c r="VOS720" s="23"/>
      <c r="VOT720" s="23"/>
      <c r="VOU720" s="23"/>
      <c r="VOV720" s="23"/>
      <c r="VOW720" s="23"/>
      <c r="VOX720" s="23"/>
      <c r="VOY720" s="23"/>
      <c r="VOZ720" s="23"/>
      <c r="VPA720" s="23"/>
      <c r="VPB720" s="23"/>
      <c r="VPC720" s="23"/>
      <c r="VPD720" s="23"/>
      <c r="VPE720" s="23"/>
      <c r="VPF720" s="23"/>
      <c r="VPG720" s="23"/>
      <c r="VPH720" s="23"/>
      <c r="VPI720" s="23"/>
      <c r="VPJ720" s="23"/>
      <c r="VPK720" s="23"/>
      <c r="VPL720" s="23"/>
      <c r="VPM720" s="23"/>
      <c r="VPN720" s="23"/>
      <c r="VPO720" s="23"/>
      <c r="VPP720" s="23"/>
      <c r="VPQ720" s="23"/>
      <c r="VPR720" s="23"/>
      <c r="VPS720" s="23"/>
      <c r="VPT720" s="23"/>
      <c r="VPU720" s="23"/>
      <c r="VPV720" s="23"/>
      <c r="VPW720" s="23"/>
      <c r="VPX720" s="23"/>
      <c r="VPY720" s="23"/>
      <c r="VPZ720" s="23"/>
      <c r="VQA720" s="23"/>
      <c r="VQB720" s="23"/>
      <c r="VQC720" s="23"/>
      <c r="VQD720" s="23"/>
      <c r="VQE720" s="23"/>
      <c r="VQF720" s="23"/>
      <c r="VQG720" s="23"/>
      <c r="VQH720" s="23"/>
      <c r="VQI720" s="23"/>
      <c r="VQJ720" s="23"/>
      <c r="VQK720" s="23"/>
      <c r="VQL720" s="23"/>
      <c r="VQM720" s="23"/>
      <c r="VQN720" s="23"/>
      <c r="VQO720" s="23"/>
      <c r="VQP720" s="23"/>
      <c r="VQQ720" s="23"/>
      <c r="VQR720" s="23"/>
      <c r="VQS720" s="23"/>
      <c r="VQT720" s="23"/>
      <c r="VQU720" s="23"/>
      <c r="VQV720" s="23"/>
      <c r="VQW720" s="23"/>
      <c r="VQX720" s="23"/>
      <c r="VQY720" s="23"/>
      <c r="VQZ720" s="23"/>
      <c r="VRA720" s="23"/>
      <c r="VRB720" s="23"/>
      <c r="VRC720" s="23"/>
      <c r="VRD720" s="23"/>
      <c r="VRE720" s="23"/>
      <c r="VRF720" s="23"/>
      <c r="VRG720" s="23"/>
      <c r="VRH720" s="23"/>
      <c r="VRI720" s="23"/>
      <c r="VRJ720" s="23"/>
      <c r="VRK720" s="23"/>
      <c r="VRL720" s="23"/>
      <c r="VRM720" s="23"/>
      <c r="VRN720" s="23"/>
      <c r="VRO720" s="23"/>
      <c r="VRP720" s="23"/>
      <c r="VRQ720" s="23"/>
      <c r="VRR720" s="23"/>
      <c r="VRS720" s="23"/>
      <c r="VRT720" s="23"/>
      <c r="VRU720" s="23"/>
      <c r="VRV720" s="23"/>
      <c r="VRW720" s="23"/>
      <c r="VRX720" s="23"/>
      <c r="VRY720" s="23"/>
      <c r="VRZ720" s="23"/>
      <c r="VSA720" s="23"/>
      <c r="VSB720" s="23"/>
      <c r="VSC720" s="23"/>
      <c r="VSD720" s="23"/>
      <c r="VSE720" s="23"/>
      <c r="VSF720" s="23"/>
      <c r="VSG720" s="23"/>
      <c r="VSH720" s="23"/>
      <c r="VSI720" s="23"/>
      <c r="VSJ720" s="23"/>
      <c r="VSK720" s="23"/>
      <c r="VSL720" s="23"/>
      <c r="VSM720" s="23"/>
      <c r="VSN720" s="23"/>
      <c r="VSO720" s="23"/>
      <c r="VSP720" s="23"/>
      <c r="VSQ720" s="23"/>
      <c r="VSR720" s="23"/>
      <c r="VSS720" s="23"/>
      <c r="VST720" s="23"/>
      <c r="VSU720" s="23"/>
      <c r="VSV720" s="23"/>
      <c r="VSW720" s="23"/>
      <c r="VSX720" s="23"/>
      <c r="VSY720" s="23"/>
      <c r="VSZ720" s="23"/>
      <c r="VTA720" s="23"/>
      <c r="VTB720" s="23"/>
      <c r="VTC720" s="23"/>
      <c r="VTD720" s="23"/>
      <c r="VTE720" s="23"/>
      <c r="VTF720" s="23"/>
      <c r="VTG720" s="23"/>
      <c r="VTH720" s="23"/>
      <c r="VTI720" s="23"/>
      <c r="VTJ720" s="23"/>
      <c r="VTK720" s="23"/>
      <c r="VTL720" s="23"/>
      <c r="VTM720" s="23"/>
      <c r="VTN720" s="23"/>
      <c r="VTO720" s="23"/>
      <c r="VTP720" s="23"/>
      <c r="VTQ720" s="23"/>
      <c r="VTR720" s="23"/>
      <c r="VTS720" s="23"/>
      <c r="VTT720" s="23"/>
      <c r="VTU720" s="23"/>
      <c r="VTV720" s="23"/>
      <c r="VTW720" s="23"/>
      <c r="VTX720" s="23"/>
      <c r="VTY720" s="23"/>
      <c r="VTZ720" s="23"/>
      <c r="VUA720" s="23"/>
      <c r="VUB720" s="23"/>
      <c r="VUC720" s="23"/>
      <c r="VUD720" s="23"/>
      <c r="VUE720" s="23"/>
      <c r="VUF720" s="23"/>
      <c r="VUG720" s="23"/>
      <c r="VUH720" s="23"/>
      <c r="VUI720" s="23"/>
      <c r="VUJ720" s="23"/>
      <c r="VUK720" s="23"/>
      <c r="VUL720" s="23"/>
      <c r="VUM720" s="23"/>
      <c r="VUN720" s="23"/>
      <c r="VUO720" s="23"/>
      <c r="VUP720" s="23"/>
      <c r="VUQ720" s="23"/>
      <c r="VUR720" s="23"/>
      <c r="VUS720" s="23"/>
      <c r="VUT720" s="23"/>
      <c r="VUU720" s="23"/>
      <c r="VUV720" s="23"/>
      <c r="VUW720" s="23"/>
      <c r="VUX720" s="23"/>
      <c r="VUY720" s="23"/>
      <c r="VUZ720" s="23"/>
      <c r="VVA720" s="23"/>
      <c r="VVB720" s="23"/>
      <c r="VVC720" s="23"/>
      <c r="VVD720" s="23"/>
      <c r="VVE720" s="23"/>
      <c r="VVF720" s="23"/>
      <c r="VVG720" s="23"/>
      <c r="VVH720" s="23"/>
      <c r="VVI720" s="23"/>
      <c r="VVJ720" s="23"/>
      <c r="VVK720" s="23"/>
      <c r="VVL720" s="23"/>
      <c r="VVM720" s="23"/>
      <c r="VVN720" s="23"/>
      <c r="VVO720" s="23"/>
      <c r="VVP720" s="23"/>
      <c r="VVQ720" s="23"/>
      <c r="VVR720" s="23"/>
      <c r="VVS720" s="23"/>
      <c r="VVT720" s="23"/>
      <c r="VVU720" s="23"/>
      <c r="VVV720" s="23"/>
      <c r="VVW720" s="23"/>
      <c r="VVX720" s="23"/>
      <c r="VVY720" s="23"/>
      <c r="VVZ720" s="23"/>
      <c r="VWA720" s="23"/>
      <c r="VWB720" s="23"/>
      <c r="VWC720" s="23"/>
      <c r="VWD720" s="23"/>
      <c r="VWE720" s="23"/>
      <c r="VWF720" s="23"/>
      <c r="VWG720" s="23"/>
      <c r="VWH720" s="23"/>
      <c r="VWI720" s="23"/>
      <c r="VWJ720" s="23"/>
      <c r="VWK720" s="23"/>
      <c r="VWL720" s="23"/>
      <c r="VWM720" s="23"/>
      <c r="VWN720" s="23"/>
      <c r="VWO720" s="23"/>
      <c r="VWP720" s="23"/>
      <c r="VWQ720" s="23"/>
      <c r="VWR720" s="23"/>
      <c r="VWS720" s="23"/>
      <c r="VWT720" s="23"/>
      <c r="VWU720" s="23"/>
      <c r="VWV720" s="23"/>
      <c r="VWW720" s="23"/>
      <c r="VWX720" s="23"/>
      <c r="VWY720" s="23"/>
      <c r="VWZ720" s="23"/>
      <c r="VXA720" s="23"/>
      <c r="VXB720" s="23"/>
      <c r="VXC720" s="23"/>
      <c r="VXD720" s="23"/>
      <c r="VXE720" s="23"/>
      <c r="VXF720" s="23"/>
      <c r="VXG720" s="23"/>
      <c r="VXH720" s="23"/>
      <c r="VXI720" s="23"/>
      <c r="VXJ720" s="23"/>
      <c r="VXK720" s="23"/>
      <c r="VXL720" s="23"/>
      <c r="VXM720" s="23"/>
      <c r="VXN720" s="23"/>
      <c r="VXO720" s="23"/>
      <c r="VXP720" s="23"/>
      <c r="VXQ720" s="23"/>
      <c r="VXR720" s="23"/>
      <c r="VXS720" s="23"/>
      <c r="VXT720" s="23"/>
      <c r="VXU720" s="23"/>
      <c r="VXV720" s="23"/>
      <c r="VXW720" s="23"/>
      <c r="VXX720" s="23"/>
      <c r="VXY720" s="23"/>
      <c r="VXZ720" s="23"/>
      <c r="VYA720" s="23"/>
      <c r="VYB720" s="23"/>
      <c r="VYC720" s="23"/>
      <c r="VYD720" s="23"/>
      <c r="VYE720" s="23"/>
      <c r="VYF720" s="23"/>
      <c r="VYG720" s="23"/>
      <c r="VYH720" s="23"/>
      <c r="VYI720" s="23"/>
      <c r="VYJ720" s="23"/>
      <c r="VYK720" s="23"/>
      <c r="VYL720" s="23"/>
      <c r="VYM720" s="23"/>
      <c r="VYN720" s="23"/>
      <c r="VYO720" s="23"/>
      <c r="VYP720" s="23"/>
      <c r="VYQ720" s="23"/>
      <c r="VYR720" s="23"/>
      <c r="VYS720" s="23"/>
      <c r="VYT720" s="23"/>
      <c r="VYU720" s="23"/>
      <c r="VYV720" s="23"/>
      <c r="VYW720" s="23"/>
      <c r="VYX720" s="23"/>
      <c r="VYY720" s="23"/>
      <c r="VYZ720" s="23"/>
      <c r="VZA720" s="23"/>
      <c r="VZB720" s="23"/>
      <c r="VZC720" s="23"/>
      <c r="VZD720" s="23"/>
      <c r="VZE720" s="23"/>
      <c r="VZF720" s="23"/>
      <c r="VZG720" s="23"/>
      <c r="VZH720" s="23"/>
      <c r="VZI720" s="23"/>
      <c r="VZJ720" s="23"/>
      <c r="VZK720" s="23"/>
      <c r="VZL720" s="23"/>
      <c r="VZM720" s="23"/>
      <c r="VZN720" s="23"/>
      <c r="VZO720" s="23"/>
      <c r="VZP720" s="23"/>
      <c r="VZQ720" s="23"/>
      <c r="VZR720" s="23"/>
      <c r="VZS720" s="23"/>
      <c r="VZT720" s="23"/>
      <c r="VZU720" s="23"/>
      <c r="VZV720" s="23"/>
      <c r="VZW720" s="23"/>
      <c r="VZX720" s="23"/>
      <c r="VZY720" s="23"/>
      <c r="VZZ720" s="23"/>
      <c r="WAA720" s="23"/>
      <c r="WAB720" s="23"/>
      <c r="WAC720" s="23"/>
      <c r="WAD720" s="23"/>
      <c r="WAE720" s="23"/>
      <c r="WAF720" s="23"/>
      <c r="WAG720" s="23"/>
      <c r="WAH720" s="23"/>
      <c r="WAI720" s="23"/>
      <c r="WAJ720" s="23"/>
      <c r="WAK720" s="23"/>
      <c r="WAL720" s="23"/>
      <c r="WAM720" s="23"/>
      <c r="WAN720" s="23"/>
      <c r="WAO720" s="23"/>
      <c r="WAP720" s="23"/>
      <c r="WAQ720" s="23"/>
      <c r="WAR720" s="23"/>
      <c r="WAS720" s="23"/>
      <c r="WAT720" s="23"/>
      <c r="WAU720" s="23"/>
      <c r="WAV720" s="23"/>
      <c r="WAW720" s="23"/>
      <c r="WAX720" s="23"/>
      <c r="WAY720" s="23"/>
      <c r="WAZ720" s="23"/>
      <c r="WBA720" s="23"/>
      <c r="WBB720" s="23"/>
      <c r="WBC720" s="23"/>
      <c r="WBD720" s="23"/>
      <c r="WBE720" s="23"/>
      <c r="WBF720" s="23"/>
      <c r="WBG720" s="23"/>
      <c r="WBH720" s="23"/>
      <c r="WBI720" s="23"/>
      <c r="WBJ720" s="23"/>
      <c r="WBK720" s="23"/>
      <c r="WBL720" s="23"/>
      <c r="WBM720" s="23"/>
      <c r="WBN720" s="23"/>
      <c r="WBO720" s="23"/>
      <c r="WBP720" s="23"/>
      <c r="WBQ720" s="23"/>
      <c r="WBR720" s="23"/>
      <c r="WBS720" s="23"/>
      <c r="WBT720" s="23"/>
      <c r="WBU720" s="23"/>
      <c r="WBV720" s="23"/>
      <c r="WBW720" s="23"/>
      <c r="WBX720" s="23"/>
      <c r="WBY720" s="23"/>
      <c r="WBZ720" s="23"/>
      <c r="WCA720" s="23"/>
      <c r="WCB720" s="23"/>
      <c r="WCC720" s="23"/>
      <c r="WCD720" s="23"/>
      <c r="WCE720" s="23"/>
      <c r="WCF720" s="23"/>
      <c r="WCG720" s="23"/>
      <c r="WCH720" s="23"/>
      <c r="WCI720" s="23"/>
      <c r="WCJ720" s="23"/>
      <c r="WCK720" s="23"/>
      <c r="WCL720" s="23"/>
      <c r="WCM720" s="23"/>
      <c r="WCN720" s="23"/>
      <c r="WCO720" s="23"/>
      <c r="WCP720" s="23"/>
      <c r="WCQ720" s="23"/>
      <c r="WCR720" s="23"/>
      <c r="WCS720" s="23"/>
      <c r="WCT720" s="23"/>
      <c r="WCU720" s="23"/>
      <c r="WCV720" s="23"/>
      <c r="WCW720" s="23"/>
      <c r="WCX720" s="23"/>
      <c r="WCY720" s="23"/>
      <c r="WCZ720" s="23"/>
      <c r="WDA720" s="23"/>
      <c r="WDB720" s="23"/>
      <c r="WDC720" s="23"/>
      <c r="WDD720" s="23"/>
      <c r="WDE720" s="23"/>
      <c r="WDF720" s="23"/>
      <c r="WDG720" s="23"/>
      <c r="WDH720" s="23"/>
      <c r="WDI720" s="23"/>
      <c r="WDJ720" s="23"/>
      <c r="WDK720" s="23"/>
      <c r="WDL720" s="23"/>
      <c r="WDM720" s="23"/>
      <c r="WDN720" s="23"/>
      <c r="WDO720" s="23"/>
      <c r="WDP720" s="23"/>
      <c r="WDQ720" s="23"/>
      <c r="WDR720" s="23"/>
      <c r="WDS720" s="23"/>
      <c r="WDT720" s="23"/>
      <c r="WDU720" s="23"/>
      <c r="WDV720" s="23"/>
      <c r="WDW720" s="23"/>
      <c r="WDX720" s="23"/>
      <c r="WDY720" s="23"/>
      <c r="WDZ720" s="23"/>
      <c r="WEA720" s="23"/>
      <c r="WEB720" s="23"/>
      <c r="WEC720" s="23"/>
      <c r="WED720" s="23"/>
      <c r="WEE720" s="23"/>
      <c r="WEF720" s="23"/>
      <c r="WEG720" s="23"/>
      <c r="WEH720" s="23"/>
      <c r="WEI720" s="23"/>
      <c r="WEJ720" s="23"/>
      <c r="WEK720" s="23"/>
      <c r="WEL720" s="23"/>
      <c r="WEM720" s="23"/>
      <c r="WEN720" s="23"/>
      <c r="WEO720" s="23"/>
      <c r="WEP720" s="23"/>
      <c r="WEQ720" s="23"/>
      <c r="WER720" s="23"/>
      <c r="WES720" s="23"/>
      <c r="WET720" s="23"/>
      <c r="WEU720" s="23"/>
      <c r="WEV720" s="23"/>
      <c r="WEW720" s="23"/>
      <c r="WEX720" s="23"/>
      <c r="WEY720" s="23"/>
      <c r="WEZ720" s="23"/>
      <c r="WFA720" s="23"/>
      <c r="WFB720" s="23"/>
      <c r="WFC720" s="23"/>
      <c r="WFD720" s="23"/>
      <c r="WFE720" s="23"/>
      <c r="WFF720" s="23"/>
      <c r="WFG720" s="23"/>
      <c r="WFH720" s="23"/>
      <c r="WFI720" s="23"/>
      <c r="WFJ720" s="23"/>
      <c r="WFK720" s="23"/>
      <c r="WFL720" s="23"/>
      <c r="WFM720" s="23"/>
      <c r="WFN720" s="23"/>
      <c r="WFO720" s="23"/>
      <c r="WFP720" s="23"/>
      <c r="WFQ720" s="23"/>
      <c r="WFR720" s="23"/>
      <c r="WFS720" s="23"/>
      <c r="WFT720" s="23"/>
      <c r="WFU720" s="23"/>
      <c r="WFV720" s="23"/>
      <c r="WFW720" s="23"/>
      <c r="WFX720" s="23"/>
      <c r="WFY720" s="23"/>
      <c r="WFZ720" s="23"/>
      <c r="WGA720" s="23"/>
      <c r="WGB720" s="23"/>
      <c r="WGC720" s="23"/>
      <c r="WGD720" s="23"/>
      <c r="WGE720" s="23"/>
      <c r="WGF720" s="23"/>
      <c r="WGG720" s="23"/>
      <c r="WGH720" s="23"/>
      <c r="WGI720" s="23"/>
      <c r="WGJ720" s="23"/>
      <c r="WGK720" s="23"/>
      <c r="WGL720" s="23"/>
      <c r="WGM720" s="23"/>
      <c r="WGN720" s="23"/>
      <c r="WGO720" s="23"/>
      <c r="WGP720" s="23"/>
      <c r="WGQ720" s="23"/>
      <c r="WGR720" s="23"/>
      <c r="WGS720" s="23"/>
      <c r="WGT720" s="23"/>
      <c r="WGU720" s="23"/>
      <c r="WGV720" s="23"/>
      <c r="WGW720" s="23"/>
      <c r="WGX720" s="23"/>
      <c r="WGY720" s="23"/>
      <c r="WGZ720" s="23"/>
      <c r="WHA720" s="23"/>
      <c r="WHB720" s="23"/>
      <c r="WHC720" s="23"/>
      <c r="WHD720" s="23"/>
      <c r="WHE720" s="23"/>
      <c r="WHF720" s="23"/>
      <c r="WHG720" s="23"/>
      <c r="WHH720" s="23"/>
      <c r="WHI720" s="23"/>
      <c r="WHJ720" s="23"/>
      <c r="WHK720" s="23"/>
      <c r="WHL720" s="23"/>
      <c r="WHM720" s="23"/>
      <c r="WHN720" s="23"/>
      <c r="WHO720" s="23"/>
      <c r="WHP720" s="23"/>
      <c r="WHQ720" s="23"/>
      <c r="WHR720" s="23"/>
      <c r="WHS720" s="23"/>
      <c r="WHT720" s="23"/>
      <c r="WHU720" s="23"/>
      <c r="WHV720" s="23"/>
      <c r="WHW720" s="23"/>
      <c r="WHX720" s="23"/>
      <c r="WHY720" s="23"/>
      <c r="WHZ720" s="23"/>
      <c r="WIA720" s="23"/>
      <c r="WIB720" s="23"/>
      <c r="WIC720" s="23"/>
      <c r="WID720" s="23"/>
      <c r="WIE720" s="23"/>
      <c r="WIF720" s="23"/>
      <c r="WIG720" s="23"/>
      <c r="WIH720" s="23"/>
      <c r="WII720" s="23"/>
      <c r="WIJ720" s="23"/>
      <c r="WIK720" s="23"/>
      <c r="WIL720" s="23"/>
      <c r="WIM720" s="23"/>
      <c r="WIN720" s="23"/>
      <c r="WIO720" s="23"/>
      <c r="WIP720" s="23"/>
      <c r="WIQ720" s="23"/>
      <c r="WIR720" s="23"/>
      <c r="WIS720" s="23"/>
      <c r="WIT720" s="23"/>
      <c r="WIU720" s="23"/>
      <c r="WIV720" s="23"/>
      <c r="WIW720" s="23"/>
      <c r="WIX720" s="23"/>
      <c r="WIY720" s="23"/>
      <c r="WIZ720" s="23"/>
      <c r="WJA720" s="23"/>
      <c r="WJB720" s="23"/>
      <c r="WJC720" s="23"/>
      <c r="WJD720" s="23"/>
      <c r="WJE720" s="23"/>
      <c r="WJF720" s="23"/>
      <c r="WJG720" s="23"/>
      <c r="WJH720" s="23"/>
      <c r="WJI720" s="23"/>
      <c r="WJJ720" s="23"/>
      <c r="WJK720" s="23"/>
      <c r="WJL720" s="23"/>
      <c r="WJM720" s="23"/>
      <c r="WJN720" s="23"/>
      <c r="WJO720" s="23"/>
      <c r="WJP720" s="23"/>
      <c r="WJQ720" s="23"/>
      <c r="WJR720" s="23"/>
      <c r="WJS720" s="23"/>
      <c r="WJT720" s="23"/>
      <c r="WJU720" s="23"/>
      <c r="WJV720" s="23"/>
      <c r="WJW720" s="23"/>
      <c r="WJX720" s="23"/>
      <c r="WJY720" s="23"/>
      <c r="WJZ720" s="23"/>
      <c r="WKA720" s="23"/>
      <c r="WKB720" s="23"/>
      <c r="WKC720" s="23"/>
      <c r="WKD720" s="23"/>
      <c r="WKE720" s="23"/>
      <c r="WKF720" s="23"/>
      <c r="WKG720" s="23"/>
      <c r="WKH720" s="23"/>
      <c r="WKI720" s="23"/>
      <c r="WKJ720" s="23"/>
      <c r="WKK720" s="23"/>
      <c r="WKL720" s="23"/>
      <c r="WKM720" s="23"/>
      <c r="WKN720" s="23"/>
      <c r="WKO720" s="23"/>
      <c r="WKP720" s="23"/>
      <c r="WKQ720" s="23"/>
      <c r="WKR720" s="23"/>
      <c r="WKS720" s="23"/>
      <c r="WKT720" s="23"/>
      <c r="WKU720" s="23"/>
      <c r="WKV720" s="23"/>
      <c r="WKW720" s="23"/>
      <c r="WKX720" s="23"/>
      <c r="WKY720" s="23"/>
      <c r="WKZ720" s="23"/>
      <c r="WLA720" s="23"/>
      <c r="WLB720" s="23"/>
      <c r="WLC720" s="23"/>
      <c r="WLD720" s="23"/>
      <c r="WLE720" s="23"/>
      <c r="WLF720" s="23"/>
      <c r="WLG720" s="23"/>
      <c r="WLH720" s="23"/>
      <c r="WLI720" s="23"/>
      <c r="WLJ720" s="23"/>
      <c r="WLK720" s="23"/>
      <c r="WLL720" s="23"/>
      <c r="WLM720" s="23"/>
      <c r="WLN720" s="23"/>
      <c r="WLO720" s="23"/>
      <c r="WLP720" s="23"/>
      <c r="WLQ720" s="23"/>
      <c r="WLR720" s="23"/>
      <c r="WLS720" s="23"/>
      <c r="WLT720" s="23"/>
      <c r="WLU720" s="23"/>
      <c r="WLV720" s="23"/>
      <c r="WLW720" s="23"/>
      <c r="WLX720" s="23"/>
      <c r="WLY720" s="23"/>
      <c r="WLZ720" s="23"/>
      <c r="WMA720" s="23"/>
      <c r="WMB720" s="23"/>
      <c r="WMC720" s="23"/>
      <c r="WMD720" s="23"/>
      <c r="WME720" s="23"/>
      <c r="WMF720" s="23"/>
      <c r="WMG720" s="23"/>
      <c r="WMH720" s="23"/>
      <c r="WMI720" s="23"/>
      <c r="WMJ720" s="23"/>
      <c r="WMK720" s="23"/>
      <c r="WML720" s="23"/>
      <c r="WMM720" s="23"/>
      <c r="WMN720" s="23"/>
      <c r="WMO720" s="23"/>
      <c r="WMP720" s="23"/>
      <c r="WMQ720" s="23"/>
      <c r="WMR720" s="23"/>
      <c r="WMS720" s="23"/>
      <c r="WMT720" s="23"/>
      <c r="WMU720" s="23"/>
      <c r="WMV720" s="23"/>
      <c r="WMW720" s="23"/>
      <c r="WMX720" s="23"/>
      <c r="WMY720" s="23"/>
      <c r="WMZ720" s="23"/>
      <c r="WNA720" s="23"/>
      <c r="WNB720" s="23"/>
      <c r="WNC720" s="23"/>
      <c r="WND720" s="23"/>
      <c r="WNE720" s="23"/>
      <c r="WNF720" s="23"/>
      <c r="WNG720" s="23"/>
      <c r="WNH720" s="23"/>
      <c r="WNI720" s="23"/>
      <c r="WNJ720" s="23"/>
      <c r="WNK720" s="23"/>
      <c r="WNL720" s="23"/>
      <c r="WNM720" s="23"/>
      <c r="WNN720" s="23"/>
      <c r="WNO720" s="23"/>
      <c r="WNP720" s="23"/>
      <c r="WNQ720" s="23"/>
      <c r="WNR720" s="23"/>
      <c r="WNS720" s="23"/>
      <c r="WNT720" s="23"/>
      <c r="WNU720" s="23"/>
      <c r="WNV720" s="23"/>
      <c r="WNW720" s="23"/>
      <c r="WNX720" s="23"/>
      <c r="WNY720" s="23"/>
      <c r="WNZ720" s="23"/>
      <c r="WOA720" s="23"/>
      <c r="WOB720" s="23"/>
      <c r="WOC720" s="23"/>
      <c r="WOD720" s="23"/>
      <c r="WOE720" s="23"/>
      <c r="WOF720" s="23"/>
      <c r="WOG720" s="23"/>
      <c r="WOH720" s="23"/>
      <c r="WOI720" s="23"/>
      <c r="WOJ720" s="23"/>
      <c r="WOK720" s="23"/>
      <c r="WOL720" s="23"/>
      <c r="WOM720" s="23"/>
      <c r="WON720" s="23"/>
      <c r="WOO720" s="23"/>
      <c r="WOP720" s="23"/>
      <c r="WOQ720" s="23"/>
      <c r="WOR720" s="23"/>
      <c r="WOS720" s="23"/>
      <c r="WOT720" s="23"/>
      <c r="WOU720" s="23"/>
      <c r="WOV720" s="23"/>
      <c r="WOW720" s="23"/>
      <c r="WOX720" s="23"/>
      <c r="WOY720" s="23"/>
      <c r="WOZ720" s="23"/>
      <c r="WPA720" s="23"/>
      <c r="WPB720" s="23"/>
      <c r="WPC720" s="23"/>
      <c r="WPD720" s="23"/>
      <c r="WPE720" s="23"/>
      <c r="WPF720" s="23"/>
      <c r="WPG720" s="23"/>
      <c r="WPH720" s="23"/>
      <c r="WPI720" s="23"/>
      <c r="WPJ720" s="23"/>
      <c r="WPK720" s="23"/>
      <c r="WPL720" s="23"/>
      <c r="WPM720" s="23"/>
      <c r="WPN720" s="23"/>
      <c r="WPO720" s="23"/>
      <c r="WPP720" s="23"/>
      <c r="WPQ720" s="23"/>
      <c r="WPR720" s="23"/>
      <c r="WPS720" s="23"/>
      <c r="WPT720" s="23"/>
      <c r="WPU720" s="23"/>
      <c r="WPV720" s="23"/>
      <c r="WPW720" s="23"/>
      <c r="WPX720" s="23"/>
      <c r="WPY720" s="23"/>
      <c r="WPZ720" s="23"/>
      <c r="WQA720" s="23"/>
      <c r="WQB720" s="23"/>
      <c r="WQC720" s="23"/>
      <c r="WQD720" s="23"/>
      <c r="WQE720" s="23"/>
      <c r="WQF720" s="23"/>
      <c r="WQG720" s="23"/>
      <c r="WQH720" s="23"/>
      <c r="WQI720" s="23"/>
      <c r="WQJ720" s="23"/>
      <c r="WQK720" s="23"/>
      <c r="WQL720" s="23"/>
      <c r="WQM720" s="23"/>
      <c r="WQN720" s="23"/>
      <c r="WQO720" s="23"/>
      <c r="WQP720" s="23"/>
      <c r="WQQ720" s="23"/>
      <c r="WQR720" s="23"/>
      <c r="WQS720" s="23"/>
      <c r="WQT720" s="23"/>
      <c r="WQU720" s="23"/>
      <c r="WQV720" s="23"/>
      <c r="WQW720" s="23"/>
      <c r="WQX720" s="23"/>
      <c r="WQY720" s="23"/>
      <c r="WQZ720" s="23"/>
      <c r="WRA720" s="23"/>
      <c r="WRB720" s="23"/>
      <c r="WRC720" s="23"/>
      <c r="WRD720" s="23"/>
      <c r="WRE720" s="23"/>
      <c r="WRF720" s="23"/>
      <c r="WRG720" s="23"/>
      <c r="WRH720" s="23"/>
      <c r="WRI720" s="23"/>
      <c r="WRJ720" s="23"/>
      <c r="WRK720" s="23"/>
      <c r="WRL720" s="23"/>
      <c r="WRM720" s="23"/>
      <c r="WRN720" s="23"/>
      <c r="WRO720" s="23"/>
      <c r="WRP720" s="23"/>
      <c r="WRQ720" s="23"/>
      <c r="WRR720" s="23"/>
      <c r="WRS720" s="23"/>
      <c r="WRT720" s="23"/>
      <c r="WRU720" s="23"/>
      <c r="WRV720" s="23"/>
      <c r="WRW720" s="23"/>
      <c r="WRX720" s="23"/>
      <c r="WRY720" s="23"/>
      <c r="WRZ720" s="23"/>
      <c r="WSA720" s="23"/>
      <c r="WSB720" s="23"/>
      <c r="WSC720" s="23"/>
      <c r="WSD720" s="23"/>
      <c r="WSE720" s="23"/>
      <c r="WSF720" s="23"/>
      <c r="WSG720" s="23"/>
      <c r="WSH720" s="23"/>
      <c r="WSI720" s="23"/>
      <c r="WSJ720" s="23"/>
      <c r="WSK720" s="23"/>
      <c r="WSL720" s="23"/>
      <c r="WSM720" s="23"/>
      <c r="WSN720" s="23"/>
      <c r="WSO720" s="23"/>
      <c r="WSP720" s="23"/>
      <c r="WSQ720" s="23"/>
      <c r="WSR720" s="23"/>
      <c r="WSS720" s="23"/>
      <c r="WST720" s="23"/>
      <c r="WSU720" s="23"/>
      <c r="WSV720" s="23"/>
      <c r="WSW720" s="23"/>
      <c r="WSX720" s="23"/>
      <c r="WSY720" s="23"/>
      <c r="WSZ720" s="23"/>
      <c r="WTA720" s="23"/>
      <c r="WTB720" s="23"/>
      <c r="WTC720" s="23"/>
      <c r="WTD720" s="23"/>
      <c r="WTE720" s="23"/>
      <c r="WTF720" s="23"/>
      <c r="WTG720" s="23"/>
      <c r="WTH720" s="23"/>
      <c r="WTI720" s="23"/>
      <c r="WTJ720" s="23"/>
      <c r="WTK720" s="23"/>
      <c r="WTL720" s="23"/>
      <c r="WTM720" s="23"/>
      <c r="WTN720" s="23"/>
      <c r="WTO720" s="23"/>
      <c r="WTP720" s="23"/>
      <c r="WTQ720" s="23"/>
      <c r="WTR720" s="23"/>
      <c r="WTS720" s="23"/>
      <c r="WTT720" s="23"/>
      <c r="WTU720" s="23"/>
      <c r="WTV720" s="23"/>
      <c r="WTW720" s="23"/>
      <c r="WTX720" s="23"/>
      <c r="WTY720" s="23"/>
      <c r="WTZ720" s="23"/>
      <c r="WUA720" s="23"/>
      <c r="WUB720" s="23"/>
      <c r="WUC720" s="23"/>
      <c r="WUD720" s="23"/>
      <c r="WUE720" s="23"/>
      <c r="WUF720" s="23"/>
      <c r="WUG720" s="23"/>
      <c r="WUH720" s="23"/>
      <c r="WUI720" s="23"/>
      <c r="WUJ720" s="23"/>
      <c r="WUK720" s="23"/>
      <c r="WUL720" s="23"/>
      <c r="WUM720" s="23"/>
      <c r="WUN720" s="23"/>
      <c r="WUO720" s="23"/>
      <c r="WUP720" s="23"/>
      <c r="WUQ720" s="23"/>
      <c r="WUR720" s="23"/>
      <c r="WUS720" s="23"/>
      <c r="WUT720" s="23"/>
      <c r="WUU720" s="23"/>
      <c r="WUV720" s="23"/>
      <c r="WUW720" s="23"/>
      <c r="WUX720" s="23"/>
      <c r="WUY720" s="23"/>
      <c r="WUZ720" s="23"/>
      <c r="WVA720" s="23"/>
      <c r="WVB720" s="23"/>
      <c r="WVC720" s="23"/>
      <c r="WVD720" s="23"/>
      <c r="WVE720" s="23"/>
      <c r="WVF720" s="23"/>
      <c r="WVG720" s="23"/>
      <c r="WVH720" s="23"/>
      <c r="WVI720" s="23"/>
      <c r="WVJ720" s="23"/>
    </row>
    <row r="734" spans="1:1" x14ac:dyDescent="0.25">
      <c r="A734" s="43" t="s">
        <v>70</v>
      </c>
    </row>
  </sheetData>
  <mergeCells count="1238">
    <mergeCell ref="A11:D16"/>
    <mergeCell ref="E13:F13"/>
    <mergeCell ref="G13:H13"/>
    <mergeCell ref="B655:H655"/>
    <mergeCell ref="A171:B171"/>
    <mergeCell ref="C171:D171"/>
    <mergeCell ref="E171:F171"/>
    <mergeCell ref="G171:H171"/>
    <mergeCell ref="A635:H635"/>
    <mergeCell ref="A636:B636"/>
    <mergeCell ref="C636:F637"/>
    <mergeCell ref="G636:H644"/>
    <mergeCell ref="L622:M622"/>
    <mergeCell ref="A637:B637"/>
    <mergeCell ref="L623:M623"/>
    <mergeCell ref="A638:B638"/>
    <mergeCell ref="L624:M624"/>
    <mergeCell ref="A639:B639"/>
    <mergeCell ref="L625:M625"/>
    <mergeCell ref="A640:B640"/>
    <mergeCell ref="L626:M626"/>
    <mergeCell ref="A641:B641"/>
    <mergeCell ref="L627:M627"/>
    <mergeCell ref="A642:B642"/>
    <mergeCell ref="L628:M628"/>
    <mergeCell ref="A643:B643"/>
    <mergeCell ref="L629:M629"/>
    <mergeCell ref="A644:B644"/>
    <mergeCell ref="L630:M630"/>
    <mergeCell ref="A615:H615"/>
    <mergeCell ref="A616:B616"/>
    <mergeCell ref="G616:H624"/>
    <mergeCell ref="A617:B617"/>
    <mergeCell ref="L603:M603"/>
    <mergeCell ref="A618:B618"/>
    <mergeCell ref="L604:M604"/>
    <mergeCell ref="A619:B619"/>
    <mergeCell ref="L605:M605"/>
    <mergeCell ref="A620:B620"/>
    <mergeCell ref="L606:M606"/>
    <mergeCell ref="A621:B621"/>
    <mergeCell ref="L607:M607"/>
    <mergeCell ref="A622:B622"/>
    <mergeCell ref="L608:M608"/>
    <mergeCell ref="A623:B623"/>
    <mergeCell ref="L609:M609"/>
    <mergeCell ref="A624:B624"/>
    <mergeCell ref="L610:M610"/>
    <mergeCell ref="C616:F617"/>
    <mergeCell ref="A605:H605"/>
    <mergeCell ref="A606:B606"/>
    <mergeCell ref="G606:H614"/>
    <mergeCell ref="A607:B607"/>
    <mergeCell ref="L593:M593"/>
    <mergeCell ref="A608:B608"/>
    <mergeCell ref="L594:M594"/>
    <mergeCell ref="A609:B609"/>
    <mergeCell ref="L595:M595"/>
    <mergeCell ref="A610:B610"/>
    <mergeCell ref="L596:M596"/>
    <mergeCell ref="A611:B611"/>
    <mergeCell ref="L597:M597"/>
    <mergeCell ref="A612:B612"/>
    <mergeCell ref="L598:M598"/>
    <mergeCell ref="A613:B613"/>
    <mergeCell ref="L599:M599"/>
    <mergeCell ref="A614:B614"/>
    <mergeCell ref="L600:M600"/>
    <mergeCell ref="L602:M602"/>
    <mergeCell ref="A595:H595"/>
    <mergeCell ref="A596:B596"/>
    <mergeCell ref="G596:H604"/>
    <mergeCell ref="A597:B597"/>
    <mergeCell ref="L583:M583"/>
    <mergeCell ref="A598:B598"/>
    <mergeCell ref="L584:M584"/>
    <mergeCell ref="A599:B599"/>
    <mergeCell ref="L585:M585"/>
    <mergeCell ref="A600:B600"/>
    <mergeCell ref="L586:M586"/>
    <mergeCell ref="A601:B601"/>
    <mergeCell ref="L587:M587"/>
    <mergeCell ref="A602:B602"/>
    <mergeCell ref="L588:M588"/>
    <mergeCell ref="A603:B603"/>
    <mergeCell ref="L589:M589"/>
    <mergeCell ref="A604:B604"/>
    <mergeCell ref="L590:M590"/>
    <mergeCell ref="A585:H585"/>
    <mergeCell ref="A586:B586"/>
    <mergeCell ref="G586:H594"/>
    <mergeCell ref="L592:M592"/>
    <mergeCell ref="A587:B587"/>
    <mergeCell ref="L573:M573"/>
    <mergeCell ref="A588:B588"/>
    <mergeCell ref="L574:M574"/>
    <mergeCell ref="A589:B589"/>
    <mergeCell ref="L575:M575"/>
    <mergeCell ref="A590:B590"/>
    <mergeCell ref="L576:M576"/>
    <mergeCell ref="A591:B591"/>
    <mergeCell ref="L577:M577"/>
    <mergeCell ref="A592:B592"/>
    <mergeCell ref="L578:M578"/>
    <mergeCell ref="A593:B593"/>
    <mergeCell ref="L579:M579"/>
    <mergeCell ref="A594:B594"/>
    <mergeCell ref="L580:M580"/>
    <mergeCell ref="A573:H573"/>
    <mergeCell ref="A574:H574"/>
    <mergeCell ref="A575:H575"/>
    <mergeCell ref="A576:B576"/>
    <mergeCell ref="G576:H584"/>
    <mergeCell ref="L582:M582"/>
    <mergeCell ref="A577:B577"/>
    <mergeCell ref="L563:M563"/>
    <mergeCell ref="A578:B578"/>
    <mergeCell ref="L564:M564"/>
    <mergeCell ref="A579:B579"/>
    <mergeCell ref="L565:M565"/>
    <mergeCell ref="A580:B580"/>
    <mergeCell ref="L566:M566"/>
    <mergeCell ref="A581:B581"/>
    <mergeCell ref="L567:M567"/>
    <mergeCell ref="A582:B582"/>
    <mergeCell ref="L568:M568"/>
    <mergeCell ref="A583:B583"/>
    <mergeCell ref="L569:M569"/>
    <mergeCell ref="A584:B584"/>
    <mergeCell ref="L570:M570"/>
    <mergeCell ref="A563:H563"/>
    <mergeCell ref="A564:B564"/>
    <mergeCell ref="G564:H572"/>
    <mergeCell ref="L572:M572"/>
    <mergeCell ref="A565:B565"/>
    <mergeCell ref="L551:M551"/>
    <mergeCell ref="A566:B566"/>
    <mergeCell ref="L552:M552"/>
    <mergeCell ref="A567:B567"/>
    <mergeCell ref="L553:M553"/>
    <mergeCell ref="A568:B568"/>
    <mergeCell ref="L554:M554"/>
    <mergeCell ref="A569:B569"/>
    <mergeCell ref="L555:M555"/>
    <mergeCell ref="A570:B570"/>
    <mergeCell ref="L556:M556"/>
    <mergeCell ref="A571:B571"/>
    <mergeCell ref="L557:M557"/>
    <mergeCell ref="A572:B572"/>
    <mergeCell ref="L558:M558"/>
    <mergeCell ref="C567:F568"/>
    <mergeCell ref="A553:H553"/>
    <mergeCell ref="A554:B554"/>
    <mergeCell ref="G554:H562"/>
    <mergeCell ref="L562:M562"/>
    <mergeCell ref="A555:B555"/>
    <mergeCell ref="L541:M541"/>
    <mergeCell ref="A556:B556"/>
    <mergeCell ref="L542:M542"/>
    <mergeCell ref="A557:B557"/>
    <mergeCell ref="L543:M543"/>
    <mergeCell ref="A558:B558"/>
    <mergeCell ref="L544:M544"/>
    <mergeCell ref="A559:B559"/>
    <mergeCell ref="L545:M545"/>
    <mergeCell ref="A560:B560"/>
    <mergeCell ref="L546:M546"/>
    <mergeCell ref="A561:B561"/>
    <mergeCell ref="L547:M547"/>
    <mergeCell ref="A562:B562"/>
    <mergeCell ref="L548:M548"/>
    <mergeCell ref="C557:F558"/>
    <mergeCell ref="C562:F562"/>
    <mergeCell ref="A543:H543"/>
    <mergeCell ref="A544:B544"/>
    <mergeCell ref="G544:H552"/>
    <mergeCell ref="L550:M550"/>
    <mergeCell ref="A545:B545"/>
    <mergeCell ref="L531:M531"/>
    <mergeCell ref="A546:B546"/>
    <mergeCell ref="L532:M532"/>
    <mergeCell ref="A547:B547"/>
    <mergeCell ref="L533:M533"/>
    <mergeCell ref="A548:B548"/>
    <mergeCell ref="L534:M534"/>
    <mergeCell ref="A549:B549"/>
    <mergeCell ref="L535:M535"/>
    <mergeCell ref="A550:B550"/>
    <mergeCell ref="L536:M536"/>
    <mergeCell ref="A551:B551"/>
    <mergeCell ref="L537:M537"/>
    <mergeCell ref="A552:B552"/>
    <mergeCell ref="L538:M538"/>
    <mergeCell ref="G524:H532"/>
    <mergeCell ref="L540:M540"/>
    <mergeCell ref="L508:M508"/>
    <mergeCell ref="A513:H513"/>
    <mergeCell ref="A514:B514"/>
    <mergeCell ref="G514:H522"/>
    <mergeCell ref="L500:M500"/>
    <mergeCell ref="A515:B515"/>
    <mergeCell ref="L501:M501"/>
    <mergeCell ref="A516:B516"/>
    <mergeCell ref="L502:M502"/>
    <mergeCell ref="A517:B517"/>
    <mergeCell ref="A533:H533"/>
    <mergeCell ref="A534:B534"/>
    <mergeCell ref="G534:H542"/>
    <mergeCell ref="L520:M520"/>
    <mergeCell ref="A535:B535"/>
    <mergeCell ref="L521:M521"/>
    <mergeCell ref="A536:B536"/>
    <mergeCell ref="L522:M522"/>
    <mergeCell ref="A537:B537"/>
    <mergeCell ref="L523:M523"/>
    <mergeCell ref="A538:B538"/>
    <mergeCell ref="L524:M524"/>
    <mergeCell ref="A539:B539"/>
    <mergeCell ref="L525:M525"/>
    <mergeCell ref="A540:B540"/>
    <mergeCell ref="L526:M526"/>
    <mergeCell ref="A541:B541"/>
    <mergeCell ref="L527:M527"/>
    <mergeCell ref="A542:B542"/>
    <mergeCell ref="L528:M528"/>
    <mergeCell ref="A523:H523"/>
    <mergeCell ref="A524:B524"/>
    <mergeCell ref="L510:M510"/>
    <mergeCell ref="A525:B525"/>
    <mergeCell ref="L511:M511"/>
    <mergeCell ref="A526:B526"/>
    <mergeCell ref="L512:M512"/>
    <mergeCell ref="A527:B527"/>
    <mergeCell ref="L513:M513"/>
    <mergeCell ref="A528:B528"/>
    <mergeCell ref="L514:M514"/>
    <mergeCell ref="A529:B529"/>
    <mergeCell ref="L515:M515"/>
    <mergeCell ref="A530:B530"/>
    <mergeCell ref="L516:M516"/>
    <mergeCell ref="A531:B531"/>
    <mergeCell ref="L517:M517"/>
    <mergeCell ref="A532:B532"/>
    <mergeCell ref="L518:M518"/>
    <mergeCell ref="L530:M530"/>
    <mergeCell ref="L503:M503"/>
    <mergeCell ref="A518:B518"/>
    <mergeCell ref="L504:M504"/>
    <mergeCell ref="A519:B519"/>
    <mergeCell ref="L505:M505"/>
    <mergeCell ref="A520:B520"/>
    <mergeCell ref="L506:M506"/>
    <mergeCell ref="A521:B521"/>
    <mergeCell ref="L507:M507"/>
    <mergeCell ref="A522:B522"/>
    <mergeCell ref="A220:B220"/>
    <mergeCell ref="A221:B221"/>
    <mergeCell ref="A222:B222"/>
    <mergeCell ref="A223:B223"/>
    <mergeCell ref="G203:H223"/>
    <mergeCell ref="A211:B211"/>
    <mergeCell ref="A212:B212"/>
    <mergeCell ref="A213:B213"/>
    <mergeCell ref="A214:B214"/>
    <mergeCell ref="A215:B215"/>
    <mergeCell ref="A216:B216"/>
    <mergeCell ref="A217:B217"/>
    <mergeCell ref="A218:B218"/>
    <mergeCell ref="A219:B219"/>
    <mergeCell ref="A204:B204"/>
    <mergeCell ref="A205:B205"/>
    <mergeCell ref="A206:B206"/>
    <mergeCell ref="A207:B207"/>
    <mergeCell ref="A208:B208"/>
    <mergeCell ref="A209:B209"/>
    <mergeCell ref="A210:B210"/>
    <mergeCell ref="L380:M380"/>
    <mergeCell ref="C160:D160"/>
    <mergeCell ref="E160:F160"/>
    <mergeCell ref="G160:H160"/>
    <mergeCell ref="E161:F161"/>
    <mergeCell ref="G161:H161"/>
    <mergeCell ref="A158:A160"/>
    <mergeCell ref="C168:D168"/>
    <mergeCell ref="E168:F168"/>
    <mergeCell ref="G168:H168"/>
    <mergeCell ref="C169:D169"/>
    <mergeCell ref="E169:F169"/>
    <mergeCell ref="G169:H169"/>
    <mergeCell ref="A162:H162"/>
    <mergeCell ref="A163:B163"/>
    <mergeCell ref="C163:D163"/>
    <mergeCell ref="E163:F163"/>
    <mergeCell ref="G163:H163"/>
    <mergeCell ref="A161:B161"/>
    <mergeCell ref="C161:D161"/>
    <mergeCell ref="A66:B67"/>
    <mergeCell ref="C66:E66"/>
    <mergeCell ref="G66:H66"/>
    <mergeCell ref="C67:H67"/>
    <mergeCell ref="A68:B69"/>
    <mergeCell ref="C68:E68"/>
    <mergeCell ref="G68:H68"/>
    <mergeCell ref="C69:H69"/>
    <mergeCell ref="A70:B71"/>
    <mergeCell ref="C70:E70"/>
    <mergeCell ref="G70:H70"/>
    <mergeCell ref="C71:H71"/>
    <mergeCell ref="E16:F16"/>
    <mergeCell ref="G16:H16"/>
    <mergeCell ref="E11:F11"/>
    <mergeCell ref="G11:H11"/>
    <mergeCell ref="E12:F12"/>
    <mergeCell ref="G12:H12"/>
    <mergeCell ref="E14:F14"/>
    <mergeCell ref="G14:H14"/>
    <mergeCell ref="E15:F15"/>
    <mergeCell ref="G15:H15"/>
    <mergeCell ref="A56:B57"/>
    <mergeCell ref="C56:E56"/>
    <mergeCell ref="G56:H56"/>
    <mergeCell ref="C57:H57"/>
    <mergeCell ref="A60:B60"/>
    <mergeCell ref="C60:E60"/>
    <mergeCell ref="G60:H60"/>
    <mergeCell ref="A61:B62"/>
    <mergeCell ref="C61:E61"/>
    <mergeCell ref="G61:H61"/>
    <mergeCell ref="A666:H669"/>
    <mergeCell ref="A662:H662"/>
    <mergeCell ref="A663:H663"/>
    <mergeCell ref="A664:H664"/>
    <mergeCell ref="A665:B665"/>
    <mergeCell ref="C665:D665"/>
    <mergeCell ref="E665:F665"/>
    <mergeCell ref="G665:H665"/>
    <mergeCell ref="A658:H658"/>
    <mergeCell ref="A659:H659"/>
    <mergeCell ref="A660:H660"/>
    <mergeCell ref="A661:H661"/>
    <mergeCell ref="B649:H649"/>
    <mergeCell ref="B650:H650"/>
    <mergeCell ref="B651:H651"/>
    <mergeCell ref="B652:H652"/>
    <mergeCell ref="B653:H653"/>
    <mergeCell ref="B657:H657"/>
    <mergeCell ref="B654:H654"/>
    <mergeCell ref="B656:H656"/>
    <mergeCell ref="A645:H645"/>
    <mergeCell ref="B646:H646"/>
    <mergeCell ref="B647:H647"/>
    <mergeCell ref="B648:H648"/>
    <mergeCell ref="A394:B394"/>
    <mergeCell ref="A379:H379"/>
    <mergeCell ref="A380:B380"/>
    <mergeCell ref="A387:B387"/>
    <mergeCell ref="A371:B371"/>
    <mergeCell ref="A199:H199"/>
    <mergeCell ref="A511:H511"/>
    <mergeCell ref="A512:H512"/>
    <mergeCell ref="L374:M374"/>
    <mergeCell ref="A389:B389"/>
    <mergeCell ref="L375:M375"/>
    <mergeCell ref="A390:B390"/>
    <mergeCell ref="L376:M376"/>
    <mergeCell ref="A391:B391"/>
    <mergeCell ref="L377:M377"/>
    <mergeCell ref="A395:H395"/>
    <mergeCell ref="A396:H396"/>
    <mergeCell ref="A397:H397"/>
    <mergeCell ref="A398:B398"/>
    <mergeCell ref="G398:H402"/>
    <mergeCell ref="L384:M384"/>
    <mergeCell ref="A399:B399"/>
    <mergeCell ref="L385:M385"/>
    <mergeCell ref="A400:B400"/>
    <mergeCell ref="L386:M386"/>
    <mergeCell ref="G380:H394"/>
    <mergeCell ref="L366:M366"/>
    <mergeCell ref="A381:B381"/>
    <mergeCell ref="L367:M367"/>
    <mergeCell ref="A382:B382"/>
    <mergeCell ref="L368:M368"/>
    <mergeCell ref="A383:B383"/>
    <mergeCell ref="L369:M369"/>
    <mergeCell ref="A384:B384"/>
    <mergeCell ref="L370:M370"/>
    <mergeCell ref="A385:B385"/>
    <mergeCell ref="C385:F388"/>
    <mergeCell ref="L371:M371"/>
    <mergeCell ref="A386:B386"/>
    <mergeCell ref="L372:M372"/>
    <mergeCell ref="L373:M373"/>
    <mergeCell ref="A388:B388"/>
    <mergeCell ref="A392:B392"/>
    <mergeCell ref="L378:M378"/>
    <mergeCell ref="A393:B393"/>
    <mergeCell ref="L379:M379"/>
    <mergeCell ref="A378:B378"/>
    <mergeCell ref="L364:M364"/>
    <mergeCell ref="L358:M358"/>
    <mergeCell ref="A373:B373"/>
    <mergeCell ref="L359:M359"/>
    <mergeCell ref="A374:B374"/>
    <mergeCell ref="L360:M360"/>
    <mergeCell ref="A375:B375"/>
    <mergeCell ref="L361:M361"/>
    <mergeCell ref="A363:H363"/>
    <mergeCell ref="A364:B364"/>
    <mergeCell ref="G364:H378"/>
    <mergeCell ref="L350:M350"/>
    <mergeCell ref="A365:B365"/>
    <mergeCell ref="L351:M351"/>
    <mergeCell ref="A366:B366"/>
    <mergeCell ref="L352:M352"/>
    <mergeCell ref="A367:B367"/>
    <mergeCell ref="L353:M353"/>
    <mergeCell ref="A368:B368"/>
    <mergeCell ref="L354:M354"/>
    <mergeCell ref="A369:B369"/>
    <mergeCell ref="C369:F374"/>
    <mergeCell ref="L355:M355"/>
    <mergeCell ref="A370:B370"/>
    <mergeCell ref="L356:M356"/>
    <mergeCell ref="L357:M357"/>
    <mergeCell ref="A372:B372"/>
    <mergeCell ref="A376:B376"/>
    <mergeCell ref="L362:M362"/>
    <mergeCell ref="A377:B377"/>
    <mergeCell ref="L363:M363"/>
    <mergeCell ref="A353:B353"/>
    <mergeCell ref="L339:M339"/>
    <mergeCell ref="A360:B360"/>
    <mergeCell ref="L346:M346"/>
    <mergeCell ref="A361:B361"/>
    <mergeCell ref="L347:M347"/>
    <mergeCell ref="A362:B362"/>
    <mergeCell ref="L348:M348"/>
    <mergeCell ref="A357:B357"/>
    <mergeCell ref="L343:M343"/>
    <mergeCell ref="A358:B358"/>
    <mergeCell ref="L344:M344"/>
    <mergeCell ref="A359:B359"/>
    <mergeCell ref="L345:M345"/>
    <mergeCell ref="A347:H347"/>
    <mergeCell ref="A348:B348"/>
    <mergeCell ref="G348:H362"/>
    <mergeCell ref="A349:B349"/>
    <mergeCell ref="A350:B350"/>
    <mergeCell ref="A354:B354"/>
    <mergeCell ref="L340:M340"/>
    <mergeCell ref="A355:B355"/>
    <mergeCell ref="L341:M341"/>
    <mergeCell ref="A356:B356"/>
    <mergeCell ref="L342:M342"/>
    <mergeCell ref="A351:B351"/>
    <mergeCell ref="A352:B352"/>
    <mergeCell ref="A338:B338"/>
    <mergeCell ref="L324:M324"/>
    <mergeCell ref="A339:B339"/>
    <mergeCell ref="L325:M325"/>
    <mergeCell ref="A332:B332"/>
    <mergeCell ref="G332:H346"/>
    <mergeCell ref="L318:M318"/>
    <mergeCell ref="A333:B333"/>
    <mergeCell ref="L319:M319"/>
    <mergeCell ref="A334:B334"/>
    <mergeCell ref="L320:M320"/>
    <mergeCell ref="A335:B335"/>
    <mergeCell ref="L321:M321"/>
    <mergeCell ref="A336:B336"/>
    <mergeCell ref="A343:B343"/>
    <mergeCell ref="L329:M329"/>
    <mergeCell ref="A344:B344"/>
    <mergeCell ref="L330:M330"/>
    <mergeCell ref="A345:B345"/>
    <mergeCell ref="L331:M331"/>
    <mergeCell ref="A340:B340"/>
    <mergeCell ref="L326:M326"/>
    <mergeCell ref="A341:B341"/>
    <mergeCell ref="L327:M327"/>
    <mergeCell ref="A342:B342"/>
    <mergeCell ref="L328:M328"/>
    <mergeCell ref="A346:B346"/>
    <mergeCell ref="L332:M332"/>
    <mergeCell ref="L338:M338"/>
    <mergeCell ref="L334:M334"/>
    <mergeCell ref="L335:M335"/>
    <mergeCell ref="L336:M336"/>
    <mergeCell ref="A331:H331"/>
    <mergeCell ref="L310:M310"/>
    <mergeCell ref="A325:B325"/>
    <mergeCell ref="L311:M311"/>
    <mergeCell ref="A326:B326"/>
    <mergeCell ref="L312:M312"/>
    <mergeCell ref="A327:B327"/>
    <mergeCell ref="L313:M313"/>
    <mergeCell ref="L306:M306"/>
    <mergeCell ref="A321:B321"/>
    <mergeCell ref="L307:M307"/>
    <mergeCell ref="A322:B322"/>
    <mergeCell ref="L308:M308"/>
    <mergeCell ref="A323:B323"/>
    <mergeCell ref="L309:M309"/>
    <mergeCell ref="L322:M322"/>
    <mergeCell ref="A337:B337"/>
    <mergeCell ref="L323:M323"/>
    <mergeCell ref="L337:M337"/>
    <mergeCell ref="A317:B317"/>
    <mergeCell ref="A318:B318"/>
    <mergeCell ref="L304:M304"/>
    <mergeCell ref="A319:B319"/>
    <mergeCell ref="L305:M305"/>
    <mergeCell ref="A313:H313"/>
    <mergeCell ref="A314:H314"/>
    <mergeCell ref="A315:H315"/>
    <mergeCell ref="A316:B316"/>
    <mergeCell ref="G316:H330"/>
    <mergeCell ref="A320:B320"/>
    <mergeCell ref="A324:B324"/>
    <mergeCell ref="A328:B328"/>
    <mergeCell ref="L295:M295"/>
    <mergeCell ref="A310:B310"/>
    <mergeCell ref="L296:M296"/>
    <mergeCell ref="A311:H311"/>
    <mergeCell ref="A312:H312"/>
    <mergeCell ref="L314:M314"/>
    <mergeCell ref="A329:B329"/>
    <mergeCell ref="L315:M315"/>
    <mergeCell ref="A330:B330"/>
    <mergeCell ref="L316:M316"/>
    <mergeCell ref="A306:B306"/>
    <mergeCell ref="A307:B307"/>
    <mergeCell ref="L293:M293"/>
    <mergeCell ref="A308:B308"/>
    <mergeCell ref="L294:M294"/>
    <mergeCell ref="A295:H295"/>
    <mergeCell ref="A296:B296"/>
    <mergeCell ref="G296:H310"/>
    <mergeCell ref="L282:M282"/>
    <mergeCell ref="A297:B297"/>
    <mergeCell ref="L283:M283"/>
    <mergeCell ref="L288:M288"/>
    <mergeCell ref="A303:B303"/>
    <mergeCell ref="L289:M289"/>
    <mergeCell ref="A304:B304"/>
    <mergeCell ref="L290:M290"/>
    <mergeCell ref="A305:B305"/>
    <mergeCell ref="L291:M291"/>
    <mergeCell ref="A298:B298"/>
    <mergeCell ref="L284:M284"/>
    <mergeCell ref="A299:B299"/>
    <mergeCell ref="C299:F302"/>
    <mergeCell ref="L285:M285"/>
    <mergeCell ref="A300:B300"/>
    <mergeCell ref="L286:M286"/>
    <mergeCell ref="A301:B301"/>
    <mergeCell ref="L287:M287"/>
    <mergeCell ref="A302:B302"/>
    <mergeCell ref="A309:B309"/>
    <mergeCell ref="L302:M302"/>
    <mergeCell ref="A288:B288"/>
    <mergeCell ref="L303:M303"/>
    <mergeCell ref="A289:B289"/>
    <mergeCell ref="L275:M275"/>
    <mergeCell ref="A293:B293"/>
    <mergeCell ref="L279:M279"/>
    <mergeCell ref="A294:B294"/>
    <mergeCell ref="L280:M280"/>
    <mergeCell ref="L269:M269"/>
    <mergeCell ref="A284:B284"/>
    <mergeCell ref="L270:M270"/>
    <mergeCell ref="A285:B285"/>
    <mergeCell ref="L271:M271"/>
    <mergeCell ref="A286:B286"/>
    <mergeCell ref="L272:M272"/>
    <mergeCell ref="A279:H279"/>
    <mergeCell ref="A280:B280"/>
    <mergeCell ref="G280:H294"/>
    <mergeCell ref="A281:B281"/>
    <mergeCell ref="A282:B282"/>
    <mergeCell ref="C282:F286"/>
    <mergeCell ref="A283:B283"/>
    <mergeCell ref="A290:B290"/>
    <mergeCell ref="L276:M276"/>
    <mergeCell ref="A291:B291"/>
    <mergeCell ref="L277:M277"/>
    <mergeCell ref="A292:B292"/>
    <mergeCell ref="L278:M278"/>
    <mergeCell ref="A287:B287"/>
    <mergeCell ref="A269:B269"/>
    <mergeCell ref="L292:M292"/>
    <mergeCell ref="A277:B277"/>
    <mergeCell ref="L263:M263"/>
    <mergeCell ref="A278:B278"/>
    <mergeCell ref="L264:M264"/>
    <mergeCell ref="A273:B273"/>
    <mergeCell ref="L259:M259"/>
    <mergeCell ref="A274:B274"/>
    <mergeCell ref="L260:M260"/>
    <mergeCell ref="A275:B275"/>
    <mergeCell ref="L261:M261"/>
    <mergeCell ref="L247:M247"/>
    <mergeCell ref="A262:B262"/>
    <mergeCell ref="L248:M248"/>
    <mergeCell ref="A263:H263"/>
    <mergeCell ref="A264:B264"/>
    <mergeCell ref="G264:H278"/>
    <mergeCell ref="L250:M250"/>
    <mergeCell ref="A265:B265"/>
    <mergeCell ref="L251:M251"/>
    <mergeCell ref="A266:B266"/>
    <mergeCell ref="A270:B270"/>
    <mergeCell ref="L256:M256"/>
    <mergeCell ref="A271:B271"/>
    <mergeCell ref="L257:M257"/>
    <mergeCell ref="A272:B272"/>
    <mergeCell ref="L258:M258"/>
    <mergeCell ref="L252:M252"/>
    <mergeCell ref="A267:B267"/>
    <mergeCell ref="L253:M253"/>
    <mergeCell ref="A268:B268"/>
    <mergeCell ref="L254:M254"/>
    <mergeCell ref="L274:M274"/>
    <mergeCell ref="L255:M255"/>
    <mergeCell ref="A276:B276"/>
    <mergeCell ref="A256:B256"/>
    <mergeCell ref="A257:B257"/>
    <mergeCell ref="A258:B258"/>
    <mergeCell ref="A259:B259"/>
    <mergeCell ref="A260:B260"/>
    <mergeCell ref="A261:B261"/>
    <mergeCell ref="A247:H247"/>
    <mergeCell ref="A248:B248"/>
    <mergeCell ref="G248:H262"/>
    <mergeCell ref="A249:B249"/>
    <mergeCell ref="A250:B250"/>
    <mergeCell ref="A251:B251"/>
    <mergeCell ref="A252:B252"/>
    <mergeCell ref="A253:B253"/>
    <mergeCell ref="A254:B254"/>
    <mergeCell ref="A255:B255"/>
    <mergeCell ref="L273:M273"/>
    <mergeCell ref="L266:M266"/>
    <mergeCell ref="L267:M267"/>
    <mergeCell ref="L268:M268"/>
    <mergeCell ref="L262:M262"/>
    <mergeCell ref="A241:B241"/>
    <mergeCell ref="A242:B242"/>
    <mergeCell ref="A243:B243"/>
    <mergeCell ref="A244:B244"/>
    <mergeCell ref="A245:B245"/>
    <mergeCell ref="A246:B246"/>
    <mergeCell ref="A232:B232"/>
    <mergeCell ref="G232:H246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27:H227"/>
    <mergeCell ref="A228:H228"/>
    <mergeCell ref="A229:H229"/>
    <mergeCell ref="A230:H230"/>
    <mergeCell ref="A231:H231"/>
    <mergeCell ref="A225:A226"/>
    <mergeCell ref="B225:B226"/>
    <mergeCell ref="C225:C226"/>
    <mergeCell ref="D225:D226"/>
    <mergeCell ref="E225:E226"/>
    <mergeCell ref="G225:H226"/>
    <mergeCell ref="A172:H172"/>
    <mergeCell ref="A173:H173"/>
    <mergeCell ref="A170:B170"/>
    <mergeCell ref="C170:D170"/>
    <mergeCell ref="E170:F170"/>
    <mergeCell ref="G170:H170"/>
    <mergeCell ref="A164:A165"/>
    <mergeCell ref="C164:D164"/>
    <mergeCell ref="E164:F164"/>
    <mergeCell ref="G164:H164"/>
    <mergeCell ref="C165:D165"/>
    <mergeCell ref="E165:F165"/>
    <mergeCell ref="G165:H165"/>
    <mergeCell ref="C166:D166"/>
    <mergeCell ref="E166:F166"/>
    <mergeCell ref="G166:H166"/>
    <mergeCell ref="C167:D167"/>
    <mergeCell ref="E167:F167"/>
    <mergeCell ref="G167:H167"/>
    <mergeCell ref="A166:A169"/>
    <mergeCell ref="A178:H178"/>
    <mergeCell ref="A179:H179"/>
    <mergeCell ref="A180:B180"/>
    <mergeCell ref="A181:B181"/>
    <mergeCell ref="A182:B182"/>
    <mergeCell ref="A183:B183"/>
    <mergeCell ref="A156:H156"/>
    <mergeCell ref="A157:B157"/>
    <mergeCell ref="C157:D157"/>
    <mergeCell ref="E157:F157"/>
    <mergeCell ref="G157:H157"/>
    <mergeCell ref="C158:D158"/>
    <mergeCell ref="E158:F158"/>
    <mergeCell ref="G158:H158"/>
    <mergeCell ref="C159:D159"/>
    <mergeCell ref="E159:F159"/>
    <mergeCell ref="A149:E149"/>
    <mergeCell ref="F149:H149"/>
    <mergeCell ref="A150:E150"/>
    <mergeCell ref="F150:H150"/>
    <mergeCell ref="A151:E151"/>
    <mergeCell ref="F151:H151"/>
    <mergeCell ref="A146:E146"/>
    <mergeCell ref="F146:H146"/>
    <mergeCell ref="A147:E147"/>
    <mergeCell ref="F147:H147"/>
    <mergeCell ref="A148:E148"/>
    <mergeCell ref="F148:H148"/>
    <mergeCell ref="A155:E155"/>
    <mergeCell ref="F155:H155"/>
    <mergeCell ref="A152:E152"/>
    <mergeCell ref="F152:H152"/>
    <mergeCell ref="A153:E153"/>
    <mergeCell ref="F153:H153"/>
    <mergeCell ref="A154:E154"/>
    <mergeCell ref="F154:H154"/>
    <mergeCell ref="G159:H159"/>
    <mergeCell ref="F143:H143"/>
    <mergeCell ref="A144:E144"/>
    <mergeCell ref="F144:H144"/>
    <mergeCell ref="A145:E145"/>
    <mergeCell ref="F145:H145"/>
    <mergeCell ref="A124:B124"/>
    <mergeCell ref="A125:B125"/>
    <mergeCell ref="A126:B126"/>
    <mergeCell ref="A127:B127"/>
    <mergeCell ref="A128:B128"/>
    <mergeCell ref="A143:E143"/>
    <mergeCell ref="A129:B129"/>
    <mergeCell ref="C129:H129"/>
    <mergeCell ref="A131:B131"/>
    <mergeCell ref="C131:H131"/>
    <mergeCell ref="A132:B132"/>
    <mergeCell ref="E132:F132"/>
    <mergeCell ref="G132:H132"/>
    <mergeCell ref="A133:B133"/>
    <mergeCell ref="E133:F142"/>
    <mergeCell ref="G133:H142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18:B118"/>
    <mergeCell ref="E118:F118"/>
    <mergeCell ref="G118:H118"/>
    <mergeCell ref="A119:B119"/>
    <mergeCell ref="E119:F128"/>
    <mergeCell ref="G119:H128"/>
    <mergeCell ref="A120:B120"/>
    <mergeCell ref="A121:B121"/>
    <mergeCell ref="A122:B122"/>
    <mergeCell ref="A123:B123"/>
    <mergeCell ref="A115:B115"/>
    <mergeCell ref="C115:H115"/>
    <mergeCell ref="A117:B117"/>
    <mergeCell ref="C117:H117"/>
    <mergeCell ref="A96:B96"/>
    <mergeCell ref="A97:B97"/>
    <mergeCell ref="A98:B98"/>
    <mergeCell ref="A99:B99"/>
    <mergeCell ref="A100:B100"/>
    <mergeCell ref="A101:B101"/>
    <mergeCell ref="C101:H101"/>
    <mergeCell ref="A103:B103"/>
    <mergeCell ref="C103:H103"/>
    <mergeCell ref="A104:B104"/>
    <mergeCell ref="E104:F104"/>
    <mergeCell ref="G104:H104"/>
    <mergeCell ref="A105:B105"/>
    <mergeCell ref="E105:F114"/>
    <mergeCell ref="G105:H114"/>
    <mergeCell ref="A106:B106"/>
    <mergeCell ref="A107:B107"/>
    <mergeCell ref="A108:B108"/>
    <mergeCell ref="A90:B90"/>
    <mergeCell ref="E90:F90"/>
    <mergeCell ref="G90:H90"/>
    <mergeCell ref="A91:B91"/>
    <mergeCell ref="E91:F100"/>
    <mergeCell ref="G91:H100"/>
    <mergeCell ref="A92:B92"/>
    <mergeCell ref="A93:B93"/>
    <mergeCell ref="A94:B94"/>
    <mergeCell ref="A95:B95"/>
    <mergeCell ref="A86:C86"/>
    <mergeCell ref="D86:H86"/>
    <mergeCell ref="A87:B87"/>
    <mergeCell ref="C87:H87"/>
    <mergeCell ref="A89:B89"/>
    <mergeCell ref="C89:H89"/>
    <mergeCell ref="A83:C83"/>
    <mergeCell ref="D83:H83"/>
    <mergeCell ref="A84:C84"/>
    <mergeCell ref="D84:H84"/>
    <mergeCell ref="A85:C85"/>
    <mergeCell ref="D85:H85"/>
    <mergeCell ref="A80:C80"/>
    <mergeCell ref="D80:H80"/>
    <mergeCell ref="A81:C81"/>
    <mergeCell ref="D81:H81"/>
    <mergeCell ref="A82:C82"/>
    <mergeCell ref="D82:H82"/>
    <mergeCell ref="A75:C75"/>
    <mergeCell ref="D75:H75"/>
    <mergeCell ref="A76:C76"/>
    <mergeCell ref="D76:H76"/>
    <mergeCell ref="D77:H77"/>
    <mergeCell ref="D78:H78"/>
    <mergeCell ref="A72:B72"/>
    <mergeCell ref="C72:E72"/>
    <mergeCell ref="G72:H72"/>
    <mergeCell ref="A73:H73"/>
    <mergeCell ref="A74:C74"/>
    <mergeCell ref="D74:H74"/>
    <mergeCell ref="D79:H79"/>
    <mergeCell ref="A77:C79"/>
    <mergeCell ref="C62:H62"/>
    <mergeCell ref="A63:H63"/>
    <mergeCell ref="A64:B64"/>
    <mergeCell ref="C64:E64"/>
    <mergeCell ref="G64:H64"/>
    <mergeCell ref="A65:B65"/>
    <mergeCell ref="C65:E65"/>
    <mergeCell ref="G65:H65"/>
    <mergeCell ref="A55:B55"/>
    <mergeCell ref="C55:E55"/>
    <mergeCell ref="G55:H55"/>
    <mergeCell ref="A51:H51"/>
    <mergeCell ref="A52:B52"/>
    <mergeCell ref="C52:H52"/>
    <mergeCell ref="A54:B54"/>
    <mergeCell ref="C54:E54"/>
    <mergeCell ref="G54:H54"/>
    <mergeCell ref="A48:D48"/>
    <mergeCell ref="E48:H48"/>
    <mergeCell ref="A49:D49"/>
    <mergeCell ref="E49:H49"/>
    <mergeCell ref="A50:D50"/>
    <mergeCell ref="E50:H50"/>
    <mergeCell ref="A44:H44"/>
    <mergeCell ref="A45:D45"/>
    <mergeCell ref="E45:H45"/>
    <mergeCell ref="A46:D46"/>
    <mergeCell ref="E46:H46"/>
    <mergeCell ref="A47:D47"/>
    <mergeCell ref="E47:H47"/>
    <mergeCell ref="A41:H41"/>
    <mergeCell ref="A42:B42"/>
    <mergeCell ref="A43:B43"/>
    <mergeCell ref="C43:H43"/>
    <mergeCell ref="A39:B39"/>
    <mergeCell ref="C39:E39"/>
    <mergeCell ref="F39:H39"/>
    <mergeCell ref="A40:B40"/>
    <mergeCell ref="C40:E40"/>
    <mergeCell ref="F40:H40"/>
    <mergeCell ref="C42:H42"/>
    <mergeCell ref="A37:B37"/>
    <mergeCell ref="C37:E37"/>
    <mergeCell ref="F37:H37"/>
    <mergeCell ref="A38:B38"/>
    <mergeCell ref="C38:E38"/>
    <mergeCell ref="F38:H38"/>
    <mergeCell ref="A34:D34"/>
    <mergeCell ref="E34:H34"/>
    <mergeCell ref="A35:D35"/>
    <mergeCell ref="E35:H35"/>
    <mergeCell ref="A36:B36"/>
    <mergeCell ref="C36:E36"/>
    <mergeCell ref="F36:H36"/>
    <mergeCell ref="C21:H21"/>
    <mergeCell ref="A22:B22"/>
    <mergeCell ref="C22:D22"/>
    <mergeCell ref="E22:F22"/>
    <mergeCell ref="G22:H22"/>
    <mergeCell ref="A17:D17"/>
    <mergeCell ref="E17:H17"/>
    <mergeCell ref="A18:D18"/>
    <mergeCell ref="E18:H18"/>
    <mergeCell ref="A19:B19"/>
    <mergeCell ref="C19:H19"/>
    <mergeCell ref="A31:D31"/>
    <mergeCell ref="E31:H31"/>
    <mergeCell ref="A32:D32"/>
    <mergeCell ref="E32:H32"/>
    <mergeCell ref="A33:D33"/>
    <mergeCell ref="E33:H33"/>
    <mergeCell ref="A28:D28"/>
    <mergeCell ref="E28:H28"/>
    <mergeCell ref="A29:D29"/>
    <mergeCell ref="E29:H29"/>
    <mergeCell ref="A30:D30"/>
    <mergeCell ref="E30:H30"/>
    <mergeCell ref="A25:B25"/>
    <mergeCell ref="C25:D25"/>
    <mergeCell ref="E25:F25"/>
    <mergeCell ref="G25:H25"/>
    <mergeCell ref="A26:D27"/>
    <mergeCell ref="E26:H27"/>
    <mergeCell ref="A1:H1"/>
    <mergeCell ref="A2:H2"/>
    <mergeCell ref="A3:D3"/>
    <mergeCell ref="E3:H3"/>
    <mergeCell ref="A4:D4"/>
    <mergeCell ref="E4:H4"/>
    <mergeCell ref="A59:B59"/>
    <mergeCell ref="C59:E59"/>
    <mergeCell ref="G59:H59"/>
    <mergeCell ref="A53:H53"/>
    <mergeCell ref="A58:H58"/>
    <mergeCell ref="A8:D8"/>
    <mergeCell ref="E8:H8"/>
    <mergeCell ref="A9:D9"/>
    <mergeCell ref="E9:H9"/>
    <mergeCell ref="A5:D5"/>
    <mergeCell ref="E5:H5"/>
    <mergeCell ref="A6:D6"/>
    <mergeCell ref="E6:H6"/>
    <mergeCell ref="A7:D7"/>
    <mergeCell ref="E7:H7"/>
    <mergeCell ref="A20:B20"/>
    <mergeCell ref="A23:B23"/>
    <mergeCell ref="C23:D23"/>
    <mergeCell ref="E23:F23"/>
    <mergeCell ref="G23:H23"/>
    <mergeCell ref="A24:B24"/>
    <mergeCell ref="C24:D24"/>
    <mergeCell ref="E24:F24"/>
    <mergeCell ref="G24:H24"/>
    <mergeCell ref="C20:H20"/>
    <mergeCell ref="A21:B21"/>
    <mergeCell ref="A401:B401"/>
    <mergeCell ref="L387:M387"/>
    <mergeCell ref="A402:B402"/>
    <mergeCell ref="L388:M388"/>
    <mergeCell ref="A413:H413"/>
    <mergeCell ref="A414:B414"/>
    <mergeCell ref="G414:H422"/>
    <mergeCell ref="L400:M400"/>
    <mergeCell ref="A415:B415"/>
    <mergeCell ref="L401:M401"/>
    <mergeCell ref="A416:B416"/>
    <mergeCell ref="L402:M402"/>
    <mergeCell ref="A417:B417"/>
    <mergeCell ref="L403:M403"/>
    <mergeCell ref="A418:B418"/>
    <mergeCell ref="L404:M404"/>
    <mergeCell ref="A419:B419"/>
    <mergeCell ref="L405:M405"/>
    <mergeCell ref="A420:B420"/>
    <mergeCell ref="L406:M406"/>
    <mergeCell ref="A421:B421"/>
    <mergeCell ref="L407:M407"/>
    <mergeCell ref="A422:B422"/>
    <mergeCell ref="L408:M408"/>
    <mergeCell ref="A403:H403"/>
    <mergeCell ref="A409:B409"/>
    <mergeCell ref="G409:H412"/>
    <mergeCell ref="L395:M395"/>
    <mergeCell ref="A410:B410"/>
    <mergeCell ref="L396:M396"/>
    <mergeCell ref="A411:B411"/>
    <mergeCell ref="A404:B404"/>
    <mergeCell ref="C447:F447"/>
    <mergeCell ref="L433:M433"/>
    <mergeCell ref="A448:B448"/>
    <mergeCell ref="L434:M434"/>
    <mergeCell ref="A449:B449"/>
    <mergeCell ref="L435:M435"/>
    <mergeCell ref="L410:M410"/>
    <mergeCell ref="A425:B425"/>
    <mergeCell ref="L411:M411"/>
    <mergeCell ref="A426:B426"/>
    <mergeCell ref="L412:M412"/>
    <mergeCell ref="A427:B427"/>
    <mergeCell ref="L413:M413"/>
    <mergeCell ref="A428:B428"/>
    <mergeCell ref="L414:M414"/>
    <mergeCell ref="A429:B429"/>
    <mergeCell ref="L415:M415"/>
    <mergeCell ref="A430:B430"/>
    <mergeCell ref="L416:M416"/>
    <mergeCell ref="A431:B431"/>
    <mergeCell ref="L417:M417"/>
    <mergeCell ref="A432:B432"/>
    <mergeCell ref="L418:M418"/>
    <mergeCell ref="A436:B436"/>
    <mergeCell ref="L422:M422"/>
    <mergeCell ref="A437:B437"/>
    <mergeCell ref="L423:M423"/>
    <mergeCell ref="G434:H442"/>
    <mergeCell ref="A438:B438"/>
    <mergeCell ref="L424:M424"/>
    <mergeCell ref="A439:B439"/>
    <mergeCell ref="L425:M425"/>
    <mergeCell ref="A440:B440"/>
    <mergeCell ref="L426:M426"/>
    <mergeCell ref="A441:B441"/>
    <mergeCell ref="L427:M427"/>
    <mergeCell ref="A442:B442"/>
    <mergeCell ref="L428:M428"/>
    <mergeCell ref="C434:F434"/>
    <mergeCell ref="C437:F437"/>
    <mergeCell ref="A423:H423"/>
    <mergeCell ref="A424:B424"/>
    <mergeCell ref="G424:H432"/>
    <mergeCell ref="A201:H201"/>
    <mergeCell ref="A202:H202"/>
    <mergeCell ref="A203:B203"/>
    <mergeCell ref="A456:B456"/>
    <mergeCell ref="L442:M442"/>
    <mergeCell ref="A457:B457"/>
    <mergeCell ref="L443:M443"/>
    <mergeCell ref="A458:B458"/>
    <mergeCell ref="L444:M444"/>
    <mergeCell ref="A472:B472"/>
    <mergeCell ref="L458:M458"/>
    <mergeCell ref="L459:M459"/>
    <mergeCell ref="L460:M460"/>
    <mergeCell ref="A471:H471"/>
    <mergeCell ref="G472:H480"/>
    <mergeCell ref="A475:B475"/>
    <mergeCell ref="L461:M461"/>
    <mergeCell ref="A477:B477"/>
    <mergeCell ref="L463:M463"/>
    <mergeCell ref="A478:B478"/>
    <mergeCell ref="L464:M464"/>
    <mergeCell ref="A479:B479"/>
    <mergeCell ref="L465:M465"/>
    <mergeCell ref="A480:B480"/>
    <mergeCell ref="L466:M466"/>
    <mergeCell ref="A476:B476"/>
    <mergeCell ref="L462:M462"/>
    <mergeCell ref="A433:H433"/>
    <mergeCell ref="A434:B434"/>
    <mergeCell ref="L420:M420"/>
    <mergeCell ref="A435:B435"/>
    <mergeCell ref="L421:M421"/>
    <mergeCell ref="L436:M436"/>
    <mergeCell ref="A451:B451"/>
    <mergeCell ref="A184:B184"/>
    <mergeCell ref="A174:A175"/>
    <mergeCell ref="B174:B175"/>
    <mergeCell ref="C174:C175"/>
    <mergeCell ref="D174:D175"/>
    <mergeCell ref="E174:E175"/>
    <mergeCell ref="G174:H175"/>
    <mergeCell ref="A176:H176"/>
    <mergeCell ref="A177:H177"/>
    <mergeCell ref="A186:B186"/>
    <mergeCell ref="A187:B187"/>
    <mergeCell ref="G180:H184"/>
    <mergeCell ref="A224:H224"/>
    <mergeCell ref="A185:H185"/>
    <mergeCell ref="G186:H187"/>
    <mergeCell ref="A188:H188"/>
    <mergeCell ref="A189:H189"/>
    <mergeCell ref="A190:H190"/>
    <mergeCell ref="A191:H191"/>
    <mergeCell ref="A192:B192"/>
    <mergeCell ref="G192:H195"/>
    <mergeCell ref="A193:B193"/>
    <mergeCell ref="A194:B194"/>
    <mergeCell ref="L451:M451"/>
    <mergeCell ref="A195:B195"/>
    <mergeCell ref="A196:H196"/>
    <mergeCell ref="A197:B197"/>
    <mergeCell ref="G197:H198"/>
    <mergeCell ref="A198:B198"/>
    <mergeCell ref="A200:H200"/>
    <mergeCell ref="A467:B467"/>
    <mergeCell ref="L453:M453"/>
    <mergeCell ref="A468:B468"/>
    <mergeCell ref="L454:M454"/>
    <mergeCell ref="A469:B469"/>
    <mergeCell ref="L455:M455"/>
    <mergeCell ref="A470:B470"/>
    <mergeCell ref="L456:M456"/>
    <mergeCell ref="G404:H408"/>
    <mergeCell ref="L390:M390"/>
    <mergeCell ref="A405:B405"/>
    <mergeCell ref="L391:M391"/>
    <mergeCell ref="A406:B406"/>
    <mergeCell ref="L392:M392"/>
    <mergeCell ref="A407:B407"/>
    <mergeCell ref="L393:M393"/>
    <mergeCell ref="A408:B408"/>
    <mergeCell ref="L394:M394"/>
    <mergeCell ref="A412:B412"/>
    <mergeCell ref="L397:M397"/>
    <mergeCell ref="L398:M398"/>
    <mergeCell ref="A443:H443"/>
    <mergeCell ref="A444:B444"/>
    <mergeCell ref="C444:F444"/>
    <mergeCell ref="G444:H452"/>
    <mergeCell ref="L430:M430"/>
    <mergeCell ref="A445:B445"/>
    <mergeCell ref="L431:M431"/>
    <mergeCell ref="A446:B446"/>
    <mergeCell ref="L432:M432"/>
    <mergeCell ref="A447:B447"/>
    <mergeCell ref="A450:B450"/>
    <mergeCell ref="A492:B492"/>
    <mergeCell ref="G492:H500"/>
    <mergeCell ref="A498:B498"/>
    <mergeCell ref="L484:M484"/>
    <mergeCell ref="A499:B499"/>
    <mergeCell ref="L485:M485"/>
    <mergeCell ref="A500:B500"/>
    <mergeCell ref="L486:M486"/>
    <mergeCell ref="C492:F492"/>
    <mergeCell ref="C496:F496"/>
    <mergeCell ref="L437:M437"/>
    <mergeCell ref="A452:B452"/>
    <mergeCell ref="L438:M438"/>
    <mergeCell ref="A453:H453"/>
    <mergeCell ref="A454:H454"/>
    <mergeCell ref="A455:H455"/>
    <mergeCell ref="G456:H460"/>
    <mergeCell ref="A459:B459"/>
    <mergeCell ref="L445:M445"/>
    <mergeCell ref="A461:H461"/>
    <mergeCell ref="A466:B466"/>
    <mergeCell ref="L452:M452"/>
    <mergeCell ref="G462:H470"/>
    <mergeCell ref="A460:B460"/>
    <mergeCell ref="L446:M446"/>
    <mergeCell ref="A462:B462"/>
    <mergeCell ref="L448:M448"/>
    <mergeCell ref="A463:B463"/>
    <mergeCell ref="L449:M449"/>
    <mergeCell ref="A464:B464"/>
    <mergeCell ref="L450:M450"/>
    <mergeCell ref="A465:B465"/>
    <mergeCell ref="A482:B482"/>
    <mergeCell ref="G482:H490"/>
    <mergeCell ref="L468:M468"/>
    <mergeCell ref="A483:B483"/>
    <mergeCell ref="L469:M469"/>
    <mergeCell ref="A484:B484"/>
    <mergeCell ref="L470:M470"/>
    <mergeCell ref="A485:B485"/>
    <mergeCell ref="L471:M471"/>
    <mergeCell ref="A486:B486"/>
    <mergeCell ref="L472:M472"/>
    <mergeCell ref="A487:B487"/>
    <mergeCell ref="L473:M473"/>
    <mergeCell ref="A488:B488"/>
    <mergeCell ref="L474:M474"/>
    <mergeCell ref="A489:B489"/>
    <mergeCell ref="L475:M475"/>
    <mergeCell ref="A490:B490"/>
    <mergeCell ref="L476:M476"/>
    <mergeCell ref="A473:B473"/>
    <mergeCell ref="A474:B474"/>
    <mergeCell ref="A494:B494"/>
    <mergeCell ref="L480:M480"/>
    <mergeCell ref="A495:B495"/>
    <mergeCell ref="L481:M481"/>
    <mergeCell ref="A496:B496"/>
    <mergeCell ref="L482:M482"/>
    <mergeCell ref="A10:D10"/>
    <mergeCell ref="E10:H10"/>
    <mergeCell ref="A502:B502"/>
    <mergeCell ref="C502:F502"/>
    <mergeCell ref="G502:H510"/>
    <mergeCell ref="L488:M488"/>
    <mergeCell ref="A503:B503"/>
    <mergeCell ref="L489:M489"/>
    <mergeCell ref="A504:B504"/>
    <mergeCell ref="L490:M490"/>
    <mergeCell ref="A505:B505"/>
    <mergeCell ref="L491:M491"/>
    <mergeCell ref="A506:B506"/>
    <mergeCell ref="L492:M492"/>
    <mergeCell ref="A507:B507"/>
    <mergeCell ref="L493:M493"/>
    <mergeCell ref="A508:B508"/>
    <mergeCell ref="L494:M494"/>
    <mergeCell ref="A509:B509"/>
    <mergeCell ref="L495:M495"/>
    <mergeCell ref="A510:B510"/>
    <mergeCell ref="L496:M496"/>
    <mergeCell ref="A497:B497"/>
    <mergeCell ref="A501:H501"/>
    <mergeCell ref="A491:H491"/>
    <mergeCell ref="A481:H481"/>
    <mergeCell ref="A109:B109"/>
    <mergeCell ref="A110:B110"/>
    <mergeCell ref="A111:B111"/>
    <mergeCell ref="A112:B112"/>
    <mergeCell ref="A113:B113"/>
    <mergeCell ref="A114:B114"/>
    <mergeCell ref="I655:O655"/>
    <mergeCell ref="A625:H625"/>
    <mergeCell ref="A626:B626"/>
    <mergeCell ref="C626:F627"/>
    <mergeCell ref="G626:H634"/>
    <mergeCell ref="L612:M612"/>
    <mergeCell ref="A627:B627"/>
    <mergeCell ref="L613:M613"/>
    <mergeCell ref="A628:B628"/>
    <mergeCell ref="L614:M614"/>
    <mergeCell ref="A629:B629"/>
    <mergeCell ref="L615:M615"/>
    <mergeCell ref="A630:B630"/>
    <mergeCell ref="L616:M616"/>
    <mergeCell ref="A631:B631"/>
    <mergeCell ref="L617:M617"/>
    <mergeCell ref="A632:B632"/>
    <mergeCell ref="L618:M618"/>
    <mergeCell ref="A633:B633"/>
    <mergeCell ref="L619:M619"/>
    <mergeCell ref="A634:B634"/>
    <mergeCell ref="L620:M620"/>
    <mergeCell ref="L483:M483"/>
    <mergeCell ref="L478:M478"/>
    <mergeCell ref="A493:B493"/>
    <mergeCell ref="L479:M479"/>
  </mergeCells>
  <hyperlinks>
    <hyperlink ref="C43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86" max="7" man="1"/>
    <brk id="114" max="16383" man="1"/>
    <brk id="161" max="7" man="1"/>
    <brk id="669" max="7" man="1"/>
    <brk id="711" max="7" man="1"/>
    <brk id="733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4" zoomScale="85" zoomScaleNormal="85" workbookViewId="0">
      <selection activeCell="B16" sqref="B16"/>
    </sheetView>
  </sheetViews>
  <sheetFormatPr defaultColWidth="8.7109375" defaultRowHeight="15" x14ac:dyDescent="0.25"/>
  <cols>
    <col min="1" max="1" width="8.7109375" style="2"/>
    <col min="2" max="2" width="22.140625" style="2" customWidth="1"/>
    <col min="3" max="3" width="37" style="2" customWidth="1"/>
    <col min="4" max="5" width="11.42578125" style="2" customWidth="1"/>
    <col min="6" max="6" width="14" style="2" customWidth="1"/>
    <col min="7" max="7" width="20" style="2" customWidth="1"/>
    <col min="8" max="8" width="16.42578125" style="2" customWidth="1"/>
    <col min="9" max="16384" width="8.7109375" style="2"/>
  </cols>
  <sheetData>
    <row r="1" spans="1:9" ht="15" customHeight="1" x14ac:dyDescent="0.25">
      <c r="A1" s="1"/>
      <c r="B1" s="1"/>
      <c r="C1" s="1"/>
      <c r="D1" s="1"/>
      <c r="E1" s="1"/>
      <c r="F1" s="1"/>
      <c r="G1" s="1"/>
      <c r="H1" s="1"/>
    </row>
    <row r="2" spans="1:9" ht="15" customHeight="1" x14ac:dyDescent="0.25">
      <c r="A2" s="3"/>
      <c r="B2" s="3"/>
      <c r="C2" s="3"/>
      <c r="D2" s="3"/>
      <c r="E2" s="3"/>
      <c r="F2" s="3"/>
      <c r="G2" s="3"/>
      <c r="H2" s="3"/>
    </row>
    <row r="3" spans="1:9" ht="15.75" customHeight="1" x14ac:dyDescent="0.25">
      <c r="A3" s="3"/>
      <c r="B3" s="308" t="s">
        <v>113</v>
      </c>
      <c r="C3" s="308"/>
      <c r="D3" s="308"/>
      <c r="E3" s="308"/>
      <c r="F3" s="308"/>
      <c r="G3" s="308"/>
      <c r="H3" s="308"/>
    </row>
    <row r="4" spans="1:9" x14ac:dyDescent="0.25">
      <c r="A4" s="3"/>
      <c r="B4" s="4" t="s">
        <v>114</v>
      </c>
      <c r="C4" s="4" t="s">
        <v>115</v>
      </c>
      <c r="D4" s="4" t="s">
        <v>72</v>
      </c>
      <c r="E4" s="4" t="s">
        <v>116</v>
      </c>
      <c r="F4" s="4" t="s">
        <v>122</v>
      </c>
      <c r="G4" s="4" t="s">
        <v>123</v>
      </c>
      <c r="H4" s="4" t="s">
        <v>117</v>
      </c>
    </row>
    <row r="5" spans="1:9" ht="15" customHeight="1" x14ac:dyDescent="0.25">
      <c r="A5" s="3"/>
      <c r="B5" s="6" t="s">
        <v>118</v>
      </c>
      <c r="C5" s="7"/>
      <c r="D5" s="6"/>
      <c r="E5" s="6"/>
      <c r="F5" s="8">
        <f>E5*1.6</f>
        <v>0</v>
      </c>
      <c r="G5" s="8" t="e">
        <f>H5/F5</f>
        <v>#DIV/0!</v>
      </c>
      <c r="H5" s="9"/>
    </row>
    <row r="6" spans="1:9" x14ac:dyDescent="0.25">
      <c r="A6" s="3"/>
      <c r="B6" s="6" t="s">
        <v>118</v>
      </c>
      <c r="C6" s="10"/>
      <c r="D6" s="6"/>
      <c r="E6" s="6"/>
      <c r="F6" s="8">
        <f t="shared" ref="F6:F11" si="0">E6*1.6</f>
        <v>0</v>
      </c>
      <c r="G6" s="8" t="e">
        <f t="shared" ref="G6:G11" si="1">H6/F6</f>
        <v>#DIV/0!</v>
      </c>
      <c r="H6" s="9"/>
    </row>
    <row r="7" spans="1:9" ht="15" customHeight="1" x14ac:dyDescent="0.25">
      <c r="A7" s="3"/>
      <c r="B7" s="6" t="s">
        <v>118</v>
      </c>
      <c r="C7" s="7"/>
      <c r="D7" s="6"/>
      <c r="E7" s="6"/>
      <c r="F7" s="8">
        <f t="shared" si="0"/>
        <v>0</v>
      </c>
      <c r="G7" s="8" t="e">
        <f t="shared" si="1"/>
        <v>#DIV/0!</v>
      </c>
      <c r="H7" s="9"/>
    </row>
    <row r="8" spans="1:9" x14ac:dyDescent="0.25">
      <c r="A8" s="3"/>
      <c r="B8" s="6" t="s">
        <v>118</v>
      </c>
      <c r="C8" s="10"/>
      <c r="D8" s="6"/>
      <c r="E8" s="6"/>
      <c r="F8" s="8">
        <f t="shared" si="0"/>
        <v>0</v>
      </c>
      <c r="G8" s="8" t="e">
        <f t="shared" si="1"/>
        <v>#DIV/0!</v>
      </c>
      <c r="H8" s="9"/>
    </row>
    <row r="9" spans="1:9" ht="15" customHeight="1" x14ac:dyDescent="0.25">
      <c r="A9" s="3"/>
      <c r="B9" s="6" t="s">
        <v>118</v>
      </c>
      <c r="C9" s="10"/>
      <c r="D9" s="6"/>
      <c r="E9" s="6"/>
      <c r="F9" s="8">
        <f t="shared" si="0"/>
        <v>0</v>
      </c>
      <c r="G9" s="8" t="e">
        <f t="shared" si="1"/>
        <v>#DIV/0!</v>
      </c>
      <c r="H9" s="9"/>
    </row>
    <row r="10" spans="1:9" ht="15" customHeight="1" x14ac:dyDescent="0.25">
      <c r="A10" s="3"/>
      <c r="B10" s="6" t="s">
        <v>119</v>
      </c>
      <c r="C10" s="7"/>
      <c r="D10" s="6"/>
      <c r="E10" s="6"/>
      <c r="F10" s="8">
        <f t="shared" si="0"/>
        <v>0</v>
      </c>
      <c r="G10" s="8" t="e">
        <f t="shared" si="1"/>
        <v>#DIV/0!</v>
      </c>
      <c r="H10" s="9"/>
    </row>
    <row r="11" spans="1:9" ht="15" customHeight="1" x14ac:dyDescent="0.25">
      <c r="A11" s="3"/>
      <c r="B11" s="6" t="s">
        <v>119</v>
      </c>
      <c r="C11" s="7"/>
      <c r="D11" s="6"/>
      <c r="E11" s="6"/>
      <c r="F11" s="8">
        <f t="shared" si="0"/>
        <v>0</v>
      </c>
      <c r="G11" s="8" t="e">
        <f t="shared" si="1"/>
        <v>#DIV/0!</v>
      </c>
      <c r="H11" s="9"/>
    </row>
    <row r="12" spans="1:9" ht="15" customHeight="1" x14ac:dyDescent="0.25">
      <c r="A12" s="3"/>
      <c r="B12" s="11" t="s">
        <v>120</v>
      </c>
      <c r="C12" s="6"/>
      <c r="D12" s="6"/>
      <c r="E12" s="6"/>
      <c r="F12" s="6"/>
      <c r="G12" s="12" t="e">
        <f>AVERAGE(G5:G11)</f>
        <v>#DIV/0!</v>
      </c>
      <c r="H12" s="6"/>
    </row>
    <row r="13" spans="1:9" ht="15" customHeight="1" x14ac:dyDescent="0.25">
      <c r="A13" s="1"/>
      <c r="B13" s="11" t="s">
        <v>121</v>
      </c>
      <c r="C13" s="13"/>
      <c r="D13" s="13"/>
      <c r="E13" s="13"/>
      <c r="F13" s="14"/>
      <c r="G13" s="11"/>
      <c r="H13" s="11"/>
      <c r="I13" s="5"/>
    </row>
    <row r="14" spans="1:9" ht="15" customHeight="1" x14ac:dyDescent="0.25">
      <c r="B14" s="1"/>
      <c r="C14" s="1"/>
      <c r="D14" s="1"/>
      <c r="E14" s="1"/>
    </row>
    <row r="15" spans="1:9" ht="15" customHeight="1" x14ac:dyDescent="0.25">
      <c r="B15" s="1"/>
      <c r="C15" s="1"/>
      <c r="D15" s="1"/>
      <c r="E15" s="1"/>
    </row>
    <row r="16" spans="1:9" ht="15" customHeight="1" x14ac:dyDescent="0.25">
      <c r="B16" s="1"/>
      <c r="C16" s="1"/>
      <c r="D16" s="1"/>
      <c r="E16" s="1"/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4:D5"/>
  <sheetViews>
    <sheetView zoomScale="70" zoomScaleNormal="70" workbookViewId="0">
      <selection activeCell="D6" sqref="D6"/>
    </sheetView>
  </sheetViews>
  <sheetFormatPr defaultRowHeight="15" x14ac:dyDescent="0.25"/>
  <sheetData>
    <row r="4" spans="3:4" x14ac:dyDescent="0.25">
      <c r="C4" t="s">
        <v>358</v>
      </c>
    </row>
    <row r="5" spans="3:4" x14ac:dyDescent="0.25">
      <c r="D5" t="s">
        <v>359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09"/>
  <sheetViews>
    <sheetView view="pageLayout" topLeftCell="A10" zoomScale="85" zoomScaleNormal="100" zoomScaleSheetLayoutView="110" zoomScalePageLayoutView="85" workbookViewId="0">
      <selection activeCell="A144" sqref="A144:H694"/>
    </sheetView>
  </sheetViews>
  <sheetFormatPr defaultColWidth="9.140625" defaultRowHeight="15.75" x14ac:dyDescent="0.25"/>
  <cols>
    <col min="1" max="1" width="11.42578125" style="42" customWidth="1"/>
    <col min="2" max="2" width="12" style="42" customWidth="1"/>
    <col min="3" max="3" width="12.7109375" style="42" customWidth="1"/>
    <col min="4" max="4" width="14.140625" style="42" customWidth="1"/>
    <col min="5" max="7" width="11.7109375" style="42" customWidth="1"/>
    <col min="8" max="8" width="12.42578125" style="42" customWidth="1"/>
    <col min="9" max="9" width="17.42578125" style="23" customWidth="1"/>
    <col min="10" max="10" width="11.42578125" style="23" customWidth="1"/>
    <col min="11" max="11" width="10.5703125" style="23" bestFit="1" customWidth="1"/>
    <col min="12" max="12" width="10.5703125" style="23" customWidth="1"/>
    <col min="13" max="13" width="11.85546875" style="23" customWidth="1"/>
    <col min="14" max="14" width="12.5703125" style="23" customWidth="1"/>
    <col min="15" max="15" width="9.85546875" style="23" customWidth="1"/>
    <col min="16" max="16" width="11.7109375" style="23" customWidth="1"/>
    <col min="17" max="247" width="9.140625" style="23"/>
    <col min="248" max="248" width="8.7109375" style="23" customWidth="1"/>
    <col min="249" max="249" width="9.85546875" style="23" customWidth="1"/>
    <col min="250" max="250" width="14.42578125" style="23" customWidth="1"/>
    <col min="251" max="251" width="7.28515625" style="23" customWidth="1"/>
    <col min="252" max="252" width="5.5703125" style="23" customWidth="1"/>
    <col min="253" max="253" width="9" style="23" customWidth="1"/>
    <col min="254" max="255" width="9.85546875" style="23" customWidth="1"/>
    <col min="256" max="256" width="11.140625" style="23" customWidth="1"/>
    <col min="257" max="257" width="2.85546875" style="23" customWidth="1"/>
    <col min="258" max="258" width="3.5703125" style="23" customWidth="1"/>
    <col min="259" max="503" width="9.140625" style="23"/>
    <col min="504" max="504" width="8.7109375" style="23" customWidth="1"/>
    <col min="505" max="505" width="9.85546875" style="23" customWidth="1"/>
    <col min="506" max="506" width="14.42578125" style="23" customWidth="1"/>
    <col min="507" max="507" width="7.28515625" style="23" customWidth="1"/>
    <col min="508" max="508" width="5.5703125" style="23" customWidth="1"/>
    <col min="509" max="509" width="9" style="23" customWidth="1"/>
    <col min="510" max="511" width="9.85546875" style="23" customWidth="1"/>
    <col min="512" max="512" width="11.140625" style="23" customWidth="1"/>
    <col min="513" max="513" width="2.85546875" style="23" customWidth="1"/>
    <col min="514" max="514" width="3.5703125" style="23" customWidth="1"/>
    <col min="515" max="759" width="9.140625" style="23"/>
    <col min="760" max="760" width="8.7109375" style="23" customWidth="1"/>
    <col min="761" max="761" width="9.85546875" style="23" customWidth="1"/>
    <col min="762" max="762" width="14.42578125" style="23" customWidth="1"/>
    <col min="763" max="763" width="7.28515625" style="23" customWidth="1"/>
    <col min="764" max="764" width="5.5703125" style="23" customWidth="1"/>
    <col min="765" max="765" width="9" style="23" customWidth="1"/>
    <col min="766" max="767" width="9.85546875" style="23" customWidth="1"/>
    <col min="768" max="768" width="11.140625" style="23" customWidth="1"/>
    <col min="769" max="769" width="2.85546875" style="23" customWidth="1"/>
    <col min="770" max="770" width="3.5703125" style="23" customWidth="1"/>
    <col min="771" max="1015" width="9.140625" style="23"/>
    <col min="1016" max="1016" width="8.7109375" style="23" customWidth="1"/>
    <col min="1017" max="1017" width="9.85546875" style="23" customWidth="1"/>
    <col min="1018" max="1018" width="14.42578125" style="23" customWidth="1"/>
    <col min="1019" max="1019" width="7.28515625" style="23" customWidth="1"/>
    <col min="1020" max="1020" width="5.5703125" style="23" customWidth="1"/>
    <col min="1021" max="1021" width="9" style="23" customWidth="1"/>
    <col min="1022" max="1023" width="9.85546875" style="23" customWidth="1"/>
    <col min="1024" max="1024" width="11.140625" style="23" customWidth="1"/>
    <col min="1025" max="1025" width="2.85546875" style="23" customWidth="1"/>
    <col min="1026" max="1026" width="3.5703125" style="23" customWidth="1"/>
    <col min="1027" max="1271" width="9.140625" style="23"/>
    <col min="1272" max="1272" width="8.7109375" style="23" customWidth="1"/>
    <col min="1273" max="1273" width="9.85546875" style="23" customWidth="1"/>
    <col min="1274" max="1274" width="14.42578125" style="23" customWidth="1"/>
    <col min="1275" max="1275" width="7.28515625" style="23" customWidth="1"/>
    <col min="1276" max="1276" width="5.5703125" style="23" customWidth="1"/>
    <col min="1277" max="1277" width="9" style="23" customWidth="1"/>
    <col min="1278" max="1279" width="9.85546875" style="23" customWidth="1"/>
    <col min="1280" max="1280" width="11.140625" style="23" customWidth="1"/>
    <col min="1281" max="1281" width="2.85546875" style="23" customWidth="1"/>
    <col min="1282" max="1282" width="3.5703125" style="23" customWidth="1"/>
    <col min="1283" max="1527" width="9.140625" style="23"/>
    <col min="1528" max="1528" width="8.7109375" style="23" customWidth="1"/>
    <col min="1529" max="1529" width="9.85546875" style="23" customWidth="1"/>
    <col min="1530" max="1530" width="14.42578125" style="23" customWidth="1"/>
    <col min="1531" max="1531" width="7.28515625" style="23" customWidth="1"/>
    <col min="1532" max="1532" width="5.5703125" style="23" customWidth="1"/>
    <col min="1533" max="1533" width="9" style="23" customWidth="1"/>
    <col min="1534" max="1535" width="9.85546875" style="23" customWidth="1"/>
    <col min="1536" max="1536" width="11.140625" style="23" customWidth="1"/>
    <col min="1537" max="1537" width="2.85546875" style="23" customWidth="1"/>
    <col min="1538" max="1538" width="3.5703125" style="23" customWidth="1"/>
    <col min="1539" max="1783" width="9.140625" style="23"/>
    <col min="1784" max="1784" width="8.7109375" style="23" customWidth="1"/>
    <col min="1785" max="1785" width="9.85546875" style="23" customWidth="1"/>
    <col min="1786" max="1786" width="14.42578125" style="23" customWidth="1"/>
    <col min="1787" max="1787" width="7.28515625" style="23" customWidth="1"/>
    <col min="1788" max="1788" width="5.5703125" style="23" customWidth="1"/>
    <col min="1789" max="1789" width="9" style="23" customWidth="1"/>
    <col min="1790" max="1791" width="9.85546875" style="23" customWidth="1"/>
    <col min="1792" max="1792" width="11.140625" style="23" customWidth="1"/>
    <col min="1793" max="1793" width="2.85546875" style="23" customWidth="1"/>
    <col min="1794" max="1794" width="3.5703125" style="23" customWidth="1"/>
    <col min="1795" max="2039" width="9.140625" style="23"/>
    <col min="2040" max="2040" width="8.7109375" style="23" customWidth="1"/>
    <col min="2041" max="2041" width="9.85546875" style="23" customWidth="1"/>
    <col min="2042" max="2042" width="14.42578125" style="23" customWidth="1"/>
    <col min="2043" max="2043" width="7.28515625" style="23" customWidth="1"/>
    <col min="2044" max="2044" width="5.5703125" style="23" customWidth="1"/>
    <col min="2045" max="2045" width="9" style="23" customWidth="1"/>
    <col min="2046" max="2047" width="9.85546875" style="23" customWidth="1"/>
    <col min="2048" max="2048" width="11.140625" style="23" customWidth="1"/>
    <col min="2049" max="2049" width="2.85546875" style="23" customWidth="1"/>
    <col min="2050" max="2050" width="3.5703125" style="23" customWidth="1"/>
    <col min="2051" max="2295" width="9.140625" style="23"/>
    <col min="2296" max="2296" width="8.7109375" style="23" customWidth="1"/>
    <col min="2297" max="2297" width="9.85546875" style="23" customWidth="1"/>
    <col min="2298" max="2298" width="14.42578125" style="23" customWidth="1"/>
    <col min="2299" max="2299" width="7.28515625" style="23" customWidth="1"/>
    <col min="2300" max="2300" width="5.5703125" style="23" customWidth="1"/>
    <col min="2301" max="2301" width="9" style="23" customWidth="1"/>
    <col min="2302" max="2303" width="9.85546875" style="23" customWidth="1"/>
    <col min="2304" max="2304" width="11.140625" style="23" customWidth="1"/>
    <col min="2305" max="2305" width="2.85546875" style="23" customWidth="1"/>
    <col min="2306" max="2306" width="3.5703125" style="23" customWidth="1"/>
    <col min="2307" max="2551" width="9.140625" style="23"/>
    <col min="2552" max="2552" width="8.7109375" style="23" customWidth="1"/>
    <col min="2553" max="2553" width="9.85546875" style="23" customWidth="1"/>
    <col min="2554" max="2554" width="14.42578125" style="23" customWidth="1"/>
    <col min="2555" max="2555" width="7.28515625" style="23" customWidth="1"/>
    <col min="2556" max="2556" width="5.5703125" style="23" customWidth="1"/>
    <col min="2557" max="2557" width="9" style="23" customWidth="1"/>
    <col min="2558" max="2559" width="9.85546875" style="23" customWidth="1"/>
    <col min="2560" max="2560" width="11.140625" style="23" customWidth="1"/>
    <col min="2561" max="2561" width="2.85546875" style="23" customWidth="1"/>
    <col min="2562" max="2562" width="3.5703125" style="23" customWidth="1"/>
    <col min="2563" max="2807" width="9.140625" style="23"/>
    <col min="2808" max="2808" width="8.7109375" style="23" customWidth="1"/>
    <col min="2809" max="2809" width="9.85546875" style="23" customWidth="1"/>
    <col min="2810" max="2810" width="14.42578125" style="23" customWidth="1"/>
    <col min="2811" max="2811" width="7.28515625" style="23" customWidth="1"/>
    <col min="2812" max="2812" width="5.5703125" style="23" customWidth="1"/>
    <col min="2813" max="2813" width="9" style="23" customWidth="1"/>
    <col min="2814" max="2815" width="9.85546875" style="23" customWidth="1"/>
    <col min="2816" max="2816" width="11.140625" style="23" customWidth="1"/>
    <col min="2817" max="2817" width="2.85546875" style="23" customWidth="1"/>
    <col min="2818" max="2818" width="3.5703125" style="23" customWidth="1"/>
    <col min="2819" max="3063" width="9.140625" style="23"/>
    <col min="3064" max="3064" width="8.7109375" style="23" customWidth="1"/>
    <col min="3065" max="3065" width="9.85546875" style="23" customWidth="1"/>
    <col min="3066" max="3066" width="14.42578125" style="23" customWidth="1"/>
    <col min="3067" max="3067" width="7.28515625" style="23" customWidth="1"/>
    <col min="3068" max="3068" width="5.5703125" style="23" customWidth="1"/>
    <col min="3069" max="3069" width="9" style="23" customWidth="1"/>
    <col min="3070" max="3071" width="9.85546875" style="23" customWidth="1"/>
    <col min="3072" max="3072" width="11.140625" style="23" customWidth="1"/>
    <col min="3073" max="3073" width="2.85546875" style="23" customWidth="1"/>
    <col min="3074" max="3074" width="3.5703125" style="23" customWidth="1"/>
    <col min="3075" max="3319" width="9.140625" style="23"/>
    <col min="3320" max="3320" width="8.7109375" style="23" customWidth="1"/>
    <col min="3321" max="3321" width="9.85546875" style="23" customWidth="1"/>
    <col min="3322" max="3322" width="14.42578125" style="23" customWidth="1"/>
    <col min="3323" max="3323" width="7.28515625" style="23" customWidth="1"/>
    <col min="3324" max="3324" width="5.5703125" style="23" customWidth="1"/>
    <col min="3325" max="3325" width="9" style="23" customWidth="1"/>
    <col min="3326" max="3327" width="9.85546875" style="23" customWidth="1"/>
    <col min="3328" max="3328" width="11.140625" style="23" customWidth="1"/>
    <col min="3329" max="3329" width="2.85546875" style="23" customWidth="1"/>
    <col min="3330" max="3330" width="3.5703125" style="23" customWidth="1"/>
    <col min="3331" max="3575" width="9.140625" style="23"/>
    <col min="3576" max="3576" width="8.7109375" style="23" customWidth="1"/>
    <col min="3577" max="3577" width="9.85546875" style="23" customWidth="1"/>
    <col min="3578" max="3578" width="14.42578125" style="23" customWidth="1"/>
    <col min="3579" max="3579" width="7.28515625" style="23" customWidth="1"/>
    <col min="3580" max="3580" width="5.5703125" style="23" customWidth="1"/>
    <col min="3581" max="3581" width="9" style="23" customWidth="1"/>
    <col min="3582" max="3583" width="9.85546875" style="23" customWidth="1"/>
    <col min="3584" max="3584" width="11.140625" style="23" customWidth="1"/>
    <col min="3585" max="3585" width="2.85546875" style="23" customWidth="1"/>
    <col min="3586" max="3586" width="3.5703125" style="23" customWidth="1"/>
    <col min="3587" max="3831" width="9.140625" style="23"/>
    <col min="3832" max="3832" width="8.7109375" style="23" customWidth="1"/>
    <col min="3833" max="3833" width="9.85546875" style="23" customWidth="1"/>
    <col min="3834" max="3834" width="14.42578125" style="23" customWidth="1"/>
    <col min="3835" max="3835" width="7.28515625" style="23" customWidth="1"/>
    <col min="3836" max="3836" width="5.5703125" style="23" customWidth="1"/>
    <col min="3837" max="3837" width="9" style="23" customWidth="1"/>
    <col min="3838" max="3839" width="9.85546875" style="23" customWidth="1"/>
    <col min="3840" max="3840" width="11.140625" style="23" customWidth="1"/>
    <col min="3841" max="3841" width="2.85546875" style="23" customWidth="1"/>
    <col min="3842" max="3842" width="3.5703125" style="23" customWidth="1"/>
    <col min="3843" max="4087" width="9.140625" style="23"/>
    <col min="4088" max="4088" width="8.7109375" style="23" customWidth="1"/>
    <col min="4089" max="4089" width="9.85546875" style="23" customWidth="1"/>
    <col min="4090" max="4090" width="14.42578125" style="23" customWidth="1"/>
    <col min="4091" max="4091" width="7.28515625" style="23" customWidth="1"/>
    <col min="4092" max="4092" width="5.5703125" style="23" customWidth="1"/>
    <col min="4093" max="4093" width="9" style="23" customWidth="1"/>
    <col min="4094" max="4095" width="9.85546875" style="23" customWidth="1"/>
    <col min="4096" max="4096" width="11.140625" style="23" customWidth="1"/>
    <col min="4097" max="4097" width="2.85546875" style="23" customWidth="1"/>
    <col min="4098" max="4098" width="3.5703125" style="23" customWidth="1"/>
    <col min="4099" max="4343" width="9.140625" style="23"/>
    <col min="4344" max="4344" width="8.7109375" style="23" customWidth="1"/>
    <col min="4345" max="4345" width="9.85546875" style="23" customWidth="1"/>
    <col min="4346" max="4346" width="14.42578125" style="23" customWidth="1"/>
    <col min="4347" max="4347" width="7.28515625" style="23" customWidth="1"/>
    <col min="4348" max="4348" width="5.5703125" style="23" customWidth="1"/>
    <col min="4349" max="4349" width="9" style="23" customWidth="1"/>
    <col min="4350" max="4351" width="9.85546875" style="23" customWidth="1"/>
    <col min="4352" max="4352" width="11.140625" style="23" customWidth="1"/>
    <col min="4353" max="4353" width="2.85546875" style="23" customWidth="1"/>
    <col min="4354" max="4354" width="3.5703125" style="23" customWidth="1"/>
    <col min="4355" max="4599" width="9.140625" style="23"/>
    <col min="4600" max="4600" width="8.7109375" style="23" customWidth="1"/>
    <col min="4601" max="4601" width="9.85546875" style="23" customWidth="1"/>
    <col min="4602" max="4602" width="14.42578125" style="23" customWidth="1"/>
    <col min="4603" max="4603" width="7.28515625" style="23" customWidth="1"/>
    <col min="4604" max="4604" width="5.5703125" style="23" customWidth="1"/>
    <col min="4605" max="4605" width="9" style="23" customWidth="1"/>
    <col min="4606" max="4607" width="9.85546875" style="23" customWidth="1"/>
    <col min="4608" max="4608" width="11.140625" style="23" customWidth="1"/>
    <col min="4609" max="4609" width="2.85546875" style="23" customWidth="1"/>
    <col min="4610" max="4610" width="3.5703125" style="23" customWidth="1"/>
    <col min="4611" max="4855" width="9.140625" style="23"/>
    <col min="4856" max="4856" width="8.7109375" style="23" customWidth="1"/>
    <col min="4857" max="4857" width="9.85546875" style="23" customWidth="1"/>
    <col min="4858" max="4858" width="14.42578125" style="23" customWidth="1"/>
    <col min="4859" max="4859" width="7.28515625" style="23" customWidth="1"/>
    <col min="4860" max="4860" width="5.5703125" style="23" customWidth="1"/>
    <col min="4861" max="4861" width="9" style="23" customWidth="1"/>
    <col min="4862" max="4863" width="9.85546875" style="23" customWidth="1"/>
    <col min="4864" max="4864" width="11.140625" style="23" customWidth="1"/>
    <col min="4865" max="4865" width="2.85546875" style="23" customWidth="1"/>
    <col min="4866" max="4866" width="3.5703125" style="23" customWidth="1"/>
    <col min="4867" max="5111" width="9.140625" style="23"/>
    <col min="5112" max="5112" width="8.7109375" style="23" customWidth="1"/>
    <col min="5113" max="5113" width="9.85546875" style="23" customWidth="1"/>
    <col min="5114" max="5114" width="14.42578125" style="23" customWidth="1"/>
    <col min="5115" max="5115" width="7.28515625" style="23" customWidth="1"/>
    <col min="5116" max="5116" width="5.5703125" style="23" customWidth="1"/>
    <col min="5117" max="5117" width="9" style="23" customWidth="1"/>
    <col min="5118" max="5119" width="9.85546875" style="23" customWidth="1"/>
    <col min="5120" max="5120" width="11.140625" style="23" customWidth="1"/>
    <col min="5121" max="5121" width="2.85546875" style="23" customWidth="1"/>
    <col min="5122" max="5122" width="3.5703125" style="23" customWidth="1"/>
    <col min="5123" max="5367" width="9.140625" style="23"/>
    <col min="5368" max="5368" width="8.7109375" style="23" customWidth="1"/>
    <col min="5369" max="5369" width="9.85546875" style="23" customWidth="1"/>
    <col min="5370" max="5370" width="14.42578125" style="23" customWidth="1"/>
    <col min="5371" max="5371" width="7.28515625" style="23" customWidth="1"/>
    <col min="5372" max="5372" width="5.5703125" style="23" customWidth="1"/>
    <col min="5373" max="5373" width="9" style="23" customWidth="1"/>
    <col min="5374" max="5375" width="9.85546875" style="23" customWidth="1"/>
    <col min="5376" max="5376" width="11.140625" style="23" customWidth="1"/>
    <col min="5377" max="5377" width="2.85546875" style="23" customWidth="1"/>
    <col min="5378" max="5378" width="3.5703125" style="23" customWidth="1"/>
    <col min="5379" max="5623" width="9.140625" style="23"/>
    <col min="5624" max="5624" width="8.7109375" style="23" customWidth="1"/>
    <col min="5625" max="5625" width="9.85546875" style="23" customWidth="1"/>
    <col min="5626" max="5626" width="14.42578125" style="23" customWidth="1"/>
    <col min="5627" max="5627" width="7.28515625" style="23" customWidth="1"/>
    <col min="5628" max="5628" width="5.5703125" style="23" customWidth="1"/>
    <col min="5629" max="5629" width="9" style="23" customWidth="1"/>
    <col min="5630" max="5631" width="9.85546875" style="23" customWidth="1"/>
    <col min="5632" max="5632" width="11.140625" style="23" customWidth="1"/>
    <col min="5633" max="5633" width="2.85546875" style="23" customWidth="1"/>
    <col min="5634" max="5634" width="3.5703125" style="23" customWidth="1"/>
    <col min="5635" max="5879" width="9.140625" style="23"/>
    <col min="5880" max="5880" width="8.7109375" style="23" customWidth="1"/>
    <col min="5881" max="5881" width="9.85546875" style="23" customWidth="1"/>
    <col min="5882" max="5882" width="14.42578125" style="23" customWidth="1"/>
    <col min="5883" max="5883" width="7.28515625" style="23" customWidth="1"/>
    <col min="5884" max="5884" width="5.5703125" style="23" customWidth="1"/>
    <col min="5885" max="5885" width="9" style="23" customWidth="1"/>
    <col min="5886" max="5887" width="9.85546875" style="23" customWidth="1"/>
    <col min="5888" max="5888" width="11.140625" style="23" customWidth="1"/>
    <col min="5889" max="5889" width="2.85546875" style="23" customWidth="1"/>
    <col min="5890" max="5890" width="3.5703125" style="23" customWidth="1"/>
    <col min="5891" max="6135" width="9.140625" style="23"/>
    <col min="6136" max="6136" width="8.7109375" style="23" customWidth="1"/>
    <col min="6137" max="6137" width="9.85546875" style="23" customWidth="1"/>
    <col min="6138" max="6138" width="14.42578125" style="23" customWidth="1"/>
    <col min="6139" max="6139" width="7.28515625" style="23" customWidth="1"/>
    <col min="6140" max="6140" width="5.5703125" style="23" customWidth="1"/>
    <col min="6141" max="6141" width="9" style="23" customWidth="1"/>
    <col min="6142" max="6143" width="9.85546875" style="23" customWidth="1"/>
    <col min="6144" max="6144" width="11.140625" style="23" customWidth="1"/>
    <col min="6145" max="6145" width="2.85546875" style="23" customWidth="1"/>
    <col min="6146" max="6146" width="3.5703125" style="23" customWidth="1"/>
    <col min="6147" max="6391" width="9.140625" style="23"/>
    <col min="6392" max="6392" width="8.7109375" style="23" customWidth="1"/>
    <col min="6393" max="6393" width="9.85546875" style="23" customWidth="1"/>
    <col min="6394" max="6394" width="14.42578125" style="23" customWidth="1"/>
    <col min="6395" max="6395" width="7.28515625" style="23" customWidth="1"/>
    <col min="6396" max="6396" width="5.5703125" style="23" customWidth="1"/>
    <col min="6397" max="6397" width="9" style="23" customWidth="1"/>
    <col min="6398" max="6399" width="9.85546875" style="23" customWidth="1"/>
    <col min="6400" max="6400" width="11.140625" style="23" customWidth="1"/>
    <col min="6401" max="6401" width="2.85546875" style="23" customWidth="1"/>
    <col min="6402" max="6402" width="3.5703125" style="23" customWidth="1"/>
    <col min="6403" max="6647" width="9.140625" style="23"/>
    <col min="6648" max="6648" width="8.7109375" style="23" customWidth="1"/>
    <col min="6649" max="6649" width="9.85546875" style="23" customWidth="1"/>
    <col min="6650" max="6650" width="14.42578125" style="23" customWidth="1"/>
    <col min="6651" max="6651" width="7.28515625" style="23" customWidth="1"/>
    <col min="6652" max="6652" width="5.5703125" style="23" customWidth="1"/>
    <col min="6653" max="6653" width="9" style="23" customWidth="1"/>
    <col min="6654" max="6655" width="9.85546875" style="23" customWidth="1"/>
    <col min="6656" max="6656" width="11.140625" style="23" customWidth="1"/>
    <col min="6657" max="6657" width="2.85546875" style="23" customWidth="1"/>
    <col min="6658" max="6658" width="3.5703125" style="23" customWidth="1"/>
    <col min="6659" max="6903" width="9.140625" style="23"/>
    <col min="6904" max="6904" width="8.7109375" style="23" customWidth="1"/>
    <col min="6905" max="6905" width="9.85546875" style="23" customWidth="1"/>
    <col min="6906" max="6906" width="14.42578125" style="23" customWidth="1"/>
    <col min="6907" max="6907" width="7.28515625" style="23" customWidth="1"/>
    <col min="6908" max="6908" width="5.5703125" style="23" customWidth="1"/>
    <col min="6909" max="6909" width="9" style="23" customWidth="1"/>
    <col min="6910" max="6911" width="9.85546875" style="23" customWidth="1"/>
    <col min="6912" max="6912" width="11.140625" style="23" customWidth="1"/>
    <col min="6913" max="6913" width="2.85546875" style="23" customWidth="1"/>
    <col min="6914" max="6914" width="3.5703125" style="23" customWidth="1"/>
    <col min="6915" max="7159" width="9.140625" style="23"/>
    <col min="7160" max="7160" width="8.7109375" style="23" customWidth="1"/>
    <col min="7161" max="7161" width="9.85546875" style="23" customWidth="1"/>
    <col min="7162" max="7162" width="14.42578125" style="23" customWidth="1"/>
    <col min="7163" max="7163" width="7.28515625" style="23" customWidth="1"/>
    <col min="7164" max="7164" width="5.5703125" style="23" customWidth="1"/>
    <col min="7165" max="7165" width="9" style="23" customWidth="1"/>
    <col min="7166" max="7167" width="9.85546875" style="23" customWidth="1"/>
    <col min="7168" max="7168" width="11.140625" style="23" customWidth="1"/>
    <col min="7169" max="7169" width="2.85546875" style="23" customWidth="1"/>
    <col min="7170" max="7170" width="3.5703125" style="23" customWidth="1"/>
    <col min="7171" max="7415" width="9.140625" style="23"/>
    <col min="7416" max="7416" width="8.7109375" style="23" customWidth="1"/>
    <col min="7417" max="7417" width="9.85546875" style="23" customWidth="1"/>
    <col min="7418" max="7418" width="14.42578125" style="23" customWidth="1"/>
    <col min="7419" max="7419" width="7.28515625" style="23" customWidth="1"/>
    <col min="7420" max="7420" width="5.5703125" style="23" customWidth="1"/>
    <col min="7421" max="7421" width="9" style="23" customWidth="1"/>
    <col min="7422" max="7423" width="9.85546875" style="23" customWidth="1"/>
    <col min="7424" max="7424" width="11.140625" style="23" customWidth="1"/>
    <col min="7425" max="7425" width="2.85546875" style="23" customWidth="1"/>
    <col min="7426" max="7426" width="3.5703125" style="23" customWidth="1"/>
    <col min="7427" max="7671" width="9.140625" style="23"/>
    <col min="7672" max="7672" width="8.7109375" style="23" customWidth="1"/>
    <col min="7673" max="7673" width="9.85546875" style="23" customWidth="1"/>
    <col min="7674" max="7674" width="14.42578125" style="23" customWidth="1"/>
    <col min="7675" max="7675" width="7.28515625" style="23" customWidth="1"/>
    <col min="7676" max="7676" width="5.5703125" style="23" customWidth="1"/>
    <col min="7677" max="7677" width="9" style="23" customWidth="1"/>
    <col min="7678" max="7679" width="9.85546875" style="23" customWidth="1"/>
    <col min="7680" max="7680" width="11.140625" style="23" customWidth="1"/>
    <col min="7681" max="7681" width="2.85546875" style="23" customWidth="1"/>
    <col min="7682" max="7682" width="3.5703125" style="23" customWidth="1"/>
    <col min="7683" max="7927" width="9.140625" style="23"/>
    <col min="7928" max="7928" width="8.7109375" style="23" customWidth="1"/>
    <col min="7929" max="7929" width="9.85546875" style="23" customWidth="1"/>
    <col min="7930" max="7930" width="14.42578125" style="23" customWidth="1"/>
    <col min="7931" max="7931" width="7.28515625" style="23" customWidth="1"/>
    <col min="7932" max="7932" width="5.5703125" style="23" customWidth="1"/>
    <col min="7933" max="7933" width="9" style="23" customWidth="1"/>
    <col min="7934" max="7935" width="9.85546875" style="23" customWidth="1"/>
    <col min="7936" max="7936" width="11.140625" style="23" customWidth="1"/>
    <col min="7937" max="7937" width="2.85546875" style="23" customWidth="1"/>
    <col min="7938" max="7938" width="3.5703125" style="23" customWidth="1"/>
    <col min="7939" max="8183" width="9.140625" style="23"/>
    <col min="8184" max="8184" width="8.7109375" style="23" customWidth="1"/>
    <col min="8185" max="8185" width="9.85546875" style="23" customWidth="1"/>
    <col min="8186" max="8186" width="14.42578125" style="23" customWidth="1"/>
    <col min="8187" max="8187" width="7.28515625" style="23" customWidth="1"/>
    <col min="8188" max="8188" width="5.5703125" style="23" customWidth="1"/>
    <col min="8189" max="8189" width="9" style="23" customWidth="1"/>
    <col min="8190" max="8191" width="9.85546875" style="23" customWidth="1"/>
    <col min="8192" max="8192" width="11.140625" style="23" customWidth="1"/>
    <col min="8193" max="8193" width="2.85546875" style="23" customWidth="1"/>
    <col min="8194" max="8194" width="3.5703125" style="23" customWidth="1"/>
    <col min="8195" max="8439" width="9.140625" style="23"/>
    <col min="8440" max="8440" width="8.7109375" style="23" customWidth="1"/>
    <col min="8441" max="8441" width="9.85546875" style="23" customWidth="1"/>
    <col min="8442" max="8442" width="14.42578125" style="23" customWidth="1"/>
    <col min="8443" max="8443" width="7.28515625" style="23" customWidth="1"/>
    <col min="8444" max="8444" width="5.5703125" style="23" customWidth="1"/>
    <col min="8445" max="8445" width="9" style="23" customWidth="1"/>
    <col min="8446" max="8447" width="9.85546875" style="23" customWidth="1"/>
    <col min="8448" max="8448" width="11.140625" style="23" customWidth="1"/>
    <col min="8449" max="8449" width="2.85546875" style="23" customWidth="1"/>
    <col min="8450" max="8450" width="3.5703125" style="23" customWidth="1"/>
    <col min="8451" max="8695" width="9.140625" style="23"/>
    <col min="8696" max="8696" width="8.7109375" style="23" customWidth="1"/>
    <col min="8697" max="8697" width="9.85546875" style="23" customWidth="1"/>
    <col min="8698" max="8698" width="14.42578125" style="23" customWidth="1"/>
    <col min="8699" max="8699" width="7.28515625" style="23" customWidth="1"/>
    <col min="8700" max="8700" width="5.5703125" style="23" customWidth="1"/>
    <col min="8701" max="8701" width="9" style="23" customWidth="1"/>
    <col min="8702" max="8703" width="9.85546875" style="23" customWidth="1"/>
    <col min="8704" max="8704" width="11.140625" style="23" customWidth="1"/>
    <col min="8705" max="8705" width="2.85546875" style="23" customWidth="1"/>
    <col min="8706" max="8706" width="3.5703125" style="23" customWidth="1"/>
    <col min="8707" max="8951" width="9.140625" style="23"/>
    <col min="8952" max="8952" width="8.7109375" style="23" customWidth="1"/>
    <col min="8953" max="8953" width="9.85546875" style="23" customWidth="1"/>
    <col min="8954" max="8954" width="14.42578125" style="23" customWidth="1"/>
    <col min="8955" max="8955" width="7.28515625" style="23" customWidth="1"/>
    <col min="8956" max="8956" width="5.5703125" style="23" customWidth="1"/>
    <col min="8957" max="8957" width="9" style="23" customWidth="1"/>
    <col min="8958" max="8959" width="9.85546875" style="23" customWidth="1"/>
    <col min="8960" max="8960" width="11.140625" style="23" customWidth="1"/>
    <col min="8961" max="8961" width="2.85546875" style="23" customWidth="1"/>
    <col min="8962" max="8962" width="3.5703125" style="23" customWidth="1"/>
    <col min="8963" max="9207" width="9.140625" style="23"/>
    <col min="9208" max="9208" width="8.7109375" style="23" customWidth="1"/>
    <col min="9209" max="9209" width="9.85546875" style="23" customWidth="1"/>
    <col min="9210" max="9210" width="14.42578125" style="23" customWidth="1"/>
    <col min="9211" max="9211" width="7.28515625" style="23" customWidth="1"/>
    <col min="9212" max="9212" width="5.5703125" style="23" customWidth="1"/>
    <col min="9213" max="9213" width="9" style="23" customWidth="1"/>
    <col min="9214" max="9215" width="9.85546875" style="23" customWidth="1"/>
    <col min="9216" max="9216" width="11.140625" style="23" customWidth="1"/>
    <col min="9217" max="9217" width="2.85546875" style="23" customWidth="1"/>
    <col min="9218" max="9218" width="3.5703125" style="23" customWidth="1"/>
    <col min="9219" max="9463" width="9.140625" style="23"/>
    <col min="9464" max="9464" width="8.7109375" style="23" customWidth="1"/>
    <col min="9465" max="9465" width="9.85546875" style="23" customWidth="1"/>
    <col min="9466" max="9466" width="14.42578125" style="23" customWidth="1"/>
    <col min="9467" max="9467" width="7.28515625" style="23" customWidth="1"/>
    <col min="9468" max="9468" width="5.5703125" style="23" customWidth="1"/>
    <col min="9469" max="9469" width="9" style="23" customWidth="1"/>
    <col min="9470" max="9471" width="9.85546875" style="23" customWidth="1"/>
    <col min="9472" max="9472" width="11.140625" style="23" customWidth="1"/>
    <col min="9473" max="9473" width="2.85546875" style="23" customWidth="1"/>
    <col min="9474" max="9474" width="3.5703125" style="23" customWidth="1"/>
    <col min="9475" max="9719" width="9.140625" style="23"/>
    <col min="9720" max="9720" width="8.7109375" style="23" customWidth="1"/>
    <col min="9721" max="9721" width="9.85546875" style="23" customWidth="1"/>
    <col min="9722" max="9722" width="14.42578125" style="23" customWidth="1"/>
    <col min="9723" max="9723" width="7.28515625" style="23" customWidth="1"/>
    <col min="9724" max="9724" width="5.5703125" style="23" customWidth="1"/>
    <col min="9725" max="9725" width="9" style="23" customWidth="1"/>
    <col min="9726" max="9727" width="9.85546875" style="23" customWidth="1"/>
    <col min="9728" max="9728" width="11.140625" style="23" customWidth="1"/>
    <col min="9729" max="9729" width="2.85546875" style="23" customWidth="1"/>
    <col min="9730" max="9730" width="3.5703125" style="23" customWidth="1"/>
    <col min="9731" max="9975" width="9.140625" style="23"/>
    <col min="9976" max="9976" width="8.7109375" style="23" customWidth="1"/>
    <col min="9977" max="9977" width="9.85546875" style="23" customWidth="1"/>
    <col min="9978" max="9978" width="14.42578125" style="23" customWidth="1"/>
    <col min="9979" max="9979" width="7.28515625" style="23" customWidth="1"/>
    <col min="9980" max="9980" width="5.5703125" style="23" customWidth="1"/>
    <col min="9981" max="9981" width="9" style="23" customWidth="1"/>
    <col min="9982" max="9983" width="9.85546875" style="23" customWidth="1"/>
    <col min="9984" max="9984" width="11.140625" style="23" customWidth="1"/>
    <col min="9985" max="9985" width="2.85546875" style="23" customWidth="1"/>
    <col min="9986" max="9986" width="3.5703125" style="23" customWidth="1"/>
    <col min="9987" max="10231" width="9.140625" style="23"/>
    <col min="10232" max="10232" width="8.7109375" style="23" customWidth="1"/>
    <col min="10233" max="10233" width="9.85546875" style="23" customWidth="1"/>
    <col min="10234" max="10234" width="14.42578125" style="23" customWidth="1"/>
    <col min="10235" max="10235" width="7.28515625" style="23" customWidth="1"/>
    <col min="10236" max="10236" width="5.5703125" style="23" customWidth="1"/>
    <col min="10237" max="10237" width="9" style="23" customWidth="1"/>
    <col min="10238" max="10239" width="9.85546875" style="23" customWidth="1"/>
    <col min="10240" max="10240" width="11.140625" style="23" customWidth="1"/>
    <col min="10241" max="10241" width="2.85546875" style="23" customWidth="1"/>
    <col min="10242" max="10242" width="3.5703125" style="23" customWidth="1"/>
    <col min="10243" max="10487" width="9.140625" style="23"/>
    <col min="10488" max="10488" width="8.7109375" style="23" customWidth="1"/>
    <col min="10489" max="10489" width="9.85546875" style="23" customWidth="1"/>
    <col min="10490" max="10490" width="14.42578125" style="23" customWidth="1"/>
    <col min="10491" max="10491" width="7.28515625" style="23" customWidth="1"/>
    <col min="10492" max="10492" width="5.5703125" style="23" customWidth="1"/>
    <col min="10493" max="10493" width="9" style="23" customWidth="1"/>
    <col min="10494" max="10495" width="9.85546875" style="23" customWidth="1"/>
    <col min="10496" max="10496" width="11.140625" style="23" customWidth="1"/>
    <col min="10497" max="10497" width="2.85546875" style="23" customWidth="1"/>
    <col min="10498" max="10498" width="3.5703125" style="23" customWidth="1"/>
    <col min="10499" max="10743" width="9.140625" style="23"/>
    <col min="10744" max="10744" width="8.7109375" style="23" customWidth="1"/>
    <col min="10745" max="10745" width="9.85546875" style="23" customWidth="1"/>
    <col min="10746" max="10746" width="14.42578125" style="23" customWidth="1"/>
    <col min="10747" max="10747" width="7.28515625" style="23" customWidth="1"/>
    <col min="10748" max="10748" width="5.5703125" style="23" customWidth="1"/>
    <col min="10749" max="10749" width="9" style="23" customWidth="1"/>
    <col min="10750" max="10751" width="9.85546875" style="23" customWidth="1"/>
    <col min="10752" max="10752" width="11.140625" style="23" customWidth="1"/>
    <col min="10753" max="10753" width="2.85546875" style="23" customWidth="1"/>
    <col min="10754" max="10754" width="3.5703125" style="23" customWidth="1"/>
    <col min="10755" max="10999" width="9.140625" style="23"/>
    <col min="11000" max="11000" width="8.7109375" style="23" customWidth="1"/>
    <col min="11001" max="11001" width="9.85546875" style="23" customWidth="1"/>
    <col min="11002" max="11002" width="14.42578125" style="23" customWidth="1"/>
    <col min="11003" max="11003" width="7.28515625" style="23" customWidth="1"/>
    <col min="11004" max="11004" width="5.5703125" style="23" customWidth="1"/>
    <col min="11005" max="11005" width="9" style="23" customWidth="1"/>
    <col min="11006" max="11007" width="9.85546875" style="23" customWidth="1"/>
    <col min="11008" max="11008" width="11.140625" style="23" customWidth="1"/>
    <col min="11009" max="11009" width="2.85546875" style="23" customWidth="1"/>
    <col min="11010" max="11010" width="3.5703125" style="23" customWidth="1"/>
    <col min="11011" max="11255" width="9.140625" style="23"/>
    <col min="11256" max="11256" width="8.7109375" style="23" customWidth="1"/>
    <col min="11257" max="11257" width="9.85546875" style="23" customWidth="1"/>
    <col min="11258" max="11258" width="14.42578125" style="23" customWidth="1"/>
    <col min="11259" max="11259" width="7.28515625" style="23" customWidth="1"/>
    <col min="11260" max="11260" width="5.5703125" style="23" customWidth="1"/>
    <col min="11261" max="11261" width="9" style="23" customWidth="1"/>
    <col min="11262" max="11263" width="9.85546875" style="23" customWidth="1"/>
    <col min="11264" max="11264" width="11.140625" style="23" customWidth="1"/>
    <col min="11265" max="11265" width="2.85546875" style="23" customWidth="1"/>
    <col min="11266" max="11266" width="3.5703125" style="23" customWidth="1"/>
    <col min="11267" max="11511" width="9.140625" style="23"/>
    <col min="11512" max="11512" width="8.7109375" style="23" customWidth="1"/>
    <col min="11513" max="11513" width="9.85546875" style="23" customWidth="1"/>
    <col min="11514" max="11514" width="14.42578125" style="23" customWidth="1"/>
    <col min="11515" max="11515" width="7.28515625" style="23" customWidth="1"/>
    <col min="11516" max="11516" width="5.5703125" style="23" customWidth="1"/>
    <col min="11517" max="11517" width="9" style="23" customWidth="1"/>
    <col min="11518" max="11519" width="9.85546875" style="23" customWidth="1"/>
    <col min="11520" max="11520" width="11.140625" style="23" customWidth="1"/>
    <col min="11521" max="11521" width="2.85546875" style="23" customWidth="1"/>
    <col min="11522" max="11522" width="3.5703125" style="23" customWidth="1"/>
    <col min="11523" max="11767" width="9.140625" style="23"/>
    <col min="11768" max="11768" width="8.7109375" style="23" customWidth="1"/>
    <col min="11769" max="11769" width="9.85546875" style="23" customWidth="1"/>
    <col min="11770" max="11770" width="14.42578125" style="23" customWidth="1"/>
    <col min="11771" max="11771" width="7.28515625" style="23" customWidth="1"/>
    <col min="11772" max="11772" width="5.5703125" style="23" customWidth="1"/>
    <col min="11773" max="11773" width="9" style="23" customWidth="1"/>
    <col min="11774" max="11775" width="9.85546875" style="23" customWidth="1"/>
    <col min="11776" max="11776" width="11.140625" style="23" customWidth="1"/>
    <col min="11777" max="11777" width="2.85546875" style="23" customWidth="1"/>
    <col min="11778" max="11778" width="3.5703125" style="23" customWidth="1"/>
    <col min="11779" max="12023" width="9.140625" style="23"/>
    <col min="12024" max="12024" width="8.7109375" style="23" customWidth="1"/>
    <col min="12025" max="12025" width="9.85546875" style="23" customWidth="1"/>
    <col min="12026" max="12026" width="14.42578125" style="23" customWidth="1"/>
    <col min="12027" max="12027" width="7.28515625" style="23" customWidth="1"/>
    <col min="12028" max="12028" width="5.5703125" style="23" customWidth="1"/>
    <col min="12029" max="12029" width="9" style="23" customWidth="1"/>
    <col min="12030" max="12031" width="9.85546875" style="23" customWidth="1"/>
    <col min="12032" max="12032" width="11.140625" style="23" customWidth="1"/>
    <col min="12033" max="12033" width="2.85546875" style="23" customWidth="1"/>
    <col min="12034" max="12034" width="3.5703125" style="23" customWidth="1"/>
    <col min="12035" max="12279" width="9.140625" style="23"/>
    <col min="12280" max="12280" width="8.7109375" style="23" customWidth="1"/>
    <col min="12281" max="12281" width="9.85546875" style="23" customWidth="1"/>
    <col min="12282" max="12282" width="14.42578125" style="23" customWidth="1"/>
    <col min="12283" max="12283" width="7.28515625" style="23" customWidth="1"/>
    <col min="12284" max="12284" width="5.5703125" style="23" customWidth="1"/>
    <col min="12285" max="12285" width="9" style="23" customWidth="1"/>
    <col min="12286" max="12287" width="9.85546875" style="23" customWidth="1"/>
    <col min="12288" max="12288" width="11.140625" style="23" customWidth="1"/>
    <col min="12289" max="12289" width="2.85546875" style="23" customWidth="1"/>
    <col min="12290" max="12290" width="3.5703125" style="23" customWidth="1"/>
    <col min="12291" max="12535" width="9.140625" style="23"/>
    <col min="12536" max="12536" width="8.7109375" style="23" customWidth="1"/>
    <col min="12537" max="12537" width="9.85546875" style="23" customWidth="1"/>
    <col min="12538" max="12538" width="14.42578125" style="23" customWidth="1"/>
    <col min="12539" max="12539" width="7.28515625" style="23" customWidth="1"/>
    <col min="12540" max="12540" width="5.5703125" style="23" customWidth="1"/>
    <col min="12541" max="12541" width="9" style="23" customWidth="1"/>
    <col min="12542" max="12543" width="9.85546875" style="23" customWidth="1"/>
    <col min="12544" max="12544" width="11.140625" style="23" customWidth="1"/>
    <col min="12545" max="12545" width="2.85546875" style="23" customWidth="1"/>
    <col min="12546" max="12546" width="3.5703125" style="23" customWidth="1"/>
    <col min="12547" max="12791" width="9.140625" style="23"/>
    <col min="12792" max="12792" width="8.7109375" style="23" customWidth="1"/>
    <col min="12793" max="12793" width="9.85546875" style="23" customWidth="1"/>
    <col min="12794" max="12794" width="14.42578125" style="23" customWidth="1"/>
    <col min="12795" max="12795" width="7.28515625" style="23" customWidth="1"/>
    <col min="12796" max="12796" width="5.5703125" style="23" customWidth="1"/>
    <col min="12797" max="12797" width="9" style="23" customWidth="1"/>
    <col min="12798" max="12799" width="9.85546875" style="23" customWidth="1"/>
    <col min="12800" max="12800" width="11.140625" style="23" customWidth="1"/>
    <col min="12801" max="12801" width="2.85546875" style="23" customWidth="1"/>
    <col min="12802" max="12802" width="3.5703125" style="23" customWidth="1"/>
    <col min="12803" max="13047" width="9.140625" style="23"/>
    <col min="13048" max="13048" width="8.7109375" style="23" customWidth="1"/>
    <col min="13049" max="13049" width="9.85546875" style="23" customWidth="1"/>
    <col min="13050" max="13050" width="14.42578125" style="23" customWidth="1"/>
    <col min="13051" max="13051" width="7.28515625" style="23" customWidth="1"/>
    <col min="13052" max="13052" width="5.5703125" style="23" customWidth="1"/>
    <col min="13053" max="13053" width="9" style="23" customWidth="1"/>
    <col min="13054" max="13055" width="9.85546875" style="23" customWidth="1"/>
    <col min="13056" max="13056" width="11.140625" style="23" customWidth="1"/>
    <col min="13057" max="13057" width="2.85546875" style="23" customWidth="1"/>
    <col min="13058" max="13058" width="3.5703125" style="23" customWidth="1"/>
    <col min="13059" max="13303" width="9.140625" style="23"/>
    <col min="13304" max="13304" width="8.7109375" style="23" customWidth="1"/>
    <col min="13305" max="13305" width="9.85546875" style="23" customWidth="1"/>
    <col min="13306" max="13306" width="14.42578125" style="23" customWidth="1"/>
    <col min="13307" max="13307" width="7.28515625" style="23" customWidth="1"/>
    <col min="13308" max="13308" width="5.5703125" style="23" customWidth="1"/>
    <col min="13309" max="13309" width="9" style="23" customWidth="1"/>
    <col min="13310" max="13311" width="9.85546875" style="23" customWidth="1"/>
    <col min="13312" max="13312" width="11.140625" style="23" customWidth="1"/>
    <col min="13313" max="13313" width="2.85546875" style="23" customWidth="1"/>
    <col min="13314" max="13314" width="3.5703125" style="23" customWidth="1"/>
    <col min="13315" max="13559" width="9.140625" style="23"/>
    <col min="13560" max="13560" width="8.7109375" style="23" customWidth="1"/>
    <col min="13561" max="13561" width="9.85546875" style="23" customWidth="1"/>
    <col min="13562" max="13562" width="14.42578125" style="23" customWidth="1"/>
    <col min="13563" max="13563" width="7.28515625" style="23" customWidth="1"/>
    <col min="13564" max="13564" width="5.5703125" style="23" customWidth="1"/>
    <col min="13565" max="13565" width="9" style="23" customWidth="1"/>
    <col min="13566" max="13567" width="9.85546875" style="23" customWidth="1"/>
    <col min="13568" max="13568" width="11.140625" style="23" customWidth="1"/>
    <col min="13569" max="13569" width="2.85546875" style="23" customWidth="1"/>
    <col min="13570" max="13570" width="3.5703125" style="23" customWidth="1"/>
    <col min="13571" max="13815" width="9.140625" style="23"/>
    <col min="13816" max="13816" width="8.7109375" style="23" customWidth="1"/>
    <col min="13817" max="13817" width="9.85546875" style="23" customWidth="1"/>
    <col min="13818" max="13818" width="14.42578125" style="23" customWidth="1"/>
    <col min="13819" max="13819" width="7.28515625" style="23" customWidth="1"/>
    <col min="13820" max="13820" width="5.5703125" style="23" customWidth="1"/>
    <col min="13821" max="13821" width="9" style="23" customWidth="1"/>
    <col min="13822" max="13823" width="9.85546875" style="23" customWidth="1"/>
    <col min="13824" max="13824" width="11.140625" style="23" customWidth="1"/>
    <col min="13825" max="13825" width="2.85546875" style="23" customWidth="1"/>
    <col min="13826" max="13826" width="3.5703125" style="23" customWidth="1"/>
    <col min="13827" max="14071" width="9.140625" style="23"/>
    <col min="14072" max="14072" width="8.7109375" style="23" customWidth="1"/>
    <col min="14073" max="14073" width="9.85546875" style="23" customWidth="1"/>
    <col min="14074" max="14074" width="14.42578125" style="23" customWidth="1"/>
    <col min="14075" max="14075" width="7.28515625" style="23" customWidth="1"/>
    <col min="14076" max="14076" width="5.5703125" style="23" customWidth="1"/>
    <col min="14077" max="14077" width="9" style="23" customWidth="1"/>
    <col min="14078" max="14079" width="9.85546875" style="23" customWidth="1"/>
    <col min="14080" max="14080" width="11.140625" style="23" customWidth="1"/>
    <col min="14081" max="14081" width="2.85546875" style="23" customWidth="1"/>
    <col min="14082" max="14082" width="3.5703125" style="23" customWidth="1"/>
    <col min="14083" max="14327" width="9.140625" style="23"/>
    <col min="14328" max="14328" width="8.7109375" style="23" customWidth="1"/>
    <col min="14329" max="14329" width="9.85546875" style="23" customWidth="1"/>
    <col min="14330" max="14330" width="14.42578125" style="23" customWidth="1"/>
    <col min="14331" max="14331" width="7.28515625" style="23" customWidth="1"/>
    <col min="14332" max="14332" width="5.5703125" style="23" customWidth="1"/>
    <col min="14333" max="14333" width="9" style="23" customWidth="1"/>
    <col min="14334" max="14335" width="9.85546875" style="23" customWidth="1"/>
    <col min="14336" max="14336" width="11.140625" style="23" customWidth="1"/>
    <col min="14337" max="14337" width="2.85546875" style="23" customWidth="1"/>
    <col min="14338" max="14338" width="3.5703125" style="23" customWidth="1"/>
    <col min="14339" max="14583" width="9.140625" style="23"/>
    <col min="14584" max="14584" width="8.7109375" style="23" customWidth="1"/>
    <col min="14585" max="14585" width="9.85546875" style="23" customWidth="1"/>
    <col min="14586" max="14586" width="14.42578125" style="23" customWidth="1"/>
    <col min="14587" max="14587" width="7.28515625" style="23" customWidth="1"/>
    <col min="14588" max="14588" width="5.5703125" style="23" customWidth="1"/>
    <col min="14589" max="14589" width="9" style="23" customWidth="1"/>
    <col min="14590" max="14591" width="9.85546875" style="23" customWidth="1"/>
    <col min="14592" max="14592" width="11.140625" style="23" customWidth="1"/>
    <col min="14593" max="14593" width="2.85546875" style="23" customWidth="1"/>
    <col min="14594" max="14594" width="3.5703125" style="23" customWidth="1"/>
    <col min="14595" max="14839" width="9.140625" style="23"/>
    <col min="14840" max="14840" width="8.7109375" style="23" customWidth="1"/>
    <col min="14841" max="14841" width="9.85546875" style="23" customWidth="1"/>
    <col min="14842" max="14842" width="14.42578125" style="23" customWidth="1"/>
    <col min="14843" max="14843" width="7.28515625" style="23" customWidth="1"/>
    <col min="14844" max="14844" width="5.5703125" style="23" customWidth="1"/>
    <col min="14845" max="14845" width="9" style="23" customWidth="1"/>
    <col min="14846" max="14847" width="9.85546875" style="23" customWidth="1"/>
    <col min="14848" max="14848" width="11.140625" style="23" customWidth="1"/>
    <col min="14849" max="14849" width="2.85546875" style="23" customWidth="1"/>
    <col min="14850" max="14850" width="3.5703125" style="23" customWidth="1"/>
    <col min="14851" max="15095" width="9.140625" style="23"/>
    <col min="15096" max="15096" width="8.7109375" style="23" customWidth="1"/>
    <col min="15097" max="15097" width="9.85546875" style="23" customWidth="1"/>
    <col min="15098" max="15098" width="14.42578125" style="23" customWidth="1"/>
    <col min="15099" max="15099" width="7.28515625" style="23" customWidth="1"/>
    <col min="15100" max="15100" width="5.5703125" style="23" customWidth="1"/>
    <col min="15101" max="15101" width="9" style="23" customWidth="1"/>
    <col min="15102" max="15103" width="9.85546875" style="23" customWidth="1"/>
    <col min="15104" max="15104" width="11.140625" style="23" customWidth="1"/>
    <col min="15105" max="15105" width="2.85546875" style="23" customWidth="1"/>
    <col min="15106" max="15106" width="3.5703125" style="23" customWidth="1"/>
    <col min="15107" max="15351" width="9.140625" style="23"/>
    <col min="15352" max="15352" width="8.7109375" style="23" customWidth="1"/>
    <col min="15353" max="15353" width="9.85546875" style="23" customWidth="1"/>
    <col min="15354" max="15354" width="14.42578125" style="23" customWidth="1"/>
    <col min="15355" max="15355" width="7.28515625" style="23" customWidth="1"/>
    <col min="15356" max="15356" width="5.5703125" style="23" customWidth="1"/>
    <col min="15357" max="15357" width="9" style="23" customWidth="1"/>
    <col min="15358" max="15359" width="9.85546875" style="23" customWidth="1"/>
    <col min="15360" max="15360" width="11.140625" style="23" customWidth="1"/>
    <col min="15361" max="15361" width="2.85546875" style="23" customWidth="1"/>
    <col min="15362" max="15362" width="3.5703125" style="23" customWidth="1"/>
    <col min="15363" max="15607" width="9.140625" style="23"/>
    <col min="15608" max="15608" width="8.7109375" style="23" customWidth="1"/>
    <col min="15609" max="15609" width="9.85546875" style="23" customWidth="1"/>
    <col min="15610" max="15610" width="14.42578125" style="23" customWidth="1"/>
    <col min="15611" max="15611" width="7.28515625" style="23" customWidth="1"/>
    <col min="15612" max="15612" width="5.5703125" style="23" customWidth="1"/>
    <col min="15613" max="15613" width="9" style="23" customWidth="1"/>
    <col min="15614" max="15615" width="9.85546875" style="23" customWidth="1"/>
    <col min="15616" max="15616" width="11.140625" style="23" customWidth="1"/>
    <col min="15617" max="15617" width="2.85546875" style="23" customWidth="1"/>
    <col min="15618" max="15618" width="3.5703125" style="23" customWidth="1"/>
    <col min="15619" max="15863" width="9.140625" style="23"/>
    <col min="15864" max="15864" width="8.7109375" style="23" customWidth="1"/>
    <col min="15865" max="15865" width="9.85546875" style="23" customWidth="1"/>
    <col min="15866" max="15866" width="14.42578125" style="23" customWidth="1"/>
    <col min="15867" max="15867" width="7.28515625" style="23" customWidth="1"/>
    <col min="15868" max="15868" width="5.5703125" style="23" customWidth="1"/>
    <col min="15869" max="15869" width="9" style="23" customWidth="1"/>
    <col min="15870" max="15871" width="9.85546875" style="23" customWidth="1"/>
    <col min="15872" max="15872" width="11.140625" style="23" customWidth="1"/>
    <col min="15873" max="15873" width="2.85546875" style="23" customWidth="1"/>
    <col min="15874" max="15874" width="3.5703125" style="23" customWidth="1"/>
    <col min="15875" max="16119" width="9.140625" style="23"/>
    <col min="16120" max="16120" width="8.7109375" style="23" customWidth="1"/>
    <col min="16121" max="16121" width="9.85546875" style="23" customWidth="1"/>
    <col min="16122" max="16122" width="14.42578125" style="23" customWidth="1"/>
    <col min="16123" max="16123" width="7.28515625" style="23" customWidth="1"/>
    <col min="16124" max="16124" width="5.5703125" style="23" customWidth="1"/>
    <col min="16125" max="16125" width="9" style="23" customWidth="1"/>
    <col min="16126" max="16127" width="9.85546875" style="23" customWidth="1"/>
    <col min="16128" max="16128" width="11.140625" style="23" customWidth="1"/>
    <col min="16129" max="16129" width="2.85546875" style="23" customWidth="1"/>
    <col min="16130" max="16130" width="3.5703125" style="23" customWidth="1"/>
    <col min="16131" max="16384" width="9.140625" style="23"/>
  </cols>
  <sheetData>
    <row r="1" spans="1:8" ht="46.5" customHeight="1" x14ac:dyDescent="0.25">
      <c r="A1" s="153" t="s">
        <v>83</v>
      </c>
      <c r="B1" s="153"/>
      <c r="C1" s="153"/>
      <c r="D1" s="153"/>
      <c r="E1" s="153"/>
      <c r="F1" s="153"/>
      <c r="G1" s="153"/>
      <c r="H1" s="153"/>
    </row>
    <row r="2" spans="1:8" ht="16.5" customHeight="1" x14ac:dyDescent="0.25">
      <c r="A2" s="154" t="s">
        <v>0</v>
      </c>
      <c r="B2" s="154"/>
      <c r="C2" s="154"/>
      <c r="D2" s="154"/>
      <c r="E2" s="154"/>
      <c r="F2" s="154"/>
      <c r="G2" s="154"/>
      <c r="H2" s="154"/>
    </row>
    <row r="3" spans="1:8" x14ac:dyDescent="0.25">
      <c r="A3" s="134" t="s">
        <v>1</v>
      </c>
      <c r="B3" s="134"/>
      <c r="C3" s="134"/>
      <c r="D3" s="134"/>
      <c r="E3" s="134" t="str">
        <f ca="1">TEXT(TODAY(),"DD/MM/YYYY")</f>
        <v>15/07/2025</v>
      </c>
      <c r="F3" s="134"/>
      <c r="G3" s="134"/>
      <c r="H3" s="134"/>
    </row>
    <row r="4" spans="1:8" ht="15" customHeight="1" x14ac:dyDescent="0.25">
      <c r="A4" s="134" t="s">
        <v>2</v>
      </c>
      <c r="B4" s="134"/>
      <c r="C4" s="134"/>
      <c r="D4" s="134"/>
      <c r="E4" s="134" t="s">
        <v>174</v>
      </c>
      <c r="F4" s="134"/>
      <c r="G4" s="134"/>
      <c r="H4" s="134"/>
    </row>
    <row r="5" spans="1:8" x14ac:dyDescent="0.25">
      <c r="A5" s="134" t="s">
        <v>3</v>
      </c>
      <c r="B5" s="134"/>
      <c r="C5" s="134"/>
      <c r="D5" s="134"/>
      <c r="E5" s="162">
        <v>44802</v>
      </c>
      <c r="F5" s="134"/>
      <c r="G5" s="134"/>
      <c r="H5" s="134"/>
    </row>
    <row r="6" spans="1:8" ht="16.5" customHeight="1" x14ac:dyDescent="0.25">
      <c r="A6" s="134" t="s">
        <v>4</v>
      </c>
      <c r="B6" s="134"/>
      <c r="C6" s="134"/>
      <c r="D6" s="134"/>
      <c r="E6" s="134" t="s">
        <v>222</v>
      </c>
      <c r="F6" s="134"/>
      <c r="G6" s="134"/>
      <c r="H6" s="134"/>
    </row>
    <row r="7" spans="1:8" ht="15" customHeight="1" x14ac:dyDescent="0.25">
      <c r="A7" s="134" t="s">
        <v>5</v>
      </c>
      <c r="B7" s="134"/>
      <c r="C7" s="134"/>
      <c r="D7" s="134"/>
      <c r="E7" s="134" t="str">
        <f>E6</f>
        <v>M/s. L&amp;t Asian Realty Project LLP</v>
      </c>
      <c r="F7" s="134"/>
      <c r="G7" s="134"/>
      <c r="H7" s="134"/>
    </row>
    <row r="8" spans="1:8" x14ac:dyDescent="0.25">
      <c r="A8" s="134" t="s">
        <v>6</v>
      </c>
      <c r="B8" s="134"/>
      <c r="C8" s="134"/>
      <c r="D8" s="134"/>
      <c r="E8" s="134" t="s">
        <v>220</v>
      </c>
      <c r="F8" s="134"/>
      <c r="G8" s="134"/>
      <c r="H8" s="134"/>
    </row>
    <row r="9" spans="1:8" x14ac:dyDescent="0.25">
      <c r="A9" s="134" t="s">
        <v>129</v>
      </c>
      <c r="B9" s="134"/>
      <c r="C9" s="134"/>
      <c r="D9" s="134"/>
      <c r="E9" s="134" t="s">
        <v>175</v>
      </c>
      <c r="F9" s="134"/>
      <c r="G9" s="134"/>
      <c r="H9" s="134"/>
    </row>
    <row r="10" spans="1:8" ht="48.75" customHeight="1" x14ac:dyDescent="0.25">
      <c r="A10" s="134" t="s">
        <v>7</v>
      </c>
      <c r="B10" s="134"/>
      <c r="C10" s="134"/>
      <c r="D10" s="134"/>
      <c r="E10" s="163" t="s">
        <v>257</v>
      </c>
      <c r="F10" s="134"/>
      <c r="G10" s="134"/>
      <c r="H10" s="134"/>
    </row>
    <row r="11" spans="1:8" s="25" customFormat="1" x14ac:dyDescent="0.25">
      <c r="A11" s="134" t="s">
        <v>8</v>
      </c>
      <c r="B11" s="134"/>
      <c r="C11" s="134"/>
      <c r="D11" s="134"/>
      <c r="E11" s="163" t="s">
        <v>219</v>
      </c>
      <c r="F11" s="163"/>
      <c r="G11" s="163"/>
      <c r="H11" s="163"/>
    </row>
    <row r="12" spans="1:8" ht="98.25" customHeight="1" x14ac:dyDescent="0.25">
      <c r="A12" s="164" t="s">
        <v>9</v>
      </c>
      <c r="B12" s="164"/>
      <c r="C12" s="164"/>
      <c r="D12" s="164"/>
      <c r="E12" s="163" t="s">
        <v>258</v>
      </c>
      <c r="F12" s="134"/>
      <c r="G12" s="134"/>
      <c r="H12" s="134"/>
    </row>
    <row r="13" spans="1:8" ht="52.5" customHeight="1" x14ac:dyDescent="0.25">
      <c r="A13" s="165" t="s">
        <v>10</v>
      </c>
      <c r="B13" s="165"/>
      <c r="C13" s="165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Centrona, CTS.194 (Pt), Existing Building Name - Juni Ramabai SRA CHS LTD &amp; Sant Namdev SRA CHS LTD., near Om Sai Ganesh Society, Eastern Express Highway, Kamraj Nagar, Ghatkopar, Ghatkopar East, Kurla, Mumbai - 400077.</v>
      </c>
      <c r="D13" s="165"/>
      <c r="E13" s="165"/>
      <c r="F13" s="165"/>
      <c r="G13" s="165"/>
      <c r="H13" s="165"/>
    </row>
    <row r="14" spans="1:8" ht="33" customHeight="1" x14ac:dyDescent="0.25">
      <c r="A14" s="163" t="s">
        <v>176</v>
      </c>
      <c r="B14" s="163"/>
      <c r="C14" s="163" t="s">
        <v>223</v>
      </c>
      <c r="D14" s="163"/>
      <c r="E14" s="163"/>
      <c r="F14" s="163"/>
      <c r="G14" s="163"/>
      <c r="H14" s="163"/>
    </row>
    <row r="15" spans="1:8" ht="15.75" customHeight="1" x14ac:dyDescent="0.25">
      <c r="A15" s="163" t="s">
        <v>173</v>
      </c>
      <c r="B15" s="163"/>
      <c r="C15" s="163" t="s">
        <v>179</v>
      </c>
      <c r="D15" s="163"/>
      <c r="E15" s="163"/>
      <c r="F15" s="163"/>
      <c r="G15" s="163"/>
      <c r="H15" s="163"/>
    </row>
    <row r="16" spans="1:8" ht="15.75" customHeight="1" x14ac:dyDescent="0.25">
      <c r="A16" s="165" t="s">
        <v>11</v>
      </c>
      <c r="B16" s="165"/>
      <c r="C16" s="134" t="s">
        <v>182</v>
      </c>
      <c r="D16" s="134"/>
      <c r="E16" s="165" t="s">
        <v>76</v>
      </c>
      <c r="F16" s="165"/>
      <c r="G16" s="163" t="s">
        <v>177</v>
      </c>
      <c r="H16" s="163"/>
    </row>
    <row r="17" spans="1:8" x14ac:dyDescent="0.25">
      <c r="A17" s="164" t="s">
        <v>13</v>
      </c>
      <c r="B17" s="164"/>
      <c r="C17" s="163" t="s">
        <v>181</v>
      </c>
      <c r="D17" s="163"/>
      <c r="E17" s="165" t="s">
        <v>12</v>
      </c>
      <c r="F17" s="165"/>
      <c r="G17" s="166" t="s">
        <v>180</v>
      </c>
      <c r="H17" s="166"/>
    </row>
    <row r="18" spans="1:8" x14ac:dyDescent="0.25">
      <c r="A18" s="164" t="s">
        <v>77</v>
      </c>
      <c r="B18" s="164"/>
      <c r="C18" s="163" t="s">
        <v>178</v>
      </c>
      <c r="D18" s="163"/>
      <c r="E18" s="165" t="s">
        <v>14</v>
      </c>
      <c r="F18" s="165"/>
      <c r="G18" s="163">
        <v>400077</v>
      </c>
      <c r="H18" s="163"/>
    </row>
    <row r="19" spans="1:8" ht="32.25" customHeight="1" x14ac:dyDescent="0.25">
      <c r="A19" s="164" t="s">
        <v>130</v>
      </c>
      <c r="B19" s="164"/>
      <c r="C19" s="163" t="s">
        <v>224</v>
      </c>
      <c r="D19" s="163"/>
      <c r="E19" s="165" t="s">
        <v>15</v>
      </c>
      <c r="F19" s="165"/>
      <c r="G19" s="163" t="s">
        <v>183</v>
      </c>
      <c r="H19" s="163"/>
    </row>
    <row r="20" spans="1:8" ht="15" customHeight="1" x14ac:dyDescent="0.25">
      <c r="A20" s="165" t="s">
        <v>80</v>
      </c>
      <c r="B20" s="165"/>
      <c r="C20" s="165"/>
      <c r="D20" s="165"/>
      <c r="E20" s="134" t="s">
        <v>16</v>
      </c>
      <c r="F20" s="134"/>
      <c r="G20" s="134"/>
      <c r="H20" s="134"/>
    </row>
    <row r="21" spans="1:8" ht="18.75" customHeight="1" x14ac:dyDescent="0.25">
      <c r="A21" s="165"/>
      <c r="B21" s="165"/>
      <c r="C21" s="165"/>
      <c r="D21" s="165"/>
      <c r="E21" s="134"/>
      <c r="F21" s="134"/>
      <c r="G21" s="134"/>
      <c r="H21" s="134"/>
    </row>
    <row r="22" spans="1:8" ht="15" customHeight="1" x14ac:dyDescent="0.25">
      <c r="A22" s="165" t="s">
        <v>17</v>
      </c>
      <c r="B22" s="165"/>
      <c r="C22" s="165"/>
      <c r="D22" s="165"/>
      <c r="E22" s="163" t="s">
        <v>18</v>
      </c>
      <c r="F22" s="163"/>
      <c r="G22" s="163"/>
      <c r="H22" s="163"/>
    </row>
    <row r="23" spans="1:8" ht="15" customHeight="1" x14ac:dyDescent="0.25">
      <c r="A23" s="164" t="s">
        <v>19</v>
      </c>
      <c r="B23" s="164"/>
      <c r="C23" s="164"/>
      <c r="D23" s="164"/>
      <c r="E23" s="163" t="str">
        <f>IF(AND(G17="Mumbai"),"Upper Class","Middle Class")</f>
        <v>Upper Class</v>
      </c>
      <c r="F23" s="163"/>
      <c r="G23" s="163"/>
      <c r="H23" s="163"/>
    </row>
    <row r="24" spans="1:8" x14ac:dyDescent="0.25">
      <c r="A24" s="164" t="s">
        <v>20</v>
      </c>
      <c r="B24" s="164"/>
      <c r="C24" s="164"/>
      <c r="D24" s="164"/>
      <c r="E24" s="163" t="s">
        <v>21</v>
      </c>
      <c r="F24" s="163"/>
      <c r="G24" s="163"/>
      <c r="H24" s="163"/>
    </row>
    <row r="25" spans="1:8" ht="15.75" customHeight="1" x14ac:dyDescent="0.25">
      <c r="A25" s="164" t="s">
        <v>22</v>
      </c>
      <c r="B25" s="164"/>
      <c r="C25" s="164"/>
      <c r="D25" s="164"/>
      <c r="E25" s="163" t="str">
        <f>IF(AND(G17="Mumbai"),"Developed","Developing")</f>
        <v>Developed</v>
      </c>
      <c r="F25" s="163"/>
      <c r="G25" s="163"/>
      <c r="H25" s="163"/>
    </row>
    <row r="26" spans="1:8" x14ac:dyDescent="0.25">
      <c r="A26" s="164" t="s">
        <v>23</v>
      </c>
      <c r="B26" s="164"/>
      <c r="C26" s="164"/>
      <c r="D26" s="164"/>
      <c r="E26" s="163" t="s">
        <v>24</v>
      </c>
      <c r="F26" s="163"/>
      <c r="G26" s="163"/>
      <c r="H26" s="163"/>
    </row>
    <row r="27" spans="1:8" ht="15.75" customHeight="1" x14ac:dyDescent="0.25">
      <c r="A27" s="164" t="s">
        <v>86</v>
      </c>
      <c r="B27" s="164"/>
      <c r="C27" s="164"/>
      <c r="D27" s="164"/>
      <c r="E27" s="163" t="s">
        <v>87</v>
      </c>
      <c r="F27" s="163"/>
      <c r="G27" s="163"/>
      <c r="H27" s="163"/>
    </row>
    <row r="28" spans="1:8" ht="15" customHeight="1" x14ac:dyDescent="0.25">
      <c r="A28" s="164" t="s">
        <v>35</v>
      </c>
      <c r="B28" s="164"/>
      <c r="C28" s="164"/>
      <c r="D28" s="164"/>
      <c r="E28" s="163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28" s="163"/>
      <c r="G28" s="163"/>
      <c r="H28" s="163"/>
    </row>
    <row r="29" spans="1:8" ht="15.75" customHeight="1" x14ac:dyDescent="0.25">
      <c r="A29" s="164" t="s">
        <v>98</v>
      </c>
      <c r="B29" s="164"/>
      <c r="C29" s="164"/>
      <c r="D29" s="164"/>
      <c r="E29" s="163" t="s">
        <v>36</v>
      </c>
      <c r="F29" s="163"/>
      <c r="G29" s="163"/>
      <c r="H29" s="163"/>
    </row>
    <row r="30" spans="1:8" s="24" customFormat="1" x14ac:dyDescent="0.25">
      <c r="A30" s="174" t="s">
        <v>99</v>
      </c>
      <c r="B30" s="174"/>
      <c r="C30" s="175" t="s">
        <v>29</v>
      </c>
      <c r="D30" s="175"/>
      <c r="E30" s="175"/>
      <c r="F30" s="175" t="s">
        <v>31</v>
      </c>
      <c r="G30" s="175"/>
      <c r="H30" s="175"/>
    </row>
    <row r="31" spans="1:8" s="24" customFormat="1" x14ac:dyDescent="0.25">
      <c r="A31" s="167" t="s">
        <v>25</v>
      </c>
      <c r="B31" s="167" t="s">
        <v>30</v>
      </c>
      <c r="C31" s="168" t="s">
        <v>30</v>
      </c>
      <c r="D31" s="168"/>
      <c r="E31" s="168"/>
      <c r="F31" s="168" t="s">
        <v>185</v>
      </c>
      <c r="G31" s="168"/>
      <c r="H31" s="168"/>
    </row>
    <row r="32" spans="1:8" x14ac:dyDescent="0.25">
      <c r="A32" s="167" t="s">
        <v>26</v>
      </c>
      <c r="B32" s="167" t="s">
        <v>30</v>
      </c>
      <c r="C32" s="168" t="s">
        <v>30</v>
      </c>
      <c r="D32" s="168"/>
      <c r="E32" s="168"/>
      <c r="F32" s="168" t="s">
        <v>185</v>
      </c>
      <c r="G32" s="168"/>
      <c r="H32" s="168"/>
    </row>
    <row r="33" spans="1:12" s="24" customFormat="1" x14ac:dyDescent="0.25">
      <c r="A33" s="167" t="s">
        <v>28</v>
      </c>
      <c r="B33" s="167" t="s">
        <v>30</v>
      </c>
      <c r="C33" s="168" t="s">
        <v>30</v>
      </c>
      <c r="D33" s="168"/>
      <c r="E33" s="168"/>
      <c r="F33" s="168" t="s">
        <v>182</v>
      </c>
      <c r="G33" s="168"/>
      <c r="H33" s="168"/>
    </row>
    <row r="34" spans="1:12" x14ac:dyDescent="0.25">
      <c r="A34" s="167" t="s">
        <v>27</v>
      </c>
      <c r="B34" s="167" t="s">
        <v>30</v>
      </c>
      <c r="C34" s="168" t="s">
        <v>30</v>
      </c>
      <c r="D34" s="168"/>
      <c r="E34" s="168"/>
      <c r="F34" s="168" t="s">
        <v>184</v>
      </c>
      <c r="G34" s="168"/>
      <c r="H34" s="168"/>
    </row>
    <row r="35" spans="1:12" x14ac:dyDescent="0.25">
      <c r="A35" s="164" t="s">
        <v>32</v>
      </c>
      <c r="B35" s="164"/>
      <c r="C35" s="164"/>
      <c r="D35" s="164"/>
      <c r="E35" s="164"/>
      <c r="F35" s="164"/>
      <c r="G35" s="164"/>
      <c r="H35" s="164"/>
    </row>
    <row r="36" spans="1:12" ht="15.75" customHeight="1" x14ac:dyDescent="0.25">
      <c r="A36" s="154" t="s">
        <v>33</v>
      </c>
      <c r="B36" s="154"/>
      <c r="C36" s="320">
        <v>19.071383600000001</v>
      </c>
      <c r="D36" s="320"/>
      <c r="E36" s="154" t="s">
        <v>34</v>
      </c>
      <c r="F36" s="154"/>
      <c r="G36" s="321">
        <v>72.909462599999998</v>
      </c>
      <c r="H36" s="321"/>
    </row>
    <row r="37" spans="1:12" x14ac:dyDescent="0.25">
      <c r="A37" s="154" t="s">
        <v>172</v>
      </c>
      <c r="B37" s="154"/>
      <c r="C37" s="323" t="s">
        <v>186</v>
      </c>
      <c r="D37" s="170"/>
      <c r="E37" s="170"/>
      <c r="F37" s="170"/>
      <c r="G37" s="170"/>
      <c r="H37" s="170"/>
    </row>
    <row r="38" spans="1:12" x14ac:dyDescent="0.25">
      <c r="A38" s="178" t="s">
        <v>37</v>
      </c>
      <c r="B38" s="178"/>
      <c r="C38" s="178"/>
      <c r="D38" s="178"/>
      <c r="E38" s="178"/>
      <c r="F38" s="178"/>
      <c r="G38" s="178"/>
      <c r="H38" s="178"/>
    </row>
    <row r="39" spans="1:12" x14ac:dyDescent="0.25">
      <c r="A39" s="164" t="s">
        <v>38</v>
      </c>
      <c r="B39" s="164"/>
      <c r="C39" s="164"/>
      <c r="D39" s="164"/>
      <c r="E39" s="179">
        <v>42281.22</v>
      </c>
      <c r="F39" s="179"/>
      <c r="G39" s="179"/>
      <c r="H39" s="179"/>
      <c r="I39" s="23">
        <v>68670.27</v>
      </c>
      <c r="J39" s="23">
        <v>46358.42</v>
      </c>
      <c r="K39" s="23">
        <f>J40/J39</f>
        <v>4.2679713847020677</v>
      </c>
      <c r="L39" s="23">
        <f>J40/I39</f>
        <v>2.881252833285787</v>
      </c>
    </row>
    <row r="40" spans="1:12" x14ac:dyDescent="0.25">
      <c r="A40" s="164" t="s">
        <v>39</v>
      </c>
      <c r="B40" s="164"/>
      <c r="C40" s="164"/>
      <c r="D40" s="164"/>
      <c r="E40" s="176">
        <v>3</v>
      </c>
      <c r="F40" s="176"/>
      <c r="G40" s="176"/>
      <c r="H40" s="176"/>
      <c r="J40" s="23">
        <v>197856.41</v>
      </c>
    </row>
    <row r="41" spans="1:12" x14ac:dyDescent="0.25">
      <c r="A41" s="164" t="s">
        <v>40</v>
      </c>
      <c r="B41" s="164"/>
      <c r="C41" s="164"/>
      <c r="D41" s="164"/>
      <c r="E41" s="176">
        <f>E43/E39-E40</f>
        <v>1.4329662199908135</v>
      </c>
      <c r="F41" s="176"/>
      <c r="G41" s="176"/>
      <c r="H41" s="176"/>
    </row>
    <row r="42" spans="1:12" x14ac:dyDescent="0.25">
      <c r="A42" s="164" t="s">
        <v>41</v>
      </c>
      <c r="B42" s="164"/>
      <c r="C42" s="164"/>
      <c r="D42" s="164"/>
      <c r="E42" s="176">
        <f>E40+E41</f>
        <v>4.4329662199908135</v>
      </c>
      <c r="F42" s="176"/>
      <c r="G42" s="176"/>
      <c r="H42" s="176"/>
    </row>
    <row r="43" spans="1:12" x14ac:dyDescent="0.25">
      <c r="A43" s="164" t="s">
        <v>97</v>
      </c>
      <c r="B43" s="164"/>
      <c r="C43" s="164"/>
      <c r="D43" s="164"/>
      <c r="E43" s="322">
        <v>187431.22</v>
      </c>
      <c r="F43" s="322"/>
      <c r="G43" s="322"/>
      <c r="H43" s="322"/>
    </row>
    <row r="44" spans="1:12" x14ac:dyDescent="0.25">
      <c r="A44" s="134" t="s">
        <v>42</v>
      </c>
      <c r="B44" s="134"/>
      <c r="C44" s="134"/>
      <c r="D44" s="134"/>
      <c r="E44" s="134" t="s">
        <v>225</v>
      </c>
      <c r="F44" s="134"/>
      <c r="G44" s="134"/>
      <c r="H44" s="134"/>
    </row>
    <row r="45" spans="1:12" x14ac:dyDescent="0.25">
      <c r="A45" s="178" t="s">
        <v>43</v>
      </c>
      <c r="B45" s="178"/>
      <c r="C45" s="178"/>
      <c r="D45" s="178"/>
      <c r="E45" s="178"/>
      <c r="F45" s="178"/>
      <c r="G45" s="178"/>
      <c r="H45" s="178"/>
    </row>
    <row r="46" spans="1:12" ht="33.75" customHeight="1" x14ac:dyDescent="0.25">
      <c r="A46" s="182" t="s">
        <v>160</v>
      </c>
      <c r="B46" s="184"/>
      <c r="C46" s="191" t="s">
        <v>197</v>
      </c>
      <c r="D46" s="192"/>
      <c r="E46" s="192"/>
      <c r="F46" s="192"/>
      <c r="G46" s="192"/>
      <c r="H46" s="193"/>
    </row>
    <row r="47" spans="1:12" ht="15.75" customHeight="1" x14ac:dyDescent="0.25">
      <c r="A47" s="182" t="s">
        <v>44</v>
      </c>
      <c r="B47" s="184"/>
      <c r="C47" s="182" t="s">
        <v>187</v>
      </c>
      <c r="D47" s="183"/>
      <c r="E47" s="184"/>
      <c r="F47" s="20" t="s">
        <v>45</v>
      </c>
      <c r="G47" s="186">
        <v>44601</v>
      </c>
      <c r="H47" s="184"/>
    </row>
    <row r="48" spans="1:12" ht="49.5" customHeight="1" x14ac:dyDescent="0.25">
      <c r="A48" s="182" t="s">
        <v>211</v>
      </c>
      <c r="B48" s="184"/>
      <c r="C48" s="182" t="str">
        <f>C47</f>
        <v>SRA/ENG/2720/N/STGL/AP</v>
      </c>
      <c r="D48" s="183"/>
      <c r="E48" s="184"/>
      <c r="F48" s="20" t="s">
        <v>45</v>
      </c>
      <c r="G48" s="186">
        <v>44601</v>
      </c>
      <c r="H48" s="184"/>
    </row>
    <row r="49" spans="1:14" ht="68.25" customHeight="1" x14ac:dyDescent="0.25">
      <c r="A49" s="182" t="s">
        <v>210</v>
      </c>
      <c r="B49" s="184"/>
      <c r="C49" s="182" t="s">
        <v>212</v>
      </c>
      <c r="D49" s="183"/>
      <c r="E49" s="184"/>
      <c r="F49" s="20" t="s">
        <v>45</v>
      </c>
      <c r="G49" s="186">
        <v>44214</v>
      </c>
      <c r="H49" s="184"/>
    </row>
    <row r="50" spans="1:14" s="25" customFormat="1" ht="15.75" customHeight="1" x14ac:dyDescent="0.25">
      <c r="A50" s="279" t="s">
        <v>226</v>
      </c>
      <c r="B50" s="280"/>
      <c r="C50" s="182" t="s">
        <v>187</v>
      </c>
      <c r="D50" s="183"/>
      <c r="E50" s="184"/>
      <c r="F50" s="20" t="s">
        <v>45</v>
      </c>
      <c r="G50" s="186">
        <v>44214</v>
      </c>
      <c r="H50" s="184"/>
    </row>
    <row r="51" spans="1:14" s="25" customFormat="1" ht="35.25" customHeight="1" x14ac:dyDescent="0.25">
      <c r="A51" s="281"/>
      <c r="B51" s="282"/>
      <c r="C51" s="182" t="s">
        <v>227</v>
      </c>
      <c r="D51" s="183"/>
      <c r="E51" s="183"/>
      <c r="F51" s="183"/>
      <c r="G51" s="183"/>
      <c r="H51" s="184"/>
    </row>
    <row r="52" spans="1:14" s="25" customFormat="1" ht="15.75" customHeight="1" x14ac:dyDescent="0.25">
      <c r="A52" s="279" t="s">
        <v>228</v>
      </c>
      <c r="B52" s="280"/>
      <c r="C52" s="182" t="s">
        <v>187</v>
      </c>
      <c r="D52" s="183"/>
      <c r="E52" s="184"/>
      <c r="F52" s="20" t="s">
        <v>45</v>
      </c>
      <c r="G52" s="186">
        <v>44608</v>
      </c>
      <c r="H52" s="184"/>
    </row>
    <row r="53" spans="1:14" s="25" customFormat="1" ht="33.75" customHeight="1" x14ac:dyDescent="0.25">
      <c r="A53" s="281"/>
      <c r="B53" s="282"/>
      <c r="C53" s="182" t="s">
        <v>206</v>
      </c>
      <c r="D53" s="183"/>
      <c r="E53" s="183"/>
      <c r="F53" s="183"/>
      <c r="G53" s="183"/>
      <c r="H53" s="184"/>
    </row>
    <row r="54" spans="1:14" x14ac:dyDescent="0.25">
      <c r="A54" s="203" t="s">
        <v>46</v>
      </c>
      <c r="B54" s="204"/>
      <c r="C54" s="203" t="s">
        <v>111</v>
      </c>
      <c r="D54" s="205"/>
      <c r="E54" s="204"/>
      <c r="F54" s="47" t="s">
        <v>45</v>
      </c>
      <c r="G54" s="206" t="s">
        <v>30</v>
      </c>
      <c r="H54" s="207"/>
    </row>
    <row r="55" spans="1:14" x14ac:dyDescent="0.25">
      <c r="A55" s="208" t="s">
        <v>48</v>
      </c>
      <c r="B55" s="208"/>
      <c r="C55" s="208"/>
      <c r="D55" s="208"/>
      <c r="E55" s="208"/>
      <c r="F55" s="208"/>
      <c r="G55" s="208"/>
      <c r="H55" s="208"/>
    </row>
    <row r="56" spans="1:14" x14ac:dyDescent="0.25">
      <c r="A56" s="165" t="s">
        <v>96</v>
      </c>
      <c r="B56" s="165"/>
      <c r="C56" s="165"/>
      <c r="D56" s="164">
        <f>E43</f>
        <v>187431.22</v>
      </c>
      <c r="E56" s="164"/>
      <c r="F56" s="164"/>
      <c r="G56" s="164"/>
      <c r="H56" s="164"/>
    </row>
    <row r="57" spans="1:14" x14ac:dyDescent="0.25">
      <c r="A57" s="163" t="s">
        <v>49</v>
      </c>
      <c r="B57" s="134"/>
      <c r="C57" s="134"/>
      <c r="D57" s="134" t="s">
        <v>215</v>
      </c>
      <c r="E57" s="134"/>
      <c r="F57" s="134"/>
      <c r="G57" s="134"/>
      <c r="H57" s="134"/>
      <c r="I57" s="26"/>
    </row>
    <row r="58" spans="1:14" ht="108" customHeight="1" x14ac:dyDescent="0.25">
      <c r="A58" s="195" t="s">
        <v>50</v>
      </c>
      <c r="B58" s="196"/>
      <c r="C58" s="197"/>
      <c r="D58" s="198" t="s">
        <v>229</v>
      </c>
      <c r="E58" s="199"/>
      <c r="F58" s="199"/>
      <c r="G58" s="199"/>
      <c r="H58" s="199"/>
      <c r="I58" s="27"/>
    </row>
    <row r="59" spans="1:14" ht="31.5" customHeight="1" x14ac:dyDescent="0.25">
      <c r="A59" s="195" t="s">
        <v>94</v>
      </c>
      <c r="B59" s="196"/>
      <c r="C59" s="196"/>
      <c r="D59" s="195" t="s">
        <v>230</v>
      </c>
      <c r="E59" s="196"/>
      <c r="F59" s="196"/>
      <c r="G59" s="196"/>
      <c r="H59" s="197"/>
      <c r="I59" s="27"/>
    </row>
    <row r="60" spans="1:14" ht="66" customHeight="1" x14ac:dyDescent="0.25">
      <c r="A60" s="210"/>
      <c r="B60" s="211"/>
      <c r="C60" s="211"/>
      <c r="D60" s="210" t="s">
        <v>231</v>
      </c>
      <c r="E60" s="211"/>
      <c r="F60" s="211"/>
      <c r="G60" s="211"/>
      <c r="H60" s="212"/>
      <c r="I60" s="27"/>
    </row>
    <row r="61" spans="1:14" ht="24" hidden="1" customHeight="1" x14ac:dyDescent="0.25">
      <c r="A61" s="200"/>
      <c r="B61" s="201"/>
      <c r="C61" s="201"/>
      <c r="D61" s="200"/>
      <c r="E61" s="201"/>
      <c r="F61" s="201"/>
      <c r="G61" s="201"/>
      <c r="H61" s="202"/>
      <c r="I61" s="27"/>
    </row>
    <row r="62" spans="1:14" ht="15.75" customHeight="1" x14ac:dyDescent="0.25">
      <c r="A62" s="164" t="s">
        <v>47</v>
      </c>
      <c r="B62" s="164"/>
      <c r="C62" s="164"/>
      <c r="D62" s="165" t="s">
        <v>196</v>
      </c>
      <c r="E62" s="165"/>
      <c r="F62" s="165"/>
      <c r="G62" s="165"/>
      <c r="H62" s="165"/>
      <c r="J62" s="28"/>
      <c r="K62" s="26"/>
      <c r="N62" s="26"/>
    </row>
    <row r="63" spans="1:14" ht="15.75" customHeight="1" x14ac:dyDescent="0.25">
      <c r="A63" s="164" t="s">
        <v>92</v>
      </c>
      <c r="B63" s="164"/>
      <c r="C63" s="164"/>
      <c r="D63" s="194" t="str">
        <f>(IF(G54="NA","60 Years After Completion",IF(G54&lt;&gt;"NA",""&amp;60-ROUNDDOWN((E3-G54)/360,0)&amp;" Years"," ")))</f>
        <v>60 Years After Completion</v>
      </c>
      <c r="E63" s="194"/>
      <c r="F63" s="194"/>
      <c r="G63" s="194"/>
      <c r="H63" s="194"/>
      <c r="N63" s="26"/>
    </row>
    <row r="64" spans="1:14" ht="15.75" customHeight="1" x14ac:dyDescent="0.25">
      <c r="A64" s="164" t="s">
        <v>93</v>
      </c>
      <c r="B64" s="164"/>
      <c r="C64" s="164"/>
      <c r="D64" s="165" t="s">
        <v>24</v>
      </c>
      <c r="E64" s="165"/>
      <c r="F64" s="165"/>
      <c r="G64" s="165"/>
      <c r="H64" s="165"/>
      <c r="J64" s="29"/>
      <c r="K64" s="29"/>
    </row>
    <row r="65" spans="1:14" ht="15" customHeight="1" x14ac:dyDescent="0.25">
      <c r="A65" s="164" t="s">
        <v>78</v>
      </c>
      <c r="B65" s="164"/>
      <c r="C65" s="164"/>
      <c r="D65" s="163" t="s">
        <v>156</v>
      </c>
      <c r="E65" s="165"/>
      <c r="F65" s="165"/>
      <c r="G65" s="165"/>
      <c r="H65" s="165"/>
    </row>
    <row r="66" spans="1:14" x14ac:dyDescent="0.25">
      <c r="A66" s="165" t="s">
        <v>157</v>
      </c>
      <c r="B66" s="165"/>
      <c r="C66" s="165"/>
      <c r="D66" s="165" t="s">
        <v>30</v>
      </c>
      <c r="E66" s="165"/>
      <c r="F66" s="165"/>
      <c r="G66" s="165"/>
      <c r="H66" s="165"/>
      <c r="I66" s="30"/>
      <c r="J66" s="30"/>
      <c r="K66" s="30"/>
      <c r="L66" s="30"/>
      <c r="M66" s="30"/>
      <c r="N66" s="30"/>
    </row>
    <row r="67" spans="1:14" ht="15.75" customHeight="1" x14ac:dyDescent="0.25">
      <c r="A67" s="234" t="s">
        <v>91</v>
      </c>
      <c r="B67" s="234"/>
      <c r="C67" s="234"/>
      <c r="D67" s="198" t="str">
        <f ca="1">(IF(G73&gt;95%,"Nothing",IF(G73&gt;0%,"Cement, Aggregate, Steel, etc",IF(G73=0%,"Work not yet Started"))))</f>
        <v>Cement, Aggregate, Steel, etc</v>
      </c>
      <c r="E67" s="198"/>
      <c r="F67" s="198"/>
      <c r="G67" s="198"/>
      <c r="H67" s="198"/>
      <c r="J67" s="29"/>
    </row>
    <row r="68" spans="1:14" ht="33.75" customHeight="1" thickBot="1" x14ac:dyDescent="0.3">
      <c r="A68" s="225" t="s">
        <v>124</v>
      </c>
      <c r="B68" s="225"/>
      <c r="C68" s="225"/>
      <c r="D68" s="198" t="str">
        <f ca="1">(IF(D67="Nothing","Yes",IF(D67="Cement, Aggregate, Steel, etc","Under Construction",IF(D67="Work not yet Started","Work not yet Started"))))</f>
        <v>Under Construction</v>
      </c>
      <c r="E68" s="198"/>
      <c r="F68" s="198" t="str">
        <f ca="1">(IF(D67="Nothing","Yes",IF(D67="Cement, Aggregate, Steel, etc","Under Construction",IF(D67="Work not yet Started","Work not yet Started"))))</f>
        <v>Under Construction</v>
      </c>
      <c r="G68" s="198"/>
      <c r="H68" s="198"/>
    </row>
    <row r="69" spans="1:14" ht="32.25" customHeight="1" x14ac:dyDescent="0.25">
      <c r="A69" s="314" t="s">
        <v>148</v>
      </c>
      <c r="B69" s="315"/>
      <c r="C69" s="236" t="str">
        <f>D59</f>
        <v>Building No.12 = Zen A &amp; B Wing (Ivy A &amp; B) = 3B + Gr/Stilt + 1st to 26th Floor</v>
      </c>
      <c r="D69" s="237"/>
      <c r="E69" s="237"/>
      <c r="F69" s="237"/>
      <c r="G69" s="237"/>
      <c r="H69" s="238"/>
      <c r="I69" s="51" t="str">
        <f ca="1">IF(D82=100%,"All work Completed. Possession granted to the Building.",IF(D81=100%,"All work Completed, Waiting for OC",I70&amp;""&amp;I71&amp;""&amp;J70&amp;""&amp;J69&amp;" "&amp;J71))</f>
        <v xml:space="preserve">Excavation work in process </v>
      </c>
      <c r="J69" s="52" t="str">
        <f ca="1">(IF(C75=(D70+F70+H70),"",IF(C75&gt;0,", RCC upto "&amp;C75&amp;" Slab","")))&amp;(IF(C76=H70,"",IF(C76&gt;0,", Brickwork upto "&amp;C76&amp;" Floor","")))&amp;(IF(C77=H70,"",IF(C77&gt;0,", Internal Plaster upto "&amp;C77&amp;" Floor","")))&amp;(IF(C78=H70,"",IF(C78&gt;0,", External Plaster upto "&amp;C78&amp;" Floor","")))&amp;(IF(C79=H70,"",IF(C79&gt;0,", Flooring upto "&amp;C79&amp;" Floor","")))&amp;(IF(C80=H70,"",IF(C80&gt;0,", Painting upto "&amp;C80&amp;" Floor","")))&amp;(IF(C81=H70,"",IF(C81&gt;0,", Finishing upto "&amp;C81&amp;" Floor","")))&amp;(IF(C82=H70,"",IF(C82&gt;0,", Possession upto "&amp;C82&amp;" Floor","")))</f>
        <v/>
      </c>
    </row>
    <row r="70" spans="1:14" x14ac:dyDescent="0.25">
      <c r="A70" s="18" t="s">
        <v>150</v>
      </c>
      <c r="B70" s="57">
        <v>3</v>
      </c>
      <c r="C70" s="57" t="s">
        <v>75</v>
      </c>
      <c r="D70" s="57">
        <v>1</v>
      </c>
      <c r="E70" s="57" t="s">
        <v>74</v>
      </c>
      <c r="F70" s="57">
        <v>0</v>
      </c>
      <c r="G70" s="49" t="s">
        <v>85</v>
      </c>
      <c r="H70" s="19">
        <f ca="1">--TRIM(RIGHT(SUBSTITUTE(LEFT(C69,_xlfn.AGGREGATE(16,6,FIND({0,1,2,3,4,5,6,7,8,9},C69,ROW(INDIRECT("1:"&amp;LEN(C69)))),1))," ",REPT(" ",LEN(C69))),LEN(C69)))</f>
        <v>26</v>
      </c>
      <c r="I70" s="53" t="str">
        <f ca="1">IF(D73=100%,"Excavation","")&amp;IF(D74=100%,", Plinth","")&amp;IF(D75=100%,", RCC Slab","")&amp;IF(D76=100%,", Brickwork","")&amp;IF(D77=100%,", Internal Plaster","")&amp;IF(D78=100%,", External Plaster","")&amp;IF(D79=100%,", Flooring","")&amp;IF(D80=100%,", Painting","")&amp;IF(D81=100%,", Building common Amenities","")</f>
        <v/>
      </c>
      <c r="J70" s="54" t="str">
        <f ca="1">(IF(C73=0,"Work not yet Started.",IF(D73=25%,"Piling work in process",IF(D73=50%,"Excavation work in process",IF(D73=100%,"","0")))))&amp;(IF(C74=0%,"",IF(C74=J75,", Footing work is process",IF(C74=J76,", Footing work Completed",IF(C74=J77,", 1st Basement Completed",IF(C74=J78,", 1st &amp; 2nd Basement Completed",IF(C74=J79,", 1st to 3rd Basement Completed",IF(C74=J80,", 1st to 4th Basement Completed",IF(C74=J81,", Plinth work is process",IF(C74=J82,"","0"))))))))))</f>
        <v>Excavation work in process</v>
      </c>
    </row>
    <row r="71" spans="1:14" x14ac:dyDescent="0.25">
      <c r="A71" s="231" t="s">
        <v>95</v>
      </c>
      <c r="B71" s="161"/>
      <c r="C71" s="232" t="str">
        <f ca="1">(IF($G$54="NA",I69,"All work Completed. OC Received."))</f>
        <v xml:space="preserve">Excavation work in process </v>
      </c>
      <c r="D71" s="232"/>
      <c r="E71" s="232"/>
      <c r="F71" s="232"/>
      <c r="G71" s="232"/>
      <c r="H71" s="233"/>
      <c r="I71" s="53" t="str">
        <f ca="1">IF(I70&lt;&gt;""," Completed","")</f>
        <v/>
      </c>
      <c r="J71" s="54" t="str">
        <f ca="1">IF(J69&lt;&gt;"","Completed","")</f>
        <v/>
      </c>
    </row>
    <row r="72" spans="1:14" ht="15.75" customHeight="1" x14ac:dyDescent="0.25">
      <c r="A72" s="213" t="s">
        <v>51</v>
      </c>
      <c r="B72" s="214"/>
      <c r="C72" s="45" t="s">
        <v>147</v>
      </c>
      <c r="D72" s="45" t="s">
        <v>88</v>
      </c>
      <c r="E72" s="214" t="s">
        <v>90</v>
      </c>
      <c r="F72" s="214"/>
      <c r="G72" s="214" t="s">
        <v>89</v>
      </c>
      <c r="H72" s="215"/>
      <c r="I72" s="16" t="s">
        <v>149</v>
      </c>
      <c r="J72" s="31">
        <f ca="1">H70*25%</f>
        <v>6.5</v>
      </c>
    </row>
    <row r="73" spans="1:14" x14ac:dyDescent="0.25">
      <c r="A73" s="213" t="s">
        <v>136</v>
      </c>
      <c r="B73" s="214"/>
      <c r="C73" s="45">
        <f ca="1">J73</f>
        <v>13</v>
      </c>
      <c r="D73" s="21">
        <f ca="1">((100/H70)*C73)/100</f>
        <v>0.5</v>
      </c>
      <c r="E73" s="216">
        <f ca="1">(((C74/H70*10)+(40/(D70+F70+H70)*C75)+(7.5/(H70)*C76)+(7.5/(H70)*C77)+(10/H70*C78)+(10/H70*C79)+(5/H70*C80)+(5/H70*C81)+(5/H70*C82))/100)</f>
        <v>0</v>
      </c>
      <c r="F73" s="217"/>
      <c r="G73" s="216">
        <f ca="1">((((C73/H70)*20)+((C74/H70)*25)+(30/(H70+F70+D70)*C75)+(5/H70*C76)+(5/H70*C77)+(5/H70*C78)+(5/H70*C79)+(0/H70*C80)+(0/H70*C81)+(5/H70*C82))/100)</f>
        <v>0.1</v>
      </c>
      <c r="H73" s="222"/>
      <c r="I73" s="16" t="s">
        <v>106</v>
      </c>
      <c r="J73" s="32">
        <f ca="1">H70*50%</f>
        <v>13</v>
      </c>
    </row>
    <row r="74" spans="1:14" x14ac:dyDescent="0.25">
      <c r="A74" s="213" t="s">
        <v>52</v>
      </c>
      <c r="B74" s="214"/>
      <c r="C74" s="45">
        <v>0</v>
      </c>
      <c r="D74" s="21">
        <f ca="1">((100/H70)*C74)/100</f>
        <v>0</v>
      </c>
      <c r="E74" s="218"/>
      <c r="F74" s="219"/>
      <c r="G74" s="218"/>
      <c r="H74" s="223"/>
      <c r="I74" s="16" t="s">
        <v>107</v>
      </c>
      <c r="J74" s="32">
        <f ca="1">H70</f>
        <v>26</v>
      </c>
    </row>
    <row r="75" spans="1:14" ht="15.75" customHeight="1" x14ac:dyDescent="0.25">
      <c r="A75" s="213" t="s">
        <v>137</v>
      </c>
      <c r="B75" s="214"/>
      <c r="C75" s="45">
        <v>0</v>
      </c>
      <c r="D75" s="21">
        <f ca="1">((100/(D70+F70+H70))*C75)/100</f>
        <v>0</v>
      </c>
      <c r="E75" s="218"/>
      <c r="F75" s="219"/>
      <c r="G75" s="218"/>
      <c r="H75" s="223"/>
      <c r="I75" s="16" t="s">
        <v>108</v>
      </c>
      <c r="J75" s="33">
        <f ca="1">(IF(B70&gt;1,(H70/(B70+2)),H70/4))</f>
        <v>5.2</v>
      </c>
    </row>
    <row r="76" spans="1:14" ht="15.75" customHeight="1" x14ac:dyDescent="0.25">
      <c r="A76" s="213" t="s">
        <v>144</v>
      </c>
      <c r="B76" s="214" t="s">
        <v>138</v>
      </c>
      <c r="C76" s="45">
        <v>0</v>
      </c>
      <c r="D76" s="21">
        <f ca="1">((100/H70)*C76)/100</f>
        <v>0</v>
      </c>
      <c r="E76" s="218"/>
      <c r="F76" s="219"/>
      <c r="G76" s="218"/>
      <c r="H76" s="223"/>
      <c r="I76" s="16" t="s">
        <v>109</v>
      </c>
      <c r="J76" s="33">
        <f ca="1">(IF(B70&gt;1,(H70/(B70+2)+J75),H70/4+J75))</f>
        <v>10.4</v>
      </c>
    </row>
    <row r="77" spans="1:14" ht="15.75" customHeight="1" x14ac:dyDescent="0.25">
      <c r="A77" s="213" t="s">
        <v>145</v>
      </c>
      <c r="B77" s="214" t="s">
        <v>138</v>
      </c>
      <c r="C77" s="45">
        <v>0</v>
      </c>
      <c r="D77" s="21">
        <f ca="1">((100/H70)*C77)/100</f>
        <v>0</v>
      </c>
      <c r="E77" s="218"/>
      <c r="F77" s="219"/>
      <c r="G77" s="218"/>
      <c r="H77" s="223"/>
      <c r="I77" s="16" t="s">
        <v>154</v>
      </c>
      <c r="J77" s="33">
        <f ca="1">(IF(B70&gt;1,(H70/(B70+2)+J76),0))</f>
        <v>15.600000000000001</v>
      </c>
    </row>
    <row r="78" spans="1:14" ht="15" customHeight="1" x14ac:dyDescent="0.25">
      <c r="A78" s="213" t="s">
        <v>143</v>
      </c>
      <c r="B78" s="214" t="s">
        <v>140</v>
      </c>
      <c r="C78" s="45">
        <v>0</v>
      </c>
      <c r="D78" s="21">
        <f ca="1">((100/(H70))*C78)/100</f>
        <v>0</v>
      </c>
      <c r="E78" s="218"/>
      <c r="F78" s="219"/>
      <c r="G78" s="218"/>
      <c r="H78" s="223"/>
      <c r="I78" s="16" t="s">
        <v>151</v>
      </c>
      <c r="J78" s="33">
        <f ca="1">(IF(B70&gt;2,(H70/(B70+2)+J77),0))</f>
        <v>20.8</v>
      </c>
    </row>
    <row r="79" spans="1:14" ht="15.75" customHeight="1" x14ac:dyDescent="0.25">
      <c r="A79" s="213" t="s">
        <v>139</v>
      </c>
      <c r="B79" s="214" t="s">
        <v>139</v>
      </c>
      <c r="C79" s="45">
        <v>0</v>
      </c>
      <c r="D79" s="21">
        <f ca="1">((100/H70)*C79)/100</f>
        <v>0</v>
      </c>
      <c r="E79" s="218"/>
      <c r="F79" s="219"/>
      <c r="G79" s="218"/>
      <c r="H79" s="223"/>
      <c r="I79" s="16" t="s">
        <v>152</v>
      </c>
      <c r="J79" s="34">
        <f>(IF(B70&gt;3,(H70/(B70+2)+J78),0))</f>
        <v>0</v>
      </c>
    </row>
    <row r="80" spans="1:14" ht="15.75" customHeight="1" x14ac:dyDescent="0.25">
      <c r="A80" s="213" t="s">
        <v>146</v>
      </c>
      <c r="B80" s="214"/>
      <c r="C80" s="45">
        <v>0</v>
      </c>
      <c r="D80" s="21">
        <f ca="1">((100/H70)*C80)/100</f>
        <v>0</v>
      </c>
      <c r="E80" s="218"/>
      <c r="F80" s="219"/>
      <c r="G80" s="218"/>
      <c r="H80" s="223"/>
      <c r="I80" s="16" t="s">
        <v>153</v>
      </c>
      <c r="J80" s="33">
        <f>(IF(B70&gt;4,(H70/(B70+2)+J79),0))</f>
        <v>0</v>
      </c>
    </row>
    <row r="81" spans="1:10" ht="15.75" customHeight="1" x14ac:dyDescent="0.25">
      <c r="A81" s="213" t="s">
        <v>141</v>
      </c>
      <c r="B81" s="214" t="s">
        <v>141</v>
      </c>
      <c r="C81" s="45">
        <v>0</v>
      </c>
      <c r="D81" s="21">
        <f ca="1">((100/(H70))*C81)/100</f>
        <v>0</v>
      </c>
      <c r="E81" s="218"/>
      <c r="F81" s="219"/>
      <c r="G81" s="218"/>
      <c r="H81" s="223"/>
      <c r="I81" s="16" t="s">
        <v>155</v>
      </c>
      <c r="J81" s="33">
        <f>(IF(B70=1,(H70/(B70+3)+J76),IF(B70=0,(H70/4+J76),IF(B70&gt;1,0))))</f>
        <v>0</v>
      </c>
    </row>
    <row r="82" spans="1:10" ht="16.5" thickBot="1" x14ac:dyDescent="0.3">
      <c r="A82" s="239" t="s">
        <v>142</v>
      </c>
      <c r="B82" s="240"/>
      <c r="C82" s="46">
        <v>0</v>
      </c>
      <c r="D82" s="22">
        <f ca="1">((100/(H70))*C82)/100</f>
        <v>0</v>
      </c>
      <c r="E82" s="220"/>
      <c r="F82" s="221"/>
      <c r="G82" s="220"/>
      <c r="H82" s="224"/>
      <c r="I82" s="17" t="s">
        <v>110</v>
      </c>
      <c r="J82" s="35">
        <f ca="1">(IF(B70&gt;1.5,(H70/(B70+2)+J76+MAX(0,J77-J76)+MAX(0,J78-J77)+MAX(0,J79-J78)+MAX(0,J80-J79)+MAX(0,J81-J80)),IF(B70=1,(H70/(B70+3)+J81),IF(B70=0,H70/4+J81))))</f>
        <v>26.000000000000004</v>
      </c>
    </row>
    <row r="83" spans="1:10" ht="65.25" customHeight="1" x14ac:dyDescent="0.25">
      <c r="A83" s="314" t="s">
        <v>148</v>
      </c>
      <c r="B83" s="315"/>
      <c r="C83" s="236" t="str">
        <f>D60</f>
        <v>Building No.13 = Zest A &amp; B Wing (Zest 13A &amp; 13B) = 3B + Gr/Stilt + 1st to 26th Floor
Building No.13 = Nova A &amp; B Wing (Orchid C &amp; D) = 3B + Gr/Stilt + 1st to 26th Floor</v>
      </c>
      <c r="D83" s="237"/>
      <c r="E83" s="237"/>
      <c r="F83" s="237"/>
      <c r="G83" s="237"/>
      <c r="H83" s="238"/>
      <c r="I83" s="51" t="str">
        <f ca="1">IF(D96=100%,"All work Completed. Possession granted to the Building.",IF(D95=100%,"All work Completed, Waiting for OC",I84&amp;""&amp;I85&amp;""&amp;J84&amp;""&amp;J83&amp;" "&amp;J85))</f>
        <v xml:space="preserve">Work not yet Started. </v>
      </c>
      <c r="J83" s="52" t="str">
        <f ca="1">(IF(C89=(D84+F84+H84),"",IF(C89&gt;0,", RCC upto "&amp;C89&amp;" Slab","")))&amp;(IF(C90=H84,"",IF(C90&gt;0,", Brickwork upto "&amp;C90&amp;" Floor","")))&amp;(IF(C91=H84,"",IF(C91&gt;0,", Internal Plaster upto "&amp;C91&amp;" Floor","")))&amp;(IF(C92=H84,"",IF(C92&gt;0,", External Plaster upto "&amp;C92&amp;" Floor","")))&amp;(IF(C93=H84,"",IF(C93&gt;0,", Flooring upto "&amp;C93&amp;" Floor","")))&amp;(IF(C94=H84,"",IF(C94&gt;0,", Painting upto "&amp;C94&amp;" Floor","")))&amp;(IF(C95=H84,"",IF(C95&gt;0,", Finishing upto "&amp;C95&amp;" Floor","")))&amp;(IF(C96=H84,"",IF(C96&gt;0,", Possession upto "&amp;C96&amp;" Floor","")))</f>
        <v/>
      </c>
    </row>
    <row r="84" spans="1:10" x14ac:dyDescent="0.25">
      <c r="A84" s="18" t="s">
        <v>150</v>
      </c>
      <c r="B84" s="57">
        <v>3</v>
      </c>
      <c r="C84" s="57" t="s">
        <v>75</v>
      </c>
      <c r="D84" s="57">
        <v>1</v>
      </c>
      <c r="E84" s="57" t="s">
        <v>74</v>
      </c>
      <c r="F84" s="57">
        <v>0</v>
      </c>
      <c r="G84" s="57" t="s">
        <v>85</v>
      </c>
      <c r="H84" s="19">
        <f ca="1">--TRIM(RIGHT(SUBSTITUTE(LEFT(C83,_xlfn.AGGREGATE(16,6,FIND({0,1,2,3,4,5,6,7,8,9},C83,ROW(INDIRECT("1:"&amp;LEN(C83)))),1))," ",REPT(" ",LEN(C83))),LEN(C83)))</f>
        <v>26</v>
      </c>
      <c r="I84" s="53" t="str">
        <f ca="1">IF(D87=100%,"Excavation","")&amp;IF(D88=100%,", Plinth","")&amp;IF(D89=100%,", RCC Slab","")&amp;IF(D90=100%,", Brickwork","")&amp;IF(D91=100%,", Internal Plaster","")&amp;IF(D92=100%,", External Plaster","")&amp;IF(D93=100%,", Flooring","")&amp;IF(D94=100%,", Painting","")&amp;IF(D95=100%,", Building common Amenities","")</f>
        <v/>
      </c>
      <c r="J84" s="54" t="str">
        <f>(IF(C87=0,"Work not yet Started.",IF(D87=25%,"Piling work in process",IF(D87=50%,"Excavation work in process",IF(D87=100%,"","0")))))&amp;(IF(C88=0%,"",IF(C88=J89,", Footing work is process",IF(C88=J90,", Footing work Completed",IF(C88=J91,", 1st Basement Completed",IF(C88=J92,", 1st &amp; 2nd Basement Completed",IF(C88=J93,", 1st to 3rd Basement Completed",IF(C88=J94,", 1st to 4th Basement Completed",IF(C88=J95,", Plinth work is process",IF(C88=J96,"","0"))))))))))</f>
        <v>Work not yet Started.</v>
      </c>
    </row>
    <row r="85" spans="1:10" x14ac:dyDescent="0.25">
      <c r="A85" s="231" t="s">
        <v>95</v>
      </c>
      <c r="B85" s="161"/>
      <c r="C85" s="232" t="str">
        <f ca="1">(IF($G$54="NA",I83,"All work Completed. OC Received."))</f>
        <v xml:space="preserve">Work not yet Started. </v>
      </c>
      <c r="D85" s="232"/>
      <c r="E85" s="232"/>
      <c r="F85" s="232"/>
      <c r="G85" s="232"/>
      <c r="H85" s="233"/>
      <c r="I85" s="53" t="str">
        <f ca="1">IF(I84&lt;&gt;""," Completed","")</f>
        <v/>
      </c>
      <c r="J85" s="54" t="str">
        <f ca="1">IF(J83&lt;&gt;"","Completed","")</f>
        <v/>
      </c>
    </row>
    <row r="86" spans="1:10" ht="15.75" customHeight="1" x14ac:dyDescent="0.25">
      <c r="A86" s="213" t="s">
        <v>51</v>
      </c>
      <c r="B86" s="214"/>
      <c r="C86" s="45" t="s">
        <v>147</v>
      </c>
      <c r="D86" s="45" t="s">
        <v>88</v>
      </c>
      <c r="E86" s="214" t="s">
        <v>90</v>
      </c>
      <c r="F86" s="214"/>
      <c r="G86" s="214" t="s">
        <v>89</v>
      </c>
      <c r="H86" s="215"/>
      <c r="I86" s="16" t="s">
        <v>149</v>
      </c>
      <c r="J86" s="31">
        <f ca="1">H84*25%</f>
        <v>6.5</v>
      </c>
    </row>
    <row r="87" spans="1:10" x14ac:dyDescent="0.25">
      <c r="A87" s="213" t="s">
        <v>136</v>
      </c>
      <c r="B87" s="214"/>
      <c r="C87" s="45">
        <v>0</v>
      </c>
      <c r="D87" s="21">
        <f ca="1">((100/H84)*C87)/100</f>
        <v>0</v>
      </c>
      <c r="E87" s="216">
        <f ca="1">(((C88/H84*10)+(40/(D84+F84+H84)*C89)+(7.5/(H84)*C90)+(7.5/(H84)*C91)+(10/H84*C92)+(10/H84*C93)+(5/H84*C94)+(5/H84*C95)+(5/H84*C96))/100)</f>
        <v>0</v>
      </c>
      <c r="F87" s="217"/>
      <c r="G87" s="216">
        <f ca="1">((((C87/H84)*20)+((C88/H84)*25)+(30/(H84+F84+D84)*C89)+(5/H84*C90)+(5/H84*C91)+(5/H84*C92)+(5/H84*C93)+(0/H84*C94)+(0/H84*C95)+(5/H84*C96))/100)</f>
        <v>0</v>
      </c>
      <c r="H87" s="222"/>
      <c r="I87" s="16" t="s">
        <v>106</v>
      </c>
      <c r="J87" s="32">
        <f ca="1">H84*50%</f>
        <v>13</v>
      </c>
    </row>
    <row r="88" spans="1:10" x14ac:dyDescent="0.25">
      <c r="A88" s="213" t="s">
        <v>52</v>
      </c>
      <c r="B88" s="214"/>
      <c r="C88" s="45">
        <v>0</v>
      </c>
      <c r="D88" s="21">
        <f ca="1">((100/H84)*C88)/100</f>
        <v>0</v>
      </c>
      <c r="E88" s="218"/>
      <c r="F88" s="219"/>
      <c r="G88" s="218"/>
      <c r="H88" s="223"/>
      <c r="I88" s="16" t="s">
        <v>107</v>
      </c>
      <c r="J88" s="32">
        <f ca="1">H84</f>
        <v>26</v>
      </c>
    </row>
    <row r="89" spans="1:10" ht="15.75" customHeight="1" x14ac:dyDescent="0.25">
      <c r="A89" s="213" t="s">
        <v>137</v>
      </c>
      <c r="B89" s="214"/>
      <c r="C89" s="45">
        <v>0</v>
      </c>
      <c r="D89" s="21">
        <f ca="1">((100/(D84+F84+H84))*C89)/100</f>
        <v>0</v>
      </c>
      <c r="E89" s="218"/>
      <c r="F89" s="219"/>
      <c r="G89" s="218"/>
      <c r="H89" s="223"/>
      <c r="I89" s="16" t="s">
        <v>108</v>
      </c>
      <c r="J89" s="33">
        <f ca="1">(IF(B84&gt;1,(H84/(B84+2)),H84/4))</f>
        <v>5.2</v>
      </c>
    </row>
    <row r="90" spans="1:10" ht="15.75" customHeight="1" x14ac:dyDescent="0.25">
      <c r="A90" s="213" t="s">
        <v>144</v>
      </c>
      <c r="B90" s="214" t="s">
        <v>138</v>
      </c>
      <c r="C90" s="45">
        <v>0</v>
      </c>
      <c r="D90" s="21">
        <f ca="1">((100/H84)*C90)/100</f>
        <v>0</v>
      </c>
      <c r="E90" s="218"/>
      <c r="F90" s="219"/>
      <c r="G90" s="218"/>
      <c r="H90" s="223"/>
      <c r="I90" s="16" t="s">
        <v>109</v>
      </c>
      <c r="J90" s="33">
        <f ca="1">(IF(B84&gt;1,(H84/(B84+2)+J89),H84/4+J89))</f>
        <v>10.4</v>
      </c>
    </row>
    <row r="91" spans="1:10" ht="15.75" customHeight="1" x14ac:dyDescent="0.25">
      <c r="A91" s="213" t="s">
        <v>145</v>
      </c>
      <c r="B91" s="214" t="s">
        <v>138</v>
      </c>
      <c r="C91" s="45">
        <v>0</v>
      </c>
      <c r="D91" s="21">
        <f ca="1">((100/H84)*C91)/100</f>
        <v>0</v>
      </c>
      <c r="E91" s="218"/>
      <c r="F91" s="219"/>
      <c r="G91" s="218"/>
      <c r="H91" s="223"/>
      <c r="I91" s="16" t="s">
        <v>154</v>
      </c>
      <c r="J91" s="33">
        <f ca="1">(IF(B84&gt;1,(H84/(B84+2)+J90),0))</f>
        <v>15.600000000000001</v>
      </c>
    </row>
    <row r="92" spans="1:10" ht="15" customHeight="1" x14ac:dyDescent="0.25">
      <c r="A92" s="213" t="s">
        <v>143</v>
      </c>
      <c r="B92" s="214" t="s">
        <v>140</v>
      </c>
      <c r="C92" s="45">
        <v>0</v>
      </c>
      <c r="D92" s="21">
        <f ca="1">((100/(H84))*C92)/100</f>
        <v>0</v>
      </c>
      <c r="E92" s="218"/>
      <c r="F92" s="219"/>
      <c r="G92" s="218"/>
      <c r="H92" s="223"/>
      <c r="I92" s="16" t="s">
        <v>151</v>
      </c>
      <c r="J92" s="33">
        <f ca="1">(IF(B84&gt;2,(H84/(B84+2)+J91),0))</f>
        <v>20.8</v>
      </c>
    </row>
    <row r="93" spans="1:10" ht="15.75" customHeight="1" x14ac:dyDescent="0.25">
      <c r="A93" s="213" t="s">
        <v>139</v>
      </c>
      <c r="B93" s="214" t="s">
        <v>139</v>
      </c>
      <c r="C93" s="45">
        <v>0</v>
      </c>
      <c r="D93" s="21">
        <f ca="1">((100/H84)*C93)/100</f>
        <v>0</v>
      </c>
      <c r="E93" s="218"/>
      <c r="F93" s="219"/>
      <c r="G93" s="218"/>
      <c r="H93" s="223"/>
      <c r="I93" s="16" t="s">
        <v>152</v>
      </c>
      <c r="J93" s="34">
        <f>(IF(B84&gt;3,(H84/(B84+2)+J92),0))</f>
        <v>0</v>
      </c>
    </row>
    <row r="94" spans="1:10" ht="15.75" customHeight="1" x14ac:dyDescent="0.25">
      <c r="A94" s="213" t="s">
        <v>146</v>
      </c>
      <c r="B94" s="214"/>
      <c r="C94" s="45">
        <v>0</v>
      </c>
      <c r="D94" s="21">
        <f ca="1">((100/H84)*C94)/100</f>
        <v>0</v>
      </c>
      <c r="E94" s="218"/>
      <c r="F94" s="219"/>
      <c r="G94" s="218"/>
      <c r="H94" s="223"/>
      <c r="I94" s="16" t="s">
        <v>153</v>
      </c>
      <c r="J94" s="33">
        <f>(IF(B84&gt;4,(H84/(B84+2)+J93),0))</f>
        <v>0</v>
      </c>
    </row>
    <row r="95" spans="1:10" ht="15.75" customHeight="1" x14ac:dyDescent="0.25">
      <c r="A95" s="213" t="s">
        <v>141</v>
      </c>
      <c r="B95" s="214" t="s">
        <v>141</v>
      </c>
      <c r="C95" s="45">
        <v>0</v>
      </c>
      <c r="D95" s="21">
        <f ca="1">((100/(H84))*C95)/100</f>
        <v>0</v>
      </c>
      <c r="E95" s="218"/>
      <c r="F95" s="219"/>
      <c r="G95" s="218"/>
      <c r="H95" s="223"/>
      <c r="I95" s="16" t="s">
        <v>155</v>
      </c>
      <c r="J95" s="33">
        <f>(IF(B84=1,(H84/(B84+3)+J90),IF(B84=0,(H84/4+J90),IF(B84&gt;1,0))))</f>
        <v>0</v>
      </c>
    </row>
    <row r="96" spans="1:10" ht="16.5" thickBot="1" x14ac:dyDescent="0.3">
      <c r="A96" s="239" t="s">
        <v>142</v>
      </c>
      <c r="B96" s="240"/>
      <c r="C96" s="46">
        <v>0</v>
      </c>
      <c r="D96" s="22">
        <f ca="1">((100/(H84))*C96)/100</f>
        <v>0</v>
      </c>
      <c r="E96" s="220"/>
      <c r="F96" s="221"/>
      <c r="G96" s="220"/>
      <c r="H96" s="224"/>
      <c r="I96" s="17" t="s">
        <v>110</v>
      </c>
      <c r="J96" s="35">
        <f ca="1">(IF(B84&gt;1.5,(H84/(B84+2)+J90+MAX(0,J91-J90)+MAX(0,J92-J91)+MAX(0,J93-J92)+MAX(0,J94-J93)+MAX(0,J95-J94)),IF(B84=1,(H84/(B84+3)+J95),IF(B84=0,H84/4+J95))))</f>
        <v>26.000000000000004</v>
      </c>
    </row>
    <row r="97" spans="1:12" ht="15.75" hidden="1" customHeight="1" x14ac:dyDescent="0.25">
      <c r="A97" s="314" t="s">
        <v>148</v>
      </c>
      <c r="B97" s="315"/>
      <c r="C97" s="236">
        <f>D61</f>
        <v>0</v>
      </c>
      <c r="D97" s="237"/>
      <c r="E97" s="237"/>
      <c r="F97" s="237"/>
      <c r="G97" s="237"/>
      <c r="H97" s="238"/>
      <c r="I97" s="51" t="e">
        <f ca="1">IF(D110=100%,"All work Completed. Possession granted to the Building.",IF(D109=100%,"All work Completed, Waiting for OC",I98&amp;""&amp;I99&amp;""&amp;J98&amp;""&amp;J97&amp;" "&amp;J99))</f>
        <v>#DIV/0!</v>
      </c>
      <c r="J97" s="52" t="str">
        <f ca="1">(IF(C103=(D98+F98+H98),"",IF(C103&gt;0,", RCC upto "&amp;C103&amp;" Slab","")))&amp;(IF(C104=H98,"",IF(C104&gt;0,", Brickwork upto "&amp;C104&amp;" Floor","")))&amp;(IF(C105=H98,"",IF(C105&gt;0,", Internal Plaster upto "&amp;C105&amp;" Floor","")))&amp;(IF(C106=H98,"",IF(C106&gt;0,", External Plaster upto "&amp;C106&amp;" Floor","")))&amp;(IF(C107=H98,"",IF(C107&gt;0,", Flooring upto "&amp;C107&amp;" Floor","")))&amp;(IF(C108=H98,"",IF(C108&gt;0,", Painting upto "&amp;C108&amp;" Floor","")))&amp;(IF(C109=H98,"",IF(C109&gt;0,", Finishing upto "&amp;C109&amp;" Floor","")))&amp;(IF(C110=H98,"",IF(C110&gt;0,", Possession upto "&amp;C110&amp;" Floor","")))</f>
        <v/>
      </c>
    </row>
    <row r="98" spans="1:12" hidden="1" x14ac:dyDescent="0.25">
      <c r="A98" s="18" t="s">
        <v>150</v>
      </c>
      <c r="B98" s="57">
        <v>3</v>
      </c>
      <c r="C98" s="57" t="s">
        <v>75</v>
      </c>
      <c r="D98" s="57">
        <v>1</v>
      </c>
      <c r="E98" s="57" t="s">
        <v>74</v>
      </c>
      <c r="F98" s="57">
        <v>0</v>
      </c>
      <c r="G98" s="57" t="s">
        <v>85</v>
      </c>
      <c r="H98" s="19">
        <f ca="1">--TRIM(RIGHT(SUBSTITUTE(LEFT(C97,_xlfn.AGGREGATE(16,6,FIND({0,1,2,3,4,5,6,7,8,9},C97,ROW(INDIRECT("1:"&amp;LEN(C97)))),1))," ",REPT(" ",LEN(C97))),LEN(C97)))</f>
        <v>0</v>
      </c>
      <c r="I98" s="53" t="e">
        <f ca="1">IF(D101=100%,"Excavation","")&amp;IF(D102=100%,", Plinth","")&amp;IF(D103=100%,", RCC Slab","")&amp;IF(D104=100%,", Brickwork","")&amp;IF(D105=100%,", Internal Plaster","")&amp;IF(D106=100%,", External Plaster","")&amp;IF(D107=100%,", Flooring","")&amp;IF(D108=100%,", Painting","")&amp;IF(D109=100%,", Building common Amenities","")</f>
        <v>#DIV/0!</v>
      </c>
      <c r="J98" s="54" t="str">
        <f>(IF(C101=0,"Work not yet Started.",IF(D101=25%,"Piling work in process",IF(D101=50%,"Excavation work in process",IF(D101=100%,"","0")))))&amp;(IF(C102=0%,"",IF(C102=J103,", Footing work is process",IF(C102=J104,", Footing work Completed",IF(C102=J105,", 1st Basement Completed",IF(C102=J106,", 1st &amp; 2nd Basement Completed",IF(C102=J107,", 1st to 3rd Basement Completed",IF(C102=J108,", 1st to 4th Basement Completed",IF(C102=J109,", Plinth work is process",IF(C102=J110,"","0"))))))))))</f>
        <v>Work not yet Started.</v>
      </c>
    </row>
    <row r="99" spans="1:12" hidden="1" x14ac:dyDescent="0.25">
      <c r="A99" s="231" t="s">
        <v>95</v>
      </c>
      <c r="B99" s="161"/>
      <c r="C99" s="232" t="e">
        <f ca="1">(IF($G$54="NA",I97,"All work Completed. OC Received."))</f>
        <v>#DIV/0!</v>
      </c>
      <c r="D99" s="232"/>
      <c r="E99" s="232"/>
      <c r="F99" s="232"/>
      <c r="G99" s="232"/>
      <c r="H99" s="233"/>
      <c r="I99" s="53" t="e">
        <f ca="1">IF(I98&lt;&gt;""," Completed","")</f>
        <v>#DIV/0!</v>
      </c>
      <c r="J99" s="54" t="str">
        <f ca="1">IF(J97&lt;&gt;"","Completed","")</f>
        <v/>
      </c>
    </row>
    <row r="100" spans="1:12" ht="15.75" hidden="1" customHeight="1" x14ac:dyDescent="0.25">
      <c r="A100" s="213" t="s">
        <v>51</v>
      </c>
      <c r="B100" s="214"/>
      <c r="C100" s="45" t="s">
        <v>147</v>
      </c>
      <c r="D100" s="45" t="s">
        <v>88</v>
      </c>
      <c r="E100" s="214" t="s">
        <v>90</v>
      </c>
      <c r="F100" s="214"/>
      <c r="G100" s="214" t="s">
        <v>89</v>
      </c>
      <c r="H100" s="215"/>
      <c r="I100" s="16" t="s">
        <v>149</v>
      </c>
      <c r="J100" s="31">
        <f ca="1">H98*25%</f>
        <v>0</v>
      </c>
    </row>
    <row r="101" spans="1:12" hidden="1" x14ac:dyDescent="0.25">
      <c r="A101" s="213" t="s">
        <v>136</v>
      </c>
      <c r="B101" s="214"/>
      <c r="C101" s="45">
        <v>0</v>
      </c>
      <c r="D101" s="21" t="e">
        <f ca="1">((100/H98)*C101)/100</f>
        <v>#DIV/0!</v>
      </c>
      <c r="E101" s="216" t="e">
        <f ca="1">(((C102/H98*10)+(40/(D98+F98+H98)*C103)+(7.5/(H98)*C104)+(7.5/(H98)*C105)+(10/H98*C106)+(10/H98*C107)+(5/H98*C108)+(5/H98*C109)+(5/H98*C110))/100)</f>
        <v>#DIV/0!</v>
      </c>
      <c r="F101" s="217"/>
      <c r="G101" s="216" t="e">
        <f ca="1">((((C101/H98)*20)+((C102/H98)*25)+(30/(H98+F98+D98)*C103)+(5/H98*C104)+(5/H98*C105)+(5/H98*C106)+(5/H98*C107)+(0/H98*C108)+(0/H98*C109)+(5/H98*C110))/100)</f>
        <v>#DIV/0!</v>
      </c>
      <c r="H101" s="222"/>
      <c r="I101" s="16" t="s">
        <v>106</v>
      </c>
      <c r="J101" s="32">
        <f ca="1">H98*50%</f>
        <v>0</v>
      </c>
    </row>
    <row r="102" spans="1:12" hidden="1" x14ac:dyDescent="0.25">
      <c r="A102" s="213" t="s">
        <v>52</v>
      </c>
      <c r="B102" s="214"/>
      <c r="C102" s="45">
        <v>0</v>
      </c>
      <c r="D102" s="21" t="e">
        <f ca="1">((100/H98)*C102)/100</f>
        <v>#DIV/0!</v>
      </c>
      <c r="E102" s="218"/>
      <c r="F102" s="219"/>
      <c r="G102" s="218"/>
      <c r="H102" s="223"/>
      <c r="I102" s="16" t="s">
        <v>107</v>
      </c>
      <c r="J102" s="32">
        <f ca="1">H98</f>
        <v>0</v>
      </c>
    </row>
    <row r="103" spans="1:12" ht="15.75" hidden="1" customHeight="1" x14ac:dyDescent="0.25">
      <c r="A103" s="213" t="s">
        <v>137</v>
      </c>
      <c r="B103" s="214"/>
      <c r="C103" s="45">
        <v>0</v>
      </c>
      <c r="D103" s="21">
        <f ca="1">((100/(D98+F98+H98))*C103)/100</f>
        <v>0</v>
      </c>
      <c r="E103" s="218"/>
      <c r="F103" s="219"/>
      <c r="G103" s="218"/>
      <c r="H103" s="223"/>
      <c r="I103" s="16" t="s">
        <v>108</v>
      </c>
      <c r="J103" s="33">
        <f ca="1">(IF(B98&gt;1,(H98/(B98+2)),H98/4))</f>
        <v>0</v>
      </c>
    </row>
    <row r="104" spans="1:12" ht="15.75" hidden="1" customHeight="1" x14ac:dyDescent="0.25">
      <c r="A104" s="213" t="s">
        <v>144</v>
      </c>
      <c r="B104" s="214" t="s">
        <v>138</v>
      </c>
      <c r="C104" s="45">
        <v>0</v>
      </c>
      <c r="D104" s="21" t="e">
        <f ca="1">((100/H98)*C104)/100</f>
        <v>#DIV/0!</v>
      </c>
      <c r="E104" s="218"/>
      <c r="F104" s="219"/>
      <c r="G104" s="218"/>
      <c r="H104" s="223"/>
      <c r="I104" s="16" t="s">
        <v>109</v>
      </c>
      <c r="J104" s="33">
        <f ca="1">(IF(B98&gt;1,(H98/(B98+2)+J103),H98/4+J103))</f>
        <v>0</v>
      </c>
    </row>
    <row r="105" spans="1:12" ht="15.75" hidden="1" customHeight="1" x14ac:dyDescent="0.25">
      <c r="A105" s="213" t="s">
        <v>145</v>
      </c>
      <c r="B105" s="214" t="s">
        <v>138</v>
      </c>
      <c r="C105" s="45">
        <v>0</v>
      </c>
      <c r="D105" s="21" t="e">
        <f ca="1">((100/H98)*C105)/100</f>
        <v>#DIV/0!</v>
      </c>
      <c r="E105" s="218"/>
      <c r="F105" s="219"/>
      <c r="G105" s="218"/>
      <c r="H105" s="223"/>
      <c r="I105" s="16" t="s">
        <v>154</v>
      </c>
      <c r="J105" s="33">
        <f ca="1">(IF(B98&gt;1,(H98/(B98+2)+J104),0))</f>
        <v>0</v>
      </c>
    </row>
    <row r="106" spans="1:12" ht="15" hidden="1" customHeight="1" x14ac:dyDescent="0.25">
      <c r="A106" s="213" t="s">
        <v>143</v>
      </c>
      <c r="B106" s="214" t="s">
        <v>140</v>
      </c>
      <c r="C106" s="45">
        <v>0</v>
      </c>
      <c r="D106" s="21" t="e">
        <f ca="1">((100/(H98))*C106)/100</f>
        <v>#DIV/0!</v>
      </c>
      <c r="E106" s="218"/>
      <c r="F106" s="219"/>
      <c r="G106" s="218"/>
      <c r="H106" s="223"/>
      <c r="I106" s="16" t="s">
        <v>151</v>
      </c>
      <c r="J106" s="33">
        <f ca="1">(IF(B98&gt;2,(H98/(B98+2)+J105),0))</f>
        <v>0</v>
      </c>
    </row>
    <row r="107" spans="1:12" ht="15.75" hidden="1" customHeight="1" x14ac:dyDescent="0.25">
      <c r="A107" s="213" t="s">
        <v>139</v>
      </c>
      <c r="B107" s="214" t="s">
        <v>139</v>
      </c>
      <c r="C107" s="45">
        <v>0</v>
      </c>
      <c r="D107" s="21" t="e">
        <f ca="1">((100/H98)*C107)/100</f>
        <v>#DIV/0!</v>
      </c>
      <c r="E107" s="218"/>
      <c r="F107" s="219"/>
      <c r="G107" s="218"/>
      <c r="H107" s="223"/>
      <c r="I107" s="16" t="s">
        <v>152</v>
      </c>
      <c r="J107" s="34">
        <f>(IF(B98&gt;3,(H98/(B98+2)+J106),0))</f>
        <v>0</v>
      </c>
    </row>
    <row r="108" spans="1:12" ht="15.75" hidden="1" customHeight="1" x14ac:dyDescent="0.25">
      <c r="A108" s="213" t="s">
        <v>146</v>
      </c>
      <c r="B108" s="214"/>
      <c r="C108" s="45">
        <v>0</v>
      </c>
      <c r="D108" s="21" t="e">
        <f ca="1">((100/H98)*C108)/100</f>
        <v>#DIV/0!</v>
      </c>
      <c r="E108" s="218"/>
      <c r="F108" s="219"/>
      <c r="G108" s="218"/>
      <c r="H108" s="223"/>
      <c r="I108" s="16" t="s">
        <v>153</v>
      </c>
      <c r="J108" s="33">
        <f>(IF(B98&gt;4,(H98/(B98+2)+J107),0))</f>
        <v>0</v>
      </c>
    </row>
    <row r="109" spans="1:12" ht="15.75" hidden="1" customHeight="1" x14ac:dyDescent="0.25">
      <c r="A109" s="213" t="s">
        <v>141</v>
      </c>
      <c r="B109" s="214" t="s">
        <v>141</v>
      </c>
      <c r="C109" s="45">
        <v>0</v>
      </c>
      <c r="D109" s="21" t="e">
        <f ca="1">((100/(H98))*C109)/100</f>
        <v>#DIV/0!</v>
      </c>
      <c r="E109" s="218"/>
      <c r="F109" s="219"/>
      <c r="G109" s="218"/>
      <c r="H109" s="223"/>
      <c r="I109" s="16" t="s">
        <v>155</v>
      </c>
      <c r="J109" s="33">
        <f>(IF(B98=1,(H98/(B98+3)+J104),IF(B98=0,(H98/4+J104),IF(B98&gt;1,0))))</f>
        <v>0</v>
      </c>
    </row>
    <row r="110" spans="1:12" ht="16.5" hidden="1" thickBot="1" x14ac:dyDescent="0.3">
      <c r="A110" s="239" t="s">
        <v>142</v>
      </c>
      <c r="B110" s="240"/>
      <c r="C110" s="46">
        <v>0</v>
      </c>
      <c r="D110" s="22" t="e">
        <f ca="1">((100/(H98))*C110)/100</f>
        <v>#DIV/0!</v>
      </c>
      <c r="E110" s="220"/>
      <c r="F110" s="221"/>
      <c r="G110" s="220"/>
      <c r="H110" s="224"/>
      <c r="I110" s="17" t="s">
        <v>110</v>
      </c>
      <c r="J110" s="35">
        <f ca="1">(IF(B98&gt;1.5,(H98/(B98+2)+J104+MAX(0,J105-J104)+MAX(0,J106-J105)+MAX(0,J107-J106)+MAX(0,J108-J107)+MAX(0,J109-J108)),IF(B98=1,(H98/(B98+3)+J109),IF(B98=0,H98/4+J109))))</f>
        <v>0</v>
      </c>
    </row>
    <row r="111" spans="1:12" x14ac:dyDescent="0.25">
      <c r="A111" s="254" t="s">
        <v>165</v>
      </c>
      <c r="B111" s="254"/>
      <c r="C111" s="254"/>
      <c r="D111" s="254"/>
      <c r="E111" s="254"/>
      <c r="F111" s="251" t="s">
        <v>170</v>
      </c>
      <c r="G111" s="251"/>
      <c r="H111" s="251"/>
    </row>
    <row r="112" spans="1:12" x14ac:dyDescent="0.25">
      <c r="A112" s="164" t="s">
        <v>168</v>
      </c>
      <c r="B112" s="164"/>
      <c r="C112" s="164"/>
      <c r="D112" s="164"/>
      <c r="E112" s="164"/>
      <c r="F112" s="253">
        <v>16000</v>
      </c>
      <c r="G112" s="253"/>
      <c r="H112" s="253"/>
      <c r="J112" s="24" t="s">
        <v>216</v>
      </c>
      <c r="K112" s="24"/>
      <c r="L112" s="66">
        <f>24000/1.55</f>
        <v>15483.870967741936</v>
      </c>
    </row>
    <row r="113" spans="1:13" x14ac:dyDescent="0.25">
      <c r="A113" s="164" t="s">
        <v>167</v>
      </c>
      <c r="B113" s="164"/>
      <c r="C113" s="164"/>
      <c r="D113" s="164"/>
      <c r="E113" s="164"/>
      <c r="F113" s="253">
        <v>32000</v>
      </c>
      <c r="G113" s="253"/>
      <c r="H113" s="253"/>
      <c r="J113" s="24" t="s">
        <v>217</v>
      </c>
      <c r="K113" s="24"/>
      <c r="L113" s="24">
        <v>18000</v>
      </c>
    </row>
    <row r="114" spans="1:13" hidden="1" x14ac:dyDescent="0.25">
      <c r="A114" s="164" t="s">
        <v>169</v>
      </c>
      <c r="B114" s="164"/>
      <c r="C114" s="164"/>
      <c r="D114" s="164"/>
      <c r="E114" s="164"/>
      <c r="F114" s="253"/>
      <c r="G114" s="253"/>
      <c r="H114" s="253"/>
      <c r="J114" s="24" t="s">
        <v>218</v>
      </c>
      <c r="K114" s="24"/>
      <c r="L114" s="24">
        <v>29700</v>
      </c>
      <c r="M114" s="24"/>
    </row>
    <row r="115" spans="1:13" s="36" customFormat="1" hidden="1" x14ac:dyDescent="0.25">
      <c r="A115" s="164" t="s">
        <v>166</v>
      </c>
      <c r="B115" s="164"/>
      <c r="C115" s="164"/>
      <c r="D115" s="164"/>
      <c r="E115" s="164"/>
      <c r="F115" s="253"/>
      <c r="G115" s="253"/>
      <c r="H115" s="253"/>
      <c r="L115" s="69">
        <f>AVERAGE(L112:L114)</f>
        <v>21061.290322580648</v>
      </c>
    </row>
    <row r="116" spans="1:13" s="36" customFormat="1" hidden="1" x14ac:dyDescent="0.25">
      <c r="A116" s="164" t="s">
        <v>100</v>
      </c>
      <c r="B116" s="164"/>
      <c r="C116" s="164"/>
      <c r="D116" s="164"/>
      <c r="E116" s="164"/>
      <c r="F116" s="253"/>
      <c r="G116" s="253"/>
      <c r="H116" s="253"/>
    </row>
    <row r="117" spans="1:13" s="36" customFormat="1" hidden="1" x14ac:dyDescent="0.25">
      <c r="A117" s="164" t="s">
        <v>101</v>
      </c>
      <c r="B117" s="164"/>
      <c r="C117" s="164"/>
      <c r="D117" s="164"/>
      <c r="E117" s="164"/>
      <c r="F117" s="253"/>
      <c r="G117" s="253"/>
      <c r="H117" s="253"/>
    </row>
    <row r="118" spans="1:13" s="36" customFormat="1" hidden="1" x14ac:dyDescent="0.25">
      <c r="A118" s="164" t="s">
        <v>171</v>
      </c>
      <c r="B118" s="164"/>
      <c r="C118" s="164"/>
      <c r="D118" s="164"/>
      <c r="E118" s="164"/>
      <c r="F118" s="253"/>
      <c r="G118" s="253"/>
      <c r="H118" s="253"/>
    </row>
    <row r="119" spans="1:13" s="36" customFormat="1" hidden="1" x14ac:dyDescent="0.25">
      <c r="A119" s="164" t="s">
        <v>102</v>
      </c>
      <c r="B119" s="164"/>
      <c r="C119" s="164"/>
      <c r="D119" s="164"/>
      <c r="E119" s="164"/>
      <c r="F119" s="253"/>
      <c r="G119" s="253"/>
      <c r="H119" s="253"/>
    </row>
    <row r="120" spans="1:13" s="36" customFormat="1" hidden="1" x14ac:dyDescent="0.25">
      <c r="A120" s="164" t="s">
        <v>103</v>
      </c>
      <c r="B120" s="164"/>
      <c r="C120" s="164"/>
      <c r="D120" s="164"/>
      <c r="E120" s="164"/>
      <c r="F120" s="253"/>
      <c r="G120" s="253"/>
      <c r="H120" s="253"/>
    </row>
    <row r="121" spans="1:13" s="36" customFormat="1" hidden="1" x14ac:dyDescent="0.25">
      <c r="A121" s="164" t="s">
        <v>104</v>
      </c>
      <c r="B121" s="164"/>
      <c r="C121" s="164"/>
      <c r="D121" s="164"/>
      <c r="E121" s="164"/>
      <c r="F121" s="253"/>
      <c r="G121" s="253"/>
      <c r="H121" s="253"/>
    </row>
    <row r="122" spans="1:13" s="36" customFormat="1" hidden="1" x14ac:dyDescent="0.25">
      <c r="A122" s="164" t="s">
        <v>105</v>
      </c>
      <c r="B122" s="164"/>
      <c r="C122" s="164"/>
      <c r="D122" s="164"/>
      <c r="E122" s="164"/>
      <c r="F122" s="253"/>
      <c r="G122" s="253"/>
      <c r="H122" s="253"/>
    </row>
    <row r="123" spans="1:13" x14ac:dyDescent="0.25">
      <c r="A123" s="164" t="s">
        <v>53</v>
      </c>
      <c r="B123" s="164"/>
      <c r="C123" s="164"/>
      <c r="D123" s="164"/>
      <c r="E123" s="164"/>
      <c r="F123" s="253">
        <v>800000</v>
      </c>
      <c r="G123" s="253"/>
      <c r="H123" s="253"/>
    </row>
    <row r="124" spans="1:13" s="37" customFormat="1" x14ac:dyDescent="0.25">
      <c r="A124" s="178" t="s">
        <v>54</v>
      </c>
      <c r="B124" s="178"/>
      <c r="C124" s="178"/>
      <c r="D124" s="178"/>
      <c r="E124" s="178"/>
      <c r="F124" s="253">
        <f>F112*0.8</f>
        <v>12800</v>
      </c>
      <c r="G124" s="253"/>
      <c r="H124" s="253"/>
    </row>
    <row r="125" spans="1:13" s="38" customFormat="1" ht="15.75" customHeight="1" x14ac:dyDescent="0.25">
      <c r="A125" s="257" t="s">
        <v>79</v>
      </c>
      <c r="B125" s="257"/>
      <c r="C125" s="257"/>
      <c r="D125" s="257"/>
      <c r="E125" s="257"/>
      <c r="F125" s="257"/>
      <c r="G125" s="257"/>
      <c r="H125" s="257"/>
    </row>
    <row r="126" spans="1:13" s="38" customFormat="1" ht="15.75" customHeight="1" x14ac:dyDescent="0.25">
      <c r="A126" s="258" t="s">
        <v>55</v>
      </c>
      <c r="B126" s="258"/>
      <c r="C126" s="259" t="s">
        <v>82</v>
      </c>
      <c r="D126" s="259"/>
      <c r="E126" s="260" t="s">
        <v>56</v>
      </c>
      <c r="F126" s="260"/>
      <c r="G126" s="258" t="s">
        <v>57</v>
      </c>
      <c r="H126" s="258"/>
    </row>
    <row r="127" spans="1:13" s="38" customFormat="1" ht="63" x14ac:dyDescent="0.25">
      <c r="A127" s="60" t="s">
        <v>214</v>
      </c>
      <c r="B127" s="60" t="s">
        <v>248</v>
      </c>
      <c r="C127" s="261">
        <f>COUNT(D145:D165)</f>
        <v>21</v>
      </c>
      <c r="D127" s="262"/>
      <c r="E127" s="263">
        <f>SUM(D145:D165)</f>
        <v>5007.2890140000009</v>
      </c>
      <c r="F127" s="316"/>
      <c r="G127" s="263">
        <f>SUM(F145:F165)</f>
        <v>8011.6624224000007</v>
      </c>
      <c r="H127" s="316"/>
    </row>
    <row r="128" spans="1:13" s="38" customFormat="1" x14ac:dyDescent="0.25">
      <c r="A128" s="257" t="s">
        <v>73</v>
      </c>
      <c r="B128" s="257"/>
      <c r="C128" s="257"/>
      <c r="D128" s="257"/>
      <c r="E128" s="257"/>
      <c r="F128" s="257"/>
      <c r="G128" s="257"/>
      <c r="H128" s="257"/>
    </row>
    <row r="129" spans="1:10" s="38" customFormat="1" ht="15.75" customHeight="1" x14ac:dyDescent="0.25">
      <c r="A129" s="258" t="s">
        <v>55</v>
      </c>
      <c r="B129" s="258"/>
      <c r="C129" s="259" t="s">
        <v>82</v>
      </c>
      <c r="D129" s="259"/>
      <c r="E129" s="260" t="s">
        <v>56</v>
      </c>
      <c r="F129" s="260"/>
      <c r="G129" s="258" t="s">
        <v>57</v>
      </c>
      <c r="H129" s="258"/>
    </row>
    <row r="130" spans="1:10" s="38" customFormat="1" ht="37.5" customHeight="1" x14ac:dyDescent="0.25">
      <c r="A130" s="292" t="s">
        <v>213</v>
      </c>
      <c r="B130" s="79" t="s">
        <v>249</v>
      </c>
      <c r="C130" s="262">
        <f>COUNT(D175:D189)+COUNT(D191:D205)*16+COUNT(D207:D221)*6+COUNT(D223:D224,D230:D237)*2+COUNT(D239:D241,D246:D253)</f>
        <v>376</v>
      </c>
      <c r="D130" s="262"/>
      <c r="E130" s="263">
        <f>SUM(D175:D189)+SUM(D191:D205)*16+SUM(D207:D221)*6+SUM(D223:D224,D230:D237)*2+SUM(D239:D241,D246:D253)</f>
        <v>92236.500719999982</v>
      </c>
      <c r="F130" s="263"/>
      <c r="G130" s="263">
        <f>SUM(F175:F189)+SUM(F191:F205)*16+SUM(F207:F221)*6+SUM(F223:F224,F230:F237)*2+SUM(F239:F241,F246:F253)</f>
        <v>142966.57611600001</v>
      </c>
      <c r="H130" s="263"/>
    </row>
    <row r="131" spans="1:10" s="38" customFormat="1" ht="38.25" customHeight="1" x14ac:dyDescent="0.25">
      <c r="A131" s="294"/>
      <c r="B131" s="79" t="s">
        <v>250</v>
      </c>
      <c r="C131" s="262">
        <f>COUNT(D260:D274)+COUNT(D276:D290)*16+COUNT(D292:D306)*6+COUNT(D308:D312,D319:D322)*2+COUNT(D324:D328,D333:D338)</f>
        <v>374</v>
      </c>
      <c r="D131" s="262"/>
      <c r="E131" s="263">
        <f>SUM(D260:D274)+SUM(D276:D290)*16+SUM(D292:D306)*6+SUM(D308:D312,D319:D322)*2+SUM(D324:D328,D333:D338)</f>
        <v>91855.455119999999</v>
      </c>
      <c r="F131" s="263"/>
      <c r="G131" s="263">
        <f>SUM(F260:F274)+SUM(F276:F290)*16+SUM(F292:F306)*6+SUM(F308:F312,F319:F322)*2+SUM(F324:F328,F333:F338)</f>
        <v>142375.95543599996</v>
      </c>
      <c r="H131" s="263"/>
    </row>
    <row r="132" spans="1:10" s="38" customFormat="1" ht="38.25" customHeight="1" x14ac:dyDescent="0.25">
      <c r="A132" s="292" t="s">
        <v>214</v>
      </c>
      <c r="B132" s="79" t="s">
        <v>251</v>
      </c>
      <c r="C132" s="262">
        <f>COUNT(D344:D359)+COUNT(D361:D376)*16+COUNT(D378:D393)*6+COUNT(D396:D400,D403:D410)*2+COUNT(D413:D417,D420:D427)</f>
        <v>407</v>
      </c>
      <c r="D132" s="262"/>
      <c r="E132" s="263">
        <f>SUM(D344:D359)+SUM(D361:D376)*16+SUM(D378:D393)*6+SUM(D396:D400,D403:D410)*2+SUM(D413:D417,D420:D427)</f>
        <v>116177.78952000001</v>
      </c>
      <c r="F132" s="263"/>
      <c r="G132" s="263">
        <f>SUM(F344:F359)+SUM(F361:F376)*16+SUM(F378:F393)*6+SUM(F396:F400,F403:F410)*2+SUM(F413:F417,F420:F427)</f>
        <v>180075.57375599997</v>
      </c>
      <c r="H132" s="263"/>
    </row>
    <row r="133" spans="1:10" s="38" customFormat="1" ht="38.25" customHeight="1" x14ac:dyDescent="0.25">
      <c r="A133" s="293"/>
      <c r="B133" s="79" t="s">
        <v>252</v>
      </c>
      <c r="C133" s="262">
        <f>COUNT(D433:D448)+COUNT(D450:D465)*16+COUNT(D467:D482)*6+COUNT(D486:D491,D493:D499)*2+COUNT(D503:D508,D510:D516)</f>
        <v>407</v>
      </c>
      <c r="D133" s="262"/>
      <c r="E133" s="263">
        <f>SUM(D433:D448)+SUM(D450:D465)*16+SUM(D467:D482)*6+SUM(D486:D491,D493:D499)*2+SUM(D503:D508,D510:D516)</f>
        <v>116177.78951999999</v>
      </c>
      <c r="F133" s="263"/>
      <c r="G133" s="263">
        <f>SUM(F433:F448)+SUM(F450:F465)*16+SUM(F467:F482)*6+SUM(F486:F491,F493:F499)*2+SUM(F503:F508,F510:F516)</f>
        <v>180075.57375599997</v>
      </c>
      <c r="H133" s="263"/>
    </row>
    <row r="134" spans="1:10" s="38" customFormat="1" ht="38.25" customHeight="1" x14ac:dyDescent="0.25">
      <c r="A134" s="293"/>
      <c r="B134" s="79" t="s">
        <v>253</v>
      </c>
      <c r="C134" s="262">
        <f>COUNT(D522:D537)+COUNT(D539:D554)*16+COUNT(D556:D571)*6+COUNT(D573:D579,D581:D586)*2+COUNT(D590:D596,D598:D603)</f>
        <v>407</v>
      </c>
      <c r="D134" s="262"/>
      <c r="E134" s="263">
        <f>SUM(D522:D537)+SUM(D539:D554)*16+SUM(D556:D571)*6+SUM(D573:D579,D581:D586)*2+SUM(D590:D596,D598:D603)</f>
        <v>116177.78951999999</v>
      </c>
      <c r="F134" s="263"/>
      <c r="G134" s="263">
        <f>SUM(F522:F537)+SUM(F539:F554)*16+SUM(F556:F571)*6+SUM(F573:F579,F581:F586)*2+SUM(F590:F596,F598:F603)</f>
        <v>180075.573756</v>
      </c>
      <c r="H134" s="263"/>
    </row>
    <row r="135" spans="1:10" s="38" customFormat="1" ht="38.25" customHeight="1" x14ac:dyDescent="0.25">
      <c r="A135" s="294"/>
      <c r="B135" s="79" t="s">
        <v>254</v>
      </c>
      <c r="C135" s="262">
        <f>COUNT(D611:D626)+COUNT(D628:D643)*16+COUNT(D645:D660)*6+COUNT(D662:D669,D672:D676)*2+COUNT(D679:D686,D689:D693)</f>
        <v>407</v>
      </c>
      <c r="D135" s="262"/>
      <c r="E135" s="263">
        <f>SUM(D611:D626)+SUM(D628:D643)*16+SUM(D645:D660)*6+SUM(D662:D669,D672:D676)*2+SUM(D679:D686,D689:D693)</f>
        <v>116177.78951999999</v>
      </c>
      <c r="F135" s="263"/>
      <c r="G135" s="263">
        <f>SUM(F611:F626)+SUM(F628:F643)*16+SUM(F645:F660)*6+SUM(F662:F669,F672:F676)*2+SUM(F679:F686,F689:F693)</f>
        <v>180075.573756</v>
      </c>
      <c r="H135" s="263"/>
    </row>
    <row r="136" spans="1:10" s="38" customFormat="1" x14ac:dyDescent="0.25">
      <c r="A136" s="257" t="s">
        <v>159</v>
      </c>
      <c r="B136" s="257"/>
      <c r="C136" s="259">
        <f>SUM(C130:C135)</f>
        <v>2378</v>
      </c>
      <c r="D136" s="259"/>
      <c r="E136" s="329">
        <f>SUM(E130:E135)</f>
        <v>648803.11392000003</v>
      </c>
      <c r="F136" s="329"/>
      <c r="G136" s="258">
        <f>SUM(G130:G135)</f>
        <v>1005644.826576</v>
      </c>
      <c r="H136" s="258"/>
    </row>
    <row r="137" spans="1:10" s="37" customFormat="1" x14ac:dyDescent="0.25">
      <c r="A137" s="154" t="s">
        <v>58</v>
      </c>
      <c r="B137" s="154"/>
      <c r="C137" s="154"/>
      <c r="D137" s="154"/>
      <c r="E137" s="154"/>
      <c r="F137" s="154"/>
      <c r="G137" s="154"/>
      <c r="H137" s="154"/>
    </row>
    <row r="138" spans="1:10" x14ac:dyDescent="0.25">
      <c r="A138" s="154" t="s">
        <v>59</v>
      </c>
      <c r="B138" s="154"/>
      <c r="C138" s="154"/>
      <c r="D138" s="154"/>
      <c r="E138" s="154"/>
      <c r="F138" s="154"/>
      <c r="G138" s="154"/>
      <c r="H138" s="154"/>
    </row>
    <row r="139" spans="1:10" ht="47.25" customHeight="1" x14ac:dyDescent="0.25">
      <c r="A139" s="317" t="s">
        <v>126</v>
      </c>
      <c r="B139" s="317" t="s">
        <v>125</v>
      </c>
      <c r="C139" s="317" t="s">
        <v>60</v>
      </c>
      <c r="D139" s="317" t="s">
        <v>61</v>
      </c>
      <c r="E139" s="324" t="s">
        <v>164</v>
      </c>
      <c r="F139" s="44" t="s">
        <v>158</v>
      </c>
      <c r="G139" s="309" t="s">
        <v>63</v>
      </c>
      <c r="H139" s="310"/>
    </row>
    <row r="140" spans="1:10" s="50" customFormat="1" x14ac:dyDescent="0.25">
      <c r="A140" s="318"/>
      <c r="B140" s="318"/>
      <c r="C140" s="318"/>
      <c r="D140" s="318"/>
      <c r="E140" s="325"/>
      <c r="F140" s="15">
        <v>0.6</v>
      </c>
      <c r="G140" s="311"/>
      <c r="H140" s="312"/>
    </row>
    <row r="141" spans="1:10" s="59" customFormat="1" x14ac:dyDescent="0.25">
      <c r="A141" s="326" t="s">
        <v>207</v>
      </c>
      <c r="B141" s="327"/>
      <c r="C141" s="327"/>
      <c r="D141" s="327"/>
      <c r="E141" s="327"/>
      <c r="F141" s="327"/>
      <c r="G141" s="327"/>
      <c r="H141" s="328"/>
      <c r="J141" s="39"/>
    </row>
    <row r="142" spans="1:10" s="59" customFormat="1" x14ac:dyDescent="0.25">
      <c r="A142" s="326" t="s">
        <v>245</v>
      </c>
      <c r="B142" s="327"/>
      <c r="C142" s="327"/>
      <c r="D142" s="327"/>
      <c r="E142" s="327"/>
      <c r="F142" s="327"/>
      <c r="G142" s="327"/>
      <c r="H142" s="328"/>
      <c r="J142" s="39"/>
    </row>
    <row r="143" spans="1:10" s="59" customFormat="1" x14ac:dyDescent="0.25">
      <c r="A143" s="326" t="s">
        <v>244</v>
      </c>
      <c r="B143" s="327"/>
      <c r="C143" s="327"/>
      <c r="D143" s="327"/>
      <c r="E143" s="327"/>
      <c r="F143" s="327"/>
      <c r="G143" s="327"/>
      <c r="H143" s="328"/>
      <c r="J143" s="39"/>
    </row>
    <row r="144" spans="1:10" s="50" customFormat="1" x14ac:dyDescent="0.25">
      <c r="A144" s="124" t="s">
        <v>208</v>
      </c>
      <c r="B144" s="124"/>
      <c r="C144" s="124"/>
      <c r="D144" s="124"/>
      <c r="E144" s="124"/>
      <c r="F144" s="124"/>
      <c r="G144" s="124"/>
      <c r="H144" s="124"/>
      <c r="J144" s="39"/>
    </row>
    <row r="145" spans="1:14" s="50" customFormat="1" ht="15.75" customHeight="1" x14ac:dyDescent="0.25">
      <c r="A145" s="125">
        <v>22</v>
      </c>
      <c r="B145" s="125"/>
      <c r="C145" s="70" t="s">
        <v>209</v>
      </c>
      <c r="D145" s="56">
        <f>(6.2*2.825+1.65*1.325+1.5*1.2+1.295*0.4)*10.764</f>
        <v>237.01520700000003</v>
      </c>
      <c r="E145" s="70">
        <v>0</v>
      </c>
      <c r="F145" s="70">
        <f t="shared" ref="F145:F165" si="0">(D145+E145)*(($F$140)+1)</f>
        <v>379.22433120000005</v>
      </c>
      <c r="G145" s="125" t="str">
        <f>A144</f>
        <v>Ground Floor for Commercial &amp; Amenities</v>
      </c>
      <c r="H145" s="125"/>
      <c r="I145" s="39"/>
      <c r="L145" s="132"/>
      <c r="M145" s="132"/>
      <c r="N145" s="39"/>
    </row>
    <row r="146" spans="1:14" s="50" customFormat="1" x14ac:dyDescent="0.25">
      <c r="A146" s="125">
        <f t="shared" ref="A146:A165" si="1">A145+1</f>
        <v>23</v>
      </c>
      <c r="B146" s="125"/>
      <c r="C146" s="70" t="s">
        <v>209</v>
      </c>
      <c r="D146" s="56">
        <f>(6.65*2.125+1.05*2.125)*10.764</f>
        <v>176.12594999999999</v>
      </c>
      <c r="E146" s="70">
        <v>0</v>
      </c>
      <c r="F146" s="70">
        <f t="shared" si="0"/>
        <v>281.80151999999998</v>
      </c>
      <c r="G146" s="125"/>
      <c r="H146" s="125"/>
      <c r="I146" s="39"/>
      <c r="L146" s="132"/>
      <c r="M146" s="132"/>
      <c r="N146" s="39"/>
    </row>
    <row r="147" spans="1:14" s="50" customFormat="1" x14ac:dyDescent="0.25">
      <c r="A147" s="125">
        <f t="shared" si="1"/>
        <v>24</v>
      </c>
      <c r="B147" s="125"/>
      <c r="C147" s="70" t="s">
        <v>209</v>
      </c>
      <c r="D147" s="56">
        <f>(6.65*2.85+1.5*1.2+1.65*1.5)*10.764</f>
        <v>250.02080999999998</v>
      </c>
      <c r="E147" s="70">
        <v>0</v>
      </c>
      <c r="F147" s="70">
        <f t="shared" si="0"/>
        <v>400.03329600000001</v>
      </c>
      <c r="G147" s="125"/>
      <c r="H147" s="125"/>
      <c r="I147" s="39"/>
      <c r="L147" s="132"/>
      <c r="M147" s="132"/>
      <c r="N147" s="39"/>
    </row>
    <row r="148" spans="1:14" s="50" customFormat="1" x14ac:dyDescent="0.25">
      <c r="A148" s="125">
        <f t="shared" si="1"/>
        <v>25</v>
      </c>
      <c r="B148" s="125"/>
      <c r="C148" s="70" t="s">
        <v>209</v>
      </c>
      <c r="D148" s="56">
        <f>(6.65*3+1.8*1.65+1.5*1.2)*10.764</f>
        <v>266.08608000000004</v>
      </c>
      <c r="E148" s="70">
        <v>0</v>
      </c>
      <c r="F148" s="70">
        <f t="shared" si="0"/>
        <v>425.73772800000006</v>
      </c>
      <c r="G148" s="125"/>
      <c r="H148" s="125"/>
      <c r="I148" s="39"/>
      <c r="L148" s="132"/>
      <c r="M148" s="132"/>
      <c r="N148" s="39"/>
    </row>
    <row r="149" spans="1:14" s="59" customFormat="1" x14ac:dyDescent="0.25">
      <c r="A149" s="125">
        <f t="shared" si="1"/>
        <v>26</v>
      </c>
      <c r="B149" s="125"/>
      <c r="C149" s="70" t="s">
        <v>209</v>
      </c>
      <c r="D149" s="56">
        <f>(6.65*3+1.5*1.65+1.5*1.2)*10.764</f>
        <v>260.75790000000006</v>
      </c>
      <c r="E149" s="70">
        <v>0</v>
      </c>
      <c r="F149" s="70">
        <f t="shared" si="0"/>
        <v>417.21264000000014</v>
      </c>
      <c r="G149" s="125"/>
      <c r="H149" s="125"/>
      <c r="I149" s="39"/>
      <c r="L149" s="132"/>
      <c r="M149" s="132"/>
      <c r="N149" s="39"/>
    </row>
    <row r="150" spans="1:14" s="59" customFormat="1" x14ac:dyDescent="0.25">
      <c r="A150" s="125">
        <f t="shared" si="1"/>
        <v>27</v>
      </c>
      <c r="B150" s="125"/>
      <c r="C150" s="70" t="s">
        <v>209</v>
      </c>
      <c r="D150" s="56">
        <f>(6.2*3+1.5*1.2+1.65*1.65)*10.764</f>
        <v>248.89059</v>
      </c>
      <c r="E150" s="70">
        <v>0</v>
      </c>
      <c r="F150" s="70">
        <f t="shared" si="0"/>
        <v>398.22494400000005</v>
      </c>
      <c r="G150" s="125"/>
      <c r="H150" s="125"/>
      <c r="I150" s="39"/>
      <c r="L150" s="132"/>
      <c r="M150" s="132"/>
      <c r="N150" s="39"/>
    </row>
    <row r="151" spans="1:14" s="59" customFormat="1" x14ac:dyDescent="0.25">
      <c r="A151" s="125">
        <f t="shared" si="1"/>
        <v>28</v>
      </c>
      <c r="B151" s="125"/>
      <c r="C151" s="70" t="s">
        <v>209</v>
      </c>
      <c r="D151" s="56">
        <f>(6.05*3+1.5*1.2+1.8*1.65)*10.764</f>
        <v>246.71087999999997</v>
      </c>
      <c r="E151" s="70">
        <v>0</v>
      </c>
      <c r="F151" s="70">
        <f t="shared" si="0"/>
        <v>394.73740799999996</v>
      </c>
      <c r="G151" s="125"/>
      <c r="H151" s="125"/>
      <c r="I151" s="39"/>
      <c r="L151" s="132"/>
      <c r="M151" s="132"/>
      <c r="N151" s="39"/>
    </row>
    <row r="152" spans="1:14" s="59" customFormat="1" x14ac:dyDescent="0.25">
      <c r="A152" s="125">
        <f t="shared" si="1"/>
        <v>29</v>
      </c>
      <c r="B152" s="125"/>
      <c r="C152" s="70" t="s">
        <v>209</v>
      </c>
      <c r="D152" s="56">
        <f>(6.65*2.85+1.65*1.5+1.5*1.2)*10.764</f>
        <v>250.02081000000001</v>
      </c>
      <c r="E152" s="70">
        <v>0</v>
      </c>
      <c r="F152" s="70">
        <f t="shared" si="0"/>
        <v>400.03329600000006</v>
      </c>
      <c r="G152" s="125"/>
      <c r="H152" s="125"/>
      <c r="I152" s="39"/>
      <c r="L152" s="132"/>
      <c r="M152" s="132"/>
      <c r="N152" s="39"/>
    </row>
    <row r="153" spans="1:14" s="59" customFormat="1" x14ac:dyDescent="0.25">
      <c r="A153" s="125">
        <f t="shared" si="1"/>
        <v>30</v>
      </c>
      <c r="B153" s="125"/>
      <c r="C153" s="70" t="s">
        <v>209</v>
      </c>
      <c r="D153" s="56">
        <f>(6.65*2.825+1.05*2.125)*10.764</f>
        <v>226.23237</v>
      </c>
      <c r="E153" s="70">
        <v>0</v>
      </c>
      <c r="F153" s="70">
        <f t="shared" si="0"/>
        <v>361.97179200000005</v>
      </c>
      <c r="G153" s="125"/>
      <c r="H153" s="125"/>
      <c r="I153" s="39"/>
      <c r="L153" s="132"/>
      <c r="M153" s="132"/>
      <c r="N153" s="39"/>
    </row>
    <row r="154" spans="1:14" s="59" customFormat="1" x14ac:dyDescent="0.25">
      <c r="A154" s="125">
        <f t="shared" si="1"/>
        <v>31</v>
      </c>
      <c r="B154" s="125"/>
      <c r="C154" s="70" t="s">
        <v>209</v>
      </c>
      <c r="D154" s="56">
        <f>(6.2*2.825+1.5*1.2+1.65*1.325)*10.764</f>
        <v>231.43945500000001</v>
      </c>
      <c r="E154" s="70">
        <v>0</v>
      </c>
      <c r="F154" s="70">
        <f t="shared" si="0"/>
        <v>370.30312800000002</v>
      </c>
      <c r="G154" s="125"/>
      <c r="H154" s="125"/>
      <c r="I154" s="39"/>
      <c r="L154" s="132"/>
      <c r="M154" s="132"/>
      <c r="N154" s="39"/>
    </row>
    <row r="155" spans="1:14" s="59" customFormat="1" x14ac:dyDescent="0.25">
      <c r="A155" s="125">
        <f t="shared" si="1"/>
        <v>32</v>
      </c>
      <c r="B155" s="125"/>
      <c r="C155" s="70" t="s">
        <v>209</v>
      </c>
      <c r="D155" s="56">
        <f>(6.2*4.13+1.65*3.08+1.5*1.2)*10.764</f>
        <v>349.70083199999999</v>
      </c>
      <c r="E155" s="70">
        <v>0</v>
      </c>
      <c r="F155" s="70">
        <f t="shared" si="0"/>
        <v>559.52133119999996</v>
      </c>
      <c r="G155" s="125"/>
      <c r="H155" s="125"/>
      <c r="I155" s="39"/>
      <c r="L155" s="132"/>
      <c r="M155" s="132"/>
      <c r="N155" s="39"/>
    </row>
    <row r="156" spans="1:14" s="59" customFormat="1" x14ac:dyDescent="0.25">
      <c r="A156" s="125">
        <f t="shared" si="1"/>
        <v>33</v>
      </c>
      <c r="B156" s="125"/>
      <c r="C156" s="70" t="s">
        <v>209</v>
      </c>
      <c r="D156" s="56">
        <f>(6.2*2.825+1.65*1.5+1.5*1.2)*10.764</f>
        <v>234.54756</v>
      </c>
      <c r="E156" s="70">
        <v>0</v>
      </c>
      <c r="F156" s="70">
        <f t="shared" si="0"/>
        <v>375.27609600000005</v>
      </c>
      <c r="G156" s="125"/>
      <c r="H156" s="125"/>
      <c r="I156" s="39"/>
      <c r="L156" s="132"/>
      <c r="M156" s="132"/>
      <c r="N156" s="39"/>
    </row>
    <row r="157" spans="1:14" s="59" customFormat="1" x14ac:dyDescent="0.25">
      <c r="A157" s="125">
        <f t="shared" si="1"/>
        <v>34</v>
      </c>
      <c r="B157" s="125"/>
      <c r="C157" s="70" t="s">
        <v>209</v>
      </c>
      <c r="D157" s="56">
        <f>(6.65*2.125+1.05*2.125)*10.764</f>
        <v>176.12594999999999</v>
      </c>
      <c r="E157" s="70">
        <v>0</v>
      </c>
      <c r="F157" s="70">
        <f t="shared" si="0"/>
        <v>281.80151999999998</v>
      </c>
      <c r="G157" s="125"/>
      <c r="H157" s="125"/>
      <c r="I157" s="39"/>
      <c r="L157" s="132"/>
      <c r="M157" s="132"/>
      <c r="N157" s="39"/>
    </row>
    <row r="158" spans="1:14" s="59" customFormat="1" x14ac:dyDescent="0.25">
      <c r="A158" s="125">
        <f t="shared" si="1"/>
        <v>35</v>
      </c>
      <c r="B158" s="125"/>
      <c r="C158" s="70" t="s">
        <v>209</v>
      </c>
      <c r="D158" s="56">
        <f>(6.2*2.85+1.5*1.2+1.65*1.5)*10.764</f>
        <v>236.21598</v>
      </c>
      <c r="E158" s="70">
        <v>0</v>
      </c>
      <c r="F158" s="70">
        <f t="shared" si="0"/>
        <v>377.94556800000004</v>
      </c>
      <c r="G158" s="125"/>
      <c r="H158" s="125"/>
      <c r="I158" s="39"/>
      <c r="L158" s="132"/>
      <c r="M158" s="132"/>
      <c r="N158" s="39"/>
    </row>
    <row r="159" spans="1:14" s="59" customFormat="1" x14ac:dyDescent="0.25">
      <c r="A159" s="125">
        <f t="shared" si="1"/>
        <v>36</v>
      </c>
      <c r="B159" s="125"/>
      <c r="C159" s="70" t="s">
        <v>209</v>
      </c>
      <c r="D159" s="56">
        <f>(6.05*3+1.8*1.65+1.5*1.2)*10.764</f>
        <v>246.71087999999997</v>
      </c>
      <c r="E159" s="70">
        <v>0</v>
      </c>
      <c r="F159" s="70">
        <f t="shared" si="0"/>
        <v>394.73740799999996</v>
      </c>
      <c r="G159" s="125"/>
      <c r="H159" s="125"/>
      <c r="I159" s="39"/>
      <c r="L159" s="132"/>
      <c r="M159" s="132"/>
      <c r="N159" s="39"/>
    </row>
    <row r="160" spans="1:14" s="59" customFormat="1" x14ac:dyDescent="0.25">
      <c r="A160" s="125">
        <f t="shared" si="1"/>
        <v>37</v>
      </c>
      <c r="B160" s="125"/>
      <c r="C160" s="70" t="s">
        <v>209</v>
      </c>
      <c r="D160" s="56">
        <f>(6.2*3+1.5*1.65+1.5*1.2)*10.764</f>
        <v>246.22650000000002</v>
      </c>
      <c r="E160" s="70">
        <v>0</v>
      </c>
      <c r="F160" s="70">
        <f t="shared" si="0"/>
        <v>393.96240000000006</v>
      </c>
      <c r="G160" s="125"/>
      <c r="H160" s="125"/>
      <c r="I160" s="39"/>
      <c r="L160" s="132"/>
      <c r="M160" s="132"/>
      <c r="N160" s="39"/>
    </row>
    <row r="161" spans="1:14" s="59" customFormat="1" x14ac:dyDescent="0.25">
      <c r="A161" s="125">
        <f t="shared" si="1"/>
        <v>38</v>
      </c>
      <c r="B161" s="125"/>
      <c r="C161" s="70" t="s">
        <v>209</v>
      </c>
      <c r="D161" s="56">
        <f>(6.2*3+1.65*1.65+1.5*1.2)*10.764</f>
        <v>248.89059</v>
      </c>
      <c r="E161" s="70">
        <v>0</v>
      </c>
      <c r="F161" s="70">
        <f t="shared" si="0"/>
        <v>398.22494400000005</v>
      </c>
      <c r="G161" s="125"/>
      <c r="H161" s="125"/>
      <c r="I161" s="39"/>
      <c r="L161" s="132"/>
      <c r="M161" s="132"/>
      <c r="N161" s="39"/>
    </row>
    <row r="162" spans="1:14" s="59" customFormat="1" x14ac:dyDescent="0.25">
      <c r="A162" s="125">
        <f t="shared" si="1"/>
        <v>39</v>
      </c>
      <c r="B162" s="125"/>
      <c r="C162" s="70" t="s">
        <v>209</v>
      </c>
      <c r="D162" s="56">
        <f>(6.05*3+1.5*1.2+1.65*1.65)*10.764</f>
        <v>244.04678999999999</v>
      </c>
      <c r="E162" s="70">
        <v>0</v>
      </c>
      <c r="F162" s="70">
        <f t="shared" si="0"/>
        <v>390.47486400000003</v>
      </c>
      <c r="G162" s="125"/>
      <c r="H162" s="125"/>
      <c r="I162" s="39"/>
      <c r="L162" s="132"/>
      <c r="M162" s="132"/>
      <c r="N162" s="39"/>
    </row>
    <row r="163" spans="1:14" s="59" customFormat="1" x14ac:dyDescent="0.25">
      <c r="A163" s="125">
        <f t="shared" si="1"/>
        <v>40</v>
      </c>
      <c r="B163" s="125"/>
      <c r="C163" s="70" t="s">
        <v>209</v>
      </c>
      <c r="D163" s="56">
        <f>(6.2*2.85+1.65*1.325+1.5*1.2)*10.764</f>
        <v>233.10787500000004</v>
      </c>
      <c r="E163" s="70">
        <v>0</v>
      </c>
      <c r="F163" s="70">
        <f t="shared" si="0"/>
        <v>372.97260000000006</v>
      </c>
      <c r="G163" s="125"/>
      <c r="H163" s="125"/>
      <c r="I163" s="39"/>
      <c r="L163" s="132"/>
      <c r="M163" s="132"/>
      <c r="N163" s="39"/>
    </row>
    <row r="164" spans="1:14" s="59" customFormat="1" x14ac:dyDescent="0.25">
      <c r="A164" s="125">
        <f t="shared" si="1"/>
        <v>41</v>
      </c>
      <c r="B164" s="125"/>
      <c r="C164" s="70" t="s">
        <v>209</v>
      </c>
      <c r="D164" s="56">
        <f>(6.25*2.125+1.05*2.125)*10.764</f>
        <v>166.97654999999997</v>
      </c>
      <c r="E164" s="70">
        <v>0</v>
      </c>
      <c r="F164" s="70">
        <f t="shared" si="0"/>
        <v>267.16247999999996</v>
      </c>
      <c r="G164" s="125"/>
      <c r="H164" s="125"/>
      <c r="I164" s="39">
        <f>7100000/F164</f>
        <v>26575.588009214473</v>
      </c>
      <c r="L164" s="132"/>
      <c r="M164" s="132"/>
      <c r="N164" s="39"/>
    </row>
    <row r="165" spans="1:14" s="59" customFormat="1" x14ac:dyDescent="0.25">
      <c r="A165" s="125">
        <f t="shared" si="1"/>
        <v>42</v>
      </c>
      <c r="B165" s="125"/>
      <c r="C165" s="70" t="s">
        <v>209</v>
      </c>
      <c r="D165" s="56">
        <f>(6.2*2.825+1.5*1.2+1.65*1.325)*10.764</f>
        <v>231.43945500000001</v>
      </c>
      <c r="E165" s="70">
        <v>0</v>
      </c>
      <c r="F165" s="70">
        <f t="shared" si="0"/>
        <v>370.30312800000002</v>
      </c>
      <c r="G165" s="125"/>
      <c r="H165" s="125"/>
      <c r="I165" s="39"/>
      <c r="L165" s="132"/>
      <c r="M165" s="132"/>
      <c r="N165" s="39"/>
    </row>
    <row r="166" spans="1:14" s="50" customFormat="1" x14ac:dyDescent="0.25">
      <c r="A166" s="125"/>
      <c r="B166" s="125"/>
      <c r="C166" s="125"/>
      <c r="D166" s="125"/>
      <c r="E166" s="125"/>
      <c r="F166" s="125"/>
      <c r="G166" s="125"/>
      <c r="H166" s="125"/>
      <c r="I166" s="39"/>
      <c r="N166" s="39"/>
    </row>
    <row r="167" spans="1:14" ht="47.25" customHeight="1" x14ac:dyDescent="0.25">
      <c r="A167" s="143" t="s">
        <v>127</v>
      </c>
      <c r="B167" s="143" t="s">
        <v>128</v>
      </c>
      <c r="C167" s="143" t="s">
        <v>60</v>
      </c>
      <c r="D167" s="143" t="s">
        <v>61</v>
      </c>
      <c r="E167" s="313" t="s">
        <v>62</v>
      </c>
      <c r="F167" s="80" t="s">
        <v>158</v>
      </c>
      <c r="G167" s="143" t="s">
        <v>63</v>
      </c>
      <c r="H167" s="143"/>
      <c r="I167" s="39"/>
    </row>
    <row r="168" spans="1:14" s="50" customFormat="1" x14ac:dyDescent="0.25">
      <c r="A168" s="143"/>
      <c r="B168" s="143"/>
      <c r="C168" s="143"/>
      <c r="D168" s="143"/>
      <c r="E168" s="313"/>
      <c r="F168" s="81">
        <v>0.55000000000000004</v>
      </c>
      <c r="G168" s="143"/>
      <c r="H168" s="143"/>
      <c r="I168" s="39"/>
    </row>
    <row r="169" spans="1:14" s="55" customFormat="1" x14ac:dyDescent="0.25">
      <c r="A169" s="124" t="s">
        <v>188</v>
      </c>
      <c r="B169" s="124"/>
      <c r="C169" s="124"/>
      <c r="D169" s="124"/>
      <c r="E169" s="124"/>
      <c r="F169" s="124"/>
      <c r="G169" s="124"/>
      <c r="H169" s="124"/>
      <c r="J169" s="39"/>
    </row>
    <row r="170" spans="1:14" s="58" customFormat="1" x14ac:dyDescent="0.25">
      <c r="A170" s="124" t="s">
        <v>233</v>
      </c>
      <c r="B170" s="124"/>
      <c r="C170" s="124"/>
      <c r="D170" s="124"/>
      <c r="E170" s="124"/>
      <c r="F170" s="124"/>
      <c r="G170" s="124"/>
      <c r="H170" s="124"/>
      <c r="J170" s="39"/>
    </row>
    <row r="171" spans="1:14" s="55" customFormat="1" x14ac:dyDescent="0.25">
      <c r="A171" s="124" t="s">
        <v>234</v>
      </c>
      <c r="B171" s="124"/>
      <c r="C171" s="124"/>
      <c r="D171" s="124"/>
      <c r="E171" s="124"/>
      <c r="F171" s="124"/>
      <c r="G171" s="124"/>
      <c r="H171" s="124"/>
      <c r="J171" s="39"/>
    </row>
    <row r="172" spans="1:14" s="58" customFormat="1" x14ac:dyDescent="0.25">
      <c r="A172" s="124" t="s">
        <v>235</v>
      </c>
      <c r="B172" s="124"/>
      <c r="C172" s="124"/>
      <c r="D172" s="124"/>
      <c r="E172" s="124"/>
      <c r="F172" s="124"/>
      <c r="G172" s="124"/>
      <c r="H172" s="124"/>
      <c r="J172" s="39"/>
    </row>
    <row r="173" spans="1:14" s="55" customFormat="1" x14ac:dyDescent="0.25">
      <c r="A173" s="124" t="s">
        <v>202</v>
      </c>
      <c r="B173" s="124"/>
      <c r="C173" s="124"/>
      <c r="D173" s="124"/>
      <c r="E173" s="124"/>
      <c r="F173" s="124"/>
      <c r="G173" s="124"/>
      <c r="H173" s="124"/>
      <c r="J173" s="39"/>
    </row>
    <row r="174" spans="1:14" s="50" customFormat="1" ht="15.75" customHeight="1" x14ac:dyDescent="0.25">
      <c r="A174" s="124" t="s">
        <v>203</v>
      </c>
      <c r="B174" s="124"/>
      <c r="C174" s="124"/>
      <c r="D174" s="124"/>
      <c r="E174" s="124"/>
      <c r="F174" s="124"/>
      <c r="G174" s="124"/>
      <c r="H174" s="124"/>
      <c r="J174" s="39"/>
    </row>
    <row r="175" spans="1:14" s="50" customFormat="1" ht="15.75" customHeight="1" x14ac:dyDescent="0.25">
      <c r="A175" s="125">
        <v>13</v>
      </c>
      <c r="B175" s="125"/>
      <c r="C175" s="70" t="s">
        <v>190</v>
      </c>
      <c r="D175" s="56">
        <f t="shared" ref="D175:D180" si="2">(17.7)*10.764</f>
        <v>190.52279999999999</v>
      </c>
      <c r="E175" s="70">
        <v>0</v>
      </c>
      <c r="F175" s="70">
        <f t="shared" ref="F175:F189" si="3">D175*(($F$168)+1)+(IF(E175&lt;101,E175,IF(E175&lt;201,E175/2,IF(E175&lt;=301,E175/3,E175/4))))</f>
        <v>295.31034</v>
      </c>
      <c r="G175" s="125" t="str">
        <f>A174</f>
        <v>1st Floor for Residential</v>
      </c>
      <c r="H175" s="125"/>
      <c r="I175" s="39">
        <f>1.975*2.38+2.505*2.46+1.975*2.1+1.155*2</f>
        <v>17.3203</v>
      </c>
      <c r="J175" s="56">
        <v>10.763999999999999</v>
      </c>
      <c r="L175" s="67"/>
      <c r="M175" s="39">
        <f>4990000/F175</f>
        <v>16897.478090337103</v>
      </c>
      <c r="N175" s="39"/>
    </row>
    <row r="176" spans="1:14" s="50" customFormat="1" ht="15.75" customHeight="1" x14ac:dyDescent="0.25">
      <c r="A176" s="125">
        <f t="shared" ref="A176:A189" si="4">A175+1</f>
        <v>14</v>
      </c>
      <c r="B176" s="125"/>
      <c r="C176" s="70" t="s">
        <v>190</v>
      </c>
      <c r="D176" s="56">
        <f t="shared" si="2"/>
        <v>190.52279999999999</v>
      </c>
      <c r="E176" s="70">
        <v>0</v>
      </c>
      <c r="F176" s="70">
        <f t="shared" si="3"/>
        <v>295.31034</v>
      </c>
      <c r="G176" s="125"/>
      <c r="H176" s="125"/>
      <c r="I176" s="39"/>
      <c r="K176" s="56">
        <f>((2.02*2.25)/2)*10.764</f>
        <v>24.461189999999998</v>
      </c>
      <c r="L176" s="67"/>
      <c r="M176" s="67"/>
      <c r="N176" s="39"/>
    </row>
    <row r="177" spans="1:14" s="50" customFormat="1" ht="15.75" customHeight="1" x14ac:dyDescent="0.25">
      <c r="A177" s="125">
        <f t="shared" si="4"/>
        <v>15</v>
      </c>
      <c r="B177" s="125"/>
      <c r="C177" s="70" t="s">
        <v>190</v>
      </c>
      <c r="D177" s="56">
        <f t="shared" si="2"/>
        <v>190.52279999999999</v>
      </c>
      <c r="E177" s="70">
        <v>0</v>
      </c>
      <c r="F177" s="70">
        <f t="shared" si="3"/>
        <v>295.31034</v>
      </c>
      <c r="G177" s="125"/>
      <c r="H177" s="125"/>
      <c r="I177" s="39"/>
      <c r="L177" s="67"/>
      <c r="M177" s="67"/>
      <c r="N177" s="39"/>
    </row>
    <row r="178" spans="1:14" s="50" customFormat="1" ht="15.75" customHeight="1" x14ac:dyDescent="0.25">
      <c r="A178" s="125">
        <f t="shared" si="4"/>
        <v>16</v>
      </c>
      <c r="B178" s="125"/>
      <c r="C178" s="70" t="s">
        <v>190</v>
      </c>
      <c r="D178" s="56">
        <f t="shared" si="2"/>
        <v>190.52279999999999</v>
      </c>
      <c r="E178" s="70">
        <v>0</v>
      </c>
      <c r="F178" s="70">
        <f t="shared" si="3"/>
        <v>295.31034</v>
      </c>
      <c r="G178" s="125"/>
      <c r="H178" s="125"/>
      <c r="I178" s="39"/>
      <c r="L178" s="67"/>
      <c r="M178" s="67"/>
      <c r="N178" s="39"/>
    </row>
    <row r="179" spans="1:14" s="55" customFormat="1" ht="15.75" customHeight="1" x14ac:dyDescent="0.25">
      <c r="A179" s="125">
        <f t="shared" si="4"/>
        <v>17</v>
      </c>
      <c r="B179" s="125"/>
      <c r="C179" s="70" t="s">
        <v>190</v>
      </c>
      <c r="D179" s="56">
        <f t="shared" si="2"/>
        <v>190.52279999999999</v>
      </c>
      <c r="E179" s="70">
        <v>0</v>
      </c>
      <c r="F179" s="70">
        <f t="shared" si="3"/>
        <v>295.31034</v>
      </c>
      <c r="G179" s="125"/>
      <c r="H179" s="125"/>
      <c r="I179" s="39"/>
      <c r="L179" s="67"/>
      <c r="M179" s="67"/>
      <c r="N179" s="39"/>
    </row>
    <row r="180" spans="1:14" s="55" customFormat="1" ht="15.75" customHeight="1" x14ac:dyDescent="0.25">
      <c r="A180" s="125">
        <f t="shared" si="4"/>
        <v>18</v>
      </c>
      <c r="B180" s="125"/>
      <c r="C180" s="70" t="s">
        <v>190</v>
      </c>
      <c r="D180" s="56">
        <f t="shared" si="2"/>
        <v>190.52279999999999</v>
      </c>
      <c r="E180" s="70">
        <v>0</v>
      </c>
      <c r="F180" s="70">
        <f t="shared" si="3"/>
        <v>295.31034</v>
      </c>
      <c r="G180" s="125"/>
      <c r="H180" s="125"/>
      <c r="I180" s="39"/>
      <c r="L180" s="67"/>
      <c r="M180" s="67"/>
      <c r="N180" s="39"/>
    </row>
    <row r="181" spans="1:14" s="55" customFormat="1" ht="15.75" customHeight="1" x14ac:dyDescent="0.25">
      <c r="A181" s="125">
        <f t="shared" si="4"/>
        <v>19</v>
      </c>
      <c r="B181" s="125"/>
      <c r="C181" s="70" t="s">
        <v>190</v>
      </c>
      <c r="D181" s="56">
        <f>(17.64)*10.764</f>
        <v>189.87696</v>
      </c>
      <c r="E181" s="70">
        <v>0</v>
      </c>
      <c r="F181" s="70">
        <f t="shared" si="3"/>
        <v>294.30928799999998</v>
      </c>
      <c r="G181" s="125"/>
      <c r="H181" s="125"/>
      <c r="I181" s="39"/>
      <c r="L181" s="67"/>
      <c r="M181" s="67"/>
      <c r="N181" s="39"/>
    </row>
    <row r="182" spans="1:14" s="55" customFormat="1" ht="15.75" customHeight="1" x14ac:dyDescent="0.25">
      <c r="A182" s="125">
        <f t="shared" si="4"/>
        <v>20</v>
      </c>
      <c r="B182" s="125"/>
      <c r="C182" s="70" t="s">
        <v>189</v>
      </c>
      <c r="D182" s="56">
        <f>(29.95)*10.764</f>
        <v>322.3818</v>
      </c>
      <c r="E182" s="70">
        <v>0</v>
      </c>
      <c r="F182" s="70">
        <f t="shared" si="3"/>
        <v>499.69179000000003</v>
      </c>
      <c r="G182" s="125"/>
      <c r="H182" s="125"/>
      <c r="I182" s="39">
        <f>3.19*3.6+1.76*2.125+2.135*1.825+2.815*2.125+1.8*1.175+0.915*1.775</f>
        <v>28.841374999999999</v>
      </c>
      <c r="L182" s="67"/>
      <c r="M182" s="39">
        <f>10500000/F182</f>
        <v>21012.952804367666</v>
      </c>
      <c r="N182" s="39"/>
    </row>
    <row r="183" spans="1:14" s="55" customFormat="1" ht="15.75" customHeight="1" x14ac:dyDescent="0.25">
      <c r="A183" s="125">
        <f t="shared" si="4"/>
        <v>21</v>
      </c>
      <c r="B183" s="125"/>
      <c r="C183" s="70" t="s">
        <v>189</v>
      </c>
      <c r="D183" s="56">
        <f>(28.56)*10.764</f>
        <v>307.41983999999997</v>
      </c>
      <c r="E183" s="70">
        <v>0</v>
      </c>
      <c r="F183" s="70">
        <f t="shared" si="3"/>
        <v>476.50075199999998</v>
      </c>
      <c r="G183" s="125"/>
      <c r="H183" s="125"/>
      <c r="I183" s="39"/>
      <c r="L183" s="67"/>
      <c r="M183" s="67"/>
      <c r="N183" s="39"/>
    </row>
    <row r="184" spans="1:14" s="55" customFormat="1" ht="15.75" customHeight="1" x14ac:dyDescent="0.25">
      <c r="A184" s="125">
        <f t="shared" si="4"/>
        <v>22</v>
      </c>
      <c r="B184" s="125"/>
      <c r="C184" s="70" t="s">
        <v>190</v>
      </c>
      <c r="D184" s="56">
        <f>(24.55)*10.764</f>
        <v>264.25619999999998</v>
      </c>
      <c r="E184" s="70">
        <v>0</v>
      </c>
      <c r="F184" s="70">
        <f t="shared" si="3"/>
        <v>409.59710999999999</v>
      </c>
      <c r="G184" s="125"/>
      <c r="H184" s="125"/>
      <c r="I184" s="39"/>
      <c r="L184" s="67"/>
      <c r="M184" s="39">
        <f>6800000/F184</f>
        <v>16601.679635874385</v>
      </c>
      <c r="N184" s="39">
        <f>AVERAGE(M175,M182,M184)</f>
        <v>18170.703510193052</v>
      </c>
    </row>
    <row r="185" spans="1:14" s="55" customFormat="1" ht="15.75" customHeight="1" x14ac:dyDescent="0.25">
      <c r="A185" s="125">
        <f t="shared" si="4"/>
        <v>23</v>
      </c>
      <c r="B185" s="125"/>
      <c r="C185" s="70" t="s">
        <v>190</v>
      </c>
      <c r="D185" s="56">
        <f>(24.55)*10.764</f>
        <v>264.25619999999998</v>
      </c>
      <c r="E185" s="70">
        <v>0</v>
      </c>
      <c r="F185" s="70">
        <f t="shared" si="3"/>
        <v>409.59710999999999</v>
      </c>
      <c r="G185" s="125"/>
      <c r="H185" s="125"/>
      <c r="I185" s="39"/>
      <c r="L185" s="67"/>
      <c r="M185" s="67"/>
      <c r="N185" s="39"/>
    </row>
    <row r="186" spans="1:14" s="55" customFormat="1" ht="15.75" customHeight="1" x14ac:dyDescent="0.25">
      <c r="A186" s="125">
        <f t="shared" si="4"/>
        <v>24</v>
      </c>
      <c r="B186" s="125"/>
      <c r="C186" s="70" t="s">
        <v>190</v>
      </c>
      <c r="D186" s="56">
        <f>(24.55)*10.764</f>
        <v>264.25619999999998</v>
      </c>
      <c r="E186" s="70">
        <v>0</v>
      </c>
      <c r="F186" s="70">
        <f t="shared" si="3"/>
        <v>409.59710999999999</v>
      </c>
      <c r="G186" s="125"/>
      <c r="H186" s="125"/>
      <c r="I186" s="39"/>
      <c r="L186" s="67"/>
      <c r="M186" s="67"/>
      <c r="N186" s="39"/>
    </row>
    <row r="187" spans="1:14" s="55" customFormat="1" ht="15.75" customHeight="1" x14ac:dyDescent="0.25">
      <c r="A187" s="125">
        <f t="shared" si="4"/>
        <v>25</v>
      </c>
      <c r="B187" s="125"/>
      <c r="C187" s="70" t="s">
        <v>190</v>
      </c>
      <c r="D187" s="56">
        <f>(24.55)*10.764</f>
        <v>264.25619999999998</v>
      </c>
      <c r="E187" s="70">
        <v>0</v>
      </c>
      <c r="F187" s="70">
        <f t="shared" si="3"/>
        <v>409.59710999999999</v>
      </c>
      <c r="G187" s="125"/>
      <c r="H187" s="125"/>
      <c r="I187" s="39"/>
      <c r="L187" s="67"/>
      <c r="M187" s="67"/>
      <c r="N187" s="39"/>
    </row>
    <row r="188" spans="1:14" s="55" customFormat="1" ht="15.75" customHeight="1" x14ac:dyDescent="0.25">
      <c r="A188" s="125">
        <f t="shared" si="4"/>
        <v>26</v>
      </c>
      <c r="B188" s="125"/>
      <c r="C188" s="70" t="s">
        <v>189</v>
      </c>
      <c r="D188" s="56">
        <f>(28.6)*10.764</f>
        <v>307.85039999999998</v>
      </c>
      <c r="E188" s="70">
        <v>0</v>
      </c>
      <c r="F188" s="70">
        <f t="shared" si="3"/>
        <v>477.16811999999999</v>
      </c>
      <c r="G188" s="125"/>
      <c r="H188" s="125"/>
      <c r="I188" s="39"/>
      <c r="L188" s="67"/>
      <c r="M188" s="67"/>
      <c r="N188" s="39"/>
    </row>
    <row r="189" spans="1:14" s="55" customFormat="1" ht="15.75" customHeight="1" x14ac:dyDescent="0.25">
      <c r="A189" s="125">
        <f t="shared" si="4"/>
        <v>27</v>
      </c>
      <c r="B189" s="125"/>
      <c r="C189" s="70" t="s">
        <v>189</v>
      </c>
      <c r="D189" s="56">
        <f>(29.95)*10.764</f>
        <v>322.3818</v>
      </c>
      <c r="E189" s="70">
        <v>0</v>
      </c>
      <c r="F189" s="70">
        <f t="shared" si="3"/>
        <v>499.69179000000003</v>
      </c>
      <c r="G189" s="125"/>
      <c r="H189" s="125"/>
      <c r="I189" s="62"/>
      <c r="J189" s="63"/>
      <c r="K189" s="63"/>
      <c r="L189" s="68"/>
      <c r="M189" s="68"/>
      <c r="N189" s="39"/>
    </row>
    <row r="190" spans="1:14" s="58" customFormat="1" ht="15.75" customHeight="1" x14ac:dyDescent="0.25">
      <c r="A190" s="124" t="s">
        <v>204</v>
      </c>
      <c r="B190" s="124"/>
      <c r="C190" s="124"/>
      <c r="D190" s="124"/>
      <c r="E190" s="124"/>
      <c r="F190" s="124"/>
      <c r="G190" s="124"/>
      <c r="H190" s="124"/>
      <c r="I190" s="63"/>
      <c r="J190" s="62"/>
      <c r="K190" s="63"/>
      <c r="L190" s="65"/>
      <c r="M190" s="65"/>
    </row>
    <row r="191" spans="1:14" s="58" customFormat="1" ht="15.75" customHeight="1" x14ac:dyDescent="0.25">
      <c r="A191" s="125">
        <v>13</v>
      </c>
      <c r="B191" s="125"/>
      <c r="C191" s="70" t="s">
        <v>190</v>
      </c>
      <c r="D191" s="56">
        <f t="shared" ref="D191:D196" si="5">(17.7)*10.764</f>
        <v>190.52279999999999</v>
      </c>
      <c r="E191" s="70">
        <v>0</v>
      </c>
      <c r="F191" s="70">
        <f t="shared" ref="F191:F205" si="6">D191*(($F$168)+1)+(IF(E191&lt;101,E191,IF(E191&lt;201,E191/2,IF(E191&lt;=301,E191/3,E191/4))))</f>
        <v>295.31034</v>
      </c>
      <c r="G191" s="125" t="str">
        <f>A190</f>
        <v>2nd to 4th, 6th &amp; 7th, 10th to 12th, 14th, 16th, 18th to 20th, 23rd, 24th &amp; 26th Floor</v>
      </c>
      <c r="H191" s="125"/>
      <c r="I191" s="62"/>
      <c r="J191" s="62"/>
      <c r="K191" s="63"/>
      <c r="L191" s="68"/>
      <c r="M191" s="68"/>
      <c r="N191" s="39"/>
    </row>
    <row r="192" spans="1:14" s="58" customFormat="1" ht="15.75" customHeight="1" x14ac:dyDescent="0.25">
      <c r="A192" s="125">
        <f t="shared" ref="A192:A205" si="7">A191+1</f>
        <v>14</v>
      </c>
      <c r="B192" s="125"/>
      <c r="C192" s="70" t="s">
        <v>190</v>
      </c>
      <c r="D192" s="56">
        <f t="shared" si="5"/>
        <v>190.52279999999999</v>
      </c>
      <c r="E192" s="70">
        <v>0</v>
      </c>
      <c r="F192" s="70">
        <f t="shared" si="6"/>
        <v>295.31034</v>
      </c>
      <c r="G192" s="125"/>
      <c r="H192" s="125"/>
      <c r="I192" s="62"/>
      <c r="J192" s="63"/>
      <c r="K192" s="62"/>
      <c r="L192" s="68"/>
      <c r="M192" s="68"/>
      <c r="N192" s="39"/>
    </row>
    <row r="193" spans="1:14" s="58" customFormat="1" ht="15.75" customHeight="1" x14ac:dyDescent="0.25">
      <c r="A193" s="125">
        <f t="shared" si="7"/>
        <v>15</v>
      </c>
      <c r="B193" s="125"/>
      <c r="C193" s="70" t="s">
        <v>190</v>
      </c>
      <c r="D193" s="56">
        <f t="shared" si="5"/>
        <v>190.52279999999999</v>
      </c>
      <c r="E193" s="70">
        <v>0</v>
      </c>
      <c r="F193" s="70">
        <f t="shared" si="6"/>
        <v>295.31034</v>
      </c>
      <c r="G193" s="125"/>
      <c r="H193" s="125"/>
      <c r="I193" s="62"/>
      <c r="J193" s="63"/>
      <c r="K193" s="63"/>
      <c r="L193" s="68"/>
      <c r="M193" s="68"/>
      <c r="N193" s="39"/>
    </row>
    <row r="194" spans="1:14" s="58" customFormat="1" ht="15.75" customHeight="1" x14ac:dyDescent="0.25">
      <c r="A194" s="125">
        <f t="shared" si="7"/>
        <v>16</v>
      </c>
      <c r="B194" s="125"/>
      <c r="C194" s="70" t="s">
        <v>190</v>
      </c>
      <c r="D194" s="56">
        <f t="shared" si="5"/>
        <v>190.52279999999999</v>
      </c>
      <c r="E194" s="70">
        <v>0</v>
      </c>
      <c r="F194" s="70">
        <f t="shared" si="6"/>
        <v>295.31034</v>
      </c>
      <c r="G194" s="125"/>
      <c r="H194" s="125"/>
      <c r="I194" s="62"/>
      <c r="J194" s="63"/>
      <c r="K194" s="63"/>
      <c r="L194" s="68"/>
      <c r="M194" s="68"/>
      <c r="N194" s="39"/>
    </row>
    <row r="195" spans="1:14" s="58" customFormat="1" ht="15.75" customHeight="1" x14ac:dyDescent="0.25">
      <c r="A195" s="125">
        <f t="shared" si="7"/>
        <v>17</v>
      </c>
      <c r="B195" s="125"/>
      <c r="C195" s="70" t="s">
        <v>190</v>
      </c>
      <c r="D195" s="56">
        <f t="shared" si="5"/>
        <v>190.52279999999999</v>
      </c>
      <c r="E195" s="70">
        <v>0</v>
      </c>
      <c r="F195" s="70">
        <f t="shared" si="6"/>
        <v>295.31034</v>
      </c>
      <c r="G195" s="125"/>
      <c r="H195" s="125"/>
      <c r="I195" s="62"/>
      <c r="J195" s="63"/>
      <c r="K195" s="63"/>
      <c r="L195" s="68"/>
      <c r="M195" s="68"/>
      <c r="N195" s="39"/>
    </row>
    <row r="196" spans="1:14" s="58" customFormat="1" ht="15.75" customHeight="1" x14ac:dyDescent="0.25">
      <c r="A196" s="125">
        <f t="shared" si="7"/>
        <v>18</v>
      </c>
      <c r="B196" s="125"/>
      <c r="C196" s="70" t="s">
        <v>190</v>
      </c>
      <c r="D196" s="56">
        <f t="shared" si="5"/>
        <v>190.52279999999999</v>
      </c>
      <c r="E196" s="70">
        <v>0</v>
      </c>
      <c r="F196" s="70">
        <f t="shared" si="6"/>
        <v>295.31034</v>
      </c>
      <c r="G196" s="125"/>
      <c r="H196" s="125"/>
      <c r="I196" s="62"/>
      <c r="J196" s="63"/>
      <c r="K196" s="63"/>
      <c r="L196" s="68"/>
      <c r="M196" s="68"/>
      <c r="N196" s="39"/>
    </row>
    <row r="197" spans="1:14" s="58" customFormat="1" ht="15.75" customHeight="1" x14ac:dyDescent="0.25">
      <c r="A197" s="125">
        <f t="shared" si="7"/>
        <v>19</v>
      </c>
      <c r="B197" s="125"/>
      <c r="C197" s="70" t="s">
        <v>190</v>
      </c>
      <c r="D197" s="56">
        <f>(17.64)*10.764</f>
        <v>189.87696</v>
      </c>
      <c r="E197" s="70">
        <v>0</v>
      </c>
      <c r="F197" s="70">
        <f t="shared" si="6"/>
        <v>294.30928799999998</v>
      </c>
      <c r="G197" s="125"/>
      <c r="H197" s="125"/>
      <c r="I197" s="62"/>
      <c r="J197" s="63"/>
      <c r="K197" s="63"/>
      <c r="L197" s="68"/>
      <c r="M197" s="68"/>
      <c r="N197" s="39"/>
    </row>
    <row r="198" spans="1:14" s="58" customFormat="1" ht="15.75" customHeight="1" x14ac:dyDescent="0.25">
      <c r="A198" s="125">
        <f t="shared" si="7"/>
        <v>20</v>
      </c>
      <c r="B198" s="125"/>
      <c r="C198" s="70" t="s">
        <v>189</v>
      </c>
      <c r="D198" s="56">
        <f>(29.95)*10.764</f>
        <v>322.3818</v>
      </c>
      <c r="E198" s="70">
        <v>0</v>
      </c>
      <c r="F198" s="70">
        <f t="shared" si="6"/>
        <v>499.69179000000003</v>
      </c>
      <c r="G198" s="125"/>
      <c r="H198" s="125"/>
      <c r="I198" s="62"/>
      <c r="J198" s="63"/>
      <c r="K198" s="63"/>
      <c r="L198" s="68"/>
      <c r="M198" s="68"/>
      <c r="N198" s="39"/>
    </row>
    <row r="199" spans="1:14" s="58" customFormat="1" ht="15.75" customHeight="1" x14ac:dyDescent="0.25">
      <c r="A199" s="125">
        <f t="shared" si="7"/>
        <v>21</v>
      </c>
      <c r="B199" s="125"/>
      <c r="C199" s="70" t="s">
        <v>189</v>
      </c>
      <c r="D199" s="56">
        <f>(28.56)*10.764</f>
        <v>307.41983999999997</v>
      </c>
      <c r="E199" s="70">
        <v>0</v>
      </c>
      <c r="F199" s="70">
        <f t="shared" si="6"/>
        <v>476.50075199999998</v>
      </c>
      <c r="G199" s="125"/>
      <c r="H199" s="125"/>
      <c r="I199" s="62"/>
      <c r="J199" s="63"/>
      <c r="K199" s="63"/>
      <c r="L199" s="68"/>
      <c r="M199" s="68"/>
      <c r="N199" s="39"/>
    </row>
    <row r="200" spans="1:14" s="58" customFormat="1" ht="15.75" customHeight="1" x14ac:dyDescent="0.25">
      <c r="A200" s="125">
        <f t="shared" si="7"/>
        <v>22</v>
      </c>
      <c r="B200" s="125"/>
      <c r="C200" s="70" t="s">
        <v>190</v>
      </c>
      <c r="D200" s="56">
        <f>(24.55)*10.764</f>
        <v>264.25619999999998</v>
      </c>
      <c r="E200" s="70">
        <v>0</v>
      </c>
      <c r="F200" s="70">
        <f t="shared" si="6"/>
        <v>409.59710999999999</v>
      </c>
      <c r="G200" s="125"/>
      <c r="H200" s="125"/>
      <c r="I200" s="62"/>
      <c r="J200" s="63"/>
      <c r="K200" s="63"/>
      <c r="L200" s="68"/>
      <c r="M200" s="68"/>
      <c r="N200" s="39"/>
    </row>
    <row r="201" spans="1:14" s="58" customFormat="1" ht="15.75" customHeight="1" x14ac:dyDescent="0.25">
      <c r="A201" s="125">
        <f t="shared" si="7"/>
        <v>23</v>
      </c>
      <c r="B201" s="125"/>
      <c r="C201" s="70" t="s">
        <v>190</v>
      </c>
      <c r="D201" s="56">
        <f>(24.55)*10.764</f>
        <v>264.25619999999998</v>
      </c>
      <c r="E201" s="70">
        <v>0</v>
      </c>
      <c r="F201" s="70">
        <f t="shared" si="6"/>
        <v>409.59710999999999</v>
      </c>
      <c r="G201" s="125"/>
      <c r="H201" s="125"/>
      <c r="I201" s="39"/>
      <c r="L201" s="67"/>
      <c r="M201" s="67"/>
      <c r="N201" s="39"/>
    </row>
    <row r="202" spans="1:14" s="58" customFormat="1" ht="15.75" customHeight="1" x14ac:dyDescent="0.25">
      <c r="A202" s="125">
        <f t="shared" si="7"/>
        <v>24</v>
      </c>
      <c r="B202" s="125"/>
      <c r="C202" s="70" t="s">
        <v>190</v>
      </c>
      <c r="D202" s="56">
        <f>(24.55)*10.764</f>
        <v>264.25619999999998</v>
      </c>
      <c r="E202" s="70">
        <v>0</v>
      </c>
      <c r="F202" s="70">
        <f t="shared" si="6"/>
        <v>409.59710999999999</v>
      </c>
      <c r="G202" s="125"/>
      <c r="H202" s="125"/>
      <c r="I202" s="39"/>
      <c r="L202" s="67"/>
      <c r="M202" s="67"/>
      <c r="N202" s="39"/>
    </row>
    <row r="203" spans="1:14" s="58" customFormat="1" ht="15.75" customHeight="1" x14ac:dyDescent="0.25">
      <c r="A203" s="125">
        <f t="shared" si="7"/>
        <v>25</v>
      </c>
      <c r="B203" s="125"/>
      <c r="C203" s="70" t="s">
        <v>190</v>
      </c>
      <c r="D203" s="56">
        <f>(24.55)*10.764</f>
        <v>264.25619999999998</v>
      </c>
      <c r="E203" s="70">
        <v>0</v>
      </c>
      <c r="F203" s="70">
        <f t="shared" si="6"/>
        <v>409.59710999999999</v>
      </c>
      <c r="G203" s="125"/>
      <c r="H203" s="125"/>
      <c r="I203" s="39"/>
      <c r="L203" s="67"/>
      <c r="M203" s="67"/>
      <c r="N203" s="39"/>
    </row>
    <row r="204" spans="1:14" s="58" customFormat="1" ht="15.75" customHeight="1" x14ac:dyDescent="0.25">
      <c r="A204" s="125">
        <f t="shared" si="7"/>
        <v>26</v>
      </c>
      <c r="B204" s="125"/>
      <c r="C204" s="70" t="s">
        <v>189</v>
      </c>
      <c r="D204" s="56">
        <f>(28.6)*10.764</f>
        <v>307.85039999999998</v>
      </c>
      <c r="E204" s="70">
        <v>0</v>
      </c>
      <c r="F204" s="70">
        <f t="shared" si="6"/>
        <v>477.16811999999999</v>
      </c>
      <c r="G204" s="125"/>
      <c r="H204" s="125"/>
      <c r="I204" s="39"/>
      <c r="L204" s="132"/>
      <c r="M204" s="132"/>
      <c r="N204" s="39"/>
    </row>
    <row r="205" spans="1:14" s="58" customFormat="1" ht="15.75" customHeight="1" x14ac:dyDescent="0.25">
      <c r="A205" s="125">
        <f t="shared" si="7"/>
        <v>27</v>
      </c>
      <c r="B205" s="125"/>
      <c r="C205" s="70" t="s">
        <v>189</v>
      </c>
      <c r="D205" s="56">
        <f>(29.95)*10.764</f>
        <v>322.3818</v>
      </c>
      <c r="E205" s="70">
        <v>0</v>
      </c>
      <c r="F205" s="70">
        <f t="shared" si="6"/>
        <v>499.69179000000003</v>
      </c>
      <c r="G205" s="125"/>
      <c r="H205" s="125"/>
      <c r="I205" s="39"/>
      <c r="L205" s="132"/>
      <c r="M205" s="132"/>
      <c r="N205" s="39"/>
    </row>
    <row r="206" spans="1:14" s="59" customFormat="1" x14ac:dyDescent="0.25">
      <c r="A206" s="124" t="s">
        <v>191</v>
      </c>
      <c r="B206" s="124"/>
      <c r="C206" s="124"/>
      <c r="D206" s="124"/>
      <c r="E206" s="124"/>
      <c r="F206" s="124"/>
      <c r="G206" s="124"/>
      <c r="H206" s="124"/>
      <c r="J206" s="39"/>
    </row>
    <row r="207" spans="1:14" s="59" customFormat="1" ht="15.75" customHeight="1" x14ac:dyDescent="0.25">
      <c r="A207" s="125">
        <v>13</v>
      </c>
      <c r="B207" s="125"/>
      <c r="C207" s="70" t="s">
        <v>190</v>
      </c>
      <c r="D207" s="56">
        <f t="shared" ref="D207:D212" si="8">(17.7)*10.764</f>
        <v>190.52279999999999</v>
      </c>
      <c r="E207" s="70">
        <v>0</v>
      </c>
      <c r="F207" s="70">
        <f t="shared" ref="F207:F221" si="9">D207*(($F$168)+1)+(IF(E207&lt;101,E207,IF(E207&lt;201,E207/2,IF(E207&lt;=301,E207/3,E207/4))))</f>
        <v>295.31034</v>
      </c>
      <c r="G207" s="125" t="str">
        <f>A206</f>
        <v>5th, 9th, 13th, 17th, 21st &amp; 25th Floor</v>
      </c>
      <c r="H207" s="125"/>
      <c r="I207" s="39"/>
      <c r="L207" s="132"/>
      <c r="M207" s="132"/>
      <c r="N207" s="39"/>
    </row>
    <row r="208" spans="1:14" s="59" customFormat="1" ht="15.75" customHeight="1" x14ac:dyDescent="0.25">
      <c r="A208" s="125">
        <f t="shared" ref="A208:A221" si="10">A207+1</f>
        <v>14</v>
      </c>
      <c r="B208" s="125"/>
      <c r="C208" s="70" t="s">
        <v>190</v>
      </c>
      <c r="D208" s="56">
        <f t="shared" si="8"/>
        <v>190.52279999999999</v>
      </c>
      <c r="E208" s="70">
        <v>0</v>
      </c>
      <c r="F208" s="70">
        <f t="shared" si="9"/>
        <v>295.31034</v>
      </c>
      <c r="G208" s="125"/>
      <c r="H208" s="125"/>
      <c r="I208" s="39"/>
      <c r="L208" s="132"/>
      <c r="M208" s="132"/>
      <c r="N208" s="39"/>
    </row>
    <row r="209" spans="1:14" s="59" customFormat="1" ht="15.75" customHeight="1" x14ac:dyDescent="0.25">
      <c r="A209" s="125">
        <f t="shared" si="10"/>
        <v>15</v>
      </c>
      <c r="B209" s="125"/>
      <c r="C209" s="70" t="s">
        <v>190</v>
      </c>
      <c r="D209" s="56">
        <f t="shared" si="8"/>
        <v>190.52279999999999</v>
      </c>
      <c r="E209" s="70">
        <v>0</v>
      </c>
      <c r="F209" s="70">
        <f t="shared" si="9"/>
        <v>295.31034</v>
      </c>
      <c r="G209" s="125"/>
      <c r="H209" s="125"/>
      <c r="I209" s="39"/>
      <c r="L209" s="132"/>
      <c r="M209" s="132"/>
      <c r="N209" s="39"/>
    </row>
    <row r="210" spans="1:14" s="59" customFormat="1" ht="15.75" customHeight="1" x14ac:dyDescent="0.25">
      <c r="A210" s="125">
        <f t="shared" si="10"/>
        <v>16</v>
      </c>
      <c r="B210" s="125"/>
      <c r="C210" s="70" t="s">
        <v>190</v>
      </c>
      <c r="D210" s="56">
        <f t="shared" si="8"/>
        <v>190.52279999999999</v>
      </c>
      <c r="E210" s="70">
        <v>0</v>
      </c>
      <c r="F210" s="70">
        <f t="shared" si="9"/>
        <v>295.31034</v>
      </c>
      <c r="G210" s="125"/>
      <c r="H210" s="125"/>
      <c r="I210" s="39"/>
      <c r="L210" s="132"/>
      <c r="M210" s="132"/>
      <c r="N210" s="39"/>
    </row>
    <row r="211" spans="1:14" s="59" customFormat="1" ht="15.75" customHeight="1" x14ac:dyDescent="0.25">
      <c r="A211" s="125">
        <f t="shared" si="10"/>
        <v>17</v>
      </c>
      <c r="B211" s="125"/>
      <c r="C211" s="70" t="s">
        <v>190</v>
      </c>
      <c r="D211" s="56">
        <f t="shared" si="8"/>
        <v>190.52279999999999</v>
      </c>
      <c r="E211" s="70">
        <v>0</v>
      </c>
      <c r="F211" s="70">
        <f t="shared" si="9"/>
        <v>295.31034</v>
      </c>
      <c r="G211" s="125"/>
      <c r="H211" s="125"/>
      <c r="I211" s="39"/>
      <c r="L211" s="132"/>
      <c r="M211" s="132"/>
      <c r="N211" s="39"/>
    </row>
    <row r="212" spans="1:14" s="59" customFormat="1" ht="15.75" customHeight="1" x14ac:dyDescent="0.25">
      <c r="A212" s="125">
        <f t="shared" si="10"/>
        <v>18</v>
      </c>
      <c r="B212" s="125"/>
      <c r="C212" s="70" t="s">
        <v>190</v>
      </c>
      <c r="D212" s="56">
        <f t="shared" si="8"/>
        <v>190.52279999999999</v>
      </c>
      <c r="E212" s="70">
        <v>0</v>
      </c>
      <c r="F212" s="70">
        <f t="shared" si="9"/>
        <v>295.31034</v>
      </c>
      <c r="G212" s="125"/>
      <c r="H212" s="125"/>
      <c r="I212" s="39"/>
      <c r="L212" s="132"/>
      <c r="M212" s="132"/>
      <c r="N212" s="39"/>
    </row>
    <row r="213" spans="1:14" s="59" customFormat="1" ht="15.75" customHeight="1" x14ac:dyDescent="0.25">
      <c r="A213" s="125">
        <f t="shared" si="10"/>
        <v>19</v>
      </c>
      <c r="B213" s="125"/>
      <c r="C213" s="70" t="s">
        <v>190</v>
      </c>
      <c r="D213" s="56">
        <f>(17.64)*10.764</f>
        <v>189.87696</v>
      </c>
      <c r="E213" s="70">
        <v>0</v>
      </c>
      <c r="F213" s="70">
        <f t="shared" si="9"/>
        <v>294.30928799999998</v>
      </c>
      <c r="G213" s="125"/>
      <c r="H213" s="125"/>
      <c r="I213" s="39"/>
      <c r="L213" s="132"/>
      <c r="M213" s="132"/>
      <c r="N213" s="39"/>
    </row>
    <row r="214" spans="1:14" s="59" customFormat="1" ht="15.75" customHeight="1" x14ac:dyDescent="0.25">
      <c r="A214" s="125">
        <f t="shared" si="10"/>
        <v>20</v>
      </c>
      <c r="B214" s="125"/>
      <c r="C214" s="70" t="s">
        <v>189</v>
      </c>
      <c r="D214" s="56">
        <f>(29.95)*10.764</f>
        <v>322.3818</v>
      </c>
      <c r="E214" s="70">
        <v>0</v>
      </c>
      <c r="F214" s="70">
        <f t="shared" si="9"/>
        <v>499.69179000000003</v>
      </c>
      <c r="G214" s="125"/>
      <c r="H214" s="125"/>
      <c r="I214" s="39"/>
      <c r="L214" s="132"/>
      <c r="M214" s="132"/>
      <c r="N214" s="39"/>
    </row>
    <row r="215" spans="1:14" s="59" customFormat="1" ht="15.75" customHeight="1" x14ac:dyDescent="0.25">
      <c r="A215" s="125">
        <f t="shared" si="10"/>
        <v>21</v>
      </c>
      <c r="B215" s="125"/>
      <c r="C215" s="70" t="s">
        <v>189</v>
      </c>
      <c r="D215" s="56">
        <f>(28.56)*10.764</f>
        <v>307.41983999999997</v>
      </c>
      <c r="E215" s="70">
        <v>0</v>
      </c>
      <c r="F215" s="70">
        <f t="shared" si="9"/>
        <v>476.50075199999998</v>
      </c>
      <c r="G215" s="125"/>
      <c r="H215" s="125"/>
      <c r="I215" s="39"/>
      <c r="L215" s="132"/>
      <c r="M215" s="132"/>
      <c r="N215" s="39"/>
    </row>
    <row r="216" spans="1:14" s="59" customFormat="1" ht="15.75" customHeight="1" x14ac:dyDescent="0.25">
      <c r="A216" s="125">
        <f t="shared" si="10"/>
        <v>22</v>
      </c>
      <c r="B216" s="125"/>
      <c r="C216" s="70" t="s">
        <v>190</v>
      </c>
      <c r="D216" s="56">
        <f>(24.55)*10.764</f>
        <v>264.25619999999998</v>
      </c>
      <c r="E216" s="70">
        <v>0</v>
      </c>
      <c r="F216" s="70">
        <f t="shared" si="9"/>
        <v>409.59710999999999</v>
      </c>
      <c r="G216" s="125"/>
      <c r="H216" s="125"/>
      <c r="I216" s="39"/>
      <c r="L216" s="132"/>
      <c r="M216" s="132"/>
      <c r="N216" s="39"/>
    </row>
    <row r="217" spans="1:14" s="59" customFormat="1" ht="15.75" customHeight="1" x14ac:dyDescent="0.25">
      <c r="A217" s="125">
        <f t="shared" si="10"/>
        <v>23</v>
      </c>
      <c r="B217" s="125"/>
      <c r="C217" s="70" t="s">
        <v>190</v>
      </c>
      <c r="D217" s="56">
        <f>(24.55)*10.764</f>
        <v>264.25619999999998</v>
      </c>
      <c r="E217" s="70">
        <v>0</v>
      </c>
      <c r="F217" s="70">
        <f t="shared" si="9"/>
        <v>409.59710999999999</v>
      </c>
      <c r="G217" s="125"/>
      <c r="H217" s="125"/>
      <c r="I217" s="39"/>
      <c r="L217" s="132"/>
      <c r="M217" s="132"/>
      <c r="N217" s="39"/>
    </row>
    <row r="218" spans="1:14" s="59" customFormat="1" ht="15.75" customHeight="1" x14ac:dyDescent="0.25">
      <c r="A218" s="125">
        <f t="shared" si="10"/>
        <v>24</v>
      </c>
      <c r="B218" s="125"/>
      <c r="C218" s="70" t="s">
        <v>190</v>
      </c>
      <c r="D218" s="56">
        <f>(24.55)*10.764</f>
        <v>264.25619999999998</v>
      </c>
      <c r="E218" s="70">
        <v>0</v>
      </c>
      <c r="F218" s="70">
        <f t="shared" si="9"/>
        <v>409.59710999999999</v>
      </c>
      <c r="G218" s="125"/>
      <c r="H218" s="125"/>
      <c r="I218" s="39"/>
      <c r="L218" s="132"/>
      <c r="M218" s="132"/>
      <c r="N218" s="39"/>
    </row>
    <row r="219" spans="1:14" s="59" customFormat="1" ht="15.75" customHeight="1" x14ac:dyDescent="0.25">
      <c r="A219" s="125">
        <f t="shared" si="10"/>
        <v>25</v>
      </c>
      <c r="B219" s="125"/>
      <c r="C219" s="70" t="s">
        <v>190</v>
      </c>
      <c r="D219" s="56">
        <f>(24.55)*10.764</f>
        <v>264.25619999999998</v>
      </c>
      <c r="E219" s="70">
        <v>0</v>
      </c>
      <c r="F219" s="70">
        <f t="shared" si="9"/>
        <v>409.59710999999999</v>
      </c>
      <c r="G219" s="125"/>
      <c r="H219" s="125"/>
      <c r="I219" s="39"/>
      <c r="L219" s="132"/>
      <c r="M219" s="132"/>
      <c r="N219" s="39"/>
    </row>
    <row r="220" spans="1:14" s="59" customFormat="1" ht="15.75" customHeight="1" x14ac:dyDescent="0.25">
      <c r="A220" s="125">
        <f t="shared" si="10"/>
        <v>26</v>
      </c>
      <c r="B220" s="125"/>
      <c r="C220" s="70" t="s">
        <v>189</v>
      </c>
      <c r="D220" s="56">
        <f>(28.6)*10.764</f>
        <v>307.85039999999998</v>
      </c>
      <c r="E220" s="70">
        <v>0</v>
      </c>
      <c r="F220" s="70">
        <f t="shared" si="9"/>
        <v>477.16811999999999</v>
      </c>
      <c r="G220" s="125"/>
      <c r="H220" s="125"/>
      <c r="I220" s="39"/>
      <c r="L220" s="132"/>
      <c r="M220" s="132"/>
      <c r="N220" s="39"/>
    </row>
    <row r="221" spans="1:14" s="59" customFormat="1" ht="15.75" customHeight="1" x14ac:dyDescent="0.25">
      <c r="A221" s="125">
        <f t="shared" si="10"/>
        <v>27</v>
      </c>
      <c r="B221" s="125"/>
      <c r="C221" s="70" t="s">
        <v>189</v>
      </c>
      <c r="D221" s="56">
        <f>(29.95)*10.764</f>
        <v>322.3818</v>
      </c>
      <c r="E221" s="70">
        <v>0</v>
      </c>
      <c r="F221" s="70">
        <f t="shared" si="9"/>
        <v>499.69179000000003</v>
      </c>
      <c r="G221" s="125"/>
      <c r="H221" s="125"/>
      <c r="I221" s="39"/>
      <c r="L221" s="132"/>
      <c r="M221" s="132"/>
      <c r="N221" s="39"/>
    </row>
    <row r="222" spans="1:14" s="59" customFormat="1" x14ac:dyDescent="0.25">
      <c r="A222" s="124" t="s">
        <v>193</v>
      </c>
      <c r="B222" s="124"/>
      <c r="C222" s="124"/>
      <c r="D222" s="124"/>
      <c r="E222" s="124"/>
      <c r="F222" s="124"/>
      <c r="G222" s="124"/>
      <c r="H222" s="124"/>
      <c r="J222" s="39"/>
    </row>
    <row r="223" spans="1:14" s="59" customFormat="1" ht="15.75" customHeight="1" x14ac:dyDescent="0.25">
      <c r="A223" s="125">
        <v>13</v>
      </c>
      <c r="B223" s="125"/>
      <c r="C223" s="70" t="s">
        <v>190</v>
      </c>
      <c r="D223" s="56">
        <f>(17.7)*10.764</f>
        <v>190.52279999999999</v>
      </c>
      <c r="E223" s="70">
        <v>0</v>
      </c>
      <c r="F223" s="70">
        <f>D223*(($F$168)+1)+(IF(E223&lt;101,E223,IF(E223&lt;201,E223/2,IF(E223&lt;=301,E223/3,E223/4))))</f>
        <v>295.31034</v>
      </c>
      <c r="G223" s="125" t="str">
        <f>A222</f>
        <v>8th &amp; 15th (Part Refuge Area)</v>
      </c>
      <c r="H223" s="125"/>
      <c r="I223" s="39"/>
      <c r="L223" s="132"/>
      <c r="M223" s="132"/>
      <c r="N223" s="39"/>
    </row>
    <row r="224" spans="1:14" s="59" customFormat="1" ht="15.75" customHeight="1" x14ac:dyDescent="0.25">
      <c r="A224" s="125">
        <f t="shared" ref="A224:A237" si="11">A223+1</f>
        <v>14</v>
      </c>
      <c r="B224" s="125"/>
      <c r="C224" s="70" t="s">
        <v>190</v>
      </c>
      <c r="D224" s="56">
        <f>(17.7)*10.764</f>
        <v>190.52279999999999</v>
      </c>
      <c r="E224" s="70">
        <v>0</v>
      </c>
      <c r="F224" s="70">
        <f>D224*(($F$168)+1)+(IF(E224&lt;101,E224,IF(E224&lt;201,E224/2,IF(E224&lt;=301,E224/3,E224/4))))</f>
        <v>295.31034</v>
      </c>
      <c r="G224" s="125"/>
      <c r="H224" s="125"/>
      <c r="I224" s="39"/>
      <c r="L224" s="132"/>
      <c r="M224" s="132"/>
      <c r="N224" s="39"/>
    </row>
    <row r="225" spans="1:14" s="59" customFormat="1" ht="15.75" customHeight="1" x14ac:dyDescent="0.25">
      <c r="A225" s="125">
        <f t="shared" si="11"/>
        <v>15</v>
      </c>
      <c r="B225" s="125"/>
      <c r="C225" s="125" t="s">
        <v>192</v>
      </c>
      <c r="D225" s="125"/>
      <c r="E225" s="125"/>
      <c r="F225" s="125"/>
      <c r="G225" s="125"/>
      <c r="H225" s="125"/>
      <c r="I225" s="39"/>
      <c r="L225" s="132"/>
      <c r="M225" s="132"/>
      <c r="N225" s="39"/>
    </row>
    <row r="226" spans="1:14" s="59" customFormat="1" ht="15.75" customHeight="1" x14ac:dyDescent="0.25">
      <c r="A226" s="125">
        <f t="shared" si="11"/>
        <v>16</v>
      </c>
      <c r="B226" s="125"/>
      <c r="C226" s="125"/>
      <c r="D226" s="125"/>
      <c r="E226" s="125"/>
      <c r="F226" s="125"/>
      <c r="G226" s="125"/>
      <c r="H226" s="125"/>
      <c r="I226" s="39"/>
      <c r="L226" s="132"/>
      <c r="M226" s="132"/>
      <c r="N226" s="39"/>
    </row>
    <row r="227" spans="1:14" s="59" customFormat="1" ht="15.75" customHeight="1" x14ac:dyDescent="0.25">
      <c r="A227" s="125">
        <f t="shared" si="11"/>
        <v>17</v>
      </c>
      <c r="B227" s="125"/>
      <c r="C227" s="125"/>
      <c r="D227" s="125"/>
      <c r="E227" s="125"/>
      <c r="F227" s="125"/>
      <c r="G227" s="125"/>
      <c r="H227" s="125"/>
      <c r="I227" s="39"/>
      <c r="L227" s="132"/>
      <c r="M227" s="132"/>
      <c r="N227" s="39"/>
    </row>
    <row r="228" spans="1:14" s="59" customFormat="1" ht="15.75" customHeight="1" x14ac:dyDescent="0.25">
      <c r="A228" s="125">
        <f t="shared" si="11"/>
        <v>18</v>
      </c>
      <c r="B228" s="125"/>
      <c r="C228" s="125"/>
      <c r="D228" s="125"/>
      <c r="E228" s="125"/>
      <c r="F228" s="125"/>
      <c r="G228" s="125"/>
      <c r="H228" s="125"/>
      <c r="I228" s="39"/>
      <c r="L228" s="132"/>
      <c r="M228" s="132"/>
      <c r="N228" s="39"/>
    </row>
    <row r="229" spans="1:14" s="59" customFormat="1" ht="15.75" customHeight="1" x14ac:dyDescent="0.25">
      <c r="A229" s="125">
        <f t="shared" si="11"/>
        <v>19</v>
      </c>
      <c r="B229" s="125"/>
      <c r="C229" s="125"/>
      <c r="D229" s="125"/>
      <c r="E229" s="125"/>
      <c r="F229" s="125"/>
      <c r="G229" s="125"/>
      <c r="H229" s="125"/>
      <c r="I229" s="39"/>
      <c r="L229" s="132"/>
      <c r="M229" s="132"/>
      <c r="N229" s="39"/>
    </row>
    <row r="230" spans="1:14" s="59" customFormat="1" ht="15.75" customHeight="1" x14ac:dyDescent="0.25">
      <c r="A230" s="125">
        <f t="shared" si="11"/>
        <v>20</v>
      </c>
      <c r="B230" s="125"/>
      <c r="C230" s="70" t="s">
        <v>189</v>
      </c>
      <c r="D230" s="56">
        <f>(29.95)*10.764</f>
        <v>322.3818</v>
      </c>
      <c r="E230" s="70">
        <v>0</v>
      </c>
      <c r="F230" s="70">
        <f t="shared" ref="F230:F237" si="12">D230*(($F$168)+1)+(IF(E230&lt;101,E230,IF(E230&lt;201,E230/2,IF(E230&lt;=301,E230/3,E230/4))))</f>
        <v>499.69179000000003</v>
      </c>
      <c r="G230" s="125"/>
      <c r="H230" s="125"/>
      <c r="I230" s="39"/>
      <c r="L230" s="132"/>
      <c r="M230" s="132"/>
      <c r="N230" s="39"/>
    </row>
    <row r="231" spans="1:14" s="59" customFormat="1" ht="15.75" customHeight="1" x14ac:dyDescent="0.25">
      <c r="A231" s="125">
        <f t="shared" si="11"/>
        <v>21</v>
      </c>
      <c r="B231" s="125"/>
      <c r="C231" s="70" t="s">
        <v>189</v>
      </c>
      <c r="D231" s="56">
        <f>(28.56)*10.764</f>
        <v>307.41983999999997</v>
      </c>
      <c r="E231" s="70">
        <v>0</v>
      </c>
      <c r="F231" s="70">
        <f t="shared" si="12"/>
        <v>476.50075199999998</v>
      </c>
      <c r="G231" s="125"/>
      <c r="H231" s="125"/>
      <c r="I231" s="39"/>
      <c r="L231" s="132"/>
      <c r="M231" s="132"/>
      <c r="N231" s="39"/>
    </row>
    <row r="232" spans="1:14" s="59" customFormat="1" ht="15.75" customHeight="1" x14ac:dyDescent="0.25">
      <c r="A232" s="125">
        <f t="shared" si="11"/>
        <v>22</v>
      </c>
      <c r="B232" s="125"/>
      <c r="C232" s="70" t="s">
        <v>190</v>
      </c>
      <c r="D232" s="56">
        <f>(24.55)*10.764</f>
        <v>264.25619999999998</v>
      </c>
      <c r="E232" s="70">
        <v>0</v>
      </c>
      <c r="F232" s="70">
        <f t="shared" si="12"/>
        <v>409.59710999999999</v>
      </c>
      <c r="G232" s="125"/>
      <c r="H232" s="125"/>
      <c r="I232" s="39"/>
      <c r="L232" s="132"/>
      <c r="M232" s="132"/>
      <c r="N232" s="39"/>
    </row>
    <row r="233" spans="1:14" s="59" customFormat="1" ht="15.75" customHeight="1" x14ac:dyDescent="0.25">
      <c r="A233" s="125">
        <f t="shared" si="11"/>
        <v>23</v>
      </c>
      <c r="B233" s="125"/>
      <c r="C233" s="70" t="s">
        <v>190</v>
      </c>
      <c r="D233" s="56">
        <f>(24.55)*10.764</f>
        <v>264.25619999999998</v>
      </c>
      <c r="E233" s="70">
        <v>0</v>
      </c>
      <c r="F233" s="70">
        <f t="shared" si="12"/>
        <v>409.59710999999999</v>
      </c>
      <c r="G233" s="125"/>
      <c r="H233" s="125"/>
      <c r="I233" s="39"/>
      <c r="L233" s="132"/>
      <c r="M233" s="132"/>
      <c r="N233" s="39"/>
    </row>
    <row r="234" spans="1:14" s="59" customFormat="1" ht="15.75" customHeight="1" x14ac:dyDescent="0.25">
      <c r="A234" s="125">
        <f t="shared" si="11"/>
        <v>24</v>
      </c>
      <c r="B234" s="125"/>
      <c r="C234" s="70" t="s">
        <v>190</v>
      </c>
      <c r="D234" s="56">
        <f>(24.55)*10.764</f>
        <v>264.25619999999998</v>
      </c>
      <c r="E234" s="70">
        <v>0</v>
      </c>
      <c r="F234" s="70">
        <f t="shared" si="12"/>
        <v>409.59710999999999</v>
      </c>
      <c r="G234" s="125"/>
      <c r="H234" s="125"/>
      <c r="I234" s="39"/>
      <c r="L234" s="132"/>
      <c r="M234" s="132"/>
      <c r="N234" s="39"/>
    </row>
    <row r="235" spans="1:14" s="59" customFormat="1" ht="15.75" customHeight="1" x14ac:dyDescent="0.25">
      <c r="A235" s="125">
        <f t="shared" si="11"/>
        <v>25</v>
      </c>
      <c r="B235" s="125"/>
      <c r="C235" s="70" t="s">
        <v>190</v>
      </c>
      <c r="D235" s="56">
        <f>(24.55)*10.764</f>
        <v>264.25619999999998</v>
      </c>
      <c r="E235" s="70">
        <v>0</v>
      </c>
      <c r="F235" s="70">
        <f t="shared" si="12"/>
        <v>409.59710999999999</v>
      </c>
      <c r="G235" s="125"/>
      <c r="H235" s="125"/>
      <c r="I235" s="39"/>
      <c r="L235" s="132"/>
      <c r="M235" s="132"/>
      <c r="N235" s="39"/>
    </row>
    <row r="236" spans="1:14" s="59" customFormat="1" ht="15.75" customHeight="1" x14ac:dyDescent="0.25">
      <c r="A236" s="125">
        <f t="shared" si="11"/>
        <v>26</v>
      </c>
      <c r="B236" s="125"/>
      <c r="C236" s="70" t="s">
        <v>189</v>
      </c>
      <c r="D236" s="56">
        <f>(28.6)*10.764</f>
        <v>307.85039999999998</v>
      </c>
      <c r="E236" s="70">
        <v>0</v>
      </c>
      <c r="F236" s="70">
        <f t="shared" si="12"/>
        <v>477.16811999999999</v>
      </c>
      <c r="G236" s="125"/>
      <c r="H236" s="125"/>
      <c r="I236" s="39"/>
      <c r="L236" s="132"/>
      <c r="M236" s="132"/>
      <c r="N236" s="39"/>
    </row>
    <row r="237" spans="1:14" s="59" customFormat="1" ht="15.75" customHeight="1" x14ac:dyDescent="0.25">
      <c r="A237" s="125">
        <f t="shared" si="11"/>
        <v>27</v>
      </c>
      <c r="B237" s="125"/>
      <c r="C237" s="70" t="s">
        <v>189</v>
      </c>
      <c r="D237" s="56">
        <f>(29.95)*10.764</f>
        <v>322.3818</v>
      </c>
      <c r="E237" s="70">
        <v>0</v>
      </c>
      <c r="F237" s="70">
        <f t="shared" si="12"/>
        <v>499.69179000000003</v>
      </c>
      <c r="G237" s="125"/>
      <c r="H237" s="125"/>
      <c r="I237" s="39"/>
      <c r="L237" s="132"/>
      <c r="M237" s="132"/>
      <c r="N237" s="39"/>
    </row>
    <row r="238" spans="1:14" s="59" customFormat="1" x14ac:dyDescent="0.25">
      <c r="A238" s="124" t="s">
        <v>205</v>
      </c>
      <c r="B238" s="124"/>
      <c r="C238" s="124"/>
      <c r="D238" s="124"/>
      <c r="E238" s="124"/>
      <c r="F238" s="124"/>
      <c r="G238" s="124"/>
      <c r="H238" s="124"/>
      <c r="J238" s="39"/>
    </row>
    <row r="239" spans="1:14" s="59" customFormat="1" ht="15.75" customHeight="1" x14ac:dyDescent="0.25">
      <c r="A239" s="125">
        <v>13</v>
      </c>
      <c r="B239" s="125"/>
      <c r="C239" s="70" t="s">
        <v>190</v>
      </c>
      <c r="D239" s="56">
        <f>(17.7)*10.764</f>
        <v>190.52279999999999</v>
      </c>
      <c r="E239" s="70">
        <v>0</v>
      </c>
      <c r="F239" s="70">
        <f>D239*(($F$168)+1)+(IF(E239&lt;101,E239,IF(E239&lt;201,E239/2,IF(E239&lt;=301,E239/3,E239/4))))</f>
        <v>295.31034</v>
      </c>
      <c r="G239" s="125" t="str">
        <f>A238</f>
        <v>22nd Floor (Part Refuge Area)</v>
      </c>
      <c r="H239" s="125"/>
      <c r="I239" s="39"/>
      <c r="L239" s="132"/>
      <c r="M239" s="132"/>
      <c r="N239" s="39"/>
    </row>
    <row r="240" spans="1:14" s="59" customFormat="1" ht="15.75" customHeight="1" x14ac:dyDescent="0.25">
      <c r="A240" s="125">
        <f t="shared" ref="A240:A253" si="13">A239+1</f>
        <v>14</v>
      </c>
      <c r="B240" s="125"/>
      <c r="C240" s="70" t="s">
        <v>190</v>
      </c>
      <c r="D240" s="56">
        <f>(17.7)*10.764</f>
        <v>190.52279999999999</v>
      </c>
      <c r="E240" s="70">
        <v>0</v>
      </c>
      <c r="F240" s="70">
        <f>D240*(($F$168)+1)+(IF(E240&lt;101,E240,IF(E240&lt;201,E240/2,IF(E240&lt;=301,E240/3,E240/4))))</f>
        <v>295.31034</v>
      </c>
      <c r="G240" s="125"/>
      <c r="H240" s="125"/>
      <c r="I240" s="39"/>
      <c r="L240" s="132"/>
      <c r="M240" s="132"/>
      <c r="N240" s="39"/>
    </row>
    <row r="241" spans="1:14" s="59" customFormat="1" ht="15.75" customHeight="1" x14ac:dyDescent="0.25">
      <c r="A241" s="125">
        <f t="shared" si="13"/>
        <v>15</v>
      </c>
      <c r="B241" s="125"/>
      <c r="C241" s="70" t="s">
        <v>190</v>
      </c>
      <c r="D241" s="56">
        <f>(17.7)*10.764</f>
        <v>190.52279999999999</v>
      </c>
      <c r="E241" s="70">
        <v>0</v>
      </c>
      <c r="F241" s="70">
        <f>D241*(($F$168)+1)+(IF(E241&lt;101,E241,IF(E241&lt;201,E241/2,IF(E241&lt;=301,E241/3,E241/4))))</f>
        <v>295.31034</v>
      </c>
      <c r="G241" s="125"/>
      <c r="H241" s="125"/>
      <c r="I241" s="39"/>
      <c r="L241" s="132"/>
      <c r="M241" s="132"/>
      <c r="N241" s="39"/>
    </row>
    <row r="242" spans="1:14" s="59" customFormat="1" ht="15.75" customHeight="1" x14ac:dyDescent="0.25">
      <c r="A242" s="125">
        <f t="shared" si="13"/>
        <v>16</v>
      </c>
      <c r="B242" s="125"/>
      <c r="C242" s="125" t="s">
        <v>192</v>
      </c>
      <c r="D242" s="125"/>
      <c r="E242" s="125"/>
      <c r="F242" s="125"/>
      <c r="G242" s="125"/>
      <c r="H242" s="125"/>
      <c r="I242" s="39"/>
      <c r="L242" s="132"/>
      <c r="M242" s="132"/>
      <c r="N242" s="39"/>
    </row>
    <row r="243" spans="1:14" s="59" customFormat="1" ht="15.75" customHeight="1" x14ac:dyDescent="0.25">
      <c r="A243" s="125">
        <f t="shared" si="13"/>
        <v>17</v>
      </c>
      <c r="B243" s="125"/>
      <c r="C243" s="125"/>
      <c r="D243" s="125"/>
      <c r="E243" s="125"/>
      <c r="F243" s="125"/>
      <c r="G243" s="125"/>
      <c r="H243" s="125"/>
      <c r="I243" s="39"/>
      <c r="L243" s="132"/>
      <c r="M243" s="132"/>
      <c r="N243" s="39"/>
    </row>
    <row r="244" spans="1:14" s="59" customFormat="1" ht="15.75" customHeight="1" x14ac:dyDescent="0.25">
      <c r="A244" s="125">
        <f t="shared" si="13"/>
        <v>18</v>
      </c>
      <c r="B244" s="125"/>
      <c r="C244" s="125"/>
      <c r="D244" s="125"/>
      <c r="E244" s="125"/>
      <c r="F244" s="125"/>
      <c r="G244" s="125"/>
      <c r="H244" s="125"/>
      <c r="I244" s="39"/>
      <c r="L244" s="132"/>
      <c r="M244" s="132"/>
      <c r="N244" s="39"/>
    </row>
    <row r="245" spans="1:14" s="59" customFormat="1" ht="15.75" customHeight="1" x14ac:dyDescent="0.25">
      <c r="A245" s="125">
        <f t="shared" si="13"/>
        <v>19</v>
      </c>
      <c r="B245" s="125"/>
      <c r="C245" s="125"/>
      <c r="D245" s="125"/>
      <c r="E245" s="125"/>
      <c r="F245" s="125"/>
      <c r="G245" s="125"/>
      <c r="H245" s="125"/>
      <c r="I245" s="39"/>
      <c r="L245" s="132"/>
      <c r="M245" s="132"/>
      <c r="N245" s="39"/>
    </row>
    <row r="246" spans="1:14" s="59" customFormat="1" ht="15.75" customHeight="1" x14ac:dyDescent="0.25">
      <c r="A246" s="125">
        <f t="shared" si="13"/>
        <v>20</v>
      </c>
      <c r="B246" s="125"/>
      <c r="C246" s="70" t="s">
        <v>189</v>
      </c>
      <c r="D246" s="56">
        <f>(29.95)*10.764</f>
        <v>322.3818</v>
      </c>
      <c r="E246" s="70">
        <v>0</v>
      </c>
      <c r="F246" s="70">
        <f t="shared" ref="F246:F253" si="14">D246*(($F$168)+1)+(IF(E246&lt;101,E246,IF(E246&lt;201,E246/2,IF(E246&lt;=301,E246/3,E246/4))))</f>
        <v>499.69179000000003</v>
      </c>
      <c r="G246" s="125"/>
      <c r="H246" s="125"/>
      <c r="I246" s="39"/>
      <c r="L246" s="132"/>
      <c r="M246" s="132"/>
      <c r="N246" s="39"/>
    </row>
    <row r="247" spans="1:14" s="59" customFormat="1" ht="15.75" customHeight="1" x14ac:dyDescent="0.25">
      <c r="A247" s="125">
        <f t="shared" si="13"/>
        <v>21</v>
      </c>
      <c r="B247" s="125"/>
      <c r="C247" s="70" t="s">
        <v>189</v>
      </c>
      <c r="D247" s="56">
        <f>(28.56)*10.764</f>
        <v>307.41983999999997</v>
      </c>
      <c r="E247" s="70">
        <v>0</v>
      </c>
      <c r="F247" s="70">
        <f t="shared" si="14"/>
        <v>476.50075199999998</v>
      </c>
      <c r="G247" s="125"/>
      <c r="H247" s="125"/>
      <c r="I247" s="39"/>
      <c r="L247" s="132"/>
      <c r="M247" s="132"/>
      <c r="N247" s="39"/>
    </row>
    <row r="248" spans="1:14" s="59" customFormat="1" ht="15.75" customHeight="1" x14ac:dyDescent="0.25">
      <c r="A248" s="125">
        <f t="shared" si="13"/>
        <v>22</v>
      </c>
      <c r="B248" s="125"/>
      <c r="C248" s="70" t="s">
        <v>190</v>
      </c>
      <c r="D248" s="56">
        <f>(24.55)*10.764</f>
        <v>264.25619999999998</v>
      </c>
      <c r="E248" s="70">
        <v>0</v>
      </c>
      <c r="F248" s="70">
        <f t="shared" si="14"/>
        <v>409.59710999999999</v>
      </c>
      <c r="G248" s="125"/>
      <c r="H248" s="125"/>
      <c r="I248" s="39"/>
      <c r="L248" s="132"/>
      <c r="M248" s="132"/>
      <c r="N248" s="39"/>
    </row>
    <row r="249" spans="1:14" s="59" customFormat="1" ht="15.75" customHeight="1" x14ac:dyDescent="0.25">
      <c r="A249" s="125">
        <f t="shared" si="13"/>
        <v>23</v>
      </c>
      <c r="B249" s="125"/>
      <c r="C249" s="70" t="s">
        <v>190</v>
      </c>
      <c r="D249" s="56">
        <f>(24.55)*10.764</f>
        <v>264.25619999999998</v>
      </c>
      <c r="E249" s="70">
        <v>0</v>
      </c>
      <c r="F249" s="70">
        <f t="shared" si="14"/>
        <v>409.59710999999999</v>
      </c>
      <c r="G249" s="125"/>
      <c r="H249" s="125"/>
      <c r="I249" s="39"/>
      <c r="L249" s="132"/>
      <c r="M249" s="132"/>
      <c r="N249" s="39"/>
    </row>
    <row r="250" spans="1:14" s="59" customFormat="1" ht="15.75" customHeight="1" x14ac:dyDescent="0.25">
      <c r="A250" s="125">
        <f t="shared" si="13"/>
        <v>24</v>
      </c>
      <c r="B250" s="125"/>
      <c r="C250" s="70" t="s">
        <v>190</v>
      </c>
      <c r="D250" s="56">
        <f>(24.55)*10.764</f>
        <v>264.25619999999998</v>
      </c>
      <c r="E250" s="70">
        <v>0</v>
      </c>
      <c r="F250" s="70">
        <f t="shared" si="14"/>
        <v>409.59710999999999</v>
      </c>
      <c r="G250" s="125"/>
      <c r="H250" s="125"/>
      <c r="I250" s="39"/>
      <c r="L250" s="132"/>
      <c r="M250" s="132"/>
      <c r="N250" s="39"/>
    </row>
    <row r="251" spans="1:14" s="59" customFormat="1" ht="15.75" customHeight="1" x14ac:dyDescent="0.25">
      <c r="A251" s="125">
        <f t="shared" si="13"/>
        <v>25</v>
      </c>
      <c r="B251" s="125"/>
      <c r="C251" s="70" t="s">
        <v>190</v>
      </c>
      <c r="D251" s="56">
        <f>(24.55)*10.764</f>
        <v>264.25619999999998</v>
      </c>
      <c r="E251" s="70">
        <v>0</v>
      </c>
      <c r="F251" s="70">
        <f t="shared" si="14"/>
        <v>409.59710999999999</v>
      </c>
      <c r="G251" s="125"/>
      <c r="H251" s="125"/>
      <c r="I251" s="39"/>
      <c r="L251" s="132"/>
      <c r="M251" s="132"/>
      <c r="N251" s="39"/>
    </row>
    <row r="252" spans="1:14" s="59" customFormat="1" ht="15.75" customHeight="1" x14ac:dyDescent="0.25">
      <c r="A252" s="125">
        <f t="shared" si="13"/>
        <v>26</v>
      </c>
      <c r="B252" s="125"/>
      <c r="C252" s="70" t="s">
        <v>189</v>
      </c>
      <c r="D252" s="56">
        <f>(28.6)*10.764</f>
        <v>307.85039999999998</v>
      </c>
      <c r="E252" s="70">
        <v>0</v>
      </c>
      <c r="F252" s="70">
        <f t="shared" si="14"/>
        <v>477.16811999999999</v>
      </c>
      <c r="G252" s="125"/>
      <c r="H252" s="125"/>
      <c r="I252" s="39"/>
      <c r="L252" s="132"/>
      <c r="M252" s="132"/>
      <c r="N252" s="39"/>
    </row>
    <row r="253" spans="1:14" s="59" customFormat="1" ht="15.75" customHeight="1" x14ac:dyDescent="0.25">
      <c r="A253" s="125">
        <f t="shared" si="13"/>
        <v>27</v>
      </c>
      <c r="B253" s="125"/>
      <c r="C253" s="70" t="s">
        <v>189</v>
      </c>
      <c r="D253" s="56">
        <f>(29.95)*10.764</f>
        <v>322.3818</v>
      </c>
      <c r="E253" s="70">
        <v>0</v>
      </c>
      <c r="F253" s="70">
        <f t="shared" si="14"/>
        <v>499.69179000000003</v>
      </c>
      <c r="G253" s="125"/>
      <c r="H253" s="125"/>
      <c r="I253" s="39"/>
      <c r="L253" s="132"/>
      <c r="M253" s="132"/>
      <c r="N253" s="39"/>
    </row>
    <row r="254" spans="1:14" s="58" customFormat="1" x14ac:dyDescent="0.25">
      <c r="A254" s="124" t="s">
        <v>188</v>
      </c>
      <c r="B254" s="124"/>
      <c r="C254" s="124"/>
      <c r="D254" s="124"/>
      <c r="E254" s="124"/>
      <c r="F254" s="124"/>
      <c r="G254" s="124"/>
      <c r="H254" s="124"/>
      <c r="J254" s="39"/>
    </row>
    <row r="255" spans="1:14" s="58" customFormat="1" x14ac:dyDescent="0.25">
      <c r="A255" s="124" t="s">
        <v>237</v>
      </c>
      <c r="B255" s="124"/>
      <c r="C255" s="124"/>
      <c r="D255" s="124"/>
      <c r="E255" s="124"/>
      <c r="F255" s="124"/>
      <c r="G255" s="124"/>
      <c r="H255" s="124"/>
      <c r="J255" s="39"/>
    </row>
    <row r="256" spans="1:14" s="58" customFormat="1" x14ac:dyDescent="0.25">
      <c r="A256" s="124" t="s">
        <v>236</v>
      </c>
      <c r="B256" s="124"/>
      <c r="C256" s="124"/>
      <c r="D256" s="124"/>
      <c r="E256" s="124"/>
      <c r="F256" s="124"/>
      <c r="G256" s="124"/>
      <c r="H256" s="124"/>
      <c r="J256" s="39"/>
    </row>
    <row r="257" spans="1:14" s="58" customFormat="1" x14ac:dyDescent="0.25">
      <c r="A257" s="124" t="s">
        <v>201</v>
      </c>
      <c r="B257" s="124"/>
      <c r="C257" s="124"/>
      <c r="D257" s="124"/>
      <c r="E257" s="124"/>
      <c r="F257" s="124"/>
      <c r="G257" s="124"/>
      <c r="H257" s="124"/>
      <c r="J257" s="39"/>
    </row>
    <row r="258" spans="1:14" s="58" customFormat="1" x14ac:dyDescent="0.25">
      <c r="A258" s="124" t="s">
        <v>202</v>
      </c>
      <c r="B258" s="124"/>
      <c r="C258" s="124"/>
      <c r="D258" s="124"/>
      <c r="E258" s="124"/>
      <c r="F258" s="124"/>
      <c r="G258" s="124"/>
      <c r="H258" s="124"/>
      <c r="I258" s="64"/>
      <c r="J258" s="62"/>
      <c r="K258" s="64"/>
      <c r="L258" s="64"/>
      <c r="M258" s="64"/>
    </row>
    <row r="259" spans="1:14" s="58" customFormat="1" ht="15.75" customHeight="1" x14ac:dyDescent="0.25">
      <c r="A259" s="124" t="s">
        <v>203</v>
      </c>
      <c r="B259" s="124"/>
      <c r="C259" s="124"/>
      <c r="D259" s="124"/>
      <c r="E259" s="124"/>
      <c r="F259" s="124"/>
      <c r="G259" s="124"/>
      <c r="H259" s="124"/>
      <c r="I259" s="64"/>
      <c r="J259" s="62"/>
      <c r="K259" s="64"/>
      <c r="L259" s="64"/>
      <c r="M259" s="64"/>
    </row>
    <row r="260" spans="1:14" s="58" customFormat="1" ht="15.75" customHeight="1" x14ac:dyDescent="0.25">
      <c r="A260" s="125">
        <v>1</v>
      </c>
      <c r="B260" s="125"/>
      <c r="C260" s="70" t="s">
        <v>190</v>
      </c>
      <c r="D260" s="56">
        <f>(24.55)*10.764</f>
        <v>264.25619999999998</v>
      </c>
      <c r="E260" s="70">
        <v>0</v>
      </c>
      <c r="F260" s="70">
        <f t="shared" ref="F260:F274" si="15">D260*(($F$168)+1)+(IF(E260&lt;101,E260,IF(E260&lt;201,E260/2,IF(E260&lt;=301,E260/3,E260/4))))</f>
        <v>409.59710999999999</v>
      </c>
      <c r="G260" s="125" t="str">
        <f>A259</f>
        <v>1st Floor for Residential</v>
      </c>
      <c r="H260" s="125"/>
      <c r="I260" s="62"/>
      <c r="J260" s="62"/>
      <c r="K260" s="64"/>
      <c r="L260" s="140"/>
      <c r="M260" s="140"/>
      <c r="N260" s="39"/>
    </row>
    <row r="261" spans="1:14" s="58" customFormat="1" ht="15.75" customHeight="1" x14ac:dyDescent="0.25">
      <c r="A261" s="125">
        <f t="shared" ref="A261:A274" si="16">A260+1</f>
        <v>2</v>
      </c>
      <c r="B261" s="125"/>
      <c r="C261" s="70" t="s">
        <v>190</v>
      </c>
      <c r="D261" s="56">
        <f>(24.55)*10.764</f>
        <v>264.25619999999998</v>
      </c>
      <c r="E261" s="70">
        <v>0</v>
      </c>
      <c r="F261" s="70">
        <f t="shared" si="15"/>
        <v>409.59710999999999</v>
      </c>
      <c r="G261" s="125"/>
      <c r="H261" s="125"/>
      <c r="I261" s="62"/>
      <c r="J261" s="64"/>
      <c r="K261" s="62"/>
      <c r="L261" s="140"/>
      <c r="M261" s="140"/>
      <c r="N261" s="39"/>
    </row>
    <row r="262" spans="1:14" s="58" customFormat="1" ht="15.75" customHeight="1" x14ac:dyDescent="0.25">
      <c r="A262" s="125">
        <f t="shared" si="16"/>
        <v>3</v>
      </c>
      <c r="B262" s="125"/>
      <c r="C262" s="70" t="s">
        <v>190</v>
      </c>
      <c r="D262" s="56">
        <f>(24.55)*10.764</f>
        <v>264.25619999999998</v>
      </c>
      <c r="E262" s="70">
        <v>0</v>
      </c>
      <c r="F262" s="70">
        <f t="shared" si="15"/>
        <v>409.59710999999999</v>
      </c>
      <c r="G262" s="125"/>
      <c r="H262" s="125"/>
      <c r="I262" s="62"/>
      <c r="J262" s="64"/>
      <c r="K262" s="64"/>
      <c r="L262" s="140"/>
      <c r="M262" s="140"/>
      <c r="N262" s="39"/>
    </row>
    <row r="263" spans="1:14" s="58" customFormat="1" ht="15.75" customHeight="1" x14ac:dyDescent="0.25">
      <c r="A263" s="125">
        <f t="shared" si="16"/>
        <v>4</v>
      </c>
      <c r="B263" s="125"/>
      <c r="C263" s="70" t="s">
        <v>189</v>
      </c>
      <c r="D263" s="56">
        <f>(28.56)*10.764</f>
        <v>307.41983999999997</v>
      </c>
      <c r="E263" s="70">
        <v>0</v>
      </c>
      <c r="F263" s="70">
        <f t="shared" si="15"/>
        <v>476.50075199999998</v>
      </c>
      <c r="G263" s="125"/>
      <c r="H263" s="125"/>
      <c r="I263" s="62"/>
      <c r="J263" s="64"/>
      <c r="K263" s="64"/>
      <c r="L263" s="140"/>
      <c r="M263" s="140"/>
      <c r="N263" s="39"/>
    </row>
    <row r="264" spans="1:14" s="58" customFormat="1" ht="15.75" customHeight="1" x14ac:dyDescent="0.25">
      <c r="A264" s="125">
        <f t="shared" si="16"/>
        <v>5</v>
      </c>
      <c r="B264" s="125"/>
      <c r="C264" s="70" t="s">
        <v>189</v>
      </c>
      <c r="D264" s="56">
        <f>(29.95)*10.764</f>
        <v>322.3818</v>
      </c>
      <c r="E264" s="70">
        <v>0</v>
      </c>
      <c r="F264" s="70">
        <f t="shared" si="15"/>
        <v>499.69179000000003</v>
      </c>
      <c r="G264" s="125"/>
      <c r="H264" s="125"/>
      <c r="I264" s="62"/>
      <c r="J264" s="64"/>
      <c r="K264" s="64"/>
      <c r="L264" s="140"/>
      <c r="M264" s="140"/>
      <c r="N264" s="39"/>
    </row>
    <row r="265" spans="1:14" s="58" customFormat="1" ht="15.75" customHeight="1" x14ac:dyDescent="0.25">
      <c r="A265" s="125">
        <f t="shared" si="16"/>
        <v>6</v>
      </c>
      <c r="B265" s="125"/>
      <c r="C265" s="70" t="s">
        <v>190</v>
      </c>
      <c r="D265" s="56">
        <f>(17.64)*10.764</f>
        <v>189.87696</v>
      </c>
      <c r="E265" s="70">
        <v>0</v>
      </c>
      <c r="F265" s="70">
        <f t="shared" si="15"/>
        <v>294.30928799999998</v>
      </c>
      <c r="G265" s="125"/>
      <c r="H265" s="125"/>
      <c r="I265" s="39"/>
      <c r="L265" s="132"/>
      <c r="M265" s="132"/>
      <c r="N265" s="39"/>
    </row>
    <row r="266" spans="1:14" s="58" customFormat="1" ht="15.75" customHeight="1" x14ac:dyDescent="0.25">
      <c r="A266" s="125">
        <f t="shared" si="16"/>
        <v>7</v>
      </c>
      <c r="B266" s="125"/>
      <c r="C266" s="70" t="s">
        <v>190</v>
      </c>
      <c r="D266" s="56">
        <f t="shared" ref="D266:D271" si="17">(17.7)*10.764</f>
        <v>190.52279999999999</v>
      </c>
      <c r="E266" s="70">
        <v>0</v>
      </c>
      <c r="F266" s="70">
        <f t="shared" si="15"/>
        <v>295.31034</v>
      </c>
      <c r="G266" s="125"/>
      <c r="H266" s="125"/>
      <c r="I266" s="39"/>
      <c r="L266" s="132"/>
      <c r="M266" s="132"/>
      <c r="N266" s="39"/>
    </row>
    <row r="267" spans="1:14" s="58" customFormat="1" ht="15.75" customHeight="1" x14ac:dyDescent="0.25">
      <c r="A267" s="125">
        <f t="shared" si="16"/>
        <v>8</v>
      </c>
      <c r="B267" s="125"/>
      <c r="C267" s="70" t="s">
        <v>190</v>
      </c>
      <c r="D267" s="56">
        <f t="shared" si="17"/>
        <v>190.52279999999999</v>
      </c>
      <c r="E267" s="70">
        <v>0</v>
      </c>
      <c r="F267" s="70">
        <f t="shared" si="15"/>
        <v>295.31034</v>
      </c>
      <c r="G267" s="125"/>
      <c r="H267" s="125"/>
      <c r="I267" s="39"/>
      <c r="L267" s="132"/>
      <c r="M267" s="132"/>
      <c r="N267" s="39"/>
    </row>
    <row r="268" spans="1:14" s="58" customFormat="1" ht="15.75" customHeight="1" x14ac:dyDescent="0.25">
      <c r="A268" s="125">
        <f t="shared" si="16"/>
        <v>9</v>
      </c>
      <c r="B268" s="125"/>
      <c r="C268" s="70" t="s">
        <v>190</v>
      </c>
      <c r="D268" s="56">
        <f t="shared" si="17"/>
        <v>190.52279999999999</v>
      </c>
      <c r="E268" s="70">
        <v>0</v>
      </c>
      <c r="F268" s="70">
        <f t="shared" si="15"/>
        <v>295.31034</v>
      </c>
      <c r="G268" s="125"/>
      <c r="H268" s="125"/>
      <c r="I268" s="39"/>
      <c r="L268" s="132"/>
      <c r="M268" s="132"/>
      <c r="N268" s="39"/>
    </row>
    <row r="269" spans="1:14" s="58" customFormat="1" ht="15.75" customHeight="1" x14ac:dyDescent="0.25">
      <c r="A269" s="125">
        <f t="shared" si="16"/>
        <v>10</v>
      </c>
      <c r="B269" s="125"/>
      <c r="C269" s="70" t="s">
        <v>190</v>
      </c>
      <c r="D269" s="56">
        <f t="shared" si="17"/>
        <v>190.52279999999999</v>
      </c>
      <c r="E269" s="70">
        <v>0</v>
      </c>
      <c r="F269" s="70">
        <f t="shared" si="15"/>
        <v>295.31034</v>
      </c>
      <c r="G269" s="125"/>
      <c r="H269" s="125"/>
      <c r="I269" s="39"/>
      <c r="L269" s="132"/>
      <c r="M269" s="132"/>
      <c r="N269" s="39"/>
    </row>
    <row r="270" spans="1:14" s="58" customFormat="1" ht="15.75" customHeight="1" x14ac:dyDescent="0.25">
      <c r="A270" s="125">
        <f t="shared" si="16"/>
        <v>11</v>
      </c>
      <c r="B270" s="125"/>
      <c r="C270" s="70" t="s">
        <v>190</v>
      </c>
      <c r="D270" s="56">
        <f t="shared" si="17"/>
        <v>190.52279999999999</v>
      </c>
      <c r="E270" s="70">
        <v>0</v>
      </c>
      <c r="F270" s="70">
        <f t="shared" si="15"/>
        <v>295.31034</v>
      </c>
      <c r="G270" s="125"/>
      <c r="H270" s="125"/>
      <c r="I270" s="39"/>
      <c r="L270" s="132"/>
      <c r="M270" s="132"/>
      <c r="N270" s="39"/>
    </row>
    <row r="271" spans="1:14" s="58" customFormat="1" ht="15.75" customHeight="1" x14ac:dyDescent="0.25">
      <c r="A271" s="125">
        <f t="shared" si="16"/>
        <v>12</v>
      </c>
      <c r="B271" s="125"/>
      <c r="C271" s="70" t="s">
        <v>190</v>
      </c>
      <c r="D271" s="56">
        <f t="shared" si="17"/>
        <v>190.52279999999999</v>
      </c>
      <c r="E271" s="70">
        <v>0</v>
      </c>
      <c r="F271" s="70">
        <f t="shared" si="15"/>
        <v>295.31034</v>
      </c>
      <c r="G271" s="125"/>
      <c r="H271" s="125"/>
      <c r="I271" s="39"/>
      <c r="L271" s="132"/>
      <c r="M271" s="132"/>
      <c r="N271" s="39"/>
    </row>
    <row r="272" spans="1:14" s="58" customFormat="1" ht="15.75" customHeight="1" x14ac:dyDescent="0.25">
      <c r="A272" s="125">
        <v>28</v>
      </c>
      <c r="B272" s="125"/>
      <c r="C272" s="70" t="s">
        <v>189</v>
      </c>
      <c r="D272" s="56">
        <f>(29.95)*10.764</f>
        <v>322.3818</v>
      </c>
      <c r="E272" s="70">
        <v>0</v>
      </c>
      <c r="F272" s="70">
        <f t="shared" si="15"/>
        <v>499.69179000000003</v>
      </c>
      <c r="G272" s="125"/>
      <c r="H272" s="125"/>
      <c r="I272" s="39"/>
      <c r="L272" s="132"/>
      <c r="M272" s="132"/>
      <c r="N272" s="39"/>
    </row>
    <row r="273" spans="1:14" s="58" customFormat="1" ht="15.75" customHeight="1" x14ac:dyDescent="0.25">
      <c r="A273" s="125">
        <f t="shared" si="16"/>
        <v>29</v>
      </c>
      <c r="B273" s="125"/>
      <c r="C273" s="70" t="s">
        <v>189</v>
      </c>
      <c r="D273" s="56">
        <f>(28.6)*10.764</f>
        <v>307.85039999999998</v>
      </c>
      <c r="E273" s="70">
        <v>0</v>
      </c>
      <c r="F273" s="70">
        <f t="shared" si="15"/>
        <v>477.16811999999999</v>
      </c>
      <c r="G273" s="125"/>
      <c r="H273" s="125"/>
      <c r="I273" s="39"/>
      <c r="L273" s="132"/>
      <c r="M273" s="132"/>
      <c r="N273" s="39"/>
    </row>
    <row r="274" spans="1:14" s="58" customFormat="1" ht="15.75" customHeight="1" x14ac:dyDescent="0.25">
      <c r="A274" s="125">
        <f t="shared" si="16"/>
        <v>30</v>
      </c>
      <c r="B274" s="125"/>
      <c r="C274" s="70" t="s">
        <v>190</v>
      </c>
      <c r="D274" s="56">
        <f>(24.55)*10.764</f>
        <v>264.25619999999998</v>
      </c>
      <c r="E274" s="70">
        <v>0</v>
      </c>
      <c r="F274" s="70">
        <f t="shared" si="15"/>
        <v>409.59710999999999</v>
      </c>
      <c r="G274" s="125"/>
      <c r="H274" s="125"/>
      <c r="I274" s="62"/>
      <c r="J274" s="64"/>
      <c r="K274" s="64"/>
      <c r="L274" s="140"/>
      <c r="M274" s="140"/>
      <c r="N274" s="39"/>
    </row>
    <row r="275" spans="1:14" s="59" customFormat="1" ht="15.75" customHeight="1" x14ac:dyDescent="0.25">
      <c r="A275" s="124" t="s">
        <v>204</v>
      </c>
      <c r="B275" s="124"/>
      <c r="C275" s="124"/>
      <c r="D275" s="124"/>
      <c r="E275" s="124"/>
      <c r="F275" s="124"/>
      <c r="G275" s="124"/>
      <c r="H275" s="124"/>
      <c r="I275" s="64"/>
      <c r="J275" s="62"/>
      <c r="K275" s="64"/>
      <c r="L275" s="64"/>
      <c r="M275" s="64"/>
    </row>
    <row r="276" spans="1:14" s="59" customFormat="1" ht="15.75" customHeight="1" x14ac:dyDescent="0.25">
      <c r="A276" s="125">
        <v>1</v>
      </c>
      <c r="B276" s="125"/>
      <c r="C276" s="70" t="s">
        <v>190</v>
      </c>
      <c r="D276" s="56">
        <f>(24.55)*10.764</f>
        <v>264.25619999999998</v>
      </c>
      <c r="E276" s="70">
        <v>0</v>
      </c>
      <c r="F276" s="70">
        <f t="shared" ref="F276:F290" si="18">D276*(($F$168)+1)+(IF(E276&lt;101,E276,IF(E276&lt;201,E276/2,IF(E276&lt;=301,E276/3,E276/4))))</f>
        <v>409.59710999999999</v>
      </c>
      <c r="G276" s="125" t="str">
        <f>A275</f>
        <v>2nd to 4th, 6th &amp; 7th, 10th to 12th, 14th, 16th, 18th to 20th, 23rd, 24th &amp; 26th Floor</v>
      </c>
      <c r="H276" s="125"/>
      <c r="I276" s="62"/>
      <c r="J276" s="62"/>
      <c r="K276" s="64"/>
      <c r="L276" s="140"/>
      <c r="M276" s="140"/>
      <c r="N276" s="39"/>
    </row>
    <row r="277" spans="1:14" s="59" customFormat="1" ht="15.75" customHeight="1" x14ac:dyDescent="0.25">
      <c r="A277" s="125">
        <f t="shared" ref="A277:A290" si="19">A276+1</f>
        <v>2</v>
      </c>
      <c r="B277" s="125"/>
      <c r="C277" s="70" t="s">
        <v>190</v>
      </c>
      <c r="D277" s="56">
        <f>(24.55)*10.764</f>
        <v>264.25619999999998</v>
      </c>
      <c r="E277" s="70">
        <v>0</v>
      </c>
      <c r="F277" s="70">
        <f t="shared" si="18"/>
        <v>409.59710999999999</v>
      </c>
      <c r="G277" s="125"/>
      <c r="H277" s="125"/>
      <c r="I277" s="62"/>
      <c r="J277" s="64"/>
      <c r="K277" s="62"/>
      <c r="L277" s="140"/>
      <c r="M277" s="140"/>
      <c r="N277" s="39"/>
    </row>
    <row r="278" spans="1:14" s="59" customFormat="1" ht="15.75" customHeight="1" x14ac:dyDescent="0.25">
      <c r="A278" s="125">
        <f t="shared" si="19"/>
        <v>3</v>
      </c>
      <c r="B278" s="125"/>
      <c r="C278" s="70" t="s">
        <v>190</v>
      </c>
      <c r="D278" s="56">
        <f>(24.55)*10.764</f>
        <v>264.25619999999998</v>
      </c>
      <c r="E278" s="70">
        <v>0</v>
      </c>
      <c r="F278" s="70">
        <f t="shared" si="18"/>
        <v>409.59710999999999</v>
      </c>
      <c r="G278" s="125"/>
      <c r="H278" s="125"/>
      <c r="I278" s="62"/>
      <c r="J278" s="64"/>
      <c r="K278" s="64"/>
      <c r="L278" s="140"/>
      <c r="M278" s="140"/>
      <c r="N278" s="39"/>
    </row>
    <row r="279" spans="1:14" s="59" customFormat="1" ht="15.75" customHeight="1" x14ac:dyDescent="0.25">
      <c r="A279" s="125">
        <f t="shared" si="19"/>
        <v>4</v>
      </c>
      <c r="B279" s="125"/>
      <c r="C279" s="70" t="s">
        <v>189</v>
      </c>
      <c r="D279" s="56">
        <f>(28.56)*10.764</f>
        <v>307.41983999999997</v>
      </c>
      <c r="E279" s="70">
        <v>0</v>
      </c>
      <c r="F279" s="70">
        <f t="shared" si="18"/>
        <v>476.50075199999998</v>
      </c>
      <c r="G279" s="125"/>
      <c r="H279" s="125"/>
      <c r="I279" s="62"/>
      <c r="J279" s="64"/>
      <c r="K279" s="64"/>
      <c r="L279" s="140"/>
      <c r="M279" s="140"/>
      <c r="N279" s="39"/>
    </row>
    <row r="280" spans="1:14" s="59" customFormat="1" ht="15.75" customHeight="1" x14ac:dyDescent="0.25">
      <c r="A280" s="125">
        <f t="shared" si="19"/>
        <v>5</v>
      </c>
      <c r="B280" s="125"/>
      <c r="C280" s="70" t="s">
        <v>189</v>
      </c>
      <c r="D280" s="56">
        <f>(29.95)*10.764</f>
        <v>322.3818</v>
      </c>
      <c r="E280" s="70">
        <v>0</v>
      </c>
      <c r="F280" s="70">
        <f t="shared" si="18"/>
        <v>499.69179000000003</v>
      </c>
      <c r="G280" s="125"/>
      <c r="H280" s="125"/>
      <c r="I280" s="62"/>
      <c r="J280" s="64"/>
      <c r="K280" s="64"/>
      <c r="L280" s="140"/>
      <c r="M280" s="140"/>
      <c r="N280" s="39"/>
    </row>
    <row r="281" spans="1:14" s="59" customFormat="1" ht="15.75" customHeight="1" x14ac:dyDescent="0.25">
      <c r="A281" s="125">
        <f t="shared" si="19"/>
        <v>6</v>
      </c>
      <c r="B281" s="125"/>
      <c r="C281" s="70" t="s">
        <v>190</v>
      </c>
      <c r="D281" s="56">
        <f>(17.64)*10.764</f>
        <v>189.87696</v>
      </c>
      <c r="E281" s="70">
        <v>0</v>
      </c>
      <c r="F281" s="70">
        <f t="shared" si="18"/>
        <v>294.30928799999998</v>
      </c>
      <c r="G281" s="125"/>
      <c r="H281" s="125"/>
      <c r="I281" s="62"/>
      <c r="J281" s="64"/>
      <c r="K281" s="64"/>
      <c r="L281" s="140"/>
      <c r="M281" s="140"/>
      <c r="N281" s="39"/>
    </row>
    <row r="282" spans="1:14" s="59" customFormat="1" ht="15.75" customHeight="1" x14ac:dyDescent="0.25">
      <c r="A282" s="125">
        <f t="shared" si="19"/>
        <v>7</v>
      </c>
      <c r="B282" s="125"/>
      <c r="C282" s="70" t="s">
        <v>190</v>
      </c>
      <c r="D282" s="56">
        <f t="shared" ref="D282:D287" si="20">(17.7)*10.764</f>
        <v>190.52279999999999</v>
      </c>
      <c r="E282" s="70">
        <v>0</v>
      </c>
      <c r="F282" s="70">
        <f t="shared" si="18"/>
        <v>295.31034</v>
      </c>
      <c r="G282" s="125"/>
      <c r="H282" s="125"/>
      <c r="I282" s="62"/>
      <c r="J282" s="64"/>
      <c r="K282" s="64"/>
      <c r="L282" s="140"/>
      <c r="M282" s="140"/>
      <c r="N282" s="39"/>
    </row>
    <row r="283" spans="1:14" s="59" customFormat="1" ht="15.75" customHeight="1" x14ac:dyDescent="0.25">
      <c r="A283" s="125">
        <f t="shared" si="19"/>
        <v>8</v>
      </c>
      <c r="B283" s="125"/>
      <c r="C283" s="70" t="s">
        <v>190</v>
      </c>
      <c r="D283" s="56">
        <f t="shared" si="20"/>
        <v>190.52279999999999</v>
      </c>
      <c r="E283" s="70">
        <v>0</v>
      </c>
      <c r="F283" s="70">
        <f t="shared" si="18"/>
        <v>295.31034</v>
      </c>
      <c r="G283" s="125"/>
      <c r="H283" s="125"/>
      <c r="I283" s="62"/>
      <c r="J283" s="64"/>
      <c r="K283" s="64"/>
      <c r="L283" s="140"/>
      <c r="M283" s="140"/>
      <c r="N283" s="39"/>
    </row>
    <row r="284" spans="1:14" s="59" customFormat="1" ht="15.75" customHeight="1" x14ac:dyDescent="0.25">
      <c r="A284" s="125">
        <f t="shared" si="19"/>
        <v>9</v>
      </c>
      <c r="B284" s="125"/>
      <c r="C284" s="70" t="s">
        <v>190</v>
      </c>
      <c r="D284" s="56">
        <f t="shared" si="20"/>
        <v>190.52279999999999</v>
      </c>
      <c r="E284" s="70">
        <v>0</v>
      </c>
      <c r="F284" s="70">
        <f t="shared" si="18"/>
        <v>295.31034</v>
      </c>
      <c r="G284" s="125"/>
      <c r="H284" s="125"/>
      <c r="I284" s="39"/>
      <c r="L284" s="132"/>
      <c r="M284" s="132"/>
      <c r="N284" s="39"/>
    </row>
    <row r="285" spans="1:14" s="59" customFormat="1" ht="15.75" customHeight="1" x14ac:dyDescent="0.25">
      <c r="A285" s="125">
        <f t="shared" si="19"/>
        <v>10</v>
      </c>
      <c r="B285" s="125"/>
      <c r="C285" s="70" t="s">
        <v>190</v>
      </c>
      <c r="D285" s="56">
        <f t="shared" si="20"/>
        <v>190.52279999999999</v>
      </c>
      <c r="E285" s="70">
        <v>0</v>
      </c>
      <c r="F285" s="70">
        <f t="shared" si="18"/>
        <v>295.31034</v>
      </c>
      <c r="G285" s="125"/>
      <c r="H285" s="125"/>
      <c r="I285" s="39"/>
      <c r="L285" s="132"/>
      <c r="M285" s="132"/>
      <c r="N285" s="39"/>
    </row>
    <row r="286" spans="1:14" s="59" customFormat="1" ht="15.75" customHeight="1" x14ac:dyDescent="0.25">
      <c r="A286" s="125">
        <f t="shared" si="19"/>
        <v>11</v>
      </c>
      <c r="B286" s="125"/>
      <c r="C286" s="70" t="s">
        <v>190</v>
      </c>
      <c r="D286" s="56">
        <f t="shared" si="20"/>
        <v>190.52279999999999</v>
      </c>
      <c r="E286" s="70">
        <v>0</v>
      </c>
      <c r="F286" s="70">
        <f t="shared" si="18"/>
        <v>295.31034</v>
      </c>
      <c r="G286" s="125"/>
      <c r="H286" s="125"/>
      <c r="I286" s="39"/>
      <c r="L286" s="132"/>
      <c r="M286" s="132"/>
      <c r="N286" s="39"/>
    </row>
    <row r="287" spans="1:14" s="59" customFormat="1" ht="15.75" customHeight="1" x14ac:dyDescent="0.25">
      <c r="A287" s="125">
        <f t="shared" si="19"/>
        <v>12</v>
      </c>
      <c r="B287" s="125"/>
      <c r="C287" s="70" t="s">
        <v>190</v>
      </c>
      <c r="D287" s="56">
        <f t="shared" si="20"/>
        <v>190.52279999999999</v>
      </c>
      <c r="E287" s="70">
        <v>0</v>
      </c>
      <c r="F287" s="70">
        <f t="shared" si="18"/>
        <v>295.31034</v>
      </c>
      <c r="G287" s="125"/>
      <c r="H287" s="125"/>
      <c r="I287" s="39"/>
      <c r="L287" s="132"/>
      <c r="M287" s="132"/>
      <c r="N287" s="39"/>
    </row>
    <row r="288" spans="1:14" s="59" customFormat="1" ht="15.75" customHeight="1" x14ac:dyDescent="0.25">
      <c r="A288" s="125">
        <v>28</v>
      </c>
      <c r="B288" s="125"/>
      <c r="C288" s="70" t="s">
        <v>189</v>
      </c>
      <c r="D288" s="56">
        <f>(29.95)*10.764</f>
        <v>322.3818</v>
      </c>
      <c r="E288" s="70">
        <v>0</v>
      </c>
      <c r="F288" s="70">
        <f t="shared" si="18"/>
        <v>499.69179000000003</v>
      </c>
      <c r="G288" s="125"/>
      <c r="H288" s="125"/>
      <c r="I288" s="39"/>
      <c r="L288" s="132"/>
      <c r="M288" s="132"/>
      <c r="N288" s="39"/>
    </row>
    <row r="289" spans="1:14" s="59" customFormat="1" ht="15.75" customHeight="1" x14ac:dyDescent="0.25">
      <c r="A289" s="125">
        <f t="shared" si="19"/>
        <v>29</v>
      </c>
      <c r="B289" s="125"/>
      <c r="C289" s="70" t="s">
        <v>189</v>
      </c>
      <c r="D289" s="56">
        <f>(28.6)*10.764</f>
        <v>307.85039999999998</v>
      </c>
      <c r="E289" s="70">
        <v>0</v>
      </c>
      <c r="F289" s="70">
        <f t="shared" si="18"/>
        <v>477.16811999999999</v>
      </c>
      <c r="G289" s="125"/>
      <c r="H289" s="125"/>
      <c r="I289" s="39"/>
      <c r="L289" s="132"/>
      <c r="M289" s="132"/>
      <c r="N289" s="39"/>
    </row>
    <row r="290" spans="1:14" s="59" customFormat="1" ht="15.75" customHeight="1" x14ac:dyDescent="0.25">
      <c r="A290" s="125">
        <f t="shared" si="19"/>
        <v>30</v>
      </c>
      <c r="B290" s="125"/>
      <c r="C290" s="70" t="s">
        <v>190</v>
      </c>
      <c r="D290" s="56">
        <f>(24.55)*10.764</f>
        <v>264.25619999999998</v>
      </c>
      <c r="E290" s="70">
        <v>0</v>
      </c>
      <c r="F290" s="70">
        <f t="shared" si="18"/>
        <v>409.59710999999999</v>
      </c>
      <c r="G290" s="125"/>
      <c r="H290" s="125"/>
      <c r="I290" s="39"/>
      <c r="L290" s="132"/>
      <c r="M290" s="132"/>
      <c r="N290" s="39"/>
    </row>
    <row r="291" spans="1:14" s="55" customFormat="1" x14ac:dyDescent="0.25">
      <c r="A291" s="124" t="s">
        <v>191</v>
      </c>
      <c r="B291" s="124"/>
      <c r="C291" s="124"/>
      <c r="D291" s="124"/>
      <c r="E291" s="124"/>
      <c r="F291" s="124"/>
      <c r="G291" s="124"/>
      <c r="H291" s="124"/>
      <c r="J291" s="39"/>
    </row>
    <row r="292" spans="1:14" s="55" customFormat="1" ht="15.75" customHeight="1" x14ac:dyDescent="0.25">
      <c r="A292" s="125">
        <v>1</v>
      </c>
      <c r="B292" s="125"/>
      <c r="C292" s="70" t="s">
        <v>190</v>
      </c>
      <c r="D292" s="56">
        <f>(24.55)*10.764</f>
        <v>264.25619999999998</v>
      </c>
      <c r="E292" s="70">
        <v>0</v>
      </c>
      <c r="F292" s="70">
        <f t="shared" ref="F292:F306" si="21">D292*(($F$168)+1)+(IF(E292&lt;101,E292,IF(E292&lt;201,E292/2,IF(E292&lt;=301,E292/3,E292/4))))</f>
        <v>409.59710999999999</v>
      </c>
      <c r="G292" s="125" t="str">
        <f>A291</f>
        <v>5th, 9th, 13th, 17th, 21st &amp; 25th Floor</v>
      </c>
      <c r="H292" s="125"/>
      <c r="I292" s="39"/>
      <c r="L292" s="132"/>
      <c r="M292" s="132"/>
      <c r="N292" s="39"/>
    </row>
    <row r="293" spans="1:14" s="55" customFormat="1" ht="15.75" customHeight="1" x14ac:dyDescent="0.25">
      <c r="A293" s="125">
        <f t="shared" ref="A293:A306" si="22">A292+1</f>
        <v>2</v>
      </c>
      <c r="B293" s="125"/>
      <c r="C293" s="70" t="s">
        <v>190</v>
      </c>
      <c r="D293" s="56">
        <f>(24.55)*10.764</f>
        <v>264.25619999999998</v>
      </c>
      <c r="E293" s="70">
        <v>0</v>
      </c>
      <c r="F293" s="70">
        <f t="shared" si="21"/>
        <v>409.59710999999999</v>
      </c>
      <c r="G293" s="125"/>
      <c r="H293" s="125"/>
      <c r="I293" s="39"/>
      <c r="L293" s="132"/>
      <c r="M293" s="132"/>
      <c r="N293" s="39"/>
    </row>
    <row r="294" spans="1:14" s="55" customFormat="1" ht="15.75" customHeight="1" x14ac:dyDescent="0.25">
      <c r="A294" s="125">
        <f t="shared" si="22"/>
        <v>3</v>
      </c>
      <c r="B294" s="125"/>
      <c r="C294" s="70" t="s">
        <v>190</v>
      </c>
      <c r="D294" s="56">
        <f>(24.55)*10.764</f>
        <v>264.25619999999998</v>
      </c>
      <c r="E294" s="70">
        <v>0</v>
      </c>
      <c r="F294" s="70">
        <f t="shared" si="21"/>
        <v>409.59710999999999</v>
      </c>
      <c r="G294" s="125"/>
      <c r="H294" s="125"/>
      <c r="I294" s="39"/>
      <c r="L294" s="132"/>
      <c r="M294" s="132"/>
      <c r="N294" s="39"/>
    </row>
    <row r="295" spans="1:14" s="55" customFormat="1" ht="15.75" customHeight="1" x14ac:dyDescent="0.25">
      <c r="A295" s="125">
        <f t="shared" si="22"/>
        <v>4</v>
      </c>
      <c r="B295" s="125"/>
      <c r="C295" s="70" t="s">
        <v>189</v>
      </c>
      <c r="D295" s="56">
        <f>(28.56)*10.764</f>
        <v>307.41983999999997</v>
      </c>
      <c r="E295" s="70">
        <v>0</v>
      </c>
      <c r="F295" s="70">
        <f t="shared" si="21"/>
        <v>476.50075199999998</v>
      </c>
      <c r="G295" s="125"/>
      <c r="H295" s="125"/>
      <c r="I295" s="39"/>
      <c r="L295" s="132"/>
      <c r="M295" s="132"/>
      <c r="N295" s="39"/>
    </row>
    <row r="296" spans="1:14" s="55" customFormat="1" ht="15.75" customHeight="1" x14ac:dyDescent="0.25">
      <c r="A296" s="125">
        <f t="shared" si="22"/>
        <v>5</v>
      </c>
      <c r="B296" s="125"/>
      <c r="C296" s="70" t="s">
        <v>189</v>
      </c>
      <c r="D296" s="56">
        <f>(29.95)*10.764</f>
        <v>322.3818</v>
      </c>
      <c r="E296" s="70">
        <v>0</v>
      </c>
      <c r="F296" s="70">
        <f t="shared" si="21"/>
        <v>499.69179000000003</v>
      </c>
      <c r="G296" s="125"/>
      <c r="H296" s="125"/>
      <c r="I296" s="39"/>
      <c r="L296" s="132"/>
      <c r="M296" s="132"/>
      <c r="N296" s="39"/>
    </row>
    <row r="297" spans="1:14" s="55" customFormat="1" ht="15.75" customHeight="1" x14ac:dyDescent="0.25">
      <c r="A297" s="125">
        <f t="shared" si="22"/>
        <v>6</v>
      </c>
      <c r="B297" s="125"/>
      <c r="C297" s="70" t="s">
        <v>190</v>
      </c>
      <c r="D297" s="56">
        <f>(17.64)*10.764</f>
        <v>189.87696</v>
      </c>
      <c r="E297" s="70">
        <v>0</v>
      </c>
      <c r="F297" s="70">
        <f t="shared" si="21"/>
        <v>294.30928799999998</v>
      </c>
      <c r="G297" s="125"/>
      <c r="H297" s="125"/>
      <c r="I297" s="39"/>
      <c r="L297" s="132"/>
      <c r="M297" s="132"/>
      <c r="N297" s="39"/>
    </row>
    <row r="298" spans="1:14" s="55" customFormat="1" ht="15.75" customHeight="1" x14ac:dyDescent="0.25">
      <c r="A298" s="125">
        <f t="shared" si="22"/>
        <v>7</v>
      </c>
      <c r="B298" s="125"/>
      <c r="C298" s="70" t="s">
        <v>190</v>
      </c>
      <c r="D298" s="56">
        <f t="shared" ref="D298:D303" si="23">(17.7)*10.764</f>
        <v>190.52279999999999</v>
      </c>
      <c r="E298" s="70">
        <v>0</v>
      </c>
      <c r="F298" s="70">
        <f t="shared" si="21"/>
        <v>295.31034</v>
      </c>
      <c r="G298" s="125"/>
      <c r="H298" s="125"/>
      <c r="I298" s="39"/>
      <c r="L298" s="132"/>
      <c r="M298" s="132"/>
      <c r="N298" s="39"/>
    </row>
    <row r="299" spans="1:14" s="55" customFormat="1" ht="15.75" customHeight="1" x14ac:dyDescent="0.25">
      <c r="A299" s="125">
        <f t="shared" si="22"/>
        <v>8</v>
      </c>
      <c r="B299" s="125"/>
      <c r="C299" s="70" t="s">
        <v>190</v>
      </c>
      <c r="D299" s="56">
        <f t="shared" si="23"/>
        <v>190.52279999999999</v>
      </c>
      <c r="E299" s="70">
        <v>0</v>
      </c>
      <c r="F299" s="70">
        <f t="shared" si="21"/>
        <v>295.31034</v>
      </c>
      <c r="G299" s="125"/>
      <c r="H299" s="125"/>
      <c r="I299" s="39"/>
      <c r="L299" s="132"/>
      <c r="M299" s="132"/>
      <c r="N299" s="39"/>
    </row>
    <row r="300" spans="1:14" s="55" customFormat="1" ht="15.75" customHeight="1" x14ac:dyDescent="0.25">
      <c r="A300" s="125">
        <f t="shared" si="22"/>
        <v>9</v>
      </c>
      <c r="B300" s="125"/>
      <c r="C300" s="70" t="s">
        <v>190</v>
      </c>
      <c r="D300" s="56">
        <f t="shared" si="23"/>
        <v>190.52279999999999</v>
      </c>
      <c r="E300" s="70">
        <v>0</v>
      </c>
      <c r="F300" s="70">
        <f t="shared" si="21"/>
        <v>295.31034</v>
      </c>
      <c r="G300" s="125"/>
      <c r="H300" s="125"/>
      <c r="I300" s="39"/>
      <c r="L300" s="132"/>
      <c r="M300" s="132"/>
      <c r="N300" s="39"/>
    </row>
    <row r="301" spans="1:14" s="55" customFormat="1" ht="15.75" customHeight="1" x14ac:dyDescent="0.25">
      <c r="A301" s="125">
        <f t="shared" si="22"/>
        <v>10</v>
      </c>
      <c r="B301" s="125"/>
      <c r="C301" s="70" t="s">
        <v>190</v>
      </c>
      <c r="D301" s="56">
        <f t="shared" si="23"/>
        <v>190.52279999999999</v>
      </c>
      <c r="E301" s="70">
        <v>0</v>
      </c>
      <c r="F301" s="70">
        <f t="shared" si="21"/>
        <v>295.31034</v>
      </c>
      <c r="G301" s="125"/>
      <c r="H301" s="125"/>
      <c r="I301" s="39"/>
      <c r="L301" s="132"/>
      <c r="M301" s="132"/>
      <c r="N301" s="39"/>
    </row>
    <row r="302" spans="1:14" s="55" customFormat="1" ht="15.75" customHeight="1" x14ac:dyDescent="0.25">
      <c r="A302" s="125">
        <f t="shared" si="22"/>
        <v>11</v>
      </c>
      <c r="B302" s="125"/>
      <c r="C302" s="70" t="s">
        <v>190</v>
      </c>
      <c r="D302" s="56">
        <f t="shared" si="23"/>
        <v>190.52279999999999</v>
      </c>
      <c r="E302" s="70">
        <v>0</v>
      </c>
      <c r="F302" s="70">
        <f t="shared" si="21"/>
        <v>295.31034</v>
      </c>
      <c r="G302" s="125"/>
      <c r="H302" s="125"/>
      <c r="I302" s="39"/>
      <c r="L302" s="132"/>
      <c r="M302" s="132"/>
      <c r="N302" s="39"/>
    </row>
    <row r="303" spans="1:14" s="55" customFormat="1" ht="15.75" customHeight="1" x14ac:dyDescent="0.25">
      <c r="A303" s="125">
        <f t="shared" si="22"/>
        <v>12</v>
      </c>
      <c r="B303" s="125"/>
      <c r="C303" s="70" t="s">
        <v>190</v>
      </c>
      <c r="D303" s="56">
        <f t="shared" si="23"/>
        <v>190.52279999999999</v>
      </c>
      <c r="E303" s="70">
        <v>0</v>
      </c>
      <c r="F303" s="70">
        <f t="shared" si="21"/>
        <v>295.31034</v>
      </c>
      <c r="G303" s="125"/>
      <c r="H303" s="125"/>
      <c r="I303" s="39"/>
      <c r="L303" s="132"/>
      <c r="M303" s="132"/>
      <c r="N303" s="39"/>
    </row>
    <row r="304" spans="1:14" s="55" customFormat="1" ht="15.75" customHeight="1" x14ac:dyDescent="0.25">
      <c r="A304" s="125">
        <v>28</v>
      </c>
      <c r="B304" s="125"/>
      <c r="C304" s="70" t="s">
        <v>189</v>
      </c>
      <c r="D304" s="56">
        <f>(29.95)*10.764</f>
        <v>322.3818</v>
      </c>
      <c r="E304" s="70">
        <v>0</v>
      </c>
      <c r="F304" s="70">
        <f t="shared" si="21"/>
        <v>499.69179000000003</v>
      </c>
      <c r="G304" s="125"/>
      <c r="H304" s="125"/>
      <c r="I304" s="39"/>
      <c r="L304" s="132"/>
      <c r="M304" s="132"/>
      <c r="N304" s="39"/>
    </row>
    <row r="305" spans="1:14" s="55" customFormat="1" ht="15.75" customHeight="1" x14ac:dyDescent="0.25">
      <c r="A305" s="125">
        <f t="shared" si="22"/>
        <v>29</v>
      </c>
      <c r="B305" s="125"/>
      <c r="C305" s="70" t="s">
        <v>189</v>
      </c>
      <c r="D305" s="56">
        <f>(28.6)*10.764</f>
        <v>307.85039999999998</v>
      </c>
      <c r="E305" s="70">
        <v>0</v>
      </c>
      <c r="F305" s="70">
        <f t="shared" si="21"/>
        <v>477.16811999999999</v>
      </c>
      <c r="G305" s="125"/>
      <c r="H305" s="125"/>
      <c r="I305" s="39"/>
      <c r="L305" s="132"/>
      <c r="M305" s="132"/>
      <c r="N305" s="39"/>
    </row>
    <row r="306" spans="1:14" s="55" customFormat="1" ht="15.75" customHeight="1" x14ac:dyDescent="0.25">
      <c r="A306" s="125">
        <f t="shared" si="22"/>
        <v>30</v>
      </c>
      <c r="B306" s="125"/>
      <c r="C306" s="70" t="s">
        <v>190</v>
      </c>
      <c r="D306" s="56">
        <f>(24.55)*10.764</f>
        <v>264.25619999999998</v>
      </c>
      <c r="E306" s="70">
        <v>0</v>
      </c>
      <c r="F306" s="70">
        <f t="shared" si="21"/>
        <v>409.59710999999999</v>
      </c>
      <c r="G306" s="125"/>
      <c r="H306" s="125"/>
      <c r="I306" s="39"/>
      <c r="L306" s="132"/>
      <c r="M306" s="132"/>
      <c r="N306" s="39"/>
    </row>
    <row r="307" spans="1:14" s="55" customFormat="1" x14ac:dyDescent="0.25">
      <c r="A307" s="124" t="s">
        <v>193</v>
      </c>
      <c r="B307" s="124"/>
      <c r="C307" s="124"/>
      <c r="D307" s="124"/>
      <c r="E307" s="124"/>
      <c r="F307" s="124"/>
      <c r="G307" s="124"/>
      <c r="H307" s="124"/>
      <c r="J307" s="39"/>
    </row>
    <row r="308" spans="1:14" s="55" customFormat="1" ht="15.75" customHeight="1" x14ac:dyDescent="0.25">
      <c r="A308" s="125">
        <v>1</v>
      </c>
      <c r="B308" s="125"/>
      <c r="C308" s="70" t="s">
        <v>190</v>
      </c>
      <c r="D308" s="56">
        <f>(24.55)*10.764</f>
        <v>264.25619999999998</v>
      </c>
      <c r="E308" s="70">
        <v>0</v>
      </c>
      <c r="F308" s="70">
        <f>D308*(($F$168)+1)+(IF(E308&lt;101,E308,IF(E308&lt;201,E308/2,IF(E308&lt;=301,E308/3,E308/4))))</f>
        <v>409.59710999999999</v>
      </c>
      <c r="G308" s="125" t="str">
        <f>A307</f>
        <v>8th &amp; 15th (Part Refuge Area)</v>
      </c>
      <c r="H308" s="125"/>
      <c r="I308" s="39"/>
      <c r="L308" s="132"/>
      <c r="M308" s="132"/>
      <c r="N308" s="39"/>
    </row>
    <row r="309" spans="1:14" s="55" customFormat="1" ht="15.75" customHeight="1" x14ac:dyDescent="0.25">
      <c r="A309" s="125">
        <f t="shared" ref="A309:A322" si="24">A308+1</f>
        <v>2</v>
      </c>
      <c r="B309" s="125"/>
      <c r="C309" s="70" t="s">
        <v>190</v>
      </c>
      <c r="D309" s="56">
        <f>(24.55)*10.764</f>
        <v>264.25619999999998</v>
      </c>
      <c r="E309" s="70">
        <v>0</v>
      </c>
      <c r="F309" s="70">
        <f>D309*(($F$168)+1)+(IF(E309&lt;101,E309,IF(E309&lt;201,E309/2,IF(E309&lt;=301,E309/3,E309/4))))</f>
        <v>409.59710999999999</v>
      </c>
      <c r="G309" s="125"/>
      <c r="H309" s="125"/>
      <c r="I309" s="39"/>
      <c r="L309" s="132"/>
      <c r="M309" s="132"/>
      <c r="N309" s="39"/>
    </row>
    <row r="310" spans="1:14" s="55" customFormat="1" ht="15.75" customHeight="1" x14ac:dyDescent="0.25">
      <c r="A310" s="125">
        <f t="shared" si="24"/>
        <v>3</v>
      </c>
      <c r="B310" s="125"/>
      <c r="C310" s="70" t="s">
        <v>190</v>
      </c>
      <c r="D310" s="56">
        <f>(24.55)*10.764</f>
        <v>264.25619999999998</v>
      </c>
      <c r="E310" s="70">
        <v>0</v>
      </c>
      <c r="F310" s="70">
        <f>D310*(($F$168)+1)+(IF(E310&lt;101,E310,IF(E310&lt;201,E310/2,IF(E310&lt;=301,E310/3,E310/4))))</f>
        <v>409.59710999999999</v>
      </c>
      <c r="G310" s="125"/>
      <c r="H310" s="125"/>
      <c r="I310" s="39"/>
      <c r="L310" s="132"/>
      <c r="M310" s="132"/>
      <c r="N310" s="39"/>
    </row>
    <row r="311" spans="1:14" s="55" customFormat="1" ht="15.75" customHeight="1" x14ac:dyDescent="0.25">
      <c r="A311" s="125">
        <f t="shared" si="24"/>
        <v>4</v>
      </c>
      <c r="B311" s="125"/>
      <c r="C311" s="70" t="s">
        <v>189</v>
      </c>
      <c r="D311" s="56">
        <f>(28.56)*10.764</f>
        <v>307.41983999999997</v>
      </c>
      <c r="E311" s="70">
        <v>0</v>
      </c>
      <c r="F311" s="70">
        <f>D311*(($F$168)+1)+(IF(E311&lt;101,E311,IF(E311&lt;201,E311/2,IF(E311&lt;=301,E311/3,E311/4))))</f>
        <v>476.50075199999998</v>
      </c>
      <c r="G311" s="125"/>
      <c r="H311" s="125"/>
      <c r="I311" s="39"/>
      <c r="L311" s="132"/>
      <c r="M311" s="132"/>
      <c r="N311" s="39"/>
    </row>
    <row r="312" spans="1:14" s="55" customFormat="1" ht="15.75" customHeight="1" x14ac:dyDescent="0.25">
      <c r="A312" s="125">
        <f t="shared" si="24"/>
        <v>5</v>
      </c>
      <c r="B312" s="125"/>
      <c r="C312" s="70" t="s">
        <v>189</v>
      </c>
      <c r="D312" s="56">
        <f>(29.95)*10.764</f>
        <v>322.3818</v>
      </c>
      <c r="E312" s="70">
        <v>0</v>
      </c>
      <c r="F312" s="70">
        <f>D312*(($F$168)+1)+(IF(E312&lt;101,E312,IF(E312&lt;201,E312/2,IF(E312&lt;=301,E312/3,E312/4))))</f>
        <v>499.69179000000003</v>
      </c>
      <c r="G312" s="125"/>
      <c r="H312" s="125"/>
      <c r="I312" s="39"/>
      <c r="L312" s="132"/>
      <c r="M312" s="132"/>
      <c r="N312" s="39"/>
    </row>
    <row r="313" spans="1:14" s="55" customFormat="1" ht="15.75" customHeight="1" x14ac:dyDescent="0.25">
      <c r="A313" s="125">
        <f t="shared" si="24"/>
        <v>6</v>
      </c>
      <c r="B313" s="125"/>
      <c r="C313" s="125" t="s">
        <v>192</v>
      </c>
      <c r="D313" s="125"/>
      <c r="E313" s="125"/>
      <c r="F313" s="125"/>
      <c r="G313" s="125"/>
      <c r="H313" s="125"/>
      <c r="I313" s="39"/>
      <c r="L313" s="132"/>
      <c r="M313" s="132"/>
      <c r="N313" s="39"/>
    </row>
    <row r="314" spans="1:14" s="55" customFormat="1" ht="15.75" customHeight="1" x14ac:dyDescent="0.25">
      <c r="A314" s="125">
        <f t="shared" si="24"/>
        <v>7</v>
      </c>
      <c r="B314" s="125"/>
      <c r="C314" s="125"/>
      <c r="D314" s="125"/>
      <c r="E314" s="125"/>
      <c r="F314" s="125"/>
      <c r="G314" s="125"/>
      <c r="H314" s="125"/>
      <c r="I314" s="39"/>
      <c r="L314" s="132"/>
      <c r="M314" s="132"/>
      <c r="N314" s="39"/>
    </row>
    <row r="315" spans="1:14" s="55" customFormat="1" ht="15.75" customHeight="1" x14ac:dyDescent="0.25">
      <c r="A315" s="125">
        <f t="shared" si="24"/>
        <v>8</v>
      </c>
      <c r="B315" s="125"/>
      <c r="C315" s="125"/>
      <c r="D315" s="125"/>
      <c r="E315" s="125"/>
      <c r="F315" s="125"/>
      <c r="G315" s="125"/>
      <c r="H315" s="125"/>
      <c r="I315" s="39"/>
      <c r="L315" s="132"/>
      <c r="M315" s="132"/>
      <c r="N315" s="39"/>
    </row>
    <row r="316" spans="1:14" s="55" customFormat="1" ht="15.75" customHeight="1" x14ac:dyDescent="0.25">
      <c r="A316" s="125">
        <f t="shared" si="24"/>
        <v>9</v>
      </c>
      <c r="B316" s="125"/>
      <c r="C316" s="125"/>
      <c r="D316" s="125"/>
      <c r="E316" s="125"/>
      <c r="F316" s="125"/>
      <c r="G316" s="125"/>
      <c r="H316" s="125"/>
      <c r="I316" s="39"/>
      <c r="L316" s="132"/>
      <c r="M316" s="132"/>
      <c r="N316" s="39"/>
    </row>
    <row r="317" spans="1:14" s="55" customFormat="1" ht="15.75" customHeight="1" x14ac:dyDescent="0.25">
      <c r="A317" s="125">
        <f t="shared" si="24"/>
        <v>10</v>
      </c>
      <c r="B317" s="125"/>
      <c r="C317" s="125"/>
      <c r="D317" s="125"/>
      <c r="E317" s="125"/>
      <c r="F317" s="125"/>
      <c r="G317" s="125"/>
      <c r="H317" s="125"/>
      <c r="I317" s="39"/>
      <c r="L317" s="132"/>
      <c r="M317" s="132"/>
      <c r="N317" s="39"/>
    </row>
    <row r="318" spans="1:14" s="55" customFormat="1" ht="15.75" customHeight="1" x14ac:dyDescent="0.25">
      <c r="A318" s="125">
        <f t="shared" si="24"/>
        <v>11</v>
      </c>
      <c r="B318" s="125"/>
      <c r="C318" s="125"/>
      <c r="D318" s="125"/>
      <c r="E318" s="125"/>
      <c r="F318" s="125"/>
      <c r="G318" s="125"/>
      <c r="H318" s="125"/>
      <c r="I318" s="39"/>
      <c r="L318" s="132"/>
      <c r="M318" s="132"/>
      <c r="N318" s="39"/>
    </row>
    <row r="319" spans="1:14" s="55" customFormat="1" ht="15.75" customHeight="1" x14ac:dyDescent="0.25">
      <c r="A319" s="125">
        <f t="shared" si="24"/>
        <v>12</v>
      </c>
      <c r="B319" s="125"/>
      <c r="C319" s="70" t="s">
        <v>190</v>
      </c>
      <c r="D319" s="56">
        <f>(17.7)*10.764</f>
        <v>190.52279999999999</v>
      </c>
      <c r="E319" s="70">
        <v>0</v>
      </c>
      <c r="F319" s="70">
        <f>D319*(($F$168)+1)+(IF(E319&lt;101,E319,IF(E319&lt;201,E319/2,IF(E319&lt;=301,E319/3,E319/4))))</f>
        <v>295.31034</v>
      </c>
      <c r="G319" s="125"/>
      <c r="H319" s="125"/>
      <c r="I319" s="39"/>
      <c r="L319" s="132"/>
      <c r="M319" s="132"/>
      <c r="N319" s="39"/>
    </row>
    <row r="320" spans="1:14" s="55" customFormat="1" ht="15.75" customHeight="1" x14ac:dyDescent="0.25">
      <c r="A320" s="125">
        <v>28</v>
      </c>
      <c r="B320" s="125"/>
      <c r="C320" s="70" t="s">
        <v>189</v>
      </c>
      <c r="D320" s="56">
        <f>(29.95)*10.764</f>
        <v>322.3818</v>
      </c>
      <c r="E320" s="70">
        <v>0</v>
      </c>
      <c r="F320" s="70">
        <f>D320*(($F$168)+1)+(IF(E320&lt;101,E320,IF(E320&lt;201,E320/2,IF(E320&lt;=301,E320/3,E320/4))))</f>
        <v>499.69179000000003</v>
      </c>
      <c r="G320" s="125"/>
      <c r="H320" s="125"/>
      <c r="I320" s="39"/>
      <c r="L320" s="132"/>
      <c r="M320" s="132"/>
      <c r="N320" s="39"/>
    </row>
    <row r="321" spans="1:14" s="55" customFormat="1" ht="15.75" customHeight="1" x14ac:dyDescent="0.25">
      <c r="A321" s="125">
        <f t="shared" si="24"/>
        <v>29</v>
      </c>
      <c r="B321" s="125"/>
      <c r="C321" s="70" t="s">
        <v>189</v>
      </c>
      <c r="D321" s="56">
        <f>(28.6)*10.764</f>
        <v>307.85039999999998</v>
      </c>
      <c r="E321" s="70">
        <v>0</v>
      </c>
      <c r="F321" s="70">
        <f>D321*(($F$168)+1)+(IF(E321&lt;101,E321,IF(E321&lt;201,E321/2,IF(E321&lt;=301,E321/3,E321/4))))</f>
        <v>477.16811999999999</v>
      </c>
      <c r="G321" s="125"/>
      <c r="H321" s="125"/>
      <c r="I321" s="39"/>
      <c r="L321" s="132"/>
      <c r="M321" s="132"/>
      <c r="N321" s="39"/>
    </row>
    <row r="322" spans="1:14" s="55" customFormat="1" ht="15.75" customHeight="1" x14ac:dyDescent="0.25">
      <c r="A322" s="125">
        <f t="shared" si="24"/>
        <v>30</v>
      </c>
      <c r="B322" s="125"/>
      <c r="C322" s="70" t="s">
        <v>190</v>
      </c>
      <c r="D322" s="56">
        <f>(24.55)*10.764</f>
        <v>264.25619999999998</v>
      </c>
      <c r="E322" s="70">
        <v>0</v>
      </c>
      <c r="F322" s="70">
        <f>D322*(($F$168)+1)+(IF(E322&lt;101,E322,IF(E322&lt;201,E322/2,IF(E322&lt;=301,E322/3,E322/4))))</f>
        <v>409.59710999999999</v>
      </c>
      <c r="G322" s="125"/>
      <c r="H322" s="125"/>
      <c r="I322" s="39"/>
      <c r="L322" s="132"/>
      <c r="M322" s="132"/>
      <c r="N322" s="39"/>
    </row>
    <row r="323" spans="1:14" s="59" customFormat="1" x14ac:dyDescent="0.25">
      <c r="A323" s="124" t="s">
        <v>205</v>
      </c>
      <c r="B323" s="124"/>
      <c r="C323" s="124"/>
      <c r="D323" s="124"/>
      <c r="E323" s="124"/>
      <c r="F323" s="124"/>
      <c r="G323" s="124"/>
      <c r="H323" s="124"/>
      <c r="J323" s="39"/>
    </row>
    <row r="324" spans="1:14" s="59" customFormat="1" ht="15.75" customHeight="1" x14ac:dyDescent="0.25">
      <c r="A324" s="125">
        <v>1</v>
      </c>
      <c r="B324" s="125"/>
      <c r="C324" s="70" t="s">
        <v>190</v>
      </c>
      <c r="D324" s="56">
        <f>(24.55)*10.764</f>
        <v>264.25619999999998</v>
      </c>
      <c r="E324" s="70">
        <v>0</v>
      </c>
      <c r="F324" s="70">
        <f>D324*(($F$168)+1)+(IF(E324&lt;101,E324,IF(E324&lt;201,E324/2,IF(E324&lt;=301,E324/3,E324/4))))</f>
        <v>409.59710999999999</v>
      </c>
      <c r="G324" s="125" t="str">
        <f>A323</f>
        <v>22nd Floor (Part Refuge Area)</v>
      </c>
      <c r="H324" s="125"/>
      <c r="I324" s="39"/>
      <c r="L324" s="132"/>
      <c r="M324" s="132"/>
      <c r="N324" s="39"/>
    </row>
    <row r="325" spans="1:14" s="59" customFormat="1" ht="15.75" customHeight="1" x14ac:dyDescent="0.25">
      <c r="A325" s="125">
        <f t="shared" ref="A325:A338" si="25">A324+1</f>
        <v>2</v>
      </c>
      <c r="B325" s="125"/>
      <c r="C325" s="70" t="s">
        <v>190</v>
      </c>
      <c r="D325" s="56">
        <f>(24.55)*10.764</f>
        <v>264.25619999999998</v>
      </c>
      <c r="E325" s="70">
        <v>0</v>
      </c>
      <c r="F325" s="70">
        <f>D325*(($F$168)+1)+(IF(E325&lt;101,E325,IF(E325&lt;201,E325/2,IF(E325&lt;=301,E325/3,E325/4))))</f>
        <v>409.59710999999999</v>
      </c>
      <c r="G325" s="125"/>
      <c r="H325" s="125"/>
      <c r="I325" s="39"/>
      <c r="L325" s="132"/>
      <c r="M325" s="132"/>
      <c r="N325" s="39"/>
    </row>
    <row r="326" spans="1:14" s="59" customFormat="1" ht="15.75" customHeight="1" x14ac:dyDescent="0.25">
      <c r="A326" s="125">
        <f t="shared" si="25"/>
        <v>3</v>
      </c>
      <c r="B326" s="125"/>
      <c r="C326" s="70" t="s">
        <v>190</v>
      </c>
      <c r="D326" s="56">
        <f>(24.55)*10.764</f>
        <v>264.25619999999998</v>
      </c>
      <c r="E326" s="70">
        <v>0</v>
      </c>
      <c r="F326" s="70">
        <f>D326*(($F$168)+1)+(IF(E326&lt;101,E326,IF(E326&lt;201,E326/2,IF(E326&lt;=301,E326/3,E326/4))))</f>
        <v>409.59710999999999</v>
      </c>
      <c r="G326" s="125"/>
      <c r="H326" s="125"/>
      <c r="I326" s="39"/>
      <c r="L326" s="132"/>
      <c r="M326" s="132"/>
      <c r="N326" s="39"/>
    </row>
    <row r="327" spans="1:14" s="59" customFormat="1" ht="15.75" customHeight="1" x14ac:dyDescent="0.25">
      <c r="A327" s="125">
        <f t="shared" si="25"/>
        <v>4</v>
      </c>
      <c r="B327" s="125"/>
      <c r="C327" s="70" t="s">
        <v>189</v>
      </c>
      <c r="D327" s="56">
        <f>(28.56)*10.764</f>
        <v>307.41983999999997</v>
      </c>
      <c r="E327" s="70">
        <v>0</v>
      </c>
      <c r="F327" s="70">
        <f>D327*(($F$168)+1)+(IF(E327&lt;101,E327,IF(E327&lt;201,E327/2,IF(E327&lt;=301,E327/3,E327/4))))</f>
        <v>476.50075199999998</v>
      </c>
      <c r="G327" s="125"/>
      <c r="H327" s="125"/>
      <c r="I327" s="39"/>
      <c r="L327" s="132"/>
      <c r="M327" s="132"/>
      <c r="N327" s="39"/>
    </row>
    <row r="328" spans="1:14" s="59" customFormat="1" ht="15.75" customHeight="1" x14ac:dyDescent="0.25">
      <c r="A328" s="125">
        <f t="shared" si="25"/>
        <v>5</v>
      </c>
      <c r="B328" s="125"/>
      <c r="C328" s="70" t="s">
        <v>189</v>
      </c>
      <c r="D328" s="56">
        <f>(29.95)*10.764</f>
        <v>322.3818</v>
      </c>
      <c r="E328" s="70">
        <v>0</v>
      </c>
      <c r="F328" s="70">
        <f>D328*(($F$168)+1)+(IF(E328&lt;101,E328,IF(E328&lt;201,E328/2,IF(E328&lt;=301,E328/3,E328/4))))</f>
        <v>499.69179000000003</v>
      </c>
      <c r="G328" s="125"/>
      <c r="H328" s="125"/>
      <c r="I328" s="39"/>
      <c r="L328" s="132"/>
      <c r="M328" s="132"/>
      <c r="N328" s="39"/>
    </row>
    <row r="329" spans="1:14" s="59" customFormat="1" ht="15.75" customHeight="1" x14ac:dyDescent="0.25">
      <c r="A329" s="125">
        <f t="shared" si="25"/>
        <v>6</v>
      </c>
      <c r="B329" s="125"/>
      <c r="C329" s="125" t="s">
        <v>192</v>
      </c>
      <c r="D329" s="125"/>
      <c r="E329" s="125"/>
      <c r="F329" s="125"/>
      <c r="G329" s="125"/>
      <c r="H329" s="125"/>
      <c r="I329" s="39"/>
      <c r="L329" s="132"/>
      <c r="M329" s="132"/>
      <c r="N329" s="39"/>
    </row>
    <row r="330" spans="1:14" s="59" customFormat="1" ht="15.75" customHeight="1" x14ac:dyDescent="0.25">
      <c r="A330" s="125">
        <f t="shared" si="25"/>
        <v>7</v>
      </c>
      <c r="B330" s="125"/>
      <c r="C330" s="125"/>
      <c r="D330" s="125"/>
      <c r="E330" s="125"/>
      <c r="F330" s="125"/>
      <c r="G330" s="125"/>
      <c r="H330" s="125"/>
      <c r="I330" s="39"/>
      <c r="L330" s="132"/>
      <c r="M330" s="132"/>
      <c r="N330" s="39"/>
    </row>
    <row r="331" spans="1:14" s="59" customFormat="1" ht="15.75" customHeight="1" x14ac:dyDescent="0.25">
      <c r="A331" s="125">
        <f t="shared" si="25"/>
        <v>8</v>
      </c>
      <c r="B331" s="125"/>
      <c r="C331" s="125"/>
      <c r="D331" s="125"/>
      <c r="E331" s="125"/>
      <c r="F331" s="125"/>
      <c r="G331" s="125"/>
      <c r="H331" s="125"/>
      <c r="I331" s="39"/>
      <c r="L331" s="132"/>
      <c r="M331" s="132"/>
      <c r="N331" s="39"/>
    </row>
    <row r="332" spans="1:14" s="59" customFormat="1" ht="15.75" customHeight="1" x14ac:dyDescent="0.25">
      <c r="A332" s="125">
        <f t="shared" si="25"/>
        <v>9</v>
      </c>
      <c r="B332" s="125"/>
      <c r="C332" s="125"/>
      <c r="D332" s="125"/>
      <c r="E332" s="125"/>
      <c r="F332" s="125"/>
      <c r="G332" s="125"/>
      <c r="H332" s="125"/>
      <c r="I332" s="39"/>
      <c r="L332" s="132"/>
      <c r="M332" s="132"/>
      <c r="N332" s="39"/>
    </row>
    <row r="333" spans="1:14" s="59" customFormat="1" ht="15.75" customHeight="1" x14ac:dyDescent="0.25">
      <c r="A333" s="125">
        <f t="shared" si="25"/>
        <v>10</v>
      </c>
      <c r="B333" s="125"/>
      <c r="C333" s="70" t="s">
        <v>190</v>
      </c>
      <c r="D333" s="56">
        <f>(17.7)*10.764</f>
        <v>190.52279999999999</v>
      </c>
      <c r="E333" s="70">
        <v>0</v>
      </c>
      <c r="F333" s="70">
        <f t="shared" ref="F333:F338" si="26">D333*(($F$168)+1)+(IF(E333&lt;101,E333,IF(E333&lt;201,E333/2,IF(E333&lt;=301,E333/3,E333/4))))</f>
        <v>295.31034</v>
      </c>
      <c r="G333" s="125"/>
      <c r="H333" s="125"/>
      <c r="I333" s="39"/>
      <c r="L333" s="132"/>
      <c r="M333" s="132"/>
      <c r="N333" s="39"/>
    </row>
    <row r="334" spans="1:14" s="59" customFormat="1" ht="15.75" customHeight="1" x14ac:dyDescent="0.25">
      <c r="A334" s="125">
        <f t="shared" si="25"/>
        <v>11</v>
      </c>
      <c r="B334" s="125"/>
      <c r="C334" s="70" t="s">
        <v>190</v>
      </c>
      <c r="D334" s="56">
        <f>(17.7)*10.764</f>
        <v>190.52279999999999</v>
      </c>
      <c r="E334" s="70">
        <v>0</v>
      </c>
      <c r="F334" s="70">
        <f t="shared" si="26"/>
        <v>295.31034</v>
      </c>
      <c r="G334" s="125"/>
      <c r="H334" s="125"/>
      <c r="I334" s="39"/>
      <c r="L334" s="132"/>
      <c r="M334" s="132"/>
      <c r="N334" s="39"/>
    </row>
    <row r="335" spans="1:14" s="59" customFormat="1" ht="15.75" customHeight="1" x14ac:dyDescent="0.25">
      <c r="A335" s="125">
        <f t="shared" si="25"/>
        <v>12</v>
      </c>
      <c r="B335" s="125"/>
      <c r="C335" s="70" t="s">
        <v>190</v>
      </c>
      <c r="D335" s="56">
        <f>(17.7)*10.764</f>
        <v>190.52279999999999</v>
      </c>
      <c r="E335" s="70">
        <v>0</v>
      </c>
      <c r="F335" s="70">
        <f t="shared" si="26"/>
        <v>295.31034</v>
      </c>
      <c r="G335" s="125"/>
      <c r="H335" s="125"/>
      <c r="I335" s="39"/>
      <c r="L335" s="132"/>
      <c r="M335" s="132"/>
      <c r="N335" s="39"/>
    </row>
    <row r="336" spans="1:14" s="59" customFormat="1" ht="15.75" customHeight="1" x14ac:dyDescent="0.25">
      <c r="A336" s="125">
        <v>28</v>
      </c>
      <c r="B336" s="125"/>
      <c r="C336" s="70" t="s">
        <v>189</v>
      </c>
      <c r="D336" s="56">
        <f>(29.95)*10.764</f>
        <v>322.3818</v>
      </c>
      <c r="E336" s="70">
        <v>0</v>
      </c>
      <c r="F336" s="70">
        <f t="shared" si="26"/>
        <v>499.69179000000003</v>
      </c>
      <c r="G336" s="125"/>
      <c r="H336" s="125"/>
      <c r="I336" s="39"/>
      <c r="L336" s="132"/>
      <c r="M336" s="132"/>
      <c r="N336" s="39"/>
    </row>
    <row r="337" spans="1:14" s="59" customFormat="1" ht="15.75" customHeight="1" x14ac:dyDescent="0.25">
      <c r="A337" s="125">
        <f t="shared" si="25"/>
        <v>29</v>
      </c>
      <c r="B337" s="125"/>
      <c r="C337" s="70" t="s">
        <v>189</v>
      </c>
      <c r="D337" s="56">
        <f>(28.6)*10.764</f>
        <v>307.85039999999998</v>
      </c>
      <c r="E337" s="70">
        <v>0</v>
      </c>
      <c r="F337" s="70">
        <f t="shared" si="26"/>
        <v>477.16811999999999</v>
      </c>
      <c r="G337" s="125"/>
      <c r="H337" s="125"/>
      <c r="I337" s="39"/>
      <c r="L337" s="132"/>
      <c r="M337" s="132"/>
      <c r="N337" s="39"/>
    </row>
    <row r="338" spans="1:14" s="59" customFormat="1" ht="15.75" customHeight="1" x14ac:dyDescent="0.25">
      <c r="A338" s="125">
        <f t="shared" si="25"/>
        <v>30</v>
      </c>
      <c r="B338" s="125"/>
      <c r="C338" s="70" t="s">
        <v>190</v>
      </c>
      <c r="D338" s="56">
        <f>(24.55)*10.764</f>
        <v>264.25619999999998</v>
      </c>
      <c r="E338" s="70">
        <v>0</v>
      </c>
      <c r="F338" s="70">
        <f t="shared" si="26"/>
        <v>409.59710999999999</v>
      </c>
      <c r="G338" s="125"/>
      <c r="H338" s="125"/>
      <c r="I338" s="39"/>
      <c r="L338" s="132"/>
      <c r="M338" s="132"/>
      <c r="N338" s="39"/>
    </row>
    <row r="339" spans="1:14" s="59" customFormat="1" x14ac:dyDescent="0.25">
      <c r="A339" s="124" t="s">
        <v>207</v>
      </c>
      <c r="B339" s="124"/>
      <c r="C339" s="124"/>
      <c r="D339" s="124"/>
      <c r="E339" s="124"/>
      <c r="F339" s="124"/>
      <c r="G339" s="124"/>
      <c r="H339" s="124"/>
      <c r="J339" s="39"/>
    </row>
    <row r="340" spans="1:14" s="59" customFormat="1" x14ac:dyDescent="0.25">
      <c r="A340" s="124" t="s">
        <v>238</v>
      </c>
      <c r="B340" s="124"/>
      <c r="C340" s="124"/>
      <c r="D340" s="124"/>
      <c r="E340" s="124"/>
      <c r="F340" s="124"/>
      <c r="G340" s="124"/>
      <c r="H340" s="124"/>
      <c r="J340" s="39"/>
    </row>
    <row r="341" spans="1:14" s="59" customFormat="1" x14ac:dyDescent="0.25">
      <c r="A341" s="124" t="s">
        <v>239</v>
      </c>
      <c r="B341" s="124"/>
      <c r="C341" s="124"/>
      <c r="D341" s="124"/>
      <c r="E341" s="124"/>
      <c r="F341" s="124"/>
      <c r="G341" s="124"/>
      <c r="H341" s="124"/>
      <c r="J341" s="39"/>
    </row>
    <row r="342" spans="1:14" s="59" customFormat="1" x14ac:dyDescent="0.25">
      <c r="A342" s="124" t="s">
        <v>202</v>
      </c>
      <c r="B342" s="124"/>
      <c r="C342" s="124"/>
      <c r="D342" s="124"/>
      <c r="E342" s="124"/>
      <c r="F342" s="124"/>
      <c r="G342" s="124"/>
      <c r="H342" s="124"/>
      <c r="J342" s="39"/>
    </row>
    <row r="343" spans="1:14" s="59" customFormat="1" ht="15.75" customHeight="1" x14ac:dyDescent="0.25">
      <c r="A343" s="124" t="s">
        <v>203</v>
      </c>
      <c r="B343" s="124"/>
      <c r="C343" s="124"/>
      <c r="D343" s="124"/>
      <c r="E343" s="124"/>
      <c r="F343" s="124"/>
      <c r="G343" s="124"/>
      <c r="H343" s="124"/>
      <c r="J343" s="39"/>
    </row>
    <row r="344" spans="1:14" s="59" customFormat="1" ht="15.75" customHeight="1" x14ac:dyDescent="0.25">
      <c r="A344" s="125">
        <v>1</v>
      </c>
      <c r="B344" s="125"/>
      <c r="C344" s="70" t="s">
        <v>189</v>
      </c>
      <c r="D344" s="56">
        <f>(29.95)*10.764</f>
        <v>322.3818</v>
      </c>
      <c r="E344" s="70">
        <v>0</v>
      </c>
      <c r="F344" s="70">
        <f t="shared" ref="F344:F358" si="27">D344*(($F$168)+1)+(IF(E344&lt;101,E344,IF(E344&lt;201,E344/2,IF(E344&lt;=301,E344/3,E344/4))))</f>
        <v>499.69179000000003</v>
      </c>
      <c r="G344" s="125" t="str">
        <f>A343</f>
        <v>1st Floor for Residential</v>
      </c>
      <c r="H344" s="125"/>
      <c r="I344" s="62"/>
      <c r="J344" s="62"/>
      <c r="K344" s="64"/>
      <c r="L344" s="140"/>
      <c r="M344" s="140"/>
      <c r="N344" s="39"/>
    </row>
    <row r="345" spans="1:14" s="59" customFormat="1" ht="15.75" customHeight="1" x14ac:dyDescent="0.25">
      <c r="A345" s="125">
        <f t="shared" ref="A345:A359" si="28">A344+1</f>
        <v>2</v>
      </c>
      <c r="B345" s="125"/>
      <c r="C345" s="70" t="s">
        <v>189</v>
      </c>
      <c r="D345" s="56">
        <f>(28.48)*10.764</f>
        <v>306.55871999999999</v>
      </c>
      <c r="E345" s="70">
        <v>0</v>
      </c>
      <c r="F345" s="70">
        <f t="shared" si="27"/>
        <v>475.16601600000001</v>
      </c>
      <c r="G345" s="125"/>
      <c r="H345" s="125"/>
      <c r="I345" s="62"/>
      <c r="J345" s="64"/>
      <c r="K345" s="62"/>
      <c r="L345" s="140"/>
      <c r="M345" s="140"/>
      <c r="N345" s="39"/>
    </row>
    <row r="346" spans="1:14" s="59" customFormat="1" ht="15.75" customHeight="1" x14ac:dyDescent="0.25">
      <c r="A346" s="125">
        <f t="shared" si="28"/>
        <v>3</v>
      </c>
      <c r="B346" s="125"/>
      <c r="C346" s="70" t="s">
        <v>190</v>
      </c>
      <c r="D346" s="56">
        <f>(23.35)*10.764</f>
        <v>251.33940000000001</v>
      </c>
      <c r="E346" s="70">
        <v>0</v>
      </c>
      <c r="F346" s="70">
        <f t="shared" si="27"/>
        <v>389.57607000000002</v>
      </c>
      <c r="G346" s="125"/>
      <c r="H346" s="125"/>
      <c r="I346" s="62"/>
      <c r="J346" s="64"/>
      <c r="K346" s="64"/>
      <c r="L346" s="140"/>
      <c r="M346" s="140"/>
      <c r="N346" s="39"/>
    </row>
    <row r="347" spans="1:14" s="59" customFormat="1" ht="15.75" customHeight="1" x14ac:dyDescent="0.25">
      <c r="A347" s="125">
        <f t="shared" si="28"/>
        <v>4</v>
      </c>
      <c r="B347" s="125"/>
      <c r="C347" s="70" t="s">
        <v>190</v>
      </c>
      <c r="D347" s="56">
        <f>(23.35)*10.764</f>
        <v>251.33940000000001</v>
      </c>
      <c r="E347" s="70">
        <v>0</v>
      </c>
      <c r="F347" s="70">
        <f t="shared" si="27"/>
        <v>389.57607000000002</v>
      </c>
      <c r="G347" s="125"/>
      <c r="H347" s="125"/>
      <c r="I347" s="62"/>
      <c r="J347" s="64"/>
      <c r="K347" s="64"/>
      <c r="L347" s="140"/>
      <c r="M347" s="140"/>
      <c r="N347" s="39"/>
    </row>
    <row r="348" spans="1:14" s="59" customFormat="1" ht="15.75" customHeight="1" x14ac:dyDescent="0.25">
      <c r="A348" s="125">
        <f t="shared" si="28"/>
        <v>5</v>
      </c>
      <c r="B348" s="125"/>
      <c r="C348" s="70" t="s">
        <v>190</v>
      </c>
      <c r="D348" s="56">
        <f>(23.35)*10.764</f>
        <v>251.33940000000001</v>
      </c>
      <c r="E348" s="70">
        <v>0</v>
      </c>
      <c r="F348" s="70">
        <f t="shared" si="27"/>
        <v>389.57607000000002</v>
      </c>
      <c r="G348" s="125"/>
      <c r="H348" s="125"/>
      <c r="I348" s="62"/>
      <c r="J348" s="64"/>
      <c r="K348" s="64"/>
      <c r="L348" s="140"/>
      <c r="M348" s="140"/>
      <c r="N348" s="39"/>
    </row>
    <row r="349" spans="1:14" s="59" customFormat="1" ht="15.75" customHeight="1" x14ac:dyDescent="0.25">
      <c r="A349" s="125">
        <f t="shared" si="28"/>
        <v>6</v>
      </c>
      <c r="B349" s="125"/>
      <c r="C349" s="70" t="s">
        <v>190</v>
      </c>
      <c r="D349" s="56">
        <f>(23.35)*10.764</f>
        <v>251.33940000000001</v>
      </c>
      <c r="E349" s="70">
        <v>0</v>
      </c>
      <c r="F349" s="70">
        <f t="shared" si="27"/>
        <v>389.57607000000002</v>
      </c>
      <c r="G349" s="125"/>
      <c r="H349" s="125"/>
      <c r="I349" s="39"/>
      <c r="L349" s="132"/>
      <c r="M349" s="132"/>
      <c r="N349" s="39"/>
    </row>
    <row r="350" spans="1:14" s="59" customFormat="1" ht="15.75" customHeight="1" x14ac:dyDescent="0.25">
      <c r="A350" s="125">
        <f t="shared" si="28"/>
        <v>7</v>
      </c>
      <c r="B350" s="125"/>
      <c r="C350" s="70" t="s">
        <v>189</v>
      </c>
      <c r="D350" s="56">
        <f>(28.48)*10.764</f>
        <v>306.55871999999999</v>
      </c>
      <c r="E350" s="70">
        <v>0</v>
      </c>
      <c r="F350" s="70">
        <f t="shared" si="27"/>
        <v>475.16601600000001</v>
      </c>
      <c r="G350" s="125"/>
      <c r="H350" s="125"/>
      <c r="I350" s="39"/>
      <c r="L350" s="132"/>
      <c r="M350" s="132"/>
      <c r="N350" s="39"/>
    </row>
    <row r="351" spans="1:14" s="59" customFormat="1" ht="15.75" customHeight="1" x14ac:dyDescent="0.25">
      <c r="A351" s="125">
        <f t="shared" si="28"/>
        <v>8</v>
      </c>
      <c r="B351" s="125"/>
      <c r="C351" s="70" t="s">
        <v>189</v>
      </c>
      <c r="D351" s="56">
        <f>(29.95)*10.764</f>
        <v>322.3818</v>
      </c>
      <c r="E351" s="70">
        <v>0</v>
      </c>
      <c r="F351" s="70">
        <f t="shared" si="27"/>
        <v>499.69179000000003</v>
      </c>
      <c r="G351" s="125"/>
      <c r="H351" s="125"/>
      <c r="I351" s="39"/>
      <c r="L351" s="132"/>
      <c r="M351" s="132"/>
      <c r="N351" s="39"/>
    </row>
    <row r="352" spans="1:14" s="59" customFormat="1" ht="15.75" customHeight="1" x14ac:dyDescent="0.25">
      <c r="A352" s="125">
        <f t="shared" si="28"/>
        <v>9</v>
      </c>
      <c r="B352" s="125"/>
      <c r="C352" s="70" t="s">
        <v>189</v>
      </c>
      <c r="D352" s="56">
        <f>(29.95)*10.764</f>
        <v>322.3818</v>
      </c>
      <c r="E352" s="70">
        <v>0</v>
      </c>
      <c r="F352" s="70">
        <f t="shared" si="27"/>
        <v>499.69179000000003</v>
      </c>
      <c r="G352" s="125"/>
      <c r="H352" s="125"/>
      <c r="I352" s="39"/>
      <c r="L352" s="132"/>
      <c r="M352" s="132"/>
      <c r="N352" s="39"/>
    </row>
    <row r="353" spans="1:14" s="59" customFormat="1" ht="15.75" customHeight="1" x14ac:dyDescent="0.25">
      <c r="A353" s="125">
        <f t="shared" si="28"/>
        <v>10</v>
      </c>
      <c r="B353" s="125"/>
      <c r="C353" s="70" t="s">
        <v>189</v>
      </c>
      <c r="D353" s="56">
        <f>(28.48)*10.764</f>
        <v>306.55871999999999</v>
      </c>
      <c r="E353" s="70">
        <v>0</v>
      </c>
      <c r="F353" s="70">
        <f t="shared" si="27"/>
        <v>475.16601600000001</v>
      </c>
      <c r="G353" s="125"/>
      <c r="H353" s="125"/>
      <c r="I353" s="39"/>
      <c r="L353" s="132"/>
      <c r="M353" s="132"/>
      <c r="N353" s="39"/>
    </row>
    <row r="354" spans="1:14" s="59" customFormat="1" ht="15.75" customHeight="1" x14ac:dyDescent="0.25">
      <c r="A354" s="125">
        <f t="shared" si="28"/>
        <v>11</v>
      </c>
      <c r="B354" s="125"/>
      <c r="C354" s="70" t="s">
        <v>190</v>
      </c>
      <c r="D354" s="56">
        <f>(24.55)*10.764</f>
        <v>264.25619999999998</v>
      </c>
      <c r="E354" s="70">
        <v>0</v>
      </c>
      <c r="F354" s="70">
        <f t="shared" si="27"/>
        <v>409.59710999999999</v>
      </c>
      <c r="G354" s="125"/>
      <c r="H354" s="125"/>
      <c r="I354" s="39"/>
      <c r="L354" s="132"/>
      <c r="M354" s="132"/>
      <c r="N354" s="39"/>
    </row>
    <row r="355" spans="1:14" s="59" customFormat="1" ht="15.75" customHeight="1" x14ac:dyDescent="0.25">
      <c r="A355" s="125">
        <f t="shared" si="28"/>
        <v>12</v>
      </c>
      <c r="B355" s="125"/>
      <c r="C355" s="70" t="s">
        <v>190</v>
      </c>
      <c r="D355" s="56">
        <f>(24.55)*10.764</f>
        <v>264.25619999999998</v>
      </c>
      <c r="E355" s="70">
        <v>0</v>
      </c>
      <c r="F355" s="70">
        <f t="shared" si="27"/>
        <v>409.59710999999999</v>
      </c>
      <c r="G355" s="125"/>
      <c r="H355" s="125"/>
      <c r="I355" s="39"/>
      <c r="L355" s="132"/>
      <c r="M355" s="132"/>
      <c r="N355" s="39"/>
    </row>
    <row r="356" spans="1:14" s="59" customFormat="1" ht="15.75" customHeight="1" x14ac:dyDescent="0.25">
      <c r="A356" s="125">
        <f t="shared" si="28"/>
        <v>13</v>
      </c>
      <c r="B356" s="125"/>
      <c r="C356" s="70" t="s">
        <v>190</v>
      </c>
      <c r="D356" s="56">
        <f>(24.55)*10.764</f>
        <v>264.25619999999998</v>
      </c>
      <c r="E356" s="70">
        <v>0</v>
      </c>
      <c r="F356" s="70">
        <f t="shared" si="27"/>
        <v>409.59710999999999</v>
      </c>
      <c r="G356" s="125"/>
      <c r="H356" s="125"/>
      <c r="I356" s="39"/>
      <c r="L356" s="132"/>
      <c r="M356" s="132"/>
      <c r="N356" s="39"/>
    </row>
    <row r="357" spans="1:14" s="59" customFormat="1" ht="15.75" customHeight="1" x14ac:dyDescent="0.25">
      <c r="A357" s="125">
        <f t="shared" si="28"/>
        <v>14</v>
      </c>
      <c r="B357" s="125"/>
      <c r="C357" s="70" t="s">
        <v>190</v>
      </c>
      <c r="D357" s="56">
        <f>(24.55)*10.764</f>
        <v>264.25619999999998</v>
      </c>
      <c r="E357" s="70">
        <v>0</v>
      </c>
      <c r="F357" s="70">
        <f t="shared" si="27"/>
        <v>409.59710999999999</v>
      </c>
      <c r="G357" s="125"/>
      <c r="H357" s="125"/>
      <c r="I357" s="39"/>
      <c r="L357" s="132"/>
      <c r="M357" s="132"/>
      <c r="N357" s="39"/>
    </row>
    <row r="358" spans="1:14" s="59" customFormat="1" ht="15.75" customHeight="1" x14ac:dyDescent="0.25">
      <c r="A358" s="125">
        <f t="shared" si="28"/>
        <v>15</v>
      </c>
      <c r="B358" s="125"/>
      <c r="C358" s="70" t="s">
        <v>189</v>
      </c>
      <c r="D358" s="56">
        <f>(28.48)*10.764</f>
        <v>306.55871999999999</v>
      </c>
      <c r="E358" s="70">
        <v>0</v>
      </c>
      <c r="F358" s="70">
        <f t="shared" si="27"/>
        <v>475.16601600000001</v>
      </c>
      <c r="G358" s="125"/>
      <c r="H358" s="125"/>
      <c r="I358" s="62"/>
      <c r="J358" s="64"/>
      <c r="K358" s="64"/>
      <c r="L358" s="140"/>
      <c r="M358" s="140"/>
      <c r="N358" s="39"/>
    </row>
    <row r="359" spans="1:14" s="59" customFormat="1" ht="15.75" customHeight="1" x14ac:dyDescent="0.25">
      <c r="A359" s="125">
        <f t="shared" si="28"/>
        <v>16</v>
      </c>
      <c r="B359" s="125"/>
      <c r="C359" s="70" t="s">
        <v>189</v>
      </c>
      <c r="D359" s="56">
        <f>(29.95)*10.764</f>
        <v>322.3818</v>
      </c>
      <c r="E359" s="70">
        <v>0</v>
      </c>
      <c r="F359" s="70">
        <f>D359*(($F$168)+1)+(IF(E359&lt;101,E359,IF(E359&lt;201,E359/2,IF(E359&lt;=301,E359/3,E359/4))))</f>
        <v>499.69179000000003</v>
      </c>
      <c r="G359" s="125"/>
      <c r="H359" s="125"/>
      <c r="I359" s="62"/>
      <c r="J359" s="64"/>
      <c r="K359" s="64"/>
      <c r="L359" s="140"/>
      <c r="M359" s="140"/>
      <c r="N359" s="39"/>
    </row>
    <row r="360" spans="1:14" s="59" customFormat="1" ht="15.75" customHeight="1" x14ac:dyDescent="0.25">
      <c r="A360" s="124" t="s">
        <v>204</v>
      </c>
      <c r="B360" s="124"/>
      <c r="C360" s="124"/>
      <c r="D360" s="124"/>
      <c r="E360" s="124"/>
      <c r="F360" s="124"/>
      <c r="G360" s="124"/>
      <c r="H360" s="124"/>
      <c r="J360" s="39"/>
    </row>
    <row r="361" spans="1:14" s="59" customFormat="1" ht="15.75" customHeight="1" x14ac:dyDescent="0.25">
      <c r="A361" s="125">
        <v>1</v>
      </c>
      <c r="B361" s="125"/>
      <c r="C361" s="70" t="s">
        <v>189</v>
      </c>
      <c r="D361" s="56">
        <f>(29.95)*10.764</f>
        <v>322.3818</v>
      </c>
      <c r="E361" s="70">
        <v>0</v>
      </c>
      <c r="F361" s="70">
        <f t="shared" ref="F361:F376" si="29">D361*(($F$168)+1)+(IF(E361&lt;101,E361,IF(E361&lt;201,E361/2,IF(E361&lt;=301,E361/3,E361/4))))</f>
        <v>499.69179000000003</v>
      </c>
      <c r="G361" s="125" t="str">
        <f>A360</f>
        <v>2nd to 4th, 6th &amp; 7th, 10th to 12th, 14th, 16th, 18th to 20th, 23rd, 24th &amp; 26th Floor</v>
      </c>
      <c r="H361" s="125"/>
      <c r="I361" s="62"/>
      <c r="J361" s="62"/>
      <c r="K361" s="64"/>
      <c r="L361" s="140"/>
      <c r="M361" s="140"/>
      <c r="N361" s="39"/>
    </row>
    <row r="362" spans="1:14" s="59" customFormat="1" ht="15.75" customHeight="1" x14ac:dyDescent="0.25">
      <c r="A362" s="125">
        <f t="shared" ref="A362:A376" si="30">A361+1</f>
        <v>2</v>
      </c>
      <c r="B362" s="125"/>
      <c r="C362" s="70" t="s">
        <v>189</v>
      </c>
      <c r="D362" s="56">
        <f>(28.48)*10.764</f>
        <v>306.55871999999999</v>
      </c>
      <c r="E362" s="70">
        <v>0</v>
      </c>
      <c r="F362" s="70">
        <f t="shared" si="29"/>
        <v>475.16601600000001</v>
      </c>
      <c r="G362" s="125"/>
      <c r="H362" s="125"/>
      <c r="I362" s="62"/>
      <c r="J362" s="64"/>
      <c r="K362" s="62"/>
      <c r="L362" s="140"/>
      <c r="M362" s="140"/>
      <c r="N362" s="39"/>
    </row>
    <row r="363" spans="1:14" s="59" customFormat="1" ht="15.75" customHeight="1" x14ac:dyDescent="0.25">
      <c r="A363" s="125">
        <f t="shared" si="30"/>
        <v>3</v>
      </c>
      <c r="B363" s="125"/>
      <c r="C363" s="70" t="s">
        <v>190</v>
      </c>
      <c r="D363" s="56">
        <f>(23.35)*10.764</f>
        <v>251.33940000000001</v>
      </c>
      <c r="E363" s="70">
        <v>0</v>
      </c>
      <c r="F363" s="70">
        <f t="shared" si="29"/>
        <v>389.57607000000002</v>
      </c>
      <c r="G363" s="125"/>
      <c r="H363" s="125"/>
      <c r="I363" s="62"/>
      <c r="J363" s="64"/>
      <c r="K363" s="64"/>
      <c r="L363" s="140"/>
      <c r="M363" s="140"/>
      <c r="N363" s="39"/>
    </row>
    <row r="364" spans="1:14" s="59" customFormat="1" ht="15.75" customHeight="1" x14ac:dyDescent="0.25">
      <c r="A364" s="125">
        <f t="shared" si="30"/>
        <v>4</v>
      </c>
      <c r="B364" s="125"/>
      <c r="C364" s="70" t="s">
        <v>190</v>
      </c>
      <c r="D364" s="56">
        <f>(23.35)*10.764</f>
        <v>251.33940000000001</v>
      </c>
      <c r="E364" s="70">
        <v>0</v>
      </c>
      <c r="F364" s="70">
        <f t="shared" si="29"/>
        <v>389.57607000000002</v>
      </c>
      <c r="G364" s="125"/>
      <c r="H364" s="125"/>
      <c r="I364" s="62"/>
      <c r="J364" s="64"/>
      <c r="K364" s="64"/>
      <c r="L364" s="140"/>
      <c r="M364" s="140"/>
      <c r="N364" s="39"/>
    </row>
    <row r="365" spans="1:14" s="59" customFormat="1" ht="15.75" customHeight="1" x14ac:dyDescent="0.25">
      <c r="A365" s="125">
        <f t="shared" si="30"/>
        <v>5</v>
      </c>
      <c r="B365" s="125"/>
      <c r="C365" s="70" t="s">
        <v>190</v>
      </c>
      <c r="D365" s="56">
        <f>(23.35)*10.764</f>
        <v>251.33940000000001</v>
      </c>
      <c r="E365" s="70">
        <v>0</v>
      </c>
      <c r="F365" s="70">
        <f t="shared" si="29"/>
        <v>389.57607000000002</v>
      </c>
      <c r="G365" s="125"/>
      <c r="H365" s="125"/>
      <c r="I365" s="62"/>
      <c r="J365" s="64"/>
      <c r="K365" s="64"/>
      <c r="L365" s="140"/>
      <c r="M365" s="140"/>
      <c r="N365" s="39"/>
    </row>
    <row r="366" spans="1:14" s="59" customFormat="1" ht="15.75" customHeight="1" x14ac:dyDescent="0.25">
      <c r="A366" s="125">
        <f t="shared" si="30"/>
        <v>6</v>
      </c>
      <c r="B366" s="125"/>
      <c r="C366" s="70" t="s">
        <v>190</v>
      </c>
      <c r="D366" s="56">
        <f>(23.35)*10.764</f>
        <v>251.33940000000001</v>
      </c>
      <c r="E366" s="70">
        <v>0</v>
      </c>
      <c r="F366" s="70">
        <f t="shared" si="29"/>
        <v>389.57607000000002</v>
      </c>
      <c r="G366" s="125"/>
      <c r="H366" s="125"/>
      <c r="I366" s="39"/>
      <c r="L366" s="132"/>
      <c r="M366" s="132"/>
      <c r="N366" s="39"/>
    </row>
    <row r="367" spans="1:14" s="59" customFormat="1" ht="15.75" customHeight="1" x14ac:dyDescent="0.25">
      <c r="A367" s="125">
        <f t="shared" si="30"/>
        <v>7</v>
      </c>
      <c r="B367" s="125"/>
      <c r="C367" s="70" t="s">
        <v>189</v>
      </c>
      <c r="D367" s="56">
        <f>(28.48)*10.764</f>
        <v>306.55871999999999</v>
      </c>
      <c r="E367" s="70">
        <v>0</v>
      </c>
      <c r="F367" s="70">
        <f t="shared" si="29"/>
        <v>475.16601600000001</v>
      </c>
      <c r="G367" s="125"/>
      <c r="H367" s="125"/>
      <c r="I367" s="39"/>
      <c r="L367" s="132"/>
      <c r="M367" s="132"/>
      <c r="N367" s="39"/>
    </row>
    <row r="368" spans="1:14" s="59" customFormat="1" ht="15.75" customHeight="1" x14ac:dyDescent="0.25">
      <c r="A368" s="125">
        <f t="shared" si="30"/>
        <v>8</v>
      </c>
      <c r="B368" s="125"/>
      <c r="C368" s="70" t="s">
        <v>189</v>
      </c>
      <c r="D368" s="56">
        <f>(29.95)*10.764</f>
        <v>322.3818</v>
      </c>
      <c r="E368" s="70">
        <v>0</v>
      </c>
      <c r="F368" s="70">
        <f t="shared" si="29"/>
        <v>499.69179000000003</v>
      </c>
      <c r="G368" s="125"/>
      <c r="H368" s="125"/>
      <c r="I368" s="39"/>
      <c r="L368" s="132"/>
      <c r="M368" s="132"/>
      <c r="N368" s="39"/>
    </row>
    <row r="369" spans="1:14" s="59" customFormat="1" ht="15.75" customHeight="1" x14ac:dyDescent="0.25">
      <c r="A369" s="125">
        <f t="shared" si="30"/>
        <v>9</v>
      </c>
      <c r="B369" s="125"/>
      <c r="C369" s="70" t="s">
        <v>189</v>
      </c>
      <c r="D369" s="56">
        <f>(29.95)*10.764</f>
        <v>322.3818</v>
      </c>
      <c r="E369" s="70">
        <v>0</v>
      </c>
      <c r="F369" s="70">
        <f t="shared" si="29"/>
        <v>499.69179000000003</v>
      </c>
      <c r="G369" s="125"/>
      <c r="H369" s="125"/>
      <c r="I369" s="39"/>
      <c r="L369" s="132"/>
      <c r="M369" s="132"/>
      <c r="N369" s="39"/>
    </row>
    <row r="370" spans="1:14" s="59" customFormat="1" ht="15.75" customHeight="1" x14ac:dyDescent="0.25">
      <c r="A370" s="125">
        <f t="shared" si="30"/>
        <v>10</v>
      </c>
      <c r="B370" s="125"/>
      <c r="C370" s="70" t="s">
        <v>189</v>
      </c>
      <c r="D370" s="56">
        <f>(28.48)*10.764</f>
        <v>306.55871999999999</v>
      </c>
      <c r="E370" s="70">
        <v>0</v>
      </c>
      <c r="F370" s="70">
        <f t="shared" si="29"/>
        <v>475.16601600000001</v>
      </c>
      <c r="G370" s="125"/>
      <c r="H370" s="125"/>
      <c r="I370" s="39"/>
      <c r="L370" s="132"/>
      <c r="M370" s="132"/>
      <c r="N370" s="39"/>
    </row>
    <row r="371" spans="1:14" s="59" customFormat="1" ht="15.75" customHeight="1" x14ac:dyDescent="0.25">
      <c r="A371" s="125">
        <f t="shared" si="30"/>
        <v>11</v>
      </c>
      <c r="B371" s="125"/>
      <c r="C371" s="70" t="s">
        <v>190</v>
      </c>
      <c r="D371" s="56">
        <f>(24.55)*10.764</f>
        <v>264.25619999999998</v>
      </c>
      <c r="E371" s="70">
        <v>0</v>
      </c>
      <c r="F371" s="70">
        <f t="shared" si="29"/>
        <v>409.59710999999999</v>
      </c>
      <c r="G371" s="125"/>
      <c r="H371" s="125"/>
      <c r="I371" s="39"/>
      <c r="L371" s="132"/>
      <c r="M371" s="132"/>
      <c r="N371" s="39"/>
    </row>
    <row r="372" spans="1:14" s="59" customFormat="1" ht="15.75" customHeight="1" x14ac:dyDescent="0.25">
      <c r="A372" s="125">
        <f t="shared" si="30"/>
        <v>12</v>
      </c>
      <c r="B372" s="125"/>
      <c r="C372" s="70" t="s">
        <v>190</v>
      </c>
      <c r="D372" s="56">
        <f>(24.55)*10.764</f>
        <v>264.25619999999998</v>
      </c>
      <c r="E372" s="70">
        <v>0</v>
      </c>
      <c r="F372" s="70">
        <f t="shared" si="29"/>
        <v>409.59710999999999</v>
      </c>
      <c r="G372" s="125"/>
      <c r="H372" s="125"/>
      <c r="I372" s="39"/>
      <c r="L372" s="132"/>
      <c r="M372" s="132"/>
      <c r="N372" s="39"/>
    </row>
    <row r="373" spans="1:14" s="59" customFormat="1" ht="15.75" customHeight="1" x14ac:dyDescent="0.25">
      <c r="A373" s="125">
        <f t="shared" si="30"/>
        <v>13</v>
      </c>
      <c r="B373" s="125"/>
      <c r="C373" s="70" t="s">
        <v>190</v>
      </c>
      <c r="D373" s="56">
        <f>(24.55)*10.764</f>
        <v>264.25619999999998</v>
      </c>
      <c r="E373" s="70">
        <v>0</v>
      </c>
      <c r="F373" s="70">
        <f t="shared" si="29"/>
        <v>409.59710999999999</v>
      </c>
      <c r="G373" s="125"/>
      <c r="H373" s="125"/>
      <c r="I373" s="39"/>
      <c r="L373" s="132"/>
      <c r="M373" s="132"/>
      <c r="N373" s="39"/>
    </row>
    <row r="374" spans="1:14" s="59" customFormat="1" ht="15.75" customHeight="1" x14ac:dyDescent="0.25">
      <c r="A374" s="125">
        <f t="shared" si="30"/>
        <v>14</v>
      </c>
      <c r="B374" s="125"/>
      <c r="C374" s="70" t="s">
        <v>190</v>
      </c>
      <c r="D374" s="56">
        <f>(24.55)*10.764</f>
        <v>264.25619999999998</v>
      </c>
      <c r="E374" s="70">
        <v>0</v>
      </c>
      <c r="F374" s="70">
        <f t="shared" si="29"/>
        <v>409.59710999999999</v>
      </c>
      <c r="G374" s="125"/>
      <c r="H374" s="125"/>
      <c r="I374" s="39"/>
      <c r="L374" s="132"/>
      <c r="M374" s="132"/>
      <c r="N374" s="39"/>
    </row>
    <row r="375" spans="1:14" s="59" customFormat="1" ht="15.75" customHeight="1" x14ac:dyDescent="0.25">
      <c r="A375" s="125">
        <f t="shared" si="30"/>
        <v>15</v>
      </c>
      <c r="B375" s="125"/>
      <c r="C375" s="70" t="s">
        <v>189</v>
      </c>
      <c r="D375" s="56">
        <f>(28.48)*10.764</f>
        <v>306.55871999999999</v>
      </c>
      <c r="E375" s="70">
        <v>0</v>
      </c>
      <c r="F375" s="70">
        <f t="shared" si="29"/>
        <v>475.16601600000001</v>
      </c>
      <c r="G375" s="125"/>
      <c r="H375" s="125"/>
      <c r="I375" s="62"/>
      <c r="J375" s="64"/>
      <c r="K375" s="64"/>
      <c r="L375" s="140"/>
      <c r="M375" s="140"/>
      <c r="N375" s="39"/>
    </row>
    <row r="376" spans="1:14" s="59" customFormat="1" ht="15.75" customHeight="1" x14ac:dyDescent="0.25">
      <c r="A376" s="125">
        <f t="shared" si="30"/>
        <v>16</v>
      </c>
      <c r="B376" s="125"/>
      <c r="C376" s="70" t="s">
        <v>189</v>
      </c>
      <c r="D376" s="56">
        <f>(29.95)*10.764</f>
        <v>322.3818</v>
      </c>
      <c r="E376" s="70">
        <v>0</v>
      </c>
      <c r="F376" s="70">
        <f t="shared" si="29"/>
        <v>499.69179000000003</v>
      </c>
      <c r="G376" s="125"/>
      <c r="H376" s="125"/>
      <c r="I376" s="62"/>
      <c r="J376" s="64"/>
      <c r="K376" s="64"/>
      <c r="L376" s="140"/>
      <c r="M376" s="140"/>
      <c r="N376" s="39"/>
    </row>
    <row r="377" spans="1:14" s="59" customFormat="1" ht="15.75" customHeight="1" x14ac:dyDescent="0.25">
      <c r="A377" s="124" t="s">
        <v>191</v>
      </c>
      <c r="B377" s="124"/>
      <c r="C377" s="124"/>
      <c r="D377" s="124"/>
      <c r="E377" s="124"/>
      <c r="F377" s="124"/>
      <c r="G377" s="124"/>
      <c r="H377" s="124"/>
      <c r="J377" s="39"/>
    </row>
    <row r="378" spans="1:14" s="59" customFormat="1" ht="15.75" customHeight="1" x14ac:dyDescent="0.25">
      <c r="A378" s="125">
        <v>1</v>
      </c>
      <c r="B378" s="125"/>
      <c r="C378" s="70" t="s">
        <v>189</v>
      </c>
      <c r="D378" s="56">
        <f>(29.95)*10.764</f>
        <v>322.3818</v>
      </c>
      <c r="E378" s="70">
        <v>0</v>
      </c>
      <c r="F378" s="70">
        <f t="shared" ref="F378:F393" si="31">D378*(($F$168)+1)+(IF(E378&lt;101,E378,IF(E378&lt;201,E378/2,IF(E378&lt;=301,E378/3,E378/4))))</f>
        <v>499.69179000000003</v>
      </c>
      <c r="G378" s="125" t="str">
        <f>A377</f>
        <v>5th, 9th, 13th, 17th, 21st &amp; 25th Floor</v>
      </c>
      <c r="H378" s="125"/>
      <c r="I378" s="62"/>
      <c r="J378" s="62"/>
      <c r="K378" s="64"/>
      <c r="L378" s="140"/>
      <c r="M378" s="140"/>
      <c r="N378" s="39"/>
    </row>
    <row r="379" spans="1:14" s="59" customFormat="1" ht="15.75" customHeight="1" x14ac:dyDescent="0.25">
      <c r="A379" s="125">
        <f t="shared" ref="A379:A393" si="32">A378+1</f>
        <v>2</v>
      </c>
      <c r="B379" s="125"/>
      <c r="C379" s="70" t="s">
        <v>189</v>
      </c>
      <c r="D379" s="56">
        <f>(28.48)*10.764</f>
        <v>306.55871999999999</v>
      </c>
      <c r="E379" s="70">
        <v>0</v>
      </c>
      <c r="F379" s="70">
        <f t="shared" si="31"/>
        <v>475.16601600000001</v>
      </c>
      <c r="G379" s="125"/>
      <c r="H379" s="125"/>
      <c r="I379" s="62"/>
      <c r="J379" s="64"/>
      <c r="K379" s="62"/>
      <c r="L379" s="140"/>
      <c r="M379" s="140"/>
      <c r="N379" s="39"/>
    </row>
    <row r="380" spans="1:14" s="59" customFormat="1" ht="15.75" customHeight="1" x14ac:dyDescent="0.25">
      <c r="A380" s="125">
        <f t="shared" si="32"/>
        <v>3</v>
      </c>
      <c r="B380" s="125"/>
      <c r="C380" s="70" t="s">
        <v>190</v>
      </c>
      <c r="D380" s="56">
        <f>(23.35)*10.764</f>
        <v>251.33940000000001</v>
      </c>
      <c r="E380" s="70">
        <v>0</v>
      </c>
      <c r="F380" s="70">
        <f t="shared" si="31"/>
        <v>389.57607000000002</v>
      </c>
      <c r="G380" s="125"/>
      <c r="H380" s="125"/>
      <c r="I380" s="62"/>
      <c r="J380" s="64"/>
      <c r="K380" s="64"/>
      <c r="L380" s="140"/>
      <c r="M380" s="140"/>
      <c r="N380" s="39"/>
    </row>
    <row r="381" spans="1:14" s="59" customFormat="1" ht="15.75" customHeight="1" x14ac:dyDescent="0.25">
      <c r="A381" s="125">
        <f t="shared" si="32"/>
        <v>4</v>
      </c>
      <c r="B381" s="125"/>
      <c r="C381" s="70" t="s">
        <v>190</v>
      </c>
      <c r="D381" s="56">
        <f>(23.35)*10.764</f>
        <v>251.33940000000001</v>
      </c>
      <c r="E381" s="70">
        <v>0</v>
      </c>
      <c r="F381" s="70">
        <f t="shared" si="31"/>
        <v>389.57607000000002</v>
      </c>
      <c r="G381" s="125"/>
      <c r="H381" s="125"/>
      <c r="I381" s="62"/>
      <c r="J381" s="64"/>
      <c r="K381" s="64"/>
      <c r="L381" s="140"/>
      <c r="M381" s="140"/>
      <c r="N381" s="39"/>
    </row>
    <row r="382" spans="1:14" s="59" customFormat="1" ht="15.75" customHeight="1" x14ac:dyDescent="0.25">
      <c r="A382" s="125">
        <f t="shared" si="32"/>
        <v>5</v>
      </c>
      <c r="B382" s="125"/>
      <c r="C382" s="70" t="s">
        <v>190</v>
      </c>
      <c r="D382" s="56">
        <f>(23.35)*10.764</f>
        <v>251.33940000000001</v>
      </c>
      <c r="E382" s="70">
        <v>0</v>
      </c>
      <c r="F382" s="70">
        <f t="shared" si="31"/>
        <v>389.57607000000002</v>
      </c>
      <c r="G382" s="125"/>
      <c r="H382" s="125"/>
      <c r="I382" s="62"/>
      <c r="J382" s="64"/>
      <c r="K382" s="64"/>
      <c r="L382" s="140"/>
      <c r="M382" s="140"/>
      <c r="N382" s="39"/>
    </row>
    <row r="383" spans="1:14" s="59" customFormat="1" ht="15.75" customHeight="1" x14ac:dyDescent="0.25">
      <c r="A383" s="125">
        <f t="shared" si="32"/>
        <v>6</v>
      </c>
      <c r="B383" s="125"/>
      <c r="C383" s="70" t="s">
        <v>190</v>
      </c>
      <c r="D383" s="56">
        <f>(23.35)*10.764</f>
        <v>251.33940000000001</v>
      </c>
      <c r="E383" s="70">
        <v>0</v>
      </c>
      <c r="F383" s="70">
        <f t="shared" si="31"/>
        <v>389.57607000000002</v>
      </c>
      <c r="G383" s="125"/>
      <c r="H383" s="125"/>
      <c r="I383" s="39"/>
      <c r="L383" s="132"/>
      <c r="M383" s="132"/>
      <c r="N383" s="39"/>
    </row>
    <row r="384" spans="1:14" s="59" customFormat="1" ht="15.75" customHeight="1" x14ac:dyDescent="0.25">
      <c r="A384" s="125">
        <f t="shared" si="32"/>
        <v>7</v>
      </c>
      <c r="B384" s="125"/>
      <c r="C384" s="70" t="s">
        <v>189</v>
      </c>
      <c r="D384" s="56">
        <f>(28.48)*10.764</f>
        <v>306.55871999999999</v>
      </c>
      <c r="E384" s="70">
        <v>0</v>
      </c>
      <c r="F384" s="70">
        <f t="shared" si="31"/>
        <v>475.16601600000001</v>
      </c>
      <c r="G384" s="125"/>
      <c r="H384" s="125"/>
      <c r="I384" s="39"/>
      <c r="L384" s="132"/>
      <c r="M384" s="132"/>
      <c r="N384" s="39"/>
    </row>
    <row r="385" spans="1:14" s="59" customFormat="1" ht="15.75" customHeight="1" x14ac:dyDescent="0.25">
      <c r="A385" s="125">
        <f t="shared" si="32"/>
        <v>8</v>
      </c>
      <c r="B385" s="125"/>
      <c r="C385" s="70" t="s">
        <v>189</v>
      </c>
      <c r="D385" s="56">
        <f>(29.95)*10.764</f>
        <v>322.3818</v>
      </c>
      <c r="E385" s="70">
        <v>0</v>
      </c>
      <c r="F385" s="70">
        <f t="shared" si="31"/>
        <v>499.69179000000003</v>
      </c>
      <c r="G385" s="125"/>
      <c r="H385" s="125"/>
      <c r="I385" s="39"/>
      <c r="L385" s="132"/>
      <c r="M385" s="132"/>
      <c r="N385" s="39"/>
    </row>
    <row r="386" spans="1:14" s="59" customFormat="1" ht="15.75" customHeight="1" x14ac:dyDescent="0.25">
      <c r="A386" s="125">
        <f t="shared" si="32"/>
        <v>9</v>
      </c>
      <c r="B386" s="125"/>
      <c r="C386" s="70" t="s">
        <v>189</v>
      </c>
      <c r="D386" s="56">
        <f>(29.95)*10.764</f>
        <v>322.3818</v>
      </c>
      <c r="E386" s="70">
        <v>0</v>
      </c>
      <c r="F386" s="70">
        <f t="shared" si="31"/>
        <v>499.69179000000003</v>
      </c>
      <c r="G386" s="125"/>
      <c r="H386" s="125"/>
      <c r="I386" s="39"/>
      <c r="L386" s="132"/>
      <c r="M386" s="132"/>
      <c r="N386" s="39"/>
    </row>
    <row r="387" spans="1:14" s="59" customFormat="1" ht="15.75" customHeight="1" x14ac:dyDescent="0.25">
      <c r="A387" s="125">
        <f t="shared" si="32"/>
        <v>10</v>
      </c>
      <c r="B387" s="125"/>
      <c r="C387" s="70" t="s">
        <v>189</v>
      </c>
      <c r="D387" s="56">
        <f>(28.48)*10.764</f>
        <v>306.55871999999999</v>
      </c>
      <c r="E387" s="70">
        <v>0</v>
      </c>
      <c r="F387" s="70">
        <f t="shared" si="31"/>
        <v>475.16601600000001</v>
      </c>
      <c r="G387" s="125"/>
      <c r="H387" s="125"/>
      <c r="I387" s="39"/>
      <c r="L387" s="132"/>
      <c r="M387" s="132"/>
      <c r="N387" s="39"/>
    </row>
    <row r="388" spans="1:14" s="59" customFormat="1" ht="15.75" customHeight="1" x14ac:dyDescent="0.25">
      <c r="A388" s="125">
        <f t="shared" si="32"/>
        <v>11</v>
      </c>
      <c r="B388" s="125"/>
      <c r="C388" s="70" t="s">
        <v>190</v>
      </c>
      <c r="D388" s="56">
        <f>(24.55)*10.764</f>
        <v>264.25619999999998</v>
      </c>
      <c r="E388" s="70">
        <v>0</v>
      </c>
      <c r="F388" s="70">
        <f t="shared" si="31"/>
        <v>409.59710999999999</v>
      </c>
      <c r="G388" s="125"/>
      <c r="H388" s="125"/>
      <c r="I388" s="39"/>
      <c r="L388" s="132"/>
      <c r="M388" s="132"/>
      <c r="N388" s="39"/>
    </row>
    <row r="389" spans="1:14" s="59" customFormat="1" ht="15.75" customHeight="1" x14ac:dyDescent="0.25">
      <c r="A389" s="125">
        <f t="shared" si="32"/>
        <v>12</v>
      </c>
      <c r="B389" s="125"/>
      <c r="C389" s="70" t="s">
        <v>190</v>
      </c>
      <c r="D389" s="56">
        <f>(24.55)*10.764</f>
        <v>264.25619999999998</v>
      </c>
      <c r="E389" s="70">
        <v>0</v>
      </c>
      <c r="F389" s="70">
        <f t="shared" si="31"/>
        <v>409.59710999999999</v>
      </c>
      <c r="G389" s="125"/>
      <c r="H389" s="125"/>
      <c r="I389" s="39"/>
      <c r="L389" s="132"/>
      <c r="M389" s="132"/>
      <c r="N389" s="39"/>
    </row>
    <row r="390" spans="1:14" s="59" customFormat="1" ht="15.75" customHeight="1" x14ac:dyDescent="0.25">
      <c r="A390" s="125">
        <f t="shared" si="32"/>
        <v>13</v>
      </c>
      <c r="B390" s="125"/>
      <c r="C390" s="70" t="s">
        <v>190</v>
      </c>
      <c r="D390" s="56">
        <f>(24.55)*10.764</f>
        <v>264.25619999999998</v>
      </c>
      <c r="E390" s="70">
        <v>0</v>
      </c>
      <c r="F390" s="70">
        <f t="shared" si="31"/>
        <v>409.59710999999999</v>
      </c>
      <c r="G390" s="125"/>
      <c r="H390" s="125"/>
      <c r="I390" s="39"/>
      <c r="L390" s="132"/>
      <c r="M390" s="132"/>
      <c r="N390" s="39"/>
    </row>
    <row r="391" spans="1:14" s="59" customFormat="1" ht="15.75" customHeight="1" x14ac:dyDescent="0.25">
      <c r="A391" s="125">
        <f t="shared" si="32"/>
        <v>14</v>
      </c>
      <c r="B391" s="125"/>
      <c r="C391" s="70" t="s">
        <v>190</v>
      </c>
      <c r="D391" s="56">
        <f>(24.55)*10.764</f>
        <v>264.25619999999998</v>
      </c>
      <c r="E391" s="70">
        <v>0</v>
      </c>
      <c r="F391" s="70">
        <f t="shared" si="31"/>
        <v>409.59710999999999</v>
      </c>
      <c r="G391" s="125"/>
      <c r="H391" s="125"/>
      <c r="I391" s="39"/>
      <c r="L391" s="132"/>
      <c r="M391" s="132"/>
      <c r="N391" s="39"/>
    </row>
    <row r="392" spans="1:14" s="59" customFormat="1" ht="15.75" customHeight="1" x14ac:dyDescent="0.25">
      <c r="A392" s="125">
        <f t="shared" si="32"/>
        <v>15</v>
      </c>
      <c r="B392" s="125"/>
      <c r="C392" s="70" t="s">
        <v>189</v>
      </c>
      <c r="D392" s="56">
        <f>(28.48)*10.764</f>
        <v>306.55871999999999</v>
      </c>
      <c r="E392" s="70">
        <v>0</v>
      </c>
      <c r="F392" s="70">
        <f t="shared" si="31"/>
        <v>475.16601600000001</v>
      </c>
      <c r="G392" s="125"/>
      <c r="H392" s="125"/>
      <c r="I392" s="62"/>
      <c r="J392" s="64"/>
      <c r="K392" s="64"/>
      <c r="L392" s="140"/>
      <c r="M392" s="140"/>
      <c r="N392" s="39"/>
    </row>
    <row r="393" spans="1:14" s="59" customFormat="1" ht="15.75" customHeight="1" x14ac:dyDescent="0.25">
      <c r="A393" s="125">
        <f t="shared" si="32"/>
        <v>16</v>
      </c>
      <c r="B393" s="125"/>
      <c r="C393" s="70" t="s">
        <v>189</v>
      </c>
      <c r="D393" s="56">
        <f>(29.95)*10.764</f>
        <v>322.3818</v>
      </c>
      <c r="E393" s="70">
        <v>0</v>
      </c>
      <c r="F393" s="70">
        <f t="shared" si="31"/>
        <v>499.69179000000003</v>
      </c>
      <c r="G393" s="125"/>
      <c r="H393" s="125"/>
      <c r="I393" s="62"/>
      <c r="J393" s="64"/>
      <c r="K393" s="64"/>
      <c r="L393" s="140"/>
      <c r="M393" s="140"/>
      <c r="N393" s="39"/>
    </row>
    <row r="394" spans="1:14" s="59" customFormat="1" ht="15.75" customHeight="1" x14ac:dyDescent="0.25">
      <c r="A394" s="124" t="s">
        <v>193</v>
      </c>
      <c r="B394" s="124"/>
      <c r="C394" s="124"/>
      <c r="D394" s="124"/>
      <c r="E394" s="124"/>
      <c r="F394" s="124"/>
      <c r="G394" s="124"/>
      <c r="H394" s="124"/>
      <c r="J394" s="39"/>
    </row>
    <row r="395" spans="1:14" s="59" customFormat="1" ht="15.75" customHeight="1" x14ac:dyDescent="0.25">
      <c r="A395" s="125">
        <v>1</v>
      </c>
      <c r="B395" s="125"/>
      <c r="C395" s="125" t="s">
        <v>192</v>
      </c>
      <c r="D395" s="125"/>
      <c r="E395" s="125"/>
      <c r="F395" s="125"/>
      <c r="G395" s="125" t="str">
        <f>A394</f>
        <v>8th &amp; 15th (Part Refuge Area)</v>
      </c>
      <c r="H395" s="125"/>
      <c r="I395" s="62"/>
      <c r="J395" s="62"/>
      <c r="K395" s="64"/>
      <c r="L395" s="140"/>
      <c r="M395" s="140"/>
      <c r="N395" s="39"/>
    </row>
    <row r="396" spans="1:14" s="59" customFormat="1" ht="15.75" customHeight="1" x14ac:dyDescent="0.25">
      <c r="A396" s="125">
        <f t="shared" ref="A396:A410" si="33">A395+1</f>
        <v>2</v>
      </c>
      <c r="B396" s="125"/>
      <c r="C396" s="70" t="s">
        <v>189</v>
      </c>
      <c r="D396" s="56">
        <f>(28.48)*10.764</f>
        <v>306.55871999999999</v>
      </c>
      <c r="E396" s="70">
        <v>0</v>
      </c>
      <c r="F396" s="70">
        <f>D396*(($F$168)+1)+(IF(E396&lt;101,E396,IF(E396&lt;201,E396/2,IF(E396&lt;=301,E396/3,E396/4))))</f>
        <v>475.16601600000001</v>
      </c>
      <c r="G396" s="125"/>
      <c r="H396" s="125"/>
      <c r="I396" s="62"/>
      <c r="J396" s="64"/>
      <c r="K396" s="62"/>
      <c r="L396" s="140"/>
      <c r="M396" s="140"/>
      <c r="N396" s="39"/>
    </row>
    <row r="397" spans="1:14" s="59" customFormat="1" ht="15.75" customHeight="1" x14ac:dyDescent="0.25">
      <c r="A397" s="125">
        <f t="shared" si="33"/>
        <v>3</v>
      </c>
      <c r="B397" s="125"/>
      <c r="C397" s="70" t="s">
        <v>190</v>
      </c>
      <c r="D397" s="56">
        <f>(23.35)*10.764</f>
        <v>251.33940000000001</v>
      </c>
      <c r="E397" s="70">
        <v>0</v>
      </c>
      <c r="F397" s="70">
        <f>D397*(($F$168)+1)+(IF(E397&lt;101,E397,IF(E397&lt;201,E397/2,IF(E397&lt;=301,E397/3,E397/4))))</f>
        <v>389.57607000000002</v>
      </c>
      <c r="G397" s="125"/>
      <c r="H397" s="125"/>
      <c r="I397" s="62"/>
      <c r="J397" s="64"/>
      <c r="K397" s="64"/>
      <c r="L397" s="140"/>
      <c r="M397" s="140"/>
      <c r="N397" s="39"/>
    </row>
    <row r="398" spans="1:14" s="59" customFormat="1" ht="15.75" customHeight="1" x14ac:dyDescent="0.25">
      <c r="A398" s="125">
        <f t="shared" si="33"/>
        <v>4</v>
      </c>
      <c r="B398" s="125"/>
      <c r="C398" s="70" t="s">
        <v>190</v>
      </c>
      <c r="D398" s="56">
        <f>(23.35)*10.764</f>
        <v>251.33940000000001</v>
      </c>
      <c r="E398" s="70">
        <v>0</v>
      </c>
      <c r="F398" s="70">
        <f>D398*(($F$168)+1)+(IF(E398&lt;101,E398,IF(E398&lt;201,E398/2,IF(E398&lt;=301,E398/3,E398/4))))</f>
        <v>389.57607000000002</v>
      </c>
      <c r="G398" s="125"/>
      <c r="H398" s="125"/>
      <c r="I398" s="62"/>
      <c r="J398" s="64"/>
      <c r="K398" s="64"/>
      <c r="L398" s="140"/>
      <c r="M398" s="140"/>
      <c r="N398" s="39"/>
    </row>
    <row r="399" spans="1:14" s="59" customFormat="1" ht="15.75" customHeight="1" x14ac:dyDescent="0.25">
      <c r="A399" s="125">
        <f t="shared" si="33"/>
        <v>5</v>
      </c>
      <c r="B399" s="125"/>
      <c r="C399" s="70" t="s">
        <v>190</v>
      </c>
      <c r="D399" s="56">
        <f>(23.35)*10.764</f>
        <v>251.33940000000001</v>
      </c>
      <c r="E399" s="70">
        <v>0</v>
      </c>
      <c r="F399" s="70">
        <f>D399*(($F$168)+1)+(IF(E399&lt;101,E399,IF(E399&lt;201,E399/2,IF(E399&lt;=301,E399/3,E399/4))))</f>
        <v>389.57607000000002</v>
      </c>
      <c r="G399" s="125"/>
      <c r="H399" s="125"/>
      <c r="I399" s="62"/>
      <c r="J399" s="64"/>
      <c r="K399" s="64"/>
      <c r="L399" s="140"/>
      <c r="M399" s="140"/>
      <c r="N399" s="39"/>
    </row>
    <row r="400" spans="1:14" s="59" customFormat="1" ht="15.75" customHeight="1" x14ac:dyDescent="0.25">
      <c r="A400" s="125">
        <f t="shared" si="33"/>
        <v>6</v>
      </c>
      <c r="B400" s="125"/>
      <c r="C400" s="70" t="s">
        <v>190</v>
      </c>
      <c r="D400" s="56">
        <f>(23.35)*10.764</f>
        <v>251.33940000000001</v>
      </c>
      <c r="E400" s="70">
        <v>0</v>
      </c>
      <c r="F400" s="70">
        <f>D400*(($F$168)+1)+(IF(E400&lt;101,E400,IF(E400&lt;201,E400/2,IF(E400&lt;=301,E400/3,E400/4))))</f>
        <v>389.57607000000002</v>
      </c>
      <c r="G400" s="125"/>
      <c r="H400" s="125"/>
      <c r="I400" s="39"/>
      <c r="L400" s="132"/>
      <c r="M400" s="132"/>
      <c r="N400" s="39"/>
    </row>
    <row r="401" spans="1:14" s="59" customFormat="1" ht="15.75" customHeight="1" x14ac:dyDescent="0.25">
      <c r="A401" s="125">
        <f t="shared" si="33"/>
        <v>7</v>
      </c>
      <c r="B401" s="125"/>
      <c r="C401" s="125" t="s">
        <v>192</v>
      </c>
      <c r="D401" s="125"/>
      <c r="E401" s="125"/>
      <c r="F401" s="125"/>
      <c r="G401" s="125"/>
      <c r="H401" s="125"/>
      <c r="I401" s="39"/>
      <c r="L401" s="132"/>
      <c r="M401" s="132"/>
      <c r="N401" s="39"/>
    </row>
    <row r="402" spans="1:14" s="59" customFormat="1" ht="15.75" customHeight="1" x14ac:dyDescent="0.25">
      <c r="A402" s="125">
        <f t="shared" si="33"/>
        <v>8</v>
      </c>
      <c r="B402" s="125"/>
      <c r="C402" s="125"/>
      <c r="D402" s="125"/>
      <c r="E402" s="125"/>
      <c r="F402" s="125"/>
      <c r="G402" s="125"/>
      <c r="H402" s="125"/>
      <c r="I402" s="39"/>
      <c r="L402" s="132"/>
      <c r="M402" s="132"/>
      <c r="N402" s="39"/>
    </row>
    <row r="403" spans="1:14" s="59" customFormat="1" ht="15.75" customHeight="1" x14ac:dyDescent="0.25">
      <c r="A403" s="125">
        <f t="shared" si="33"/>
        <v>9</v>
      </c>
      <c r="B403" s="125"/>
      <c r="C403" s="70" t="s">
        <v>189</v>
      </c>
      <c r="D403" s="56">
        <f>(29.95)*10.764</f>
        <v>322.3818</v>
      </c>
      <c r="E403" s="70">
        <v>0</v>
      </c>
      <c r="F403" s="70">
        <f t="shared" ref="F403:F410" si="34">D403*(($F$168)+1)+(IF(E403&lt;101,E403,IF(E403&lt;201,E403/2,IF(E403&lt;=301,E403/3,E403/4))))</f>
        <v>499.69179000000003</v>
      </c>
      <c r="G403" s="125"/>
      <c r="H403" s="125"/>
      <c r="I403" s="39"/>
      <c r="L403" s="132"/>
      <c r="M403" s="132"/>
      <c r="N403" s="39"/>
    </row>
    <row r="404" spans="1:14" s="59" customFormat="1" ht="15.75" customHeight="1" x14ac:dyDescent="0.25">
      <c r="A404" s="125">
        <f t="shared" si="33"/>
        <v>10</v>
      </c>
      <c r="B404" s="125"/>
      <c r="C404" s="70" t="s">
        <v>189</v>
      </c>
      <c r="D404" s="56">
        <f>(28.48)*10.764</f>
        <v>306.55871999999999</v>
      </c>
      <c r="E404" s="70">
        <v>0</v>
      </c>
      <c r="F404" s="70">
        <f t="shared" si="34"/>
        <v>475.16601600000001</v>
      </c>
      <c r="G404" s="125"/>
      <c r="H404" s="125"/>
      <c r="I404" s="39"/>
      <c r="L404" s="132"/>
      <c r="M404" s="132"/>
      <c r="N404" s="39"/>
    </row>
    <row r="405" spans="1:14" s="59" customFormat="1" ht="15.75" customHeight="1" x14ac:dyDescent="0.25">
      <c r="A405" s="125">
        <f t="shared" si="33"/>
        <v>11</v>
      </c>
      <c r="B405" s="125"/>
      <c r="C405" s="70" t="s">
        <v>190</v>
      </c>
      <c r="D405" s="56">
        <f>(24.55)*10.764</f>
        <v>264.25619999999998</v>
      </c>
      <c r="E405" s="70">
        <v>0</v>
      </c>
      <c r="F405" s="70">
        <f t="shared" si="34"/>
        <v>409.59710999999999</v>
      </c>
      <c r="G405" s="125"/>
      <c r="H405" s="125"/>
      <c r="I405" s="39"/>
      <c r="L405" s="132"/>
      <c r="M405" s="132"/>
      <c r="N405" s="39"/>
    </row>
    <row r="406" spans="1:14" s="59" customFormat="1" ht="15.75" customHeight="1" x14ac:dyDescent="0.25">
      <c r="A406" s="125">
        <f t="shared" si="33"/>
        <v>12</v>
      </c>
      <c r="B406" s="125"/>
      <c r="C406" s="70" t="s">
        <v>190</v>
      </c>
      <c r="D406" s="56">
        <f>(24.55)*10.764</f>
        <v>264.25619999999998</v>
      </c>
      <c r="E406" s="70">
        <v>0</v>
      </c>
      <c r="F406" s="70">
        <f t="shared" si="34"/>
        <v>409.59710999999999</v>
      </c>
      <c r="G406" s="125"/>
      <c r="H406" s="125"/>
      <c r="I406" s="39"/>
      <c r="L406" s="132"/>
      <c r="M406" s="132"/>
      <c r="N406" s="39"/>
    </row>
    <row r="407" spans="1:14" s="59" customFormat="1" ht="15.75" customHeight="1" x14ac:dyDescent="0.25">
      <c r="A407" s="125">
        <f t="shared" si="33"/>
        <v>13</v>
      </c>
      <c r="B407" s="125"/>
      <c r="C407" s="70" t="s">
        <v>190</v>
      </c>
      <c r="D407" s="56">
        <f>(24.55)*10.764</f>
        <v>264.25619999999998</v>
      </c>
      <c r="E407" s="70">
        <v>0</v>
      </c>
      <c r="F407" s="70">
        <f t="shared" si="34"/>
        <v>409.59710999999999</v>
      </c>
      <c r="G407" s="125"/>
      <c r="H407" s="125"/>
      <c r="I407" s="39"/>
      <c r="L407" s="132"/>
      <c r="M407" s="132"/>
      <c r="N407" s="39"/>
    </row>
    <row r="408" spans="1:14" s="59" customFormat="1" ht="15.75" customHeight="1" x14ac:dyDescent="0.25">
      <c r="A408" s="125">
        <f t="shared" si="33"/>
        <v>14</v>
      </c>
      <c r="B408" s="125"/>
      <c r="C408" s="70" t="s">
        <v>190</v>
      </c>
      <c r="D408" s="56">
        <f>(24.55)*10.764</f>
        <v>264.25619999999998</v>
      </c>
      <c r="E408" s="70">
        <v>0</v>
      </c>
      <c r="F408" s="70">
        <f t="shared" si="34"/>
        <v>409.59710999999999</v>
      </c>
      <c r="G408" s="125"/>
      <c r="H408" s="125"/>
      <c r="I408" s="39"/>
      <c r="L408" s="132"/>
      <c r="M408" s="132"/>
      <c r="N408" s="39"/>
    </row>
    <row r="409" spans="1:14" s="59" customFormat="1" ht="15.75" customHeight="1" x14ac:dyDescent="0.25">
      <c r="A409" s="125">
        <f t="shared" si="33"/>
        <v>15</v>
      </c>
      <c r="B409" s="125"/>
      <c r="C409" s="70" t="s">
        <v>189</v>
      </c>
      <c r="D409" s="56">
        <f>(28.48)*10.764</f>
        <v>306.55871999999999</v>
      </c>
      <c r="E409" s="70">
        <v>0</v>
      </c>
      <c r="F409" s="70">
        <f t="shared" si="34"/>
        <v>475.16601600000001</v>
      </c>
      <c r="G409" s="125"/>
      <c r="H409" s="125"/>
      <c r="I409" s="62"/>
      <c r="J409" s="64"/>
      <c r="K409" s="64"/>
      <c r="L409" s="140"/>
      <c r="M409" s="140"/>
      <c r="N409" s="39"/>
    </row>
    <row r="410" spans="1:14" s="59" customFormat="1" ht="15.75" customHeight="1" x14ac:dyDescent="0.25">
      <c r="A410" s="125">
        <f t="shared" si="33"/>
        <v>16</v>
      </c>
      <c r="B410" s="125"/>
      <c r="C410" s="70" t="s">
        <v>189</v>
      </c>
      <c r="D410" s="56">
        <f>(29.95)*10.764</f>
        <v>322.3818</v>
      </c>
      <c r="E410" s="70">
        <v>0</v>
      </c>
      <c r="F410" s="70">
        <f t="shared" si="34"/>
        <v>499.69179000000003</v>
      </c>
      <c r="G410" s="125"/>
      <c r="H410" s="125"/>
      <c r="I410" s="62"/>
      <c r="J410" s="64"/>
      <c r="K410" s="64"/>
      <c r="L410" s="140"/>
      <c r="M410" s="140"/>
      <c r="N410" s="39"/>
    </row>
    <row r="411" spans="1:14" s="59" customFormat="1" ht="15.75" customHeight="1" x14ac:dyDescent="0.25">
      <c r="A411" s="124" t="s">
        <v>205</v>
      </c>
      <c r="B411" s="124"/>
      <c r="C411" s="124"/>
      <c r="D411" s="124"/>
      <c r="E411" s="124"/>
      <c r="F411" s="124"/>
      <c r="G411" s="124"/>
      <c r="H411" s="124"/>
      <c r="J411" s="39"/>
    </row>
    <row r="412" spans="1:14" s="59" customFormat="1" ht="15.75" customHeight="1" x14ac:dyDescent="0.25">
      <c r="A412" s="125">
        <v>1</v>
      </c>
      <c r="B412" s="125"/>
      <c r="C412" s="125" t="s">
        <v>192</v>
      </c>
      <c r="D412" s="125"/>
      <c r="E412" s="125"/>
      <c r="F412" s="125"/>
      <c r="G412" s="125" t="str">
        <f>A411</f>
        <v>22nd Floor (Part Refuge Area)</v>
      </c>
      <c r="H412" s="125"/>
      <c r="I412" s="62"/>
      <c r="J412" s="62"/>
      <c r="K412" s="64"/>
      <c r="L412" s="140"/>
      <c r="M412" s="140"/>
      <c r="N412" s="39"/>
    </row>
    <row r="413" spans="1:14" s="59" customFormat="1" ht="15.75" customHeight="1" x14ac:dyDescent="0.25">
      <c r="A413" s="125">
        <f t="shared" ref="A413:A427" si="35">A412+1</f>
        <v>2</v>
      </c>
      <c r="B413" s="125"/>
      <c r="C413" s="70" t="s">
        <v>189</v>
      </c>
      <c r="D413" s="56">
        <f>(28.48)*10.764</f>
        <v>306.55871999999999</v>
      </c>
      <c r="E413" s="70">
        <v>0</v>
      </c>
      <c r="F413" s="70">
        <f>D413*(($F$168)+1)+(IF(E413&lt;101,E413,IF(E413&lt;201,E413/2,IF(E413&lt;=301,E413/3,E413/4))))</f>
        <v>475.16601600000001</v>
      </c>
      <c r="G413" s="125"/>
      <c r="H413" s="125"/>
      <c r="I413" s="62"/>
      <c r="J413" s="64"/>
      <c r="K413" s="62"/>
      <c r="L413" s="140"/>
      <c r="M413" s="140"/>
      <c r="N413" s="39"/>
    </row>
    <row r="414" spans="1:14" s="59" customFormat="1" ht="15.75" customHeight="1" x14ac:dyDescent="0.25">
      <c r="A414" s="125">
        <f t="shared" si="35"/>
        <v>3</v>
      </c>
      <c r="B414" s="125"/>
      <c r="C414" s="70" t="s">
        <v>190</v>
      </c>
      <c r="D414" s="56">
        <f>(23.35)*10.764</f>
        <v>251.33940000000001</v>
      </c>
      <c r="E414" s="70">
        <v>0</v>
      </c>
      <c r="F414" s="70">
        <f>D414*(($F$168)+1)+(IF(E414&lt;101,E414,IF(E414&lt;201,E414/2,IF(E414&lt;=301,E414/3,E414/4))))</f>
        <v>389.57607000000002</v>
      </c>
      <c r="G414" s="125"/>
      <c r="H414" s="125"/>
      <c r="I414" s="62"/>
      <c r="J414" s="64"/>
      <c r="K414" s="64"/>
      <c r="L414" s="140"/>
      <c r="M414" s="140"/>
      <c r="N414" s="39"/>
    </row>
    <row r="415" spans="1:14" s="59" customFormat="1" ht="15.75" customHeight="1" x14ac:dyDescent="0.25">
      <c r="A415" s="125">
        <f t="shared" si="35"/>
        <v>4</v>
      </c>
      <c r="B415" s="125"/>
      <c r="C415" s="70" t="s">
        <v>190</v>
      </c>
      <c r="D415" s="56">
        <f>(23.35)*10.764</f>
        <v>251.33940000000001</v>
      </c>
      <c r="E415" s="70">
        <v>0</v>
      </c>
      <c r="F415" s="70">
        <f>D415*(($F$168)+1)+(IF(E415&lt;101,E415,IF(E415&lt;201,E415/2,IF(E415&lt;=301,E415/3,E415/4))))</f>
        <v>389.57607000000002</v>
      </c>
      <c r="G415" s="125"/>
      <c r="H415" s="125"/>
      <c r="I415" s="62"/>
      <c r="J415" s="64"/>
      <c r="K415" s="64"/>
      <c r="L415" s="140"/>
      <c r="M415" s="140"/>
      <c r="N415" s="39"/>
    </row>
    <row r="416" spans="1:14" s="59" customFormat="1" ht="15.75" customHeight="1" x14ac:dyDescent="0.25">
      <c r="A416" s="125">
        <f t="shared" si="35"/>
        <v>5</v>
      </c>
      <c r="B416" s="125"/>
      <c r="C416" s="70" t="s">
        <v>190</v>
      </c>
      <c r="D416" s="56">
        <f>(23.35)*10.764</f>
        <v>251.33940000000001</v>
      </c>
      <c r="E416" s="70">
        <v>0</v>
      </c>
      <c r="F416" s="70">
        <f>D416*(($F$168)+1)+(IF(E416&lt;101,E416,IF(E416&lt;201,E416/2,IF(E416&lt;=301,E416/3,E416/4))))</f>
        <v>389.57607000000002</v>
      </c>
      <c r="G416" s="125"/>
      <c r="H416" s="125"/>
      <c r="I416" s="62"/>
      <c r="J416" s="64"/>
      <c r="K416" s="64"/>
      <c r="L416" s="140"/>
      <c r="M416" s="140"/>
      <c r="N416" s="39"/>
    </row>
    <row r="417" spans="1:14" s="59" customFormat="1" ht="15.75" customHeight="1" x14ac:dyDescent="0.25">
      <c r="A417" s="125">
        <f t="shared" si="35"/>
        <v>6</v>
      </c>
      <c r="B417" s="125"/>
      <c r="C417" s="70" t="s">
        <v>190</v>
      </c>
      <c r="D417" s="56">
        <f>(23.35)*10.764</f>
        <v>251.33940000000001</v>
      </c>
      <c r="E417" s="70">
        <v>0</v>
      </c>
      <c r="F417" s="70">
        <f>D417*(($F$168)+1)+(IF(E417&lt;101,E417,IF(E417&lt;201,E417/2,IF(E417&lt;=301,E417/3,E417/4))))</f>
        <v>389.57607000000002</v>
      </c>
      <c r="G417" s="125"/>
      <c r="H417" s="125"/>
      <c r="I417" s="39"/>
      <c r="L417" s="132"/>
      <c r="M417" s="132"/>
      <c r="N417" s="39"/>
    </row>
    <row r="418" spans="1:14" s="59" customFormat="1" ht="15.75" customHeight="1" x14ac:dyDescent="0.25">
      <c r="A418" s="125">
        <f t="shared" si="35"/>
        <v>7</v>
      </c>
      <c r="B418" s="125"/>
      <c r="C418" s="125" t="s">
        <v>192</v>
      </c>
      <c r="D418" s="125"/>
      <c r="E418" s="125"/>
      <c r="F418" s="125"/>
      <c r="G418" s="125"/>
      <c r="H418" s="125"/>
      <c r="I418" s="39"/>
      <c r="L418" s="132"/>
      <c r="M418" s="132"/>
      <c r="N418" s="39"/>
    </row>
    <row r="419" spans="1:14" s="59" customFormat="1" ht="15.75" customHeight="1" x14ac:dyDescent="0.25">
      <c r="A419" s="125">
        <f t="shared" si="35"/>
        <v>8</v>
      </c>
      <c r="B419" s="125"/>
      <c r="C419" s="125"/>
      <c r="D419" s="125"/>
      <c r="E419" s="125"/>
      <c r="F419" s="125"/>
      <c r="G419" s="125"/>
      <c r="H419" s="125"/>
      <c r="I419" s="39"/>
      <c r="L419" s="132"/>
      <c r="M419" s="132"/>
      <c r="N419" s="39"/>
    </row>
    <row r="420" spans="1:14" s="59" customFormat="1" ht="15.75" customHeight="1" x14ac:dyDescent="0.25">
      <c r="A420" s="125">
        <f t="shared" si="35"/>
        <v>9</v>
      </c>
      <c r="B420" s="125"/>
      <c r="C420" s="70" t="s">
        <v>189</v>
      </c>
      <c r="D420" s="56">
        <f>(29.95)*10.764</f>
        <v>322.3818</v>
      </c>
      <c r="E420" s="70">
        <v>0</v>
      </c>
      <c r="F420" s="70">
        <f t="shared" ref="F420:F427" si="36">D420*(($F$168)+1)+(IF(E420&lt;101,E420,IF(E420&lt;201,E420/2,IF(E420&lt;=301,E420/3,E420/4))))</f>
        <v>499.69179000000003</v>
      </c>
      <c r="G420" s="125"/>
      <c r="H420" s="125"/>
      <c r="I420" s="39"/>
      <c r="L420" s="132"/>
      <c r="M420" s="132"/>
      <c r="N420" s="39"/>
    </row>
    <row r="421" spans="1:14" s="59" customFormat="1" ht="15.75" customHeight="1" x14ac:dyDescent="0.25">
      <c r="A421" s="125">
        <f t="shared" si="35"/>
        <v>10</v>
      </c>
      <c r="B421" s="125"/>
      <c r="C421" s="70" t="s">
        <v>189</v>
      </c>
      <c r="D421" s="56">
        <f>(28.48)*10.764</f>
        <v>306.55871999999999</v>
      </c>
      <c r="E421" s="70">
        <v>0</v>
      </c>
      <c r="F421" s="70">
        <f t="shared" si="36"/>
        <v>475.16601600000001</v>
      </c>
      <c r="G421" s="125"/>
      <c r="H421" s="125"/>
      <c r="I421" s="39"/>
      <c r="L421" s="132"/>
      <c r="M421" s="132"/>
      <c r="N421" s="39"/>
    </row>
    <row r="422" spans="1:14" s="59" customFormat="1" ht="15.75" customHeight="1" x14ac:dyDescent="0.25">
      <c r="A422" s="125">
        <f t="shared" si="35"/>
        <v>11</v>
      </c>
      <c r="B422" s="125"/>
      <c r="C422" s="70" t="s">
        <v>190</v>
      </c>
      <c r="D422" s="56">
        <f>(24.55)*10.764</f>
        <v>264.25619999999998</v>
      </c>
      <c r="E422" s="70">
        <v>0</v>
      </c>
      <c r="F422" s="70">
        <f t="shared" si="36"/>
        <v>409.59710999999999</v>
      </c>
      <c r="G422" s="125"/>
      <c r="H422" s="125"/>
      <c r="I422" s="39"/>
      <c r="L422" s="132"/>
      <c r="M422" s="132"/>
      <c r="N422" s="39"/>
    </row>
    <row r="423" spans="1:14" s="59" customFormat="1" ht="15.75" customHeight="1" x14ac:dyDescent="0.25">
      <c r="A423" s="125">
        <f t="shared" si="35"/>
        <v>12</v>
      </c>
      <c r="B423" s="125"/>
      <c r="C423" s="70" t="s">
        <v>190</v>
      </c>
      <c r="D423" s="56">
        <f>(24.55)*10.764</f>
        <v>264.25619999999998</v>
      </c>
      <c r="E423" s="70">
        <v>0</v>
      </c>
      <c r="F423" s="70">
        <f t="shared" si="36"/>
        <v>409.59710999999999</v>
      </c>
      <c r="G423" s="125"/>
      <c r="H423" s="125"/>
      <c r="I423" s="39"/>
      <c r="L423" s="132"/>
      <c r="M423" s="132"/>
      <c r="N423" s="39"/>
    </row>
    <row r="424" spans="1:14" s="59" customFormat="1" ht="15.75" customHeight="1" x14ac:dyDescent="0.25">
      <c r="A424" s="125">
        <f t="shared" si="35"/>
        <v>13</v>
      </c>
      <c r="B424" s="125"/>
      <c r="C424" s="70" t="s">
        <v>190</v>
      </c>
      <c r="D424" s="56">
        <f>(24.55)*10.764</f>
        <v>264.25619999999998</v>
      </c>
      <c r="E424" s="70">
        <v>0</v>
      </c>
      <c r="F424" s="70">
        <f t="shared" si="36"/>
        <v>409.59710999999999</v>
      </c>
      <c r="G424" s="125"/>
      <c r="H424" s="125"/>
      <c r="I424" s="39"/>
      <c r="L424" s="132"/>
      <c r="M424" s="132"/>
      <c r="N424" s="39"/>
    </row>
    <row r="425" spans="1:14" s="59" customFormat="1" ht="15.75" customHeight="1" x14ac:dyDescent="0.25">
      <c r="A425" s="125">
        <f t="shared" si="35"/>
        <v>14</v>
      </c>
      <c r="B425" s="125"/>
      <c r="C425" s="70" t="s">
        <v>190</v>
      </c>
      <c r="D425" s="56">
        <f>(24.55)*10.764</f>
        <v>264.25619999999998</v>
      </c>
      <c r="E425" s="70">
        <v>0</v>
      </c>
      <c r="F425" s="70">
        <f t="shared" si="36"/>
        <v>409.59710999999999</v>
      </c>
      <c r="G425" s="125"/>
      <c r="H425" s="125"/>
      <c r="I425" s="39"/>
      <c r="L425" s="132"/>
      <c r="M425" s="132"/>
      <c r="N425" s="39"/>
    </row>
    <row r="426" spans="1:14" s="59" customFormat="1" ht="15.75" customHeight="1" x14ac:dyDescent="0.25">
      <c r="A426" s="125">
        <f t="shared" si="35"/>
        <v>15</v>
      </c>
      <c r="B426" s="125"/>
      <c r="C426" s="70" t="s">
        <v>189</v>
      </c>
      <c r="D426" s="56">
        <f>(28.48)*10.764</f>
        <v>306.55871999999999</v>
      </c>
      <c r="E426" s="70">
        <v>0</v>
      </c>
      <c r="F426" s="70">
        <f t="shared" si="36"/>
        <v>475.16601600000001</v>
      </c>
      <c r="G426" s="125"/>
      <c r="H426" s="125"/>
      <c r="I426" s="62"/>
      <c r="J426" s="64"/>
      <c r="K426" s="64"/>
      <c r="L426" s="140"/>
      <c r="M426" s="140"/>
      <c r="N426" s="39"/>
    </row>
    <row r="427" spans="1:14" s="59" customFormat="1" ht="15.75" customHeight="1" x14ac:dyDescent="0.25">
      <c r="A427" s="125">
        <f t="shared" si="35"/>
        <v>16</v>
      </c>
      <c r="B427" s="125"/>
      <c r="C427" s="70" t="s">
        <v>189</v>
      </c>
      <c r="D427" s="56">
        <f>(29.95)*10.764</f>
        <v>322.3818</v>
      </c>
      <c r="E427" s="70">
        <v>0</v>
      </c>
      <c r="F427" s="70">
        <f t="shared" si="36"/>
        <v>499.69179000000003</v>
      </c>
      <c r="G427" s="125"/>
      <c r="H427" s="125"/>
      <c r="I427" s="62"/>
      <c r="J427" s="64"/>
      <c r="K427" s="64"/>
      <c r="L427" s="140"/>
      <c r="M427" s="140"/>
      <c r="N427" s="39"/>
    </row>
    <row r="428" spans="1:14" s="59" customFormat="1" x14ac:dyDescent="0.25">
      <c r="A428" s="124" t="s">
        <v>207</v>
      </c>
      <c r="B428" s="124"/>
      <c r="C428" s="124"/>
      <c r="D428" s="124"/>
      <c r="E428" s="124"/>
      <c r="F428" s="124"/>
      <c r="G428" s="124"/>
      <c r="H428" s="124"/>
      <c r="J428" s="39"/>
    </row>
    <row r="429" spans="1:14" s="59" customFormat="1" x14ac:dyDescent="0.25">
      <c r="A429" s="124" t="s">
        <v>240</v>
      </c>
      <c r="B429" s="124"/>
      <c r="C429" s="124"/>
      <c r="D429" s="124"/>
      <c r="E429" s="124"/>
      <c r="F429" s="124"/>
      <c r="G429" s="124"/>
      <c r="H429" s="124"/>
      <c r="J429" s="39"/>
    </row>
    <row r="430" spans="1:14" s="59" customFormat="1" x14ac:dyDescent="0.25">
      <c r="A430" s="124" t="s">
        <v>241</v>
      </c>
      <c r="B430" s="124"/>
      <c r="C430" s="124"/>
      <c r="D430" s="124"/>
      <c r="E430" s="124"/>
      <c r="F430" s="124"/>
      <c r="G430" s="124"/>
      <c r="H430" s="124"/>
      <c r="J430" s="39"/>
    </row>
    <row r="431" spans="1:14" s="59" customFormat="1" x14ac:dyDescent="0.25">
      <c r="A431" s="124" t="s">
        <v>202</v>
      </c>
      <c r="B431" s="124"/>
      <c r="C431" s="124"/>
      <c r="D431" s="124"/>
      <c r="E431" s="124"/>
      <c r="F431" s="124"/>
      <c r="G431" s="124"/>
      <c r="H431" s="124"/>
      <c r="J431" s="39"/>
    </row>
    <row r="432" spans="1:14" s="59" customFormat="1" ht="15.75" customHeight="1" x14ac:dyDescent="0.25">
      <c r="A432" s="124" t="s">
        <v>203</v>
      </c>
      <c r="B432" s="124"/>
      <c r="C432" s="124"/>
      <c r="D432" s="124"/>
      <c r="E432" s="124"/>
      <c r="F432" s="124"/>
      <c r="G432" s="124"/>
      <c r="H432" s="124"/>
      <c r="J432" s="39"/>
    </row>
    <row r="433" spans="1:14" s="59" customFormat="1" ht="15.75" customHeight="1" x14ac:dyDescent="0.25">
      <c r="A433" s="125">
        <v>1</v>
      </c>
      <c r="B433" s="125"/>
      <c r="C433" s="70" t="s">
        <v>189</v>
      </c>
      <c r="D433" s="56">
        <f>(29.95)*10.764</f>
        <v>322.3818</v>
      </c>
      <c r="E433" s="70">
        <v>0</v>
      </c>
      <c r="F433" s="70">
        <f t="shared" ref="F433:F448" si="37">D433*(($F$168)+1)+(IF(E433&lt;101,E433,IF(E433&lt;201,E433/2,IF(E433&lt;=301,E433/3,E433/4))))</f>
        <v>499.69179000000003</v>
      </c>
      <c r="G433" s="125" t="str">
        <f>A432</f>
        <v>1st Floor for Residential</v>
      </c>
      <c r="H433" s="125"/>
      <c r="I433" s="62"/>
      <c r="J433" s="62"/>
      <c r="K433" s="64"/>
      <c r="L433" s="140"/>
      <c r="M433" s="140"/>
      <c r="N433" s="39"/>
    </row>
    <row r="434" spans="1:14" s="59" customFormat="1" ht="15.75" customHeight="1" x14ac:dyDescent="0.25">
      <c r="A434" s="125">
        <f t="shared" ref="A434:A448" si="38">A433+1</f>
        <v>2</v>
      </c>
      <c r="B434" s="125"/>
      <c r="C434" s="70" t="s">
        <v>189</v>
      </c>
      <c r="D434" s="56">
        <f>(28.48)*10.764</f>
        <v>306.55871999999999</v>
      </c>
      <c r="E434" s="70">
        <v>0</v>
      </c>
      <c r="F434" s="70">
        <f t="shared" si="37"/>
        <v>475.16601600000001</v>
      </c>
      <c r="G434" s="125"/>
      <c r="H434" s="125"/>
      <c r="I434" s="62"/>
      <c r="J434" s="64"/>
      <c r="K434" s="62"/>
      <c r="L434" s="140"/>
      <c r="M434" s="140"/>
      <c r="N434" s="39"/>
    </row>
    <row r="435" spans="1:14" s="59" customFormat="1" ht="15.75" customHeight="1" x14ac:dyDescent="0.25">
      <c r="A435" s="125">
        <f t="shared" si="38"/>
        <v>3</v>
      </c>
      <c r="B435" s="125"/>
      <c r="C435" s="70" t="s">
        <v>190</v>
      </c>
      <c r="D435" s="56">
        <f>(23.35)*10.764</f>
        <v>251.33940000000001</v>
      </c>
      <c r="E435" s="70">
        <v>0</v>
      </c>
      <c r="F435" s="70">
        <f t="shared" si="37"/>
        <v>389.57607000000002</v>
      </c>
      <c r="G435" s="125"/>
      <c r="H435" s="125"/>
      <c r="I435" s="62"/>
      <c r="J435" s="64"/>
      <c r="K435" s="64"/>
      <c r="L435" s="140"/>
      <c r="M435" s="140"/>
      <c r="N435" s="39"/>
    </row>
    <row r="436" spans="1:14" s="59" customFormat="1" ht="15.75" customHeight="1" x14ac:dyDescent="0.25">
      <c r="A436" s="125">
        <f t="shared" si="38"/>
        <v>4</v>
      </c>
      <c r="B436" s="125"/>
      <c r="C436" s="70" t="s">
        <v>190</v>
      </c>
      <c r="D436" s="56">
        <f>(23.35)*10.764</f>
        <v>251.33940000000001</v>
      </c>
      <c r="E436" s="70">
        <v>0</v>
      </c>
      <c r="F436" s="70">
        <f t="shared" si="37"/>
        <v>389.57607000000002</v>
      </c>
      <c r="G436" s="125"/>
      <c r="H436" s="125"/>
      <c r="I436" s="62"/>
      <c r="J436" s="64"/>
      <c r="K436" s="64"/>
      <c r="L436" s="140"/>
      <c r="M436" s="140"/>
      <c r="N436" s="39"/>
    </row>
    <row r="437" spans="1:14" s="59" customFormat="1" ht="15.75" customHeight="1" x14ac:dyDescent="0.25">
      <c r="A437" s="125">
        <f t="shared" si="38"/>
        <v>5</v>
      </c>
      <c r="B437" s="125"/>
      <c r="C437" s="70" t="s">
        <v>190</v>
      </c>
      <c r="D437" s="56">
        <f>(23.35)*10.764</f>
        <v>251.33940000000001</v>
      </c>
      <c r="E437" s="70">
        <v>0</v>
      </c>
      <c r="F437" s="70">
        <f t="shared" si="37"/>
        <v>389.57607000000002</v>
      </c>
      <c r="G437" s="125"/>
      <c r="H437" s="125"/>
      <c r="I437" s="62"/>
      <c r="J437" s="64"/>
      <c r="K437" s="64"/>
      <c r="L437" s="140"/>
      <c r="M437" s="140"/>
      <c r="N437" s="39"/>
    </row>
    <row r="438" spans="1:14" s="59" customFormat="1" ht="15.75" customHeight="1" x14ac:dyDescent="0.25">
      <c r="A438" s="125">
        <f t="shared" si="38"/>
        <v>6</v>
      </c>
      <c r="B438" s="125"/>
      <c r="C438" s="70" t="s">
        <v>190</v>
      </c>
      <c r="D438" s="56">
        <f>(23.35)*10.764</f>
        <v>251.33940000000001</v>
      </c>
      <c r="E438" s="70">
        <v>0</v>
      </c>
      <c r="F438" s="70">
        <f t="shared" si="37"/>
        <v>389.57607000000002</v>
      </c>
      <c r="G438" s="125"/>
      <c r="H438" s="125"/>
      <c r="I438" s="39"/>
      <c r="L438" s="132"/>
      <c r="M438" s="132"/>
      <c r="N438" s="39"/>
    </row>
    <row r="439" spans="1:14" s="59" customFormat="1" ht="15.75" customHeight="1" x14ac:dyDescent="0.25">
      <c r="A439" s="125">
        <f t="shared" si="38"/>
        <v>7</v>
      </c>
      <c r="B439" s="125"/>
      <c r="C439" s="70" t="s">
        <v>189</v>
      </c>
      <c r="D439" s="56">
        <f>(28.48)*10.764</f>
        <v>306.55871999999999</v>
      </c>
      <c r="E439" s="70">
        <v>0</v>
      </c>
      <c r="F439" s="70">
        <f t="shared" si="37"/>
        <v>475.16601600000001</v>
      </c>
      <c r="G439" s="125"/>
      <c r="H439" s="125"/>
      <c r="I439" s="39"/>
      <c r="L439" s="132"/>
      <c r="M439" s="132"/>
      <c r="N439" s="39"/>
    </row>
    <row r="440" spans="1:14" s="59" customFormat="1" ht="15.75" customHeight="1" x14ac:dyDescent="0.25">
      <c r="A440" s="125">
        <f t="shared" si="38"/>
        <v>8</v>
      </c>
      <c r="B440" s="125"/>
      <c r="C440" s="70" t="s">
        <v>189</v>
      </c>
      <c r="D440" s="56">
        <f>(29.95)*10.764</f>
        <v>322.3818</v>
      </c>
      <c r="E440" s="70">
        <v>0</v>
      </c>
      <c r="F440" s="70">
        <f t="shared" si="37"/>
        <v>499.69179000000003</v>
      </c>
      <c r="G440" s="125"/>
      <c r="H440" s="125"/>
      <c r="I440" s="39"/>
      <c r="L440" s="132"/>
      <c r="M440" s="132"/>
      <c r="N440" s="39"/>
    </row>
    <row r="441" spans="1:14" s="59" customFormat="1" ht="15.75" customHeight="1" x14ac:dyDescent="0.25">
      <c r="A441" s="125">
        <f t="shared" si="38"/>
        <v>9</v>
      </c>
      <c r="B441" s="125"/>
      <c r="C441" s="70" t="s">
        <v>189</v>
      </c>
      <c r="D441" s="56">
        <f>(29.95)*10.764</f>
        <v>322.3818</v>
      </c>
      <c r="E441" s="70">
        <v>0</v>
      </c>
      <c r="F441" s="70">
        <f t="shared" si="37"/>
        <v>499.69179000000003</v>
      </c>
      <c r="G441" s="125"/>
      <c r="H441" s="125"/>
      <c r="I441" s="39"/>
      <c r="L441" s="132"/>
      <c r="M441" s="132"/>
      <c r="N441" s="39"/>
    </row>
    <row r="442" spans="1:14" s="59" customFormat="1" ht="15.75" customHeight="1" x14ac:dyDescent="0.25">
      <c r="A442" s="125">
        <f t="shared" si="38"/>
        <v>10</v>
      </c>
      <c r="B442" s="125"/>
      <c r="C442" s="70" t="s">
        <v>189</v>
      </c>
      <c r="D442" s="56">
        <f>(28.48)*10.764</f>
        <v>306.55871999999999</v>
      </c>
      <c r="E442" s="70">
        <v>0</v>
      </c>
      <c r="F442" s="70">
        <f t="shared" si="37"/>
        <v>475.16601600000001</v>
      </c>
      <c r="G442" s="125"/>
      <c r="H442" s="125"/>
      <c r="I442" s="39"/>
      <c r="L442" s="132"/>
      <c r="M442" s="132"/>
      <c r="N442" s="39"/>
    </row>
    <row r="443" spans="1:14" s="59" customFormat="1" ht="15.75" customHeight="1" x14ac:dyDescent="0.25">
      <c r="A443" s="125">
        <f t="shared" si="38"/>
        <v>11</v>
      </c>
      <c r="B443" s="125"/>
      <c r="C443" s="70" t="s">
        <v>190</v>
      </c>
      <c r="D443" s="56">
        <f>(24.55)*10.764</f>
        <v>264.25619999999998</v>
      </c>
      <c r="E443" s="70">
        <v>0</v>
      </c>
      <c r="F443" s="70">
        <f t="shared" si="37"/>
        <v>409.59710999999999</v>
      </c>
      <c r="G443" s="125"/>
      <c r="H443" s="125"/>
      <c r="I443" s="39"/>
      <c r="L443" s="132"/>
      <c r="M443" s="132"/>
      <c r="N443" s="39"/>
    </row>
    <row r="444" spans="1:14" s="59" customFormat="1" ht="15.75" customHeight="1" x14ac:dyDescent="0.25">
      <c r="A444" s="125">
        <f t="shared" si="38"/>
        <v>12</v>
      </c>
      <c r="B444" s="125"/>
      <c r="C444" s="70" t="s">
        <v>190</v>
      </c>
      <c r="D444" s="56">
        <f>(24.55)*10.764</f>
        <v>264.25619999999998</v>
      </c>
      <c r="E444" s="70">
        <v>0</v>
      </c>
      <c r="F444" s="70">
        <f t="shared" si="37"/>
        <v>409.59710999999999</v>
      </c>
      <c r="G444" s="125"/>
      <c r="H444" s="125"/>
      <c r="I444" s="39"/>
      <c r="L444" s="132"/>
      <c r="M444" s="132"/>
      <c r="N444" s="39"/>
    </row>
    <row r="445" spans="1:14" s="59" customFormat="1" ht="15.75" customHeight="1" x14ac:dyDescent="0.25">
      <c r="A445" s="125">
        <f t="shared" si="38"/>
        <v>13</v>
      </c>
      <c r="B445" s="125"/>
      <c r="C445" s="70" t="s">
        <v>190</v>
      </c>
      <c r="D445" s="56">
        <f>(24.55)*10.764</f>
        <v>264.25619999999998</v>
      </c>
      <c r="E445" s="70">
        <v>0</v>
      </c>
      <c r="F445" s="70">
        <f t="shared" si="37"/>
        <v>409.59710999999999</v>
      </c>
      <c r="G445" s="125"/>
      <c r="H445" s="125"/>
      <c r="I445" s="39"/>
      <c r="L445" s="132"/>
      <c r="M445" s="132"/>
      <c r="N445" s="39"/>
    </row>
    <row r="446" spans="1:14" s="59" customFormat="1" ht="15.75" customHeight="1" x14ac:dyDescent="0.25">
      <c r="A446" s="125">
        <f t="shared" si="38"/>
        <v>14</v>
      </c>
      <c r="B446" s="125"/>
      <c r="C446" s="70" t="s">
        <v>190</v>
      </c>
      <c r="D446" s="56">
        <f>(24.55)*10.764</f>
        <v>264.25619999999998</v>
      </c>
      <c r="E446" s="70">
        <v>0</v>
      </c>
      <c r="F446" s="70">
        <f t="shared" si="37"/>
        <v>409.59710999999999</v>
      </c>
      <c r="G446" s="125"/>
      <c r="H446" s="125"/>
      <c r="I446" s="39"/>
      <c r="L446" s="132"/>
      <c r="M446" s="132"/>
      <c r="N446" s="39"/>
    </row>
    <row r="447" spans="1:14" s="59" customFormat="1" ht="15.75" customHeight="1" x14ac:dyDescent="0.25">
      <c r="A447" s="125">
        <f t="shared" si="38"/>
        <v>15</v>
      </c>
      <c r="B447" s="125"/>
      <c r="C447" s="70" t="s">
        <v>189</v>
      </c>
      <c r="D447" s="56">
        <f>(28.48)*10.764</f>
        <v>306.55871999999999</v>
      </c>
      <c r="E447" s="70">
        <v>0</v>
      </c>
      <c r="F447" s="70">
        <f t="shared" si="37"/>
        <v>475.16601600000001</v>
      </c>
      <c r="G447" s="125"/>
      <c r="H447" s="125"/>
      <c r="I447" s="62"/>
      <c r="J447" s="64"/>
      <c r="K447" s="64"/>
      <c r="L447" s="140"/>
      <c r="M447" s="140"/>
      <c r="N447" s="39"/>
    </row>
    <row r="448" spans="1:14" s="59" customFormat="1" ht="15.75" customHeight="1" x14ac:dyDescent="0.25">
      <c r="A448" s="125">
        <f t="shared" si="38"/>
        <v>16</v>
      </c>
      <c r="B448" s="125"/>
      <c r="C448" s="70" t="s">
        <v>189</v>
      </c>
      <c r="D448" s="56">
        <f>(29.95)*10.764</f>
        <v>322.3818</v>
      </c>
      <c r="E448" s="70">
        <v>0</v>
      </c>
      <c r="F448" s="70">
        <f t="shared" si="37"/>
        <v>499.69179000000003</v>
      </c>
      <c r="G448" s="125"/>
      <c r="H448" s="125"/>
      <c r="I448" s="62"/>
      <c r="J448" s="64"/>
      <c r="K448" s="64"/>
      <c r="L448" s="140"/>
      <c r="M448" s="140"/>
      <c r="N448" s="39"/>
    </row>
    <row r="449" spans="1:14" s="59" customFormat="1" ht="15.75" customHeight="1" x14ac:dyDescent="0.25">
      <c r="A449" s="124" t="s">
        <v>204</v>
      </c>
      <c r="B449" s="124"/>
      <c r="C449" s="124"/>
      <c r="D449" s="124"/>
      <c r="E449" s="124"/>
      <c r="F449" s="124"/>
      <c r="G449" s="124"/>
      <c r="H449" s="124"/>
      <c r="J449" s="39"/>
    </row>
    <row r="450" spans="1:14" s="59" customFormat="1" ht="15.75" customHeight="1" x14ac:dyDescent="0.25">
      <c r="A450" s="125">
        <v>1</v>
      </c>
      <c r="B450" s="125"/>
      <c r="C450" s="70" t="s">
        <v>189</v>
      </c>
      <c r="D450" s="56">
        <f>(29.95)*10.764</f>
        <v>322.3818</v>
      </c>
      <c r="E450" s="70">
        <v>0</v>
      </c>
      <c r="F450" s="70">
        <f t="shared" ref="F450:F465" si="39">D450*(($F$168)+1)+(IF(E450&lt;101,E450,IF(E450&lt;201,E450/2,IF(E450&lt;=301,E450/3,E450/4))))</f>
        <v>499.69179000000003</v>
      </c>
      <c r="G450" s="125" t="str">
        <f>A449</f>
        <v>2nd to 4th, 6th &amp; 7th, 10th to 12th, 14th, 16th, 18th to 20th, 23rd, 24th &amp; 26th Floor</v>
      </c>
      <c r="H450" s="125"/>
      <c r="I450" s="62"/>
      <c r="J450" s="62"/>
      <c r="K450" s="64"/>
      <c r="L450" s="140"/>
      <c r="M450" s="140"/>
      <c r="N450" s="39"/>
    </row>
    <row r="451" spans="1:14" s="59" customFormat="1" ht="15.75" customHeight="1" x14ac:dyDescent="0.25">
      <c r="A451" s="125">
        <f t="shared" ref="A451:A465" si="40">A450+1</f>
        <v>2</v>
      </c>
      <c r="B451" s="125"/>
      <c r="C451" s="70" t="s">
        <v>189</v>
      </c>
      <c r="D451" s="56">
        <f>(28.48)*10.764</f>
        <v>306.55871999999999</v>
      </c>
      <c r="E451" s="70">
        <v>0</v>
      </c>
      <c r="F451" s="70">
        <f t="shared" si="39"/>
        <v>475.16601600000001</v>
      </c>
      <c r="G451" s="125"/>
      <c r="H451" s="125"/>
      <c r="I451" s="62"/>
      <c r="J451" s="64"/>
      <c r="K451" s="62"/>
      <c r="L451" s="140"/>
      <c r="M451" s="140"/>
      <c r="N451" s="39"/>
    </row>
    <row r="452" spans="1:14" s="59" customFormat="1" ht="15.75" customHeight="1" x14ac:dyDescent="0.25">
      <c r="A452" s="125">
        <f t="shared" si="40"/>
        <v>3</v>
      </c>
      <c r="B452" s="125"/>
      <c r="C452" s="70" t="s">
        <v>190</v>
      </c>
      <c r="D452" s="56">
        <f>(23.35)*10.764</f>
        <v>251.33940000000001</v>
      </c>
      <c r="E452" s="70">
        <v>0</v>
      </c>
      <c r="F452" s="70">
        <f t="shared" si="39"/>
        <v>389.57607000000002</v>
      </c>
      <c r="G452" s="125"/>
      <c r="H452" s="125"/>
      <c r="I452" s="62"/>
      <c r="J452" s="64"/>
      <c r="K452" s="64"/>
      <c r="L452" s="140"/>
      <c r="M452" s="140"/>
      <c r="N452" s="39"/>
    </row>
    <row r="453" spans="1:14" s="59" customFormat="1" ht="15.75" customHeight="1" x14ac:dyDescent="0.25">
      <c r="A453" s="125">
        <f t="shared" si="40"/>
        <v>4</v>
      </c>
      <c r="B453" s="125"/>
      <c r="C453" s="70" t="s">
        <v>190</v>
      </c>
      <c r="D453" s="56">
        <f>(23.35)*10.764</f>
        <v>251.33940000000001</v>
      </c>
      <c r="E453" s="70">
        <v>0</v>
      </c>
      <c r="F453" s="70">
        <f t="shared" si="39"/>
        <v>389.57607000000002</v>
      </c>
      <c r="G453" s="125"/>
      <c r="H453" s="125"/>
      <c r="I453" s="62"/>
      <c r="J453" s="64"/>
      <c r="K453" s="64"/>
      <c r="L453" s="140"/>
      <c r="M453" s="140"/>
      <c r="N453" s="39"/>
    </row>
    <row r="454" spans="1:14" s="59" customFormat="1" ht="15.75" customHeight="1" x14ac:dyDescent="0.25">
      <c r="A454" s="125">
        <f t="shared" si="40"/>
        <v>5</v>
      </c>
      <c r="B454" s="125"/>
      <c r="C454" s="70" t="s">
        <v>190</v>
      </c>
      <c r="D454" s="56">
        <f>(23.35)*10.764</f>
        <v>251.33940000000001</v>
      </c>
      <c r="E454" s="70">
        <v>0</v>
      </c>
      <c r="F454" s="70">
        <f t="shared" si="39"/>
        <v>389.57607000000002</v>
      </c>
      <c r="G454" s="125"/>
      <c r="H454" s="125"/>
      <c r="I454" s="62"/>
      <c r="J454" s="64"/>
      <c r="K454" s="64"/>
      <c r="L454" s="140"/>
      <c r="M454" s="140"/>
      <c r="N454" s="39"/>
    </row>
    <row r="455" spans="1:14" s="59" customFormat="1" ht="15.75" customHeight="1" x14ac:dyDescent="0.25">
      <c r="A455" s="125">
        <f t="shared" si="40"/>
        <v>6</v>
      </c>
      <c r="B455" s="125"/>
      <c r="C455" s="70" t="s">
        <v>190</v>
      </c>
      <c r="D455" s="56">
        <f>(23.35)*10.764</f>
        <v>251.33940000000001</v>
      </c>
      <c r="E455" s="70">
        <v>0</v>
      </c>
      <c r="F455" s="70">
        <f t="shared" si="39"/>
        <v>389.57607000000002</v>
      </c>
      <c r="G455" s="125"/>
      <c r="H455" s="125"/>
      <c r="I455" s="39"/>
      <c r="L455" s="132"/>
      <c r="M455" s="132"/>
      <c r="N455" s="39"/>
    </row>
    <row r="456" spans="1:14" s="59" customFormat="1" ht="15.75" customHeight="1" x14ac:dyDescent="0.25">
      <c r="A456" s="125">
        <f t="shared" si="40"/>
        <v>7</v>
      </c>
      <c r="B456" s="125"/>
      <c r="C456" s="70" t="s">
        <v>189</v>
      </c>
      <c r="D456" s="56">
        <f>(28.48)*10.764</f>
        <v>306.55871999999999</v>
      </c>
      <c r="E456" s="70">
        <v>0</v>
      </c>
      <c r="F456" s="70">
        <f t="shared" si="39"/>
        <v>475.16601600000001</v>
      </c>
      <c r="G456" s="125"/>
      <c r="H456" s="125"/>
      <c r="I456" s="39"/>
      <c r="L456" s="132"/>
      <c r="M456" s="132"/>
      <c r="N456" s="39"/>
    </row>
    <row r="457" spans="1:14" s="59" customFormat="1" ht="15.75" customHeight="1" x14ac:dyDescent="0.25">
      <c r="A457" s="125">
        <f t="shared" si="40"/>
        <v>8</v>
      </c>
      <c r="B457" s="125"/>
      <c r="C457" s="70" t="s">
        <v>189</v>
      </c>
      <c r="D457" s="56">
        <f>(29.95)*10.764</f>
        <v>322.3818</v>
      </c>
      <c r="E457" s="70">
        <v>0</v>
      </c>
      <c r="F457" s="70">
        <f t="shared" si="39"/>
        <v>499.69179000000003</v>
      </c>
      <c r="G457" s="125"/>
      <c r="H457" s="125"/>
      <c r="I457" s="39"/>
      <c r="L457" s="132"/>
      <c r="M457" s="132"/>
      <c r="N457" s="39"/>
    </row>
    <row r="458" spans="1:14" s="59" customFormat="1" ht="15.75" customHeight="1" x14ac:dyDescent="0.25">
      <c r="A458" s="125">
        <f t="shared" si="40"/>
        <v>9</v>
      </c>
      <c r="B458" s="125"/>
      <c r="C458" s="70" t="s">
        <v>189</v>
      </c>
      <c r="D458" s="56">
        <f>(29.95)*10.764</f>
        <v>322.3818</v>
      </c>
      <c r="E458" s="70">
        <v>0</v>
      </c>
      <c r="F458" s="70">
        <f t="shared" si="39"/>
        <v>499.69179000000003</v>
      </c>
      <c r="G458" s="125"/>
      <c r="H458" s="125"/>
      <c r="I458" s="39"/>
      <c r="L458" s="132"/>
      <c r="M458" s="132"/>
      <c r="N458" s="39"/>
    </row>
    <row r="459" spans="1:14" s="59" customFormat="1" ht="15.75" customHeight="1" x14ac:dyDescent="0.25">
      <c r="A459" s="125">
        <f t="shared" si="40"/>
        <v>10</v>
      </c>
      <c r="B459" s="125"/>
      <c r="C459" s="70" t="s">
        <v>189</v>
      </c>
      <c r="D459" s="56">
        <f>(28.48)*10.764</f>
        <v>306.55871999999999</v>
      </c>
      <c r="E459" s="70">
        <v>0</v>
      </c>
      <c r="F459" s="70">
        <f t="shared" si="39"/>
        <v>475.16601600000001</v>
      </c>
      <c r="G459" s="125"/>
      <c r="H459" s="125"/>
      <c r="I459" s="39"/>
      <c r="L459" s="132"/>
      <c r="M459" s="132"/>
      <c r="N459" s="39"/>
    </row>
    <row r="460" spans="1:14" s="59" customFormat="1" ht="15.75" customHeight="1" x14ac:dyDescent="0.25">
      <c r="A460" s="125">
        <f t="shared" si="40"/>
        <v>11</v>
      </c>
      <c r="B460" s="125"/>
      <c r="C460" s="70" t="s">
        <v>190</v>
      </c>
      <c r="D460" s="56">
        <f>(24.55)*10.764</f>
        <v>264.25619999999998</v>
      </c>
      <c r="E460" s="70">
        <v>0</v>
      </c>
      <c r="F460" s="70">
        <f t="shared" si="39"/>
        <v>409.59710999999999</v>
      </c>
      <c r="G460" s="125"/>
      <c r="H460" s="125"/>
      <c r="I460" s="39"/>
      <c r="L460" s="132"/>
      <c r="M460" s="132"/>
      <c r="N460" s="39"/>
    </row>
    <row r="461" spans="1:14" s="59" customFormat="1" ht="15.75" customHeight="1" x14ac:dyDescent="0.25">
      <c r="A461" s="125">
        <f t="shared" si="40"/>
        <v>12</v>
      </c>
      <c r="B461" s="125"/>
      <c r="C461" s="70" t="s">
        <v>190</v>
      </c>
      <c r="D461" s="56">
        <f>(24.55)*10.764</f>
        <v>264.25619999999998</v>
      </c>
      <c r="E461" s="70">
        <v>0</v>
      </c>
      <c r="F461" s="70">
        <f t="shared" si="39"/>
        <v>409.59710999999999</v>
      </c>
      <c r="G461" s="125"/>
      <c r="H461" s="125"/>
      <c r="I461" s="39"/>
      <c r="L461" s="132"/>
      <c r="M461" s="132"/>
      <c r="N461" s="39"/>
    </row>
    <row r="462" spans="1:14" s="59" customFormat="1" ht="15.75" customHeight="1" x14ac:dyDescent="0.25">
      <c r="A462" s="125">
        <f t="shared" si="40"/>
        <v>13</v>
      </c>
      <c r="B462" s="125"/>
      <c r="C462" s="70" t="s">
        <v>190</v>
      </c>
      <c r="D462" s="56">
        <f>(24.55)*10.764</f>
        <v>264.25619999999998</v>
      </c>
      <c r="E462" s="70">
        <v>0</v>
      </c>
      <c r="F462" s="70">
        <f t="shared" si="39"/>
        <v>409.59710999999999</v>
      </c>
      <c r="G462" s="125"/>
      <c r="H462" s="125"/>
      <c r="I462" s="39"/>
      <c r="L462" s="132"/>
      <c r="M462" s="132"/>
      <c r="N462" s="39"/>
    </row>
    <row r="463" spans="1:14" s="59" customFormat="1" ht="15.75" customHeight="1" x14ac:dyDescent="0.25">
      <c r="A463" s="125">
        <f t="shared" si="40"/>
        <v>14</v>
      </c>
      <c r="B463" s="125"/>
      <c r="C463" s="70" t="s">
        <v>190</v>
      </c>
      <c r="D463" s="56">
        <f>(24.55)*10.764</f>
        <v>264.25619999999998</v>
      </c>
      <c r="E463" s="70">
        <v>0</v>
      </c>
      <c r="F463" s="70">
        <f t="shared" si="39"/>
        <v>409.59710999999999</v>
      </c>
      <c r="G463" s="125"/>
      <c r="H463" s="125"/>
      <c r="I463" s="39"/>
      <c r="L463" s="132"/>
      <c r="M463" s="132"/>
      <c r="N463" s="39"/>
    </row>
    <row r="464" spans="1:14" s="59" customFormat="1" ht="15.75" customHeight="1" x14ac:dyDescent="0.25">
      <c r="A464" s="125">
        <f t="shared" si="40"/>
        <v>15</v>
      </c>
      <c r="B464" s="125"/>
      <c r="C464" s="70" t="s">
        <v>189</v>
      </c>
      <c r="D464" s="56">
        <f>(28.48)*10.764</f>
        <v>306.55871999999999</v>
      </c>
      <c r="E464" s="70">
        <v>0</v>
      </c>
      <c r="F464" s="70">
        <f t="shared" si="39"/>
        <v>475.16601600000001</v>
      </c>
      <c r="G464" s="125"/>
      <c r="H464" s="125"/>
      <c r="I464" s="62"/>
      <c r="J464" s="64"/>
      <c r="K464" s="64"/>
      <c r="L464" s="140"/>
      <c r="M464" s="140"/>
      <c r="N464" s="39"/>
    </row>
    <row r="465" spans="1:14" s="59" customFormat="1" ht="15.75" customHeight="1" x14ac:dyDescent="0.25">
      <c r="A465" s="125">
        <f t="shared" si="40"/>
        <v>16</v>
      </c>
      <c r="B465" s="125"/>
      <c r="C465" s="70" t="s">
        <v>189</v>
      </c>
      <c r="D465" s="56">
        <f>(29.95)*10.764</f>
        <v>322.3818</v>
      </c>
      <c r="E465" s="70">
        <v>0</v>
      </c>
      <c r="F465" s="70">
        <f t="shared" si="39"/>
        <v>499.69179000000003</v>
      </c>
      <c r="G465" s="125"/>
      <c r="H465" s="125"/>
      <c r="I465" s="62"/>
      <c r="J465" s="64"/>
      <c r="K465" s="64"/>
      <c r="L465" s="140"/>
      <c r="M465" s="140"/>
      <c r="N465" s="39"/>
    </row>
    <row r="466" spans="1:14" s="59" customFormat="1" ht="15.75" customHeight="1" x14ac:dyDescent="0.25">
      <c r="A466" s="124" t="s">
        <v>191</v>
      </c>
      <c r="B466" s="124"/>
      <c r="C466" s="124"/>
      <c r="D466" s="124"/>
      <c r="E466" s="124"/>
      <c r="F466" s="124"/>
      <c r="G466" s="124"/>
      <c r="H466" s="124"/>
      <c r="J466" s="39"/>
    </row>
    <row r="467" spans="1:14" s="59" customFormat="1" ht="15.75" customHeight="1" x14ac:dyDescent="0.25">
      <c r="A467" s="125">
        <v>1</v>
      </c>
      <c r="B467" s="125"/>
      <c r="C467" s="70" t="s">
        <v>189</v>
      </c>
      <c r="D467" s="56">
        <f>(29.95)*10.764</f>
        <v>322.3818</v>
      </c>
      <c r="E467" s="70">
        <v>0</v>
      </c>
      <c r="F467" s="70">
        <f t="shared" ref="F467:F482" si="41">D467*(($F$168)+1)+(IF(E467&lt;101,E467,IF(E467&lt;201,E467/2,IF(E467&lt;=301,E467/3,E467/4))))</f>
        <v>499.69179000000003</v>
      </c>
      <c r="G467" s="125" t="str">
        <f>A466</f>
        <v>5th, 9th, 13th, 17th, 21st &amp; 25th Floor</v>
      </c>
      <c r="H467" s="125"/>
      <c r="I467" s="62"/>
      <c r="J467" s="62"/>
      <c r="K467" s="64"/>
      <c r="L467" s="140"/>
      <c r="M467" s="140"/>
      <c r="N467" s="39"/>
    </row>
    <row r="468" spans="1:14" s="59" customFormat="1" ht="15.75" customHeight="1" x14ac:dyDescent="0.25">
      <c r="A468" s="125">
        <f t="shared" ref="A468:A482" si="42">A467+1</f>
        <v>2</v>
      </c>
      <c r="B468" s="125"/>
      <c r="C468" s="70" t="s">
        <v>189</v>
      </c>
      <c r="D468" s="56">
        <f>(28.48)*10.764</f>
        <v>306.55871999999999</v>
      </c>
      <c r="E468" s="70">
        <v>0</v>
      </c>
      <c r="F468" s="70">
        <f t="shared" si="41"/>
        <v>475.16601600000001</v>
      </c>
      <c r="G468" s="125"/>
      <c r="H468" s="125"/>
      <c r="I468" s="62"/>
      <c r="J468" s="64"/>
      <c r="K468" s="62"/>
      <c r="L468" s="140"/>
      <c r="M468" s="140"/>
      <c r="N468" s="39"/>
    </row>
    <row r="469" spans="1:14" s="59" customFormat="1" ht="15.75" customHeight="1" x14ac:dyDescent="0.25">
      <c r="A469" s="125">
        <f t="shared" si="42"/>
        <v>3</v>
      </c>
      <c r="B469" s="125"/>
      <c r="C469" s="70" t="s">
        <v>190</v>
      </c>
      <c r="D469" s="56">
        <f>(23.35)*10.764</f>
        <v>251.33940000000001</v>
      </c>
      <c r="E469" s="70">
        <v>0</v>
      </c>
      <c r="F469" s="70">
        <f t="shared" si="41"/>
        <v>389.57607000000002</v>
      </c>
      <c r="G469" s="125"/>
      <c r="H469" s="125"/>
      <c r="I469" s="62"/>
      <c r="J469" s="64"/>
      <c r="K469" s="64"/>
      <c r="L469" s="140"/>
      <c r="M469" s="140"/>
      <c r="N469" s="39"/>
    </row>
    <row r="470" spans="1:14" s="59" customFormat="1" ht="15.75" customHeight="1" x14ac:dyDescent="0.25">
      <c r="A470" s="125">
        <f t="shared" si="42"/>
        <v>4</v>
      </c>
      <c r="B470" s="125"/>
      <c r="C470" s="70" t="s">
        <v>190</v>
      </c>
      <c r="D470" s="56">
        <f>(23.35)*10.764</f>
        <v>251.33940000000001</v>
      </c>
      <c r="E470" s="70">
        <v>0</v>
      </c>
      <c r="F470" s="70">
        <f t="shared" si="41"/>
        <v>389.57607000000002</v>
      </c>
      <c r="G470" s="125"/>
      <c r="H470" s="125"/>
      <c r="I470" s="62"/>
      <c r="J470" s="64"/>
      <c r="K470" s="64"/>
      <c r="L470" s="140"/>
      <c r="M470" s="140"/>
      <c r="N470" s="39"/>
    </row>
    <row r="471" spans="1:14" s="59" customFormat="1" ht="15.75" customHeight="1" x14ac:dyDescent="0.25">
      <c r="A471" s="125">
        <f t="shared" si="42"/>
        <v>5</v>
      </c>
      <c r="B471" s="125"/>
      <c r="C471" s="70" t="s">
        <v>190</v>
      </c>
      <c r="D471" s="56">
        <f>(23.35)*10.764</f>
        <v>251.33940000000001</v>
      </c>
      <c r="E471" s="70">
        <v>0</v>
      </c>
      <c r="F471" s="70">
        <f t="shared" si="41"/>
        <v>389.57607000000002</v>
      </c>
      <c r="G471" s="125"/>
      <c r="H471" s="125"/>
      <c r="I471" s="62"/>
      <c r="J471" s="64"/>
      <c r="K471" s="64"/>
      <c r="L471" s="140"/>
      <c r="M471" s="140"/>
      <c r="N471" s="39"/>
    </row>
    <row r="472" spans="1:14" s="59" customFormat="1" ht="15.75" customHeight="1" x14ac:dyDescent="0.25">
      <c r="A472" s="125">
        <f t="shared" si="42"/>
        <v>6</v>
      </c>
      <c r="B472" s="125"/>
      <c r="C472" s="70" t="s">
        <v>190</v>
      </c>
      <c r="D472" s="56">
        <f>(23.35)*10.764</f>
        <v>251.33940000000001</v>
      </c>
      <c r="E472" s="70">
        <v>0</v>
      </c>
      <c r="F472" s="70">
        <f t="shared" si="41"/>
        <v>389.57607000000002</v>
      </c>
      <c r="G472" s="125"/>
      <c r="H472" s="125"/>
      <c r="I472" s="39"/>
      <c r="L472" s="132"/>
      <c r="M472" s="132"/>
      <c r="N472" s="39"/>
    </row>
    <row r="473" spans="1:14" s="59" customFormat="1" ht="15.75" customHeight="1" x14ac:dyDescent="0.25">
      <c r="A473" s="125">
        <f t="shared" si="42"/>
        <v>7</v>
      </c>
      <c r="B473" s="125"/>
      <c r="C473" s="70" t="s">
        <v>189</v>
      </c>
      <c r="D473" s="56">
        <f>(28.48)*10.764</f>
        <v>306.55871999999999</v>
      </c>
      <c r="E473" s="70">
        <v>0</v>
      </c>
      <c r="F473" s="70">
        <f t="shared" si="41"/>
        <v>475.16601600000001</v>
      </c>
      <c r="G473" s="125"/>
      <c r="H473" s="125"/>
      <c r="I473" s="39"/>
      <c r="L473" s="132"/>
      <c r="M473" s="132"/>
      <c r="N473" s="39"/>
    </row>
    <row r="474" spans="1:14" s="59" customFormat="1" ht="15.75" customHeight="1" x14ac:dyDescent="0.25">
      <c r="A474" s="125">
        <f t="shared" si="42"/>
        <v>8</v>
      </c>
      <c r="B474" s="125"/>
      <c r="C474" s="70" t="s">
        <v>189</v>
      </c>
      <c r="D474" s="56">
        <f>(29.95)*10.764</f>
        <v>322.3818</v>
      </c>
      <c r="E474" s="70">
        <v>0</v>
      </c>
      <c r="F474" s="70">
        <f t="shared" si="41"/>
        <v>499.69179000000003</v>
      </c>
      <c r="G474" s="125"/>
      <c r="H474" s="125"/>
      <c r="I474" s="39"/>
      <c r="L474" s="132"/>
      <c r="M474" s="132"/>
      <c r="N474" s="39"/>
    </row>
    <row r="475" spans="1:14" s="59" customFormat="1" ht="15.75" customHeight="1" x14ac:dyDescent="0.25">
      <c r="A475" s="125">
        <f t="shared" si="42"/>
        <v>9</v>
      </c>
      <c r="B475" s="125"/>
      <c r="C475" s="70" t="s">
        <v>189</v>
      </c>
      <c r="D475" s="56">
        <f>(29.95)*10.764</f>
        <v>322.3818</v>
      </c>
      <c r="E475" s="70">
        <v>0</v>
      </c>
      <c r="F475" s="70">
        <f t="shared" si="41"/>
        <v>499.69179000000003</v>
      </c>
      <c r="G475" s="125"/>
      <c r="H475" s="125"/>
      <c r="I475" s="39"/>
      <c r="L475" s="132"/>
      <c r="M475" s="132"/>
      <c r="N475" s="39"/>
    </row>
    <row r="476" spans="1:14" s="59" customFormat="1" ht="15.75" customHeight="1" x14ac:dyDescent="0.25">
      <c r="A476" s="125">
        <f t="shared" si="42"/>
        <v>10</v>
      </c>
      <c r="B476" s="125"/>
      <c r="C476" s="70" t="s">
        <v>189</v>
      </c>
      <c r="D476" s="56">
        <f>(28.48)*10.764</f>
        <v>306.55871999999999</v>
      </c>
      <c r="E476" s="70">
        <v>0</v>
      </c>
      <c r="F476" s="70">
        <f t="shared" si="41"/>
        <v>475.16601600000001</v>
      </c>
      <c r="G476" s="125"/>
      <c r="H476" s="125"/>
      <c r="I476" s="39"/>
      <c r="L476" s="132"/>
      <c r="M476" s="132"/>
      <c r="N476" s="39"/>
    </row>
    <row r="477" spans="1:14" s="59" customFormat="1" ht="15.75" customHeight="1" x14ac:dyDescent="0.25">
      <c r="A477" s="125">
        <f t="shared" si="42"/>
        <v>11</v>
      </c>
      <c r="B477" s="125"/>
      <c r="C477" s="70" t="s">
        <v>190</v>
      </c>
      <c r="D477" s="56">
        <f>(24.55)*10.764</f>
        <v>264.25619999999998</v>
      </c>
      <c r="E477" s="70">
        <v>0</v>
      </c>
      <c r="F477" s="70">
        <f t="shared" si="41"/>
        <v>409.59710999999999</v>
      </c>
      <c r="G477" s="125"/>
      <c r="H477" s="125"/>
      <c r="I477" s="39"/>
      <c r="L477" s="132"/>
      <c r="M477" s="132"/>
      <c r="N477" s="39"/>
    </row>
    <row r="478" spans="1:14" s="59" customFormat="1" ht="15.75" customHeight="1" x14ac:dyDescent="0.25">
      <c r="A478" s="125">
        <f t="shared" si="42"/>
        <v>12</v>
      </c>
      <c r="B478" s="125"/>
      <c r="C478" s="70" t="s">
        <v>190</v>
      </c>
      <c r="D478" s="56">
        <f>(24.55)*10.764</f>
        <v>264.25619999999998</v>
      </c>
      <c r="E478" s="70">
        <v>0</v>
      </c>
      <c r="F478" s="70">
        <f t="shared" si="41"/>
        <v>409.59710999999999</v>
      </c>
      <c r="G478" s="125"/>
      <c r="H478" s="125"/>
      <c r="I478" s="39"/>
      <c r="L478" s="132"/>
      <c r="M478" s="132"/>
      <c r="N478" s="39"/>
    </row>
    <row r="479" spans="1:14" s="59" customFormat="1" ht="15.75" customHeight="1" x14ac:dyDescent="0.25">
      <c r="A479" s="125">
        <f t="shared" si="42"/>
        <v>13</v>
      </c>
      <c r="B479" s="125"/>
      <c r="C479" s="70" t="s">
        <v>190</v>
      </c>
      <c r="D479" s="56">
        <f>(24.55)*10.764</f>
        <v>264.25619999999998</v>
      </c>
      <c r="E479" s="70">
        <v>0</v>
      </c>
      <c r="F479" s="70">
        <f t="shared" si="41"/>
        <v>409.59710999999999</v>
      </c>
      <c r="G479" s="125"/>
      <c r="H479" s="125"/>
      <c r="I479" s="39"/>
      <c r="L479" s="132"/>
      <c r="M479" s="132"/>
      <c r="N479" s="39"/>
    </row>
    <row r="480" spans="1:14" s="59" customFormat="1" ht="15.75" customHeight="1" x14ac:dyDescent="0.25">
      <c r="A480" s="125">
        <f t="shared" si="42"/>
        <v>14</v>
      </c>
      <c r="B480" s="125"/>
      <c r="C480" s="70" t="s">
        <v>190</v>
      </c>
      <c r="D480" s="56">
        <f>(24.55)*10.764</f>
        <v>264.25619999999998</v>
      </c>
      <c r="E480" s="70">
        <v>0</v>
      </c>
      <c r="F480" s="70">
        <f t="shared" si="41"/>
        <v>409.59710999999999</v>
      </c>
      <c r="G480" s="125"/>
      <c r="H480" s="125"/>
      <c r="I480" s="39"/>
      <c r="L480" s="132"/>
      <c r="M480" s="132"/>
      <c r="N480" s="39"/>
    </row>
    <row r="481" spans="1:14" s="59" customFormat="1" ht="15.75" customHeight="1" x14ac:dyDescent="0.25">
      <c r="A481" s="125">
        <f t="shared" si="42"/>
        <v>15</v>
      </c>
      <c r="B481" s="125"/>
      <c r="C481" s="70" t="s">
        <v>189</v>
      </c>
      <c r="D481" s="56">
        <f>(28.48)*10.764</f>
        <v>306.55871999999999</v>
      </c>
      <c r="E481" s="70">
        <v>0</v>
      </c>
      <c r="F481" s="70">
        <f t="shared" si="41"/>
        <v>475.16601600000001</v>
      </c>
      <c r="G481" s="125"/>
      <c r="H481" s="125"/>
      <c r="I481" s="62"/>
      <c r="J481" s="64"/>
      <c r="K481" s="64"/>
      <c r="L481" s="140"/>
      <c r="M481" s="140"/>
      <c r="N481" s="39"/>
    </row>
    <row r="482" spans="1:14" s="59" customFormat="1" ht="15.75" customHeight="1" x14ac:dyDescent="0.25">
      <c r="A482" s="125">
        <f t="shared" si="42"/>
        <v>16</v>
      </c>
      <c r="B482" s="125"/>
      <c r="C482" s="70" t="s">
        <v>189</v>
      </c>
      <c r="D482" s="56">
        <f>(29.95)*10.764</f>
        <v>322.3818</v>
      </c>
      <c r="E482" s="70">
        <v>0</v>
      </c>
      <c r="F482" s="70">
        <f t="shared" si="41"/>
        <v>499.69179000000003</v>
      </c>
      <c r="G482" s="125"/>
      <c r="H482" s="125"/>
      <c r="I482" s="62"/>
      <c r="J482" s="64"/>
      <c r="K482" s="64"/>
      <c r="L482" s="140"/>
      <c r="M482" s="140"/>
      <c r="N482" s="39"/>
    </row>
    <row r="483" spans="1:14" s="59" customFormat="1" ht="15.75" customHeight="1" x14ac:dyDescent="0.25">
      <c r="A483" s="124" t="s">
        <v>193</v>
      </c>
      <c r="B483" s="124"/>
      <c r="C483" s="124"/>
      <c r="D483" s="124"/>
      <c r="E483" s="124"/>
      <c r="F483" s="124"/>
      <c r="G483" s="124"/>
      <c r="H483" s="124"/>
      <c r="J483" s="39"/>
    </row>
    <row r="484" spans="1:14" s="59" customFormat="1" ht="15.75" customHeight="1" x14ac:dyDescent="0.25">
      <c r="A484" s="125">
        <v>1</v>
      </c>
      <c r="B484" s="125"/>
      <c r="C484" s="125" t="s">
        <v>192</v>
      </c>
      <c r="D484" s="125"/>
      <c r="E484" s="125"/>
      <c r="F484" s="125"/>
      <c r="G484" s="125" t="str">
        <f>A483</f>
        <v>8th &amp; 15th (Part Refuge Area)</v>
      </c>
      <c r="H484" s="125"/>
      <c r="I484" s="62"/>
      <c r="J484" s="62"/>
      <c r="K484" s="64"/>
      <c r="L484" s="140"/>
      <c r="M484" s="140"/>
      <c r="N484" s="39"/>
    </row>
    <row r="485" spans="1:14" s="59" customFormat="1" ht="15.75" customHeight="1" x14ac:dyDescent="0.25">
      <c r="A485" s="125">
        <f t="shared" ref="A485:A499" si="43">A484+1</f>
        <v>2</v>
      </c>
      <c r="B485" s="125"/>
      <c r="C485" s="125"/>
      <c r="D485" s="125"/>
      <c r="E485" s="125"/>
      <c r="F485" s="125"/>
      <c r="G485" s="125"/>
      <c r="H485" s="125"/>
      <c r="I485" s="62"/>
      <c r="J485" s="64"/>
      <c r="K485" s="62"/>
      <c r="L485" s="140"/>
      <c r="M485" s="140"/>
      <c r="N485" s="39"/>
    </row>
    <row r="486" spans="1:14" s="59" customFormat="1" ht="15.75" customHeight="1" x14ac:dyDescent="0.25">
      <c r="A486" s="125">
        <f t="shared" si="43"/>
        <v>3</v>
      </c>
      <c r="B486" s="125"/>
      <c r="C486" s="70" t="s">
        <v>190</v>
      </c>
      <c r="D486" s="56">
        <f>(23.35)*10.764</f>
        <v>251.33940000000001</v>
      </c>
      <c r="E486" s="70">
        <v>0</v>
      </c>
      <c r="F486" s="70">
        <f t="shared" ref="F486:F491" si="44">D486*(($F$168)+1)+(IF(E486&lt;101,E486,IF(E486&lt;201,E486/2,IF(E486&lt;=301,E486/3,E486/4))))</f>
        <v>389.57607000000002</v>
      </c>
      <c r="G486" s="125"/>
      <c r="H486" s="125"/>
      <c r="I486" s="62"/>
      <c r="J486" s="64"/>
      <c r="K486" s="64"/>
      <c r="L486" s="140"/>
      <c r="M486" s="140"/>
      <c r="N486" s="39"/>
    </row>
    <row r="487" spans="1:14" s="59" customFormat="1" ht="15.75" customHeight="1" x14ac:dyDescent="0.25">
      <c r="A487" s="125">
        <f t="shared" si="43"/>
        <v>4</v>
      </c>
      <c r="B487" s="125"/>
      <c r="C487" s="70" t="s">
        <v>190</v>
      </c>
      <c r="D487" s="56">
        <f>(23.35)*10.764</f>
        <v>251.33940000000001</v>
      </c>
      <c r="E487" s="70">
        <v>0</v>
      </c>
      <c r="F487" s="70">
        <f t="shared" si="44"/>
        <v>389.57607000000002</v>
      </c>
      <c r="G487" s="125"/>
      <c r="H487" s="125"/>
      <c r="I487" s="62"/>
      <c r="J487" s="64"/>
      <c r="K487" s="64"/>
      <c r="L487" s="140"/>
      <c r="M487" s="140"/>
      <c r="N487" s="39"/>
    </row>
    <row r="488" spans="1:14" s="59" customFormat="1" ht="15.75" customHeight="1" x14ac:dyDescent="0.25">
      <c r="A488" s="125">
        <f t="shared" si="43"/>
        <v>5</v>
      </c>
      <c r="B488" s="125"/>
      <c r="C488" s="70" t="s">
        <v>190</v>
      </c>
      <c r="D488" s="56">
        <f>(23.35)*10.764</f>
        <v>251.33940000000001</v>
      </c>
      <c r="E488" s="70">
        <v>0</v>
      </c>
      <c r="F488" s="70">
        <f t="shared" si="44"/>
        <v>389.57607000000002</v>
      </c>
      <c r="G488" s="125"/>
      <c r="H488" s="125"/>
      <c r="I488" s="62"/>
      <c r="J488" s="64"/>
      <c r="K488" s="64"/>
      <c r="L488" s="140"/>
      <c r="M488" s="140"/>
      <c r="N488" s="39"/>
    </row>
    <row r="489" spans="1:14" s="59" customFormat="1" ht="15.75" customHeight="1" x14ac:dyDescent="0.25">
      <c r="A489" s="125">
        <f t="shared" si="43"/>
        <v>6</v>
      </c>
      <c r="B489" s="125"/>
      <c r="C489" s="70" t="s">
        <v>190</v>
      </c>
      <c r="D489" s="56">
        <f>(23.35)*10.764</f>
        <v>251.33940000000001</v>
      </c>
      <c r="E489" s="70">
        <v>0</v>
      </c>
      <c r="F489" s="70">
        <f t="shared" si="44"/>
        <v>389.57607000000002</v>
      </c>
      <c r="G489" s="125"/>
      <c r="H489" s="125"/>
      <c r="I489" s="39"/>
      <c r="L489" s="132"/>
      <c r="M489" s="132"/>
      <c r="N489" s="39"/>
    </row>
    <row r="490" spans="1:14" s="59" customFormat="1" ht="15.75" customHeight="1" x14ac:dyDescent="0.25">
      <c r="A490" s="125">
        <f t="shared" si="43"/>
        <v>7</v>
      </c>
      <c r="B490" s="125"/>
      <c r="C490" s="70" t="s">
        <v>189</v>
      </c>
      <c r="D490" s="56">
        <f>(28.48)*10.764</f>
        <v>306.55871999999999</v>
      </c>
      <c r="E490" s="70">
        <v>0</v>
      </c>
      <c r="F490" s="70">
        <f t="shared" si="44"/>
        <v>475.16601600000001</v>
      </c>
      <c r="G490" s="125"/>
      <c r="H490" s="125"/>
      <c r="I490" s="39"/>
      <c r="L490" s="132"/>
      <c r="M490" s="132"/>
      <c r="N490" s="39"/>
    </row>
    <row r="491" spans="1:14" s="59" customFormat="1" ht="15.75" customHeight="1" x14ac:dyDescent="0.25">
      <c r="A491" s="125">
        <f t="shared" si="43"/>
        <v>8</v>
      </c>
      <c r="B491" s="125"/>
      <c r="C491" s="70" t="s">
        <v>189</v>
      </c>
      <c r="D491" s="56">
        <f>(29.95)*10.764</f>
        <v>322.3818</v>
      </c>
      <c r="E491" s="70">
        <v>0</v>
      </c>
      <c r="F491" s="70">
        <f t="shared" si="44"/>
        <v>499.69179000000003</v>
      </c>
      <c r="G491" s="125"/>
      <c r="H491" s="125"/>
      <c r="I491" s="39"/>
      <c r="L491" s="132"/>
      <c r="M491" s="132"/>
      <c r="N491" s="39"/>
    </row>
    <row r="492" spans="1:14" s="59" customFormat="1" ht="15.75" customHeight="1" x14ac:dyDescent="0.25">
      <c r="A492" s="125">
        <f t="shared" si="43"/>
        <v>9</v>
      </c>
      <c r="B492" s="125"/>
      <c r="C492" s="125" t="s">
        <v>192</v>
      </c>
      <c r="D492" s="125"/>
      <c r="E492" s="125"/>
      <c r="F492" s="125"/>
      <c r="G492" s="125"/>
      <c r="H492" s="125"/>
      <c r="I492" s="39"/>
      <c r="L492" s="132"/>
      <c r="M492" s="132"/>
      <c r="N492" s="39"/>
    </row>
    <row r="493" spans="1:14" s="59" customFormat="1" ht="15.75" customHeight="1" x14ac:dyDescent="0.25">
      <c r="A493" s="125">
        <f t="shared" si="43"/>
        <v>10</v>
      </c>
      <c r="B493" s="125"/>
      <c r="C493" s="70" t="s">
        <v>189</v>
      </c>
      <c r="D493" s="56">
        <f>(28.48)*10.764</f>
        <v>306.55871999999999</v>
      </c>
      <c r="E493" s="70">
        <v>0</v>
      </c>
      <c r="F493" s="70">
        <f t="shared" ref="F493:F499" si="45">D493*(($F$168)+1)+(IF(E493&lt;101,E493,IF(E493&lt;201,E493/2,IF(E493&lt;=301,E493/3,E493/4))))</f>
        <v>475.16601600000001</v>
      </c>
      <c r="G493" s="125"/>
      <c r="H493" s="125"/>
      <c r="I493" s="39"/>
      <c r="L493" s="132"/>
      <c r="M493" s="132"/>
      <c r="N493" s="39"/>
    </row>
    <row r="494" spans="1:14" s="59" customFormat="1" ht="15.75" customHeight="1" x14ac:dyDescent="0.25">
      <c r="A494" s="125">
        <f t="shared" si="43"/>
        <v>11</v>
      </c>
      <c r="B494" s="125"/>
      <c r="C494" s="70" t="s">
        <v>190</v>
      </c>
      <c r="D494" s="56">
        <f>(24.55)*10.764</f>
        <v>264.25619999999998</v>
      </c>
      <c r="E494" s="70">
        <v>0</v>
      </c>
      <c r="F494" s="70">
        <f t="shared" si="45"/>
        <v>409.59710999999999</v>
      </c>
      <c r="G494" s="125"/>
      <c r="H494" s="125"/>
      <c r="I494" s="39"/>
      <c r="L494" s="132"/>
      <c r="M494" s="132"/>
      <c r="N494" s="39"/>
    </row>
    <row r="495" spans="1:14" s="59" customFormat="1" ht="15.75" customHeight="1" x14ac:dyDescent="0.25">
      <c r="A495" s="125">
        <f t="shared" si="43"/>
        <v>12</v>
      </c>
      <c r="B495" s="125"/>
      <c r="C495" s="70" t="s">
        <v>190</v>
      </c>
      <c r="D495" s="56">
        <f>(24.55)*10.764</f>
        <v>264.25619999999998</v>
      </c>
      <c r="E495" s="70">
        <v>0</v>
      </c>
      <c r="F495" s="70">
        <f t="shared" si="45"/>
        <v>409.59710999999999</v>
      </c>
      <c r="G495" s="125"/>
      <c r="H495" s="125"/>
      <c r="I495" s="39"/>
      <c r="L495" s="132"/>
      <c r="M495" s="132"/>
      <c r="N495" s="39"/>
    </row>
    <row r="496" spans="1:14" s="59" customFormat="1" ht="15.75" customHeight="1" x14ac:dyDescent="0.25">
      <c r="A496" s="125">
        <f t="shared" si="43"/>
        <v>13</v>
      </c>
      <c r="B496" s="125"/>
      <c r="C496" s="70" t="s">
        <v>190</v>
      </c>
      <c r="D496" s="56">
        <f>(24.55)*10.764</f>
        <v>264.25619999999998</v>
      </c>
      <c r="E496" s="70">
        <v>0</v>
      </c>
      <c r="F496" s="70">
        <f t="shared" si="45"/>
        <v>409.59710999999999</v>
      </c>
      <c r="G496" s="125"/>
      <c r="H496" s="125"/>
      <c r="I496" s="39"/>
      <c r="L496" s="132"/>
      <c r="M496" s="132"/>
      <c r="N496" s="39"/>
    </row>
    <row r="497" spans="1:14" s="59" customFormat="1" ht="15.75" customHeight="1" x14ac:dyDescent="0.25">
      <c r="A497" s="125">
        <f t="shared" si="43"/>
        <v>14</v>
      </c>
      <c r="B497" s="125"/>
      <c r="C497" s="70" t="s">
        <v>190</v>
      </c>
      <c r="D497" s="56">
        <f>(24.55)*10.764</f>
        <v>264.25619999999998</v>
      </c>
      <c r="E497" s="70">
        <v>0</v>
      </c>
      <c r="F497" s="70">
        <f t="shared" si="45"/>
        <v>409.59710999999999</v>
      </c>
      <c r="G497" s="125"/>
      <c r="H497" s="125"/>
      <c r="I497" s="39"/>
      <c r="L497" s="132"/>
      <c r="M497" s="132"/>
      <c r="N497" s="39"/>
    </row>
    <row r="498" spans="1:14" s="59" customFormat="1" ht="15.75" customHeight="1" x14ac:dyDescent="0.25">
      <c r="A498" s="125">
        <f t="shared" si="43"/>
        <v>15</v>
      </c>
      <c r="B498" s="125"/>
      <c r="C498" s="70" t="s">
        <v>189</v>
      </c>
      <c r="D498" s="56">
        <f>(28.48)*10.764</f>
        <v>306.55871999999999</v>
      </c>
      <c r="E498" s="70">
        <v>0</v>
      </c>
      <c r="F498" s="70">
        <f t="shared" si="45"/>
        <v>475.16601600000001</v>
      </c>
      <c r="G498" s="125"/>
      <c r="H498" s="125"/>
      <c r="I498" s="62"/>
      <c r="J498" s="64"/>
      <c r="K498" s="64"/>
      <c r="L498" s="140"/>
      <c r="M498" s="140"/>
      <c r="N498" s="39"/>
    </row>
    <row r="499" spans="1:14" s="59" customFormat="1" ht="15.75" customHeight="1" x14ac:dyDescent="0.25">
      <c r="A499" s="125">
        <f t="shared" si="43"/>
        <v>16</v>
      </c>
      <c r="B499" s="125"/>
      <c r="C499" s="70" t="s">
        <v>189</v>
      </c>
      <c r="D499" s="56">
        <f>(29.95)*10.764</f>
        <v>322.3818</v>
      </c>
      <c r="E499" s="70">
        <v>0</v>
      </c>
      <c r="F499" s="70">
        <f t="shared" si="45"/>
        <v>499.69179000000003</v>
      </c>
      <c r="G499" s="125"/>
      <c r="H499" s="125"/>
      <c r="I499" s="62"/>
      <c r="J499" s="64"/>
      <c r="K499" s="64"/>
      <c r="L499" s="140"/>
      <c r="M499" s="140"/>
      <c r="N499" s="39"/>
    </row>
    <row r="500" spans="1:14" s="59" customFormat="1" ht="15.75" customHeight="1" x14ac:dyDescent="0.25">
      <c r="A500" s="124" t="s">
        <v>205</v>
      </c>
      <c r="B500" s="124"/>
      <c r="C500" s="124"/>
      <c r="D500" s="124"/>
      <c r="E500" s="124"/>
      <c r="F500" s="124"/>
      <c r="G500" s="124"/>
      <c r="H500" s="124"/>
      <c r="J500" s="39"/>
    </row>
    <row r="501" spans="1:14" s="59" customFormat="1" ht="15.75" customHeight="1" x14ac:dyDescent="0.25">
      <c r="A501" s="125">
        <v>1</v>
      </c>
      <c r="B501" s="125"/>
      <c r="C501" s="125" t="s">
        <v>192</v>
      </c>
      <c r="D501" s="125"/>
      <c r="E501" s="125"/>
      <c r="F501" s="125"/>
      <c r="G501" s="125" t="str">
        <f>A500</f>
        <v>22nd Floor (Part Refuge Area)</v>
      </c>
      <c r="H501" s="125"/>
      <c r="I501" s="62"/>
      <c r="J501" s="62"/>
      <c r="K501" s="64"/>
      <c r="L501" s="140"/>
      <c r="M501" s="140"/>
      <c r="N501" s="39"/>
    </row>
    <row r="502" spans="1:14" s="59" customFormat="1" ht="15.75" customHeight="1" x14ac:dyDescent="0.25">
      <c r="A502" s="125">
        <f t="shared" ref="A502:A516" si="46">A501+1</f>
        <v>2</v>
      </c>
      <c r="B502" s="125"/>
      <c r="C502" s="125"/>
      <c r="D502" s="125"/>
      <c r="E502" s="125"/>
      <c r="F502" s="125"/>
      <c r="G502" s="125"/>
      <c r="H502" s="125"/>
      <c r="I502" s="62"/>
      <c r="J502" s="64"/>
      <c r="K502" s="62"/>
      <c r="L502" s="140"/>
      <c r="M502" s="140"/>
      <c r="N502" s="39"/>
    </row>
    <row r="503" spans="1:14" s="59" customFormat="1" ht="15.75" customHeight="1" x14ac:dyDescent="0.25">
      <c r="A503" s="125">
        <f t="shared" si="46"/>
        <v>3</v>
      </c>
      <c r="B503" s="125"/>
      <c r="C503" s="70" t="s">
        <v>190</v>
      </c>
      <c r="D503" s="56">
        <f>(23.35)*10.764</f>
        <v>251.33940000000001</v>
      </c>
      <c r="E503" s="70">
        <v>0</v>
      </c>
      <c r="F503" s="70">
        <f t="shared" ref="F503:F508" si="47">D503*(($F$168)+1)+(IF(E503&lt;101,E503,IF(E503&lt;201,E503/2,IF(E503&lt;=301,E503/3,E503/4))))</f>
        <v>389.57607000000002</v>
      </c>
      <c r="G503" s="125"/>
      <c r="H503" s="125"/>
      <c r="I503" s="62"/>
      <c r="J503" s="64"/>
      <c r="K503" s="64"/>
      <c r="L503" s="140"/>
      <c r="M503" s="140"/>
      <c r="N503" s="39"/>
    </row>
    <row r="504" spans="1:14" s="59" customFormat="1" ht="15.75" customHeight="1" x14ac:dyDescent="0.25">
      <c r="A504" s="125">
        <f t="shared" si="46"/>
        <v>4</v>
      </c>
      <c r="B504" s="125"/>
      <c r="C504" s="70" t="s">
        <v>190</v>
      </c>
      <c r="D504" s="56">
        <f>(23.35)*10.764</f>
        <v>251.33940000000001</v>
      </c>
      <c r="E504" s="70">
        <v>0</v>
      </c>
      <c r="F504" s="70">
        <f t="shared" si="47"/>
        <v>389.57607000000002</v>
      </c>
      <c r="G504" s="125"/>
      <c r="H504" s="125"/>
      <c r="I504" s="62"/>
      <c r="J504" s="64"/>
      <c r="K504" s="64"/>
      <c r="L504" s="140"/>
      <c r="M504" s="140"/>
      <c r="N504" s="39"/>
    </row>
    <row r="505" spans="1:14" s="59" customFormat="1" ht="15.75" customHeight="1" x14ac:dyDescent="0.25">
      <c r="A505" s="125">
        <f t="shared" si="46"/>
        <v>5</v>
      </c>
      <c r="B505" s="125"/>
      <c r="C505" s="70" t="s">
        <v>190</v>
      </c>
      <c r="D505" s="56">
        <f>(23.35)*10.764</f>
        <v>251.33940000000001</v>
      </c>
      <c r="E505" s="70">
        <v>0</v>
      </c>
      <c r="F505" s="70">
        <f t="shared" si="47"/>
        <v>389.57607000000002</v>
      </c>
      <c r="G505" s="125"/>
      <c r="H505" s="125"/>
      <c r="I505" s="62"/>
      <c r="J505" s="64"/>
      <c r="K505" s="64"/>
      <c r="L505" s="140"/>
      <c r="M505" s="140"/>
      <c r="N505" s="39"/>
    </row>
    <row r="506" spans="1:14" s="59" customFormat="1" ht="15.75" customHeight="1" x14ac:dyDescent="0.25">
      <c r="A506" s="125">
        <f t="shared" si="46"/>
        <v>6</v>
      </c>
      <c r="B506" s="125"/>
      <c r="C506" s="70" t="s">
        <v>190</v>
      </c>
      <c r="D506" s="56">
        <f>(23.35)*10.764</f>
        <v>251.33940000000001</v>
      </c>
      <c r="E506" s="70">
        <v>0</v>
      </c>
      <c r="F506" s="70">
        <f t="shared" si="47"/>
        <v>389.57607000000002</v>
      </c>
      <c r="G506" s="125"/>
      <c r="H506" s="125"/>
      <c r="I506" s="39"/>
      <c r="L506" s="132"/>
      <c r="M506" s="132"/>
      <c r="N506" s="39"/>
    </row>
    <row r="507" spans="1:14" s="59" customFormat="1" ht="15.75" customHeight="1" x14ac:dyDescent="0.25">
      <c r="A507" s="125">
        <f t="shared" si="46"/>
        <v>7</v>
      </c>
      <c r="B507" s="125"/>
      <c r="C507" s="70" t="s">
        <v>189</v>
      </c>
      <c r="D507" s="56">
        <f>(28.48)*10.764</f>
        <v>306.55871999999999</v>
      </c>
      <c r="E507" s="70">
        <v>0</v>
      </c>
      <c r="F507" s="70">
        <f t="shared" si="47"/>
        <v>475.16601600000001</v>
      </c>
      <c r="G507" s="125"/>
      <c r="H507" s="125"/>
      <c r="I507" s="39"/>
      <c r="L507" s="132"/>
      <c r="M507" s="132"/>
      <c r="N507" s="39"/>
    </row>
    <row r="508" spans="1:14" s="59" customFormat="1" ht="15.75" customHeight="1" x14ac:dyDescent="0.25">
      <c r="A508" s="125">
        <f t="shared" si="46"/>
        <v>8</v>
      </c>
      <c r="B508" s="125"/>
      <c r="C508" s="70" t="s">
        <v>189</v>
      </c>
      <c r="D508" s="56">
        <f>(29.95)*10.764</f>
        <v>322.3818</v>
      </c>
      <c r="E508" s="70">
        <v>0</v>
      </c>
      <c r="F508" s="70">
        <f t="shared" si="47"/>
        <v>499.69179000000003</v>
      </c>
      <c r="G508" s="125"/>
      <c r="H508" s="125"/>
      <c r="I508" s="39"/>
      <c r="L508" s="132"/>
      <c r="M508" s="132"/>
      <c r="N508" s="39"/>
    </row>
    <row r="509" spans="1:14" s="59" customFormat="1" ht="15.75" customHeight="1" x14ac:dyDescent="0.25">
      <c r="A509" s="125">
        <f t="shared" si="46"/>
        <v>9</v>
      </c>
      <c r="B509" s="125"/>
      <c r="C509" s="125" t="s">
        <v>192</v>
      </c>
      <c r="D509" s="125"/>
      <c r="E509" s="125"/>
      <c r="F509" s="125"/>
      <c r="G509" s="125"/>
      <c r="H509" s="125"/>
      <c r="I509" s="39"/>
      <c r="L509" s="132"/>
      <c r="M509" s="132"/>
      <c r="N509" s="39"/>
    </row>
    <row r="510" spans="1:14" s="59" customFormat="1" ht="15.75" customHeight="1" x14ac:dyDescent="0.25">
      <c r="A510" s="125">
        <f t="shared" si="46"/>
        <v>10</v>
      </c>
      <c r="B510" s="125"/>
      <c r="C510" s="70" t="s">
        <v>189</v>
      </c>
      <c r="D510" s="56">
        <f>(28.48)*10.764</f>
        <v>306.55871999999999</v>
      </c>
      <c r="E510" s="70">
        <v>0</v>
      </c>
      <c r="F510" s="70">
        <f t="shared" ref="F510:F516" si="48">D510*(($F$168)+1)+(IF(E510&lt;101,E510,IF(E510&lt;201,E510/2,IF(E510&lt;=301,E510/3,E510/4))))</f>
        <v>475.16601600000001</v>
      </c>
      <c r="G510" s="125"/>
      <c r="H510" s="125"/>
      <c r="I510" s="39"/>
      <c r="L510" s="132"/>
      <c r="M510" s="132"/>
      <c r="N510" s="39"/>
    </row>
    <row r="511" spans="1:14" s="59" customFormat="1" ht="15.75" customHeight="1" x14ac:dyDescent="0.25">
      <c r="A511" s="125">
        <f t="shared" si="46"/>
        <v>11</v>
      </c>
      <c r="B511" s="125"/>
      <c r="C511" s="70" t="s">
        <v>190</v>
      </c>
      <c r="D511" s="56">
        <f>(24.55)*10.764</f>
        <v>264.25619999999998</v>
      </c>
      <c r="E511" s="70">
        <v>0</v>
      </c>
      <c r="F511" s="70">
        <f t="shared" si="48"/>
        <v>409.59710999999999</v>
      </c>
      <c r="G511" s="125"/>
      <c r="H511" s="125"/>
      <c r="I511" s="39"/>
      <c r="L511" s="132"/>
      <c r="M511" s="132"/>
      <c r="N511" s="39"/>
    </row>
    <row r="512" spans="1:14" s="59" customFormat="1" ht="15.75" customHeight="1" x14ac:dyDescent="0.25">
      <c r="A512" s="125">
        <f t="shared" si="46"/>
        <v>12</v>
      </c>
      <c r="B512" s="125"/>
      <c r="C512" s="70" t="s">
        <v>190</v>
      </c>
      <c r="D512" s="56">
        <f>(24.55)*10.764</f>
        <v>264.25619999999998</v>
      </c>
      <c r="E512" s="70">
        <v>0</v>
      </c>
      <c r="F512" s="70">
        <f t="shared" si="48"/>
        <v>409.59710999999999</v>
      </c>
      <c r="G512" s="125"/>
      <c r="H512" s="125"/>
      <c r="I512" s="39"/>
      <c r="L512" s="132"/>
      <c r="M512" s="132"/>
      <c r="N512" s="39"/>
    </row>
    <row r="513" spans="1:14" s="59" customFormat="1" ht="15.75" customHeight="1" x14ac:dyDescent="0.25">
      <c r="A513" s="125">
        <f t="shared" si="46"/>
        <v>13</v>
      </c>
      <c r="B513" s="125"/>
      <c r="C513" s="70" t="s">
        <v>190</v>
      </c>
      <c r="D513" s="56">
        <f>(24.55)*10.764</f>
        <v>264.25619999999998</v>
      </c>
      <c r="E513" s="70">
        <v>0</v>
      </c>
      <c r="F513" s="70">
        <f t="shared" si="48"/>
        <v>409.59710999999999</v>
      </c>
      <c r="G513" s="125"/>
      <c r="H513" s="125"/>
      <c r="I513" s="39"/>
      <c r="L513" s="132"/>
      <c r="M513" s="132"/>
      <c r="N513" s="39"/>
    </row>
    <row r="514" spans="1:14" s="59" customFormat="1" ht="15.75" customHeight="1" x14ac:dyDescent="0.25">
      <c r="A514" s="125">
        <f t="shared" si="46"/>
        <v>14</v>
      </c>
      <c r="B514" s="125"/>
      <c r="C514" s="70" t="s">
        <v>190</v>
      </c>
      <c r="D514" s="56">
        <f>(24.55)*10.764</f>
        <v>264.25619999999998</v>
      </c>
      <c r="E514" s="70">
        <v>0</v>
      </c>
      <c r="F514" s="70">
        <f t="shared" si="48"/>
        <v>409.59710999999999</v>
      </c>
      <c r="G514" s="125"/>
      <c r="H514" s="125"/>
      <c r="I514" s="39"/>
      <c r="L514" s="132"/>
      <c r="M514" s="132"/>
      <c r="N514" s="39"/>
    </row>
    <row r="515" spans="1:14" s="59" customFormat="1" ht="15.75" customHeight="1" x14ac:dyDescent="0.25">
      <c r="A515" s="125">
        <f t="shared" si="46"/>
        <v>15</v>
      </c>
      <c r="B515" s="125"/>
      <c r="C515" s="70" t="s">
        <v>189</v>
      </c>
      <c r="D515" s="56">
        <f>(28.48)*10.764</f>
        <v>306.55871999999999</v>
      </c>
      <c r="E515" s="70">
        <v>0</v>
      </c>
      <c r="F515" s="70">
        <f t="shared" si="48"/>
        <v>475.16601600000001</v>
      </c>
      <c r="G515" s="125"/>
      <c r="H515" s="125"/>
      <c r="I515" s="62"/>
      <c r="J515" s="64"/>
      <c r="K515" s="64"/>
      <c r="L515" s="140"/>
      <c r="M515" s="140"/>
      <c r="N515" s="39"/>
    </row>
    <row r="516" spans="1:14" s="59" customFormat="1" ht="15.75" customHeight="1" x14ac:dyDescent="0.25">
      <c r="A516" s="125">
        <f t="shared" si="46"/>
        <v>16</v>
      </c>
      <c r="B516" s="125"/>
      <c r="C516" s="70" t="s">
        <v>189</v>
      </c>
      <c r="D516" s="56">
        <f>(29.95)*10.764</f>
        <v>322.3818</v>
      </c>
      <c r="E516" s="70">
        <v>0</v>
      </c>
      <c r="F516" s="70">
        <f t="shared" si="48"/>
        <v>499.69179000000003</v>
      </c>
      <c r="G516" s="125"/>
      <c r="H516" s="125"/>
      <c r="I516" s="62"/>
      <c r="J516" s="64"/>
      <c r="K516" s="64"/>
      <c r="L516" s="140"/>
      <c r="M516" s="140"/>
      <c r="N516" s="39"/>
    </row>
    <row r="517" spans="1:14" s="59" customFormat="1" x14ac:dyDescent="0.25">
      <c r="A517" s="124" t="s">
        <v>207</v>
      </c>
      <c r="B517" s="124"/>
      <c r="C517" s="124"/>
      <c r="D517" s="124"/>
      <c r="E517" s="124"/>
      <c r="F517" s="124"/>
      <c r="G517" s="124"/>
      <c r="H517" s="124"/>
      <c r="J517" s="39"/>
    </row>
    <row r="518" spans="1:14" s="59" customFormat="1" x14ac:dyDescent="0.25">
      <c r="A518" s="124" t="s">
        <v>243</v>
      </c>
      <c r="B518" s="124"/>
      <c r="C518" s="124"/>
      <c r="D518" s="124"/>
      <c r="E518" s="124"/>
      <c r="F518" s="124"/>
      <c r="G518" s="124"/>
      <c r="H518" s="124"/>
      <c r="J518" s="39"/>
    </row>
    <row r="519" spans="1:14" s="59" customFormat="1" x14ac:dyDescent="0.25">
      <c r="A519" s="124" t="s">
        <v>242</v>
      </c>
      <c r="B519" s="124"/>
      <c r="C519" s="124"/>
      <c r="D519" s="124"/>
      <c r="E519" s="124"/>
      <c r="F519" s="124"/>
      <c r="G519" s="124"/>
      <c r="H519" s="124"/>
      <c r="J519" s="39"/>
    </row>
    <row r="520" spans="1:14" s="59" customFormat="1" x14ac:dyDescent="0.25">
      <c r="A520" s="124" t="s">
        <v>208</v>
      </c>
      <c r="B520" s="124"/>
      <c r="C520" s="124"/>
      <c r="D520" s="124"/>
      <c r="E520" s="124"/>
      <c r="F520" s="124"/>
      <c r="G520" s="124"/>
      <c r="H520" s="124"/>
      <c r="J520" s="39"/>
    </row>
    <row r="521" spans="1:14" s="59" customFormat="1" ht="15.75" customHeight="1" x14ac:dyDescent="0.25">
      <c r="A521" s="124" t="s">
        <v>203</v>
      </c>
      <c r="B521" s="124"/>
      <c r="C521" s="124"/>
      <c r="D521" s="124"/>
      <c r="E521" s="124"/>
      <c r="F521" s="124"/>
      <c r="G521" s="124"/>
      <c r="H521" s="124"/>
      <c r="J521" s="39"/>
    </row>
    <row r="522" spans="1:14" s="59" customFormat="1" ht="15.75" customHeight="1" x14ac:dyDescent="0.25">
      <c r="A522" s="125">
        <v>1</v>
      </c>
      <c r="B522" s="125"/>
      <c r="C522" s="70" t="s">
        <v>189</v>
      </c>
      <c r="D522" s="56">
        <f>(29.95)*10.764</f>
        <v>322.3818</v>
      </c>
      <c r="E522" s="70">
        <v>0</v>
      </c>
      <c r="F522" s="70">
        <f t="shared" ref="F522:F537" si="49">D522*(($F$168)+1)+(IF(E522&lt;101,E522,IF(E522&lt;201,E522/2,IF(E522&lt;=301,E522/3,E522/4))))</f>
        <v>499.69179000000003</v>
      </c>
      <c r="G522" s="125" t="str">
        <f>A521</f>
        <v>1st Floor for Residential</v>
      </c>
      <c r="H522" s="125"/>
      <c r="I522" s="62"/>
      <c r="J522" s="62"/>
      <c r="K522" s="64"/>
      <c r="L522" s="140"/>
      <c r="M522" s="140"/>
      <c r="N522" s="39"/>
    </row>
    <row r="523" spans="1:14" s="59" customFormat="1" ht="15.75" customHeight="1" x14ac:dyDescent="0.25">
      <c r="A523" s="125">
        <f t="shared" ref="A523:A537" si="50">A522+1</f>
        <v>2</v>
      </c>
      <c r="B523" s="125"/>
      <c r="C523" s="70" t="s">
        <v>189</v>
      </c>
      <c r="D523" s="56">
        <f>(28.48)*10.764</f>
        <v>306.55871999999999</v>
      </c>
      <c r="E523" s="70">
        <v>0</v>
      </c>
      <c r="F523" s="70">
        <f t="shared" si="49"/>
        <v>475.16601600000001</v>
      </c>
      <c r="G523" s="125"/>
      <c r="H523" s="125"/>
      <c r="I523" s="62"/>
      <c r="J523" s="64"/>
      <c r="K523" s="62"/>
      <c r="L523" s="140"/>
      <c r="M523" s="140"/>
      <c r="N523" s="39"/>
    </row>
    <row r="524" spans="1:14" s="59" customFormat="1" ht="15.75" customHeight="1" x14ac:dyDescent="0.25">
      <c r="A524" s="125">
        <f t="shared" si="50"/>
        <v>3</v>
      </c>
      <c r="B524" s="125"/>
      <c r="C524" s="70" t="s">
        <v>190</v>
      </c>
      <c r="D524" s="56">
        <f>(24.55)*10.764</f>
        <v>264.25619999999998</v>
      </c>
      <c r="E524" s="70">
        <v>0</v>
      </c>
      <c r="F524" s="70">
        <f t="shared" si="49"/>
        <v>409.59710999999999</v>
      </c>
      <c r="G524" s="125"/>
      <c r="H524" s="125"/>
      <c r="I524" s="62"/>
      <c r="J524" s="64"/>
      <c r="K524" s="64"/>
      <c r="L524" s="140"/>
      <c r="M524" s="140"/>
      <c r="N524" s="39"/>
    </row>
    <row r="525" spans="1:14" s="59" customFormat="1" ht="15.75" customHeight="1" x14ac:dyDescent="0.25">
      <c r="A525" s="125">
        <f t="shared" si="50"/>
        <v>4</v>
      </c>
      <c r="B525" s="125"/>
      <c r="C525" s="70" t="s">
        <v>190</v>
      </c>
      <c r="D525" s="56">
        <f>(24.55)*10.764</f>
        <v>264.25619999999998</v>
      </c>
      <c r="E525" s="70">
        <v>0</v>
      </c>
      <c r="F525" s="70">
        <f t="shared" si="49"/>
        <v>409.59710999999999</v>
      </c>
      <c r="G525" s="125"/>
      <c r="H525" s="125"/>
      <c r="I525" s="62"/>
      <c r="J525" s="64"/>
      <c r="K525" s="64"/>
      <c r="L525" s="140"/>
      <c r="M525" s="140"/>
      <c r="N525" s="39"/>
    </row>
    <row r="526" spans="1:14" s="59" customFormat="1" ht="15.75" customHeight="1" x14ac:dyDescent="0.25">
      <c r="A526" s="125">
        <f t="shared" si="50"/>
        <v>5</v>
      </c>
      <c r="B526" s="125"/>
      <c r="C526" s="70" t="s">
        <v>190</v>
      </c>
      <c r="D526" s="56">
        <f>(24.55)*10.764</f>
        <v>264.25619999999998</v>
      </c>
      <c r="E526" s="70">
        <v>0</v>
      </c>
      <c r="F526" s="70">
        <f t="shared" si="49"/>
        <v>409.59710999999999</v>
      </c>
      <c r="G526" s="125"/>
      <c r="H526" s="125"/>
      <c r="I526" s="62"/>
      <c r="J526" s="64"/>
      <c r="K526" s="64"/>
      <c r="L526" s="140"/>
      <c r="M526" s="140"/>
      <c r="N526" s="39"/>
    </row>
    <row r="527" spans="1:14" s="59" customFormat="1" ht="15.75" customHeight="1" x14ac:dyDescent="0.25">
      <c r="A527" s="125">
        <f t="shared" si="50"/>
        <v>6</v>
      </c>
      <c r="B527" s="125"/>
      <c r="C527" s="70" t="s">
        <v>190</v>
      </c>
      <c r="D527" s="56">
        <f>(24.55)*10.764</f>
        <v>264.25619999999998</v>
      </c>
      <c r="E527" s="70">
        <v>0</v>
      </c>
      <c r="F527" s="70">
        <f t="shared" si="49"/>
        <v>409.59710999999999</v>
      </c>
      <c r="G527" s="125"/>
      <c r="H527" s="125"/>
      <c r="I527" s="39"/>
      <c r="L527" s="132"/>
      <c r="M527" s="132"/>
      <c r="N527" s="39"/>
    </row>
    <row r="528" spans="1:14" s="59" customFormat="1" ht="15.75" customHeight="1" x14ac:dyDescent="0.25">
      <c r="A528" s="125">
        <f t="shared" si="50"/>
        <v>7</v>
      </c>
      <c r="B528" s="125"/>
      <c r="C528" s="70" t="s">
        <v>189</v>
      </c>
      <c r="D528" s="56">
        <f>(28.48)*10.764</f>
        <v>306.55871999999999</v>
      </c>
      <c r="E528" s="70">
        <v>0</v>
      </c>
      <c r="F528" s="70">
        <f t="shared" si="49"/>
        <v>475.16601600000001</v>
      </c>
      <c r="G528" s="125"/>
      <c r="H528" s="125"/>
      <c r="I528" s="39"/>
      <c r="L528" s="132"/>
      <c r="M528" s="132"/>
      <c r="N528" s="39"/>
    </row>
    <row r="529" spans="1:14" s="59" customFormat="1" ht="15.75" customHeight="1" x14ac:dyDescent="0.25">
      <c r="A529" s="125">
        <f t="shared" si="50"/>
        <v>8</v>
      </c>
      <c r="B529" s="125"/>
      <c r="C529" s="70" t="s">
        <v>189</v>
      </c>
      <c r="D529" s="56">
        <f>(29.95)*10.764</f>
        <v>322.3818</v>
      </c>
      <c r="E529" s="70">
        <v>0</v>
      </c>
      <c r="F529" s="70">
        <f t="shared" si="49"/>
        <v>499.69179000000003</v>
      </c>
      <c r="G529" s="125"/>
      <c r="H529" s="125"/>
      <c r="I529" s="39"/>
      <c r="L529" s="132"/>
      <c r="M529" s="132"/>
      <c r="N529" s="39"/>
    </row>
    <row r="530" spans="1:14" s="59" customFormat="1" ht="15.75" customHeight="1" x14ac:dyDescent="0.25">
      <c r="A530" s="125">
        <f t="shared" si="50"/>
        <v>9</v>
      </c>
      <c r="B530" s="125"/>
      <c r="C530" s="70" t="s">
        <v>189</v>
      </c>
      <c r="D530" s="56">
        <f>(29.95)*10.764</f>
        <v>322.3818</v>
      </c>
      <c r="E530" s="70">
        <v>0</v>
      </c>
      <c r="F530" s="70">
        <f t="shared" si="49"/>
        <v>499.69179000000003</v>
      </c>
      <c r="G530" s="125"/>
      <c r="H530" s="125"/>
      <c r="I530" s="39"/>
      <c r="L530" s="132"/>
      <c r="M530" s="132"/>
      <c r="N530" s="39"/>
    </row>
    <row r="531" spans="1:14" s="59" customFormat="1" ht="15.75" customHeight="1" x14ac:dyDescent="0.25">
      <c r="A531" s="125">
        <f t="shared" si="50"/>
        <v>10</v>
      </c>
      <c r="B531" s="125"/>
      <c r="C531" s="70" t="s">
        <v>189</v>
      </c>
      <c r="D531" s="56">
        <f>(28.48)*10.764</f>
        <v>306.55871999999999</v>
      </c>
      <c r="E531" s="70">
        <v>0</v>
      </c>
      <c r="F531" s="70">
        <f t="shared" si="49"/>
        <v>475.16601600000001</v>
      </c>
      <c r="G531" s="125"/>
      <c r="H531" s="125"/>
      <c r="I531" s="39"/>
      <c r="L531" s="132"/>
      <c r="M531" s="132"/>
      <c r="N531" s="39"/>
    </row>
    <row r="532" spans="1:14" s="59" customFormat="1" ht="15.75" customHeight="1" x14ac:dyDescent="0.25">
      <c r="A532" s="125">
        <f t="shared" si="50"/>
        <v>11</v>
      </c>
      <c r="B532" s="125"/>
      <c r="C532" s="70" t="s">
        <v>190</v>
      </c>
      <c r="D532" s="56">
        <f>(23.35)*10.764</f>
        <v>251.33940000000001</v>
      </c>
      <c r="E532" s="70">
        <v>0</v>
      </c>
      <c r="F532" s="70">
        <f t="shared" si="49"/>
        <v>389.57607000000002</v>
      </c>
      <c r="G532" s="125"/>
      <c r="H532" s="125"/>
      <c r="I532" s="39"/>
      <c r="L532" s="132"/>
      <c r="M532" s="132"/>
      <c r="N532" s="39"/>
    </row>
    <row r="533" spans="1:14" s="59" customFormat="1" ht="15.75" customHeight="1" x14ac:dyDescent="0.25">
      <c r="A533" s="125">
        <f t="shared" si="50"/>
        <v>12</v>
      </c>
      <c r="B533" s="125"/>
      <c r="C533" s="70" t="s">
        <v>190</v>
      </c>
      <c r="D533" s="56">
        <f>(23.35)*10.764</f>
        <v>251.33940000000001</v>
      </c>
      <c r="E533" s="70">
        <v>0</v>
      </c>
      <c r="F533" s="70">
        <f t="shared" si="49"/>
        <v>389.57607000000002</v>
      </c>
      <c r="G533" s="125"/>
      <c r="H533" s="125"/>
      <c r="I533" s="39"/>
      <c r="L533" s="132"/>
      <c r="M533" s="132"/>
      <c r="N533" s="39"/>
    </row>
    <row r="534" spans="1:14" s="59" customFormat="1" ht="15.75" customHeight="1" x14ac:dyDescent="0.25">
      <c r="A534" s="125">
        <f t="shared" si="50"/>
        <v>13</v>
      </c>
      <c r="B534" s="125"/>
      <c r="C534" s="70" t="s">
        <v>190</v>
      </c>
      <c r="D534" s="56">
        <f>(23.35)*10.764</f>
        <v>251.33940000000001</v>
      </c>
      <c r="E534" s="70">
        <v>0</v>
      </c>
      <c r="F534" s="70">
        <f t="shared" si="49"/>
        <v>389.57607000000002</v>
      </c>
      <c r="G534" s="125"/>
      <c r="H534" s="125"/>
      <c r="I534" s="39"/>
      <c r="L534" s="132"/>
      <c r="M534" s="132"/>
      <c r="N534" s="39"/>
    </row>
    <row r="535" spans="1:14" s="59" customFormat="1" ht="15.75" customHeight="1" x14ac:dyDescent="0.25">
      <c r="A535" s="125">
        <f t="shared" si="50"/>
        <v>14</v>
      </c>
      <c r="B535" s="125"/>
      <c r="C535" s="70" t="s">
        <v>190</v>
      </c>
      <c r="D535" s="56">
        <f>(23.35)*10.764</f>
        <v>251.33940000000001</v>
      </c>
      <c r="E535" s="70">
        <v>0</v>
      </c>
      <c r="F535" s="70">
        <f t="shared" si="49"/>
        <v>389.57607000000002</v>
      </c>
      <c r="G535" s="125"/>
      <c r="H535" s="125"/>
      <c r="I535" s="39"/>
      <c r="L535" s="132"/>
      <c r="M535" s="132"/>
      <c r="N535" s="39"/>
    </row>
    <row r="536" spans="1:14" s="59" customFormat="1" ht="15.75" customHeight="1" x14ac:dyDescent="0.25">
      <c r="A536" s="125">
        <f t="shared" si="50"/>
        <v>15</v>
      </c>
      <c r="B536" s="125"/>
      <c r="C536" s="70" t="s">
        <v>189</v>
      </c>
      <c r="D536" s="56">
        <f>(28.48)*10.764</f>
        <v>306.55871999999999</v>
      </c>
      <c r="E536" s="70">
        <v>0</v>
      </c>
      <c r="F536" s="70">
        <f t="shared" si="49"/>
        <v>475.16601600000001</v>
      </c>
      <c r="G536" s="125"/>
      <c r="H536" s="125"/>
      <c r="I536" s="62"/>
      <c r="J536" s="64"/>
      <c r="K536" s="64"/>
      <c r="L536" s="140"/>
      <c r="M536" s="140"/>
      <c r="N536" s="39"/>
    </row>
    <row r="537" spans="1:14" s="59" customFormat="1" ht="15.75" customHeight="1" x14ac:dyDescent="0.25">
      <c r="A537" s="125">
        <f t="shared" si="50"/>
        <v>16</v>
      </c>
      <c r="B537" s="125"/>
      <c r="C537" s="70" t="s">
        <v>189</v>
      </c>
      <c r="D537" s="56">
        <f>(29.95)*10.764</f>
        <v>322.3818</v>
      </c>
      <c r="E537" s="70">
        <v>0</v>
      </c>
      <c r="F537" s="70">
        <f t="shared" si="49"/>
        <v>499.69179000000003</v>
      </c>
      <c r="G537" s="125"/>
      <c r="H537" s="125"/>
      <c r="I537" s="62"/>
      <c r="J537" s="64"/>
      <c r="K537" s="64"/>
      <c r="L537" s="140"/>
      <c r="M537" s="140"/>
      <c r="N537" s="39"/>
    </row>
    <row r="538" spans="1:14" s="59" customFormat="1" ht="15.75" customHeight="1" x14ac:dyDescent="0.25">
      <c r="A538" s="124" t="s">
        <v>204</v>
      </c>
      <c r="B538" s="124"/>
      <c r="C538" s="124"/>
      <c r="D538" s="124"/>
      <c r="E538" s="124"/>
      <c r="F538" s="124"/>
      <c r="G538" s="124"/>
      <c r="H538" s="124"/>
      <c r="J538" s="39"/>
    </row>
    <row r="539" spans="1:14" s="59" customFormat="1" ht="15.75" customHeight="1" x14ac:dyDescent="0.25">
      <c r="A539" s="125">
        <v>1</v>
      </c>
      <c r="B539" s="125"/>
      <c r="C539" s="70" t="s">
        <v>189</v>
      </c>
      <c r="D539" s="56">
        <f>(29.95)*10.764</f>
        <v>322.3818</v>
      </c>
      <c r="E539" s="70">
        <v>0</v>
      </c>
      <c r="F539" s="70">
        <f t="shared" ref="F539:F554" si="51">D539*(($F$168)+1)+(IF(E539&lt;101,E539,IF(E539&lt;201,E539/2,IF(E539&lt;=301,E539/3,E539/4))))</f>
        <v>499.69179000000003</v>
      </c>
      <c r="G539" s="125" t="str">
        <f>A538</f>
        <v>2nd to 4th, 6th &amp; 7th, 10th to 12th, 14th, 16th, 18th to 20th, 23rd, 24th &amp; 26th Floor</v>
      </c>
      <c r="H539" s="125"/>
      <c r="I539" s="62"/>
      <c r="J539" s="62"/>
      <c r="K539" s="64"/>
      <c r="L539" s="140"/>
      <c r="M539" s="140"/>
      <c r="N539" s="39"/>
    </row>
    <row r="540" spans="1:14" s="59" customFormat="1" ht="15.75" customHeight="1" x14ac:dyDescent="0.25">
      <c r="A540" s="125">
        <f t="shared" ref="A540:A554" si="52">A539+1</f>
        <v>2</v>
      </c>
      <c r="B540" s="125"/>
      <c r="C540" s="70" t="s">
        <v>189</v>
      </c>
      <c r="D540" s="56">
        <f>(28.48)*10.764</f>
        <v>306.55871999999999</v>
      </c>
      <c r="E540" s="70">
        <v>0</v>
      </c>
      <c r="F540" s="70">
        <f t="shared" si="51"/>
        <v>475.16601600000001</v>
      </c>
      <c r="G540" s="125"/>
      <c r="H540" s="125"/>
      <c r="I540" s="62"/>
      <c r="J540" s="64"/>
      <c r="K540" s="62"/>
      <c r="L540" s="140"/>
      <c r="M540" s="140"/>
      <c r="N540" s="39"/>
    </row>
    <row r="541" spans="1:14" s="59" customFormat="1" ht="15.75" customHeight="1" x14ac:dyDescent="0.25">
      <c r="A541" s="125">
        <f t="shared" si="52"/>
        <v>3</v>
      </c>
      <c r="B541" s="125"/>
      <c r="C541" s="70" t="s">
        <v>190</v>
      </c>
      <c r="D541" s="56">
        <f>(24.55)*10.764</f>
        <v>264.25619999999998</v>
      </c>
      <c r="E541" s="70">
        <v>0</v>
      </c>
      <c r="F541" s="70">
        <f t="shared" si="51"/>
        <v>409.59710999999999</v>
      </c>
      <c r="G541" s="125"/>
      <c r="H541" s="125"/>
      <c r="I541" s="62"/>
      <c r="J541" s="64"/>
      <c r="K541" s="64"/>
      <c r="L541" s="140"/>
      <c r="M541" s="140"/>
      <c r="N541" s="39"/>
    </row>
    <row r="542" spans="1:14" s="59" customFormat="1" ht="15.75" customHeight="1" x14ac:dyDescent="0.25">
      <c r="A542" s="125">
        <f t="shared" si="52"/>
        <v>4</v>
      </c>
      <c r="B542" s="125"/>
      <c r="C542" s="70" t="s">
        <v>190</v>
      </c>
      <c r="D542" s="56">
        <f>(24.55)*10.764</f>
        <v>264.25619999999998</v>
      </c>
      <c r="E542" s="70">
        <v>0</v>
      </c>
      <c r="F542" s="70">
        <f t="shared" si="51"/>
        <v>409.59710999999999</v>
      </c>
      <c r="G542" s="125"/>
      <c r="H542" s="125"/>
      <c r="I542" s="62"/>
      <c r="J542" s="64"/>
      <c r="K542" s="64"/>
      <c r="L542" s="140"/>
      <c r="M542" s="140"/>
      <c r="N542" s="39"/>
    </row>
    <row r="543" spans="1:14" s="59" customFormat="1" ht="15.75" customHeight="1" x14ac:dyDescent="0.25">
      <c r="A543" s="125">
        <f t="shared" si="52"/>
        <v>5</v>
      </c>
      <c r="B543" s="125"/>
      <c r="C543" s="70" t="s">
        <v>190</v>
      </c>
      <c r="D543" s="56">
        <f>(24.55)*10.764</f>
        <v>264.25619999999998</v>
      </c>
      <c r="E543" s="70">
        <v>0</v>
      </c>
      <c r="F543" s="70">
        <f t="shared" si="51"/>
        <v>409.59710999999999</v>
      </c>
      <c r="G543" s="125"/>
      <c r="H543" s="125"/>
      <c r="I543" s="62"/>
      <c r="J543" s="64"/>
      <c r="K543" s="64"/>
      <c r="L543" s="140"/>
      <c r="M543" s="140"/>
      <c r="N543" s="39"/>
    </row>
    <row r="544" spans="1:14" s="59" customFormat="1" ht="15.75" customHeight="1" x14ac:dyDescent="0.25">
      <c r="A544" s="125">
        <f t="shared" si="52"/>
        <v>6</v>
      </c>
      <c r="B544" s="125"/>
      <c r="C544" s="70" t="s">
        <v>190</v>
      </c>
      <c r="D544" s="56">
        <f>(24.55)*10.764</f>
        <v>264.25619999999998</v>
      </c>
      <c r="E544" s="70">
        <v>0</v>
      </c>
      <c r="F544" s="70">
        <f t="shared" si="51"/>
        <v>409.59710999999999</v>
      </c>
      <c r="G544" s="125"/>
      <c r="H544" s="125"/>
      <c r="I544" s="39"/>
      <c r="L544" s="132"/>
      <c r="M544" s="132"/>
      <c r="N544" s="39"/>
    </row>
    <row r="545" spans="1:14" s="59" customFormat="1" ht="15.75" customHeight="1" x14ac:dyDescent="0.25">
      <c r="A545" s="125">
        <f t="shared" si="52"/>
        <v>7</v>
      </c>
      <c r="B545" s="125"/>
      <c r="C545" s="70" t="s">
        <v>189</v>
      </c>
      <c r="D545" s="56">
        <f>(28.48)*10.764</f>
        <v>306.55871999999999</v>
      </c>
      <c r="E545" s="70">
        <v>0</v>
      </c>
      <c r="F545" s="70">
        <f t="shared" si="51"/>
        <v>475.16601600000001</v>
      </c>
      <c r="G545" s="125"/>
      <c r="H545" s="125"/>
      <c r="I545" s="39"/>
      <c r="L545" s="132"/>
      <c r="M545" s="132"/>
      <c r="N545" s="39"/>
    </row>
    <row r="546" spans="1:14" s="59" customFormat="1" ht="15.75" customHeight="1" x14ac:dyDescent="0.25">
      <c r="A546" s="125">
        <f t="shared" si="52"/>
        <v>8</v>
      </c>
      <c r="B546" s="125"/>
      <c r="C546" s="70" t="s">
        <v>189</v>
      </c>
      <c r="D546" s="56">
        <f>(29.95)*10.764</f>
        <v>322.3818</v>
      </c>
      <c r="E546" s="70">
        <v>0</v>
      </c>
      <c r="F546" s="70">
        <f t="shared" si="51"/>
        <v>499.69179000000003</v>
      </c>
      <c r="G546" s="125"/>
      <c r="H546" s="125"/>
      <c r="I546" s="39"/>
      <c r="L546" s="132"/>
      <c r="M546" s="132"/>
      <c r="N546" s="39"/>
    </row>
    <row r="547" spans="1:14" s="59" customFormat="1" ht="15.75" customHeight="1" x14ac:dyDescent="0.25">
      <c r="A547" s="125">
        <f t="shared" si="52"/>
        <v>9</v>
      </c>
      <c r="B547" s="125"/>
      <c r="C547" s="70" t="s">
        <v>189</v>
      </c>
      <c r="D547" s="56">
        <f>(29.95)*10.764</f>
        <v>322.3818</v>
      </c>
      <c r="E547" s="70">
        <v>0</v>
      </c>
      <c r="F547" s="70">
        <f t="shared" si="51"/>
        <v>499.69179000000003</v>
      </c>
      <c r="G547" s="125"/>
      <c r="H547" s="125"/>
      <c r="I547" s="39"/>
      <c r="L547" s="132"/>
      <c r="M547" s="132"/>
      <c r="N547" s="39"/>
    </row>
    <row r="548" spans="1:14" s="59" customFormat="1" ht="15.75" customHeight="1" x14ac:dyDescent="0.25">
      <c r="A548" s="125">
        <f t="shared" si="52"/>
        <v>10</v>
      </c>
      <c r="B548" s="125"/>
      <c r="C548" s="70" t="s">
        <v>189</v>
      </c>
      <c r="D548" s="56">
        <f>(28.48)*10.764</f>
        <v>306.55871999999999</v>
      </c>
      <c r="E548" s="70">
        <v>0</v>
      </c>
      <c r="F548" s="70">
        <f t="shared" si="51"/>
        <v>475.16601600000001</v>
      </c>
      <c r="G548" s="125"/>
      <c r="H548" s="125"/>
      <c r="I548" s="39"/>
      <c r="L548" s="132"/>
      <c r="M548" s="132"/>
      <c r="N548" s="39"/>
    </row>
    <row r="549" spans="1:14" s="59" customFormat="1" ht="15.75" customHeight="1" x14ac:dyDescent="0.25">
      <c r="A549" s="125">
        <f t="shared" si="52"/>
        <v>11</v>
      </c>
      <c r="B549" s="125"/>
      <c r="C549" s="70" t="s">
        <v>190</v>
      </c>
      <c r="D549" s="56">
        <f>(23.35)*10.764</f>
        <v>251.33940000000001</v>
      </c>
      <c r="E549" s="70">
        <v>0</v>
      </c>
      <c r="F549" s="70">
        <f t="shared" si="51"/>
        <v>389.57607000000002</v>
      </c>
      <c r="G549" s="125"/>
      <c r="H549" s="125"/>
      <c r="I549" s="39"/>
      <c r="L549" s="132"/>
      <c r="M549" s="132"/>
      <c r="N549" s="39"/>
    </row>
    <row r="550" spans="1:14" s="59" customFormat="1" ht="15.75" customHeight="1" x14ac:dyDescent="0.25">
      <c r="A550" s="125">
        <f t="shared" si="52"/>
        <v>12</v>
      </c>
      <c r="B550" s="125"/>
      <c r="C550" s="70" t="s">
        <v>190</v>
      </c>
      <c r="D550" s="56">
        <f>(23.35)*10.764</f>
        <v>251.33940000000001</v>
      </c>
      <c r="E550" s="70">
        <v>0</v>
      </c>
      <c r="F550" s="70">
        <f t="shared" si="51"/>
        <v>389.57607000000002</v>
      </c>
      <c r="G550" s="125"/>
      <c r="H550" s="125"/>
      <c r="I550" s="39"/>
      <c r="L550" s="132"/>
      <c r="M550" s="132"/>
      <c r="N550" s="39"/>
    </row>
    <row r="551" spans="1:14" s="59" customFormat="1" ht="15.75" customHeight="1" x14ac:dyDescent="0.25">
      <c r="A551" s="125">
        <f t="shared" si="52"/>
        <v>13</v>
      </c>
      <c r="B551" s="125"/>
      <c r="C551" s="70" t="s">
        <v>190</v>
      </c>
      <c r="D551" s="56">
        <f>(23.35)*10.764</f>
        <v>251.33940000000001</v>
      </c>
      <c r="E551" s="70">
        <v>0</v>
      </c>
      <c r="F551" s="70">
        <f t="shared" si="51"/>
        <v>389.57607000000002</v>
      </c>
      <c r="G551" s="125"/>
      <c r="H551" s="125"/>
      <c r="I551" s="39"/>
      <c r="L551" s="132"/>
      <c r="M551" s="132"/>
      <c r="N551" s="39"/>
    </row>
    <row r="552" spans="1:14" s="59" customFormat="1" ht="15.75" customHeight="1" x14ac:dyDescent="0.25">
      <c r="A552" s="125">
        <f t="shared" si="52"/>
        <v>14</v>
      </c>
      <c r="B552" s="125"/>
      <c r="C552" s="70" t="s">
        <v>190</v>
      </c>
      <c r="D552" s="56">
        <f>(23.35)*10.764</f>
        <v>251.33940000000001</v>
      </c>
      <c r="E552" s="70">
        <v>0</v>
      </c>
      <c r="F552" s="70">
        <f t="shared" si="51"/>
        <v>389.57607000000002</v>
      </c>
      <c r="G552" s="125"/>
      <c r="H552" s="125"/>
      <c r="I552" s="39"/>
      <c r="L552" s="132"/>
      <c r="M552" s="132"/>
      <c r="N552" s="39"/>
    </row>
    <row r="553" spans="1:14" s="59" customFormat="1" ht="15.75" customHeight="1" x14ac:dyDescent="0.25">
      <c r="A553" s="125">
        <f t="shared" si="52"/>
        <v>15</v>
      </c>
      <c r="B553" s="125"/>
      <c r="C553" s="70" t="s">
        <v>189</v>
      </c>
      <c r="D553" s="56">
        <f>(28.48)*10.764</f>
        <v>306.55871999999999</v>
      </c>
      <c r="E553" s="70">
        <v>0</v>
      </c>
      <c r="F553" s="70">
        <f t="shared" si="51"/>
        <v>475.16601600000001</v>
      </c>
      <c r="G553" s="125"/>
      <c r="H553" s="125"/>
      <c r="I553" s="62"/>
      <c r="J553" s="64"/>
      <c r="K553" s="64"/>
      <c r="L553" s="140"/>
      <c r="M553" s="140"/>
      <c r="N553" s="39"/>
    </row>
    <row r="554" spans="1:14" s="59" customFormat="1" ht="15.75" customHeight="1" x14ac:dyDescent="0.25">
      <c r="A554" s="125">
        <f t="shared" si="52"/>
        <v>16</v>
      </c>
      <c r="B554" s="125"/>
      <c r="C554" s="70" t="s">
        <v>189</v>
      </c>
      <c r="D554" s="56">
        <f>(29.95)*10.764</f>
        <v>322.3818</v>
      </c>
      <c r="E554" s="70">
        <v>0</v>
      </c>
      <c r="F554" s="70">
        <f t="shared" si="51"/>
        <v>499.69179000000003</v>
      </c>
      <c r="G554" s="125"/>
      <c r="H554" s="125"/>
      <c r="I554" s="62"/>
      <c r="J554" s="64"/>
      <c r="K554" s="64"/>
      <c r="L554" s="140"/>
      <c r="M554" s="140"/>
      <c r="N554" s="39"/>
    </row>
    <row r="555" spans="1:14" s="59" customFormat="1" ht="15.75" customHeight="1" x14ac:dyDescent="0.25">
      <c r="A555" s="124" t="s">
        <v>191</v>
      </c>
      <c r="B555" s="124"/>
      <c r="C555" s="124"/>
      <c r="D555" s="124"/>
      <c r="E555" s="124"/>
      <c r="F555" s="124"/>
      <c r="G555" s="124"/>
      <c r="H555" s="124"/>
      <c r="J555" s="39"/>
    </row>
    <row r="556" spans="1:14" s="59" customFormat="1" ht="15.75" customHeight="1" x14ac:dyDescent="0.25">
      <c r="A556" s="125">
        <v>1</v>
      </c>
      <c r="B556" s="125"/>
      <c r="C556" s="70" t="s">
        <v>189</v>
      </c>
      <c r="D556" s="56">
        <f>(29.95)*10.764</f>
        <v>322.3818</v>
      </c>
      <c r="E556" s="70">
        <v>0</v>
      </c>
      <c r="F556" s="70">
        <f t="shared" ref="F556:F571" si="53">D556*(($F$168)+1)+(IF(E556&lt;101,E556,IF(E556&lt;201,E556/2,IF(E556&lt;=301,E556/3,E556/4))))</f>
        <v>499.69179000000003</v>
      </c>
      <c r="G556" s="125" t="str">
        <f>A555</f>
        <v>5th, 9th, 13th, 17th, 21st &amp; 25th Floor</v>
      </c>
      <c r="H556" s="125"/>
      <c r="I556" s="62"/>
      <c r="J556" s="62"/>
      <c r="K556" s="64"/>
      <c r="L556" s="140"/>
      <c r="M556" s="140"/>
      <c r="N556" s="39"/>
    </row>
    <row r="557" spans="1:14" s="59" customFormat="1" ht="15.75" customHeight="1" x14ac:dyDescent="0.25">
      <c r="A557" s="125">
        <f t="shared" ref="A557:A571" si="54">A556+1</f>
        <v>2</v>
      </c>
      <c r="B557" s="125"/>
      <c r="C557" s="70" t="s">
        <v>189</v>
      </c>
      <c r="D557" s="56">
        <f>(28.48)*10.764</f>
        <v>306.55871999999999</v>
      </c>
      <c r="E557" s="70">
        <v>0</v>
      </c>
      <c r="F557" s="70">
        <f t="shared" si="53"/>
        <v>475.16601600000001</v>
      </c>
      <c r="G557" s="125"/>
      <c r="H557" s="125"/>
      <c r="I557" s="62"/>
      <c r="J557" s="64"/>
      <c r="K557" s="62"/>
      <c r="L557" s="140"/>
      <c r="M557" s="140"/>
      <c r="N557" s="39"/>
    </row>
    <row r="558" spans="1:14" s="59" customFormat="1" ht="15.75" customHeight="1" x14ac:dyDescent="0.25">
      <c r="A558" s="125">
        <f t="shared" si="54"/>
        <v>3</v>
      </c>
      <c r="B558" s="125"/>
      <c r="C558" s="70" t="s">
        <v>190</v>
      </c>
      <c r="D558" s="56">
        <f>(24.55)*10.764</f>
        <v>264.25619999999998</v>
      </c>
      <c r="E558" s="70">
        <v>0</v>
      </c>
      <c r="F558" s="70">
        <f t="shared" si="53"/>
        <v>409.59710999999999</v>
      </c>
      <c r="G558" s="125"/>
      <c r="H558" s="125"/>
      <c r="I558" s="62"/>
      <c r="J558" s="64"/>
      <c r="K558" s="64"/>
      <c r="L558" s="140"/>
      <c r="M558" s="140"/>
      <c r="N558" s="39"/>
    </row>
    <row r="559" spans="1:14" s="59" customFormat="1" ht="15.75" customHeight="1" x14ac:dyDescent="0.25">
      <c r="A559" s="125">
        <f t="shared" si="54"/>
        <v>4</v>
      </c>
      <c r="B559" s="125"/>
      <c r="C559" s="70" t="s">
        <v>190</v>
      </c>
      <c r="D559" s="56">
        <f>(24.55)*10.764</f>
        <v>264.25619999999998</v>
      </c>
      <c r="E559" s="70">
        <v>0</v>
      </c>
      <c r="F559" s="70">
        <f t="shared" si="53"/>
        <v>409.59710999999999</v>
      </c>
      <c r="G559" s="125"/>
      <c r="H559" s="125"/>
      <c r="I559" s="62"/>
      <c r="J559" s="64"/>
      <c r="K559" s="64"/>
      <c r="L559" s="140"/>
      <c r="M559" s="140"/>
      <c r="N559" s="39"/>
    </row>
    <row r="560" spans="1:14" s="59" customFormat="1" ht="15.75" customHeight="1" x14ac:dyDescent="0.25">
      <c r="A560" s="125">
        <f t="shared" si="54"/>
        <v>5</v>
      </c>
      <c r="B560" s="125"/>
      <c r="C560" s="70" t="s">
        <v>190</v>
      </c>
      <c r="D560" s="56">
        <f>(24.55)*10.764</f>
        <v>264.25619999999998</v>
      </c>
      <c r="E560" s="70">
        <v>0</v>
      </c>
      <c r="F560" s="70">
        <f t="shared" si="53"/>
        <v>409.59710999999999</v>
      </c>
      <c r="G560" s="125"/>
      <c r="H560" s="125"/>
      <c r="I560" s="62"/>
      <c r="J560" s="64"/>
      <c r="K560" s="64"/>
      <c r="L560" s="140"/>
      <c r="M560" s="140"/>
      <c r="N560" s="39"/>
    </row>
    <row r="561" spans="1:14" s="59" customFormat="1" ht="15.75" customHeight="1" x14ac:dyDescent="0.25">
      <c r="A561" s="125">
        <f t="shared" si="54"/>
        <v>6</v>
      </c>
      <c r="B561" s="125"/>
      <c r="C561" s="70" t="s">
        <v>190</v>
      </c>
      <c r="D561" s="56">
        <f>(24.55)*10.764</f>
        <v>264.25619999999998</v>
      </c>
      <c r="E561" s="70">
        <v>0</v>
      </c>
      <c r="F561" s="70">
        <f t="shared" si="53"/>
        <v>409.59710999999999</v>
      </c>
      <c r="G561" s="125"/>
      <c r="H561" s="125"/>
      <c r="I561" s="39"/>
      <c r="L561" s="132"/>
      <c r="M561" s="132"/>
      <c r="N561" s="39"/>
    </row>
    <row r="562" spans="1:14" s="59" customFormat="1" ht="15.75" customHeight="1" x14ac:dyDescent="0.25">
      <c r="A562" s="125">
        <f t="shared" si="54"/>
        <v>7</v>
      </c>
      <c r="B562" s="125"/>
      <c r="C562" s="70" t="s">
        <v>189</v>
      </c>
      <c r="D562" s="56">
        <f>(28.48)*10.764</f>
        <v>306.55871999999999</v>
      </c>
      <c r="E562" s="70">
        <v>0</v>
      </c>
      <c r="F562" s="70">
        <f t="shared" si="53"/>
        <v>475.16601600000001</v>
      </c>
      <c r="G562" s="125"/>
      <c r="H562" s="125"/>
      <c r="I562" s="39"/>
      <c r="L562" s="132"/>
      <c r="M562" s="132"/>
      <c r="N562" s="39"/>
    </row>
    <row r="563" spans="1:14" s="59" customFormat="1" ht="15.75" customHeight="1" x14ac:dyDescent="0.25">
      <c r="A563" s="125">
        <f t="shared" si="54"/>
        <v>8</v>
      </c>
      <c r="B563" s="125"/>
      <c r="C563" s="70" t="s">
        <v>189</v>
      </c>
      <c r="D563" s="56">
        <f>(29.95)*10.764</f>
        <v>322.3818</v>
      </c>
      <c r="E563" s="70">
        <v>0</v>
      </c>
      <c r="F563" s="70">
        <f t="shared" si="53"/>
        <v>499.69179000000003</v>
      </c>
      <c r="G563" s="125"/>
      <c r="H563" s="125"/>
      <c r="I563" s="39"/>
      <c r="L563" s="132"/>
      <c r="M563" s="132"/>
      <c r="N563" s="39"/>
    </row>
    <row r="564" spans="1:14" s="59" customFormat="1" ht="15.75" customHeight="1" x14ac:dyDescent="0.25">
      <c r="A564" s="125">
        <f t="shared" si="54"/>
        <v>9</v>
      </c>
      <c r="B564" s="125"/>
      <c r="C564" s="70" t="s">
        <v>189</v>
      </c>
      <c r="D564" s="56">
        <f>(29.95)*10.764</f>
        <v>322.3818</v>
      </c>
      <c r="E564" s="70">
        <v>0</v>
      </c>
      <c r="F564" s="70">
        <f t="shared" si="53"/>
        <v>499.69179000000003</v>
      </c>
      <c r="G564" s="125"/>
      <c r="H564" s="125"/>
      <c r="I564" s="39"/>
      <c r="L564" s="132"/>
      <c r="M564" s="132"/>
      <c r="N564" s="39"/>
    </row>
    <row r="565" spans="1:14" s="59" customFormat="1" ht="15.75" customHeight="1" x14ac:dyDescent="0.25">
      <c r="A565" s="125">
        <f t="shared" si="54"/>
        <v>10</v>
      </c>
      <c r="B565" s="125"/>
      <c r="C565" s="70" t="s">
        <v>189</v>
      </c>
      <c r="D565" s="56">
        <f>(28.48)*10.764</f>
        <v>306.55871999999999</v>
      </c>
      <c r="E565" s="70">
        <v>0</v>
      </c>
      <c r="F565" s="70">
        <f t="shared" si="53"/>
        <v>475.16601600000001</v>
      </c>
      <c r="G565" s="125"/>
      <c r="H565" s="125"/>
      <c r="I565" s="39"/>
      <c r="L565" s="132"/>
      <c r="M565" s="132"/>
      <c r="N565" s="39"/>
    </row>
    <row r="566" spans="1:14" s="59" customFormat="1" ht="15.75" customHeight="1" x14ac:dyDescent="0.25">
      <c r="A566" s="125">
        <f t="shared" si="54"/>
        <v>11</v>
      </c>
      <c r="B566" s="125"/>
      <c r="C566" s="70" t="s">
        <v>190</v>
      </c>
      <c r="D566" s="56">
        <f>(23.35)*10.764</f>
        <v>251.33940000000001</v>
      </c>
      <c r="E566" s="70">
        <v>0</v>
      </c>
      <c r="F566" s="70">
        <f t="shared" si="53"/>
        <v>389.57607000000002</v>
      </c>
      <c r="G566" s="125"/>
      <c r="H566" s="125"/>
      <c r="I566" s="39"/>
      <c r="L566" s="132"/>
      <c r="M566" s="132"/>
      <c r="N566" s="39"/>
    </row>
    <row r="567" spans="1:14" s="59" customFormat="1" ht="15.75" customHeight="1" x14ac:dyDescent="0.25">
      <c r="A567" s="125">
        <f t="shared" si="54"/>
        <v>12</v>
      </c>
      <c r="B567" s="125"/>
      <c r="C567" s="70" t="s">
        <v>190</v>
      </c>
      <c r="D567" s="56">
        <f>(23.35)*10.764</f>
        <v>251.33940000000001</v>
      </c>
      <c r="E567" s="70">
        <v>0</v>
      </c>
      <c r="F567" s="70">
        <f t="shared" si="53"/>
        <v>389.57607000000002</v>
      </c>
      <c r="G567" s="125"/>
      <c r="H567" s="125"/>
      <c r="I567" s="39"/>
      <c r="L567" s="132"/>
      <c r="M567" s="132"/>
      <c r="N567" s="39"/>
    </row>
    <row r="568" spans="1:14" s="59" customFormat="1" ht="15.75" customHeight="1" x14ac:dyDescent="0.25">
      <c r="A568" s="125">
        <f t="shared" si="54"/>
        <v>13</v>
      </c>
      <c r="B568" s="125"/>
      <c r="C568" s="70" t="s">
        <v>190</v>
      </c>
      <c r="D568" s="56">
        <f>(23.35)*10.764</f>
        <v>251.33940000000001</v>
      </c>
      <c r="E568" s="70">
        <v>0</v>
      </c>
      <c r="F568" s="70">
        <f t="shared" si="53"/>
        <v>389.57607000000002</v>
      </c>
      <c r="G568" s="125"/>
      <c r="H568" s="125"/>
      <c r="I568" s="39"/>
      <c r="L568" s="132"/>
      <c r="M568" s="132"/>
      <c r="N568" s="39"/>
    </row>
    <row r="569" spans="1:14" s="59" customFormat="1" ht="15.75" customHeight="1" x14ac:dyDescent="0.25">
      <c r="A569" s="125">
        <f t="shared" si="54"/>
        <v>14</v>
      </c>
      <c r="B569" s="125"/>
      <c r="C569" s="70" t="s">
        <v>190</v>
      </c>
      <c r="D569" s="56">
        <f>(23.35)*10.764</f>
        <v>251.33940000000001</v>
      </c>
      <c r="E569" s="70">
        <v>0</v>
      </c>
      <c r="F569" s="70">
        <f t="shared" si="53"/>
        <v>389.57607000000002</v>
      </c>
      <c r="G569" s="125"/>
      <c r="H569" s="125"/>
      <c r="I569" s="39"/>
      <c r="L569" s="132"/>
      <c r="M569" s="132"/>
      <c r="N569" s="39"/>
    </row>
    <row r="570" spans="1:14" s="59" customFormat="1" ht="15.75" customHeight="1" x14ac:dyDescent="0.25">
      <c r="A570" s="125">
        <f t="shared" si="54"/>
        <v>15</v>
      </c>
      <c r="B570" s="125"/>
      <c r="C570" s="70" t="s">
        <v>189</v>
      </c>
      <c r="D570" s="56">
        <f>(28.48)*10.764</f>
        <v>306.55871999999999</v>
      </c>
      <c r="E570" s="70">
        <v>0</v>
      </c>
      <c r="F570" s="70">
        <f t="shared" si="53"/>
        <v>475.16601600000001</v>
      </c>
      <c r="G570" s="125"/>
      <c r="H570" s="125"/>
      <c r="I570" s="62"/>
      <c r="J570" s="64"/>
      <c r="K570" s="64"/>
      <c r="L570" s="140"/>
      <c r="M570" s="140"/>
      <c r="N570" s="39"/>
    </row>
    <row r="571" spans="1:14" s="59" customFormat="1" ht="15.75" customHeight="1" x14ac:dyDescent="0.25">
      <c r="A571" s="125">
        <f t="shared" si="54"/>
        <v>16</v>
      </c>
      <c r="B571" s="125"/>
      <c r="C571" s="70" t="s">
        <v>189</v>
      </c>
      <c r="D571" s="56">
        <f>(29.95)*10.764</f>
        <v>322.3818</v>
      </c>
      <c r="E571" s="70">
        <v>0</v>
      </c>
      <c r="F571" s="70">
        <f t="shared" si="53"/>
        <v>499.69179000000003</v>
      </c>
      <c r="G571" s="125"/>
      <c r="H571" s="125"/>
      <c r="I571" s="62"/>
      <c r="J571" s="64"/>
      <c r="K571" s="64"/>
      <c r="L571" s="140"/>
      <c r="M571" s="140"/>
      <c r="N571" s="39"/>
    </row>
    <row r="572" spans="1:14" s="59" customFormat="1" ht="15.75" customHeight="1" x14ac:dyDescent="0.25">
      <c r="A572" s="124" t="s">
        <v>193</v>
      </c>
      <c r="B572" s="124"/>
      <c r="C572" s="124"/>
      <c r="D572" s="124"/>
      <c r="E572" s="124"/>
      <c r="F572" s="124"/>
      <c r="G572" s="124"/>
      <c r="H572" s="124"/>
      <c r="J572" s="39"/>
    </row>
    <row r="573" spans="1:14" s="59" customFormat="1" ht="15.75" customHeight="1" x14ac:dyDescent="0.25">
      <c r="A573" s="125">
        <v>1</v>
      </c>
      <c r="B573" s="125"/>
      <c r="C573" s="70" t="s">
        <v>189</v>
      </c>
      <c r="D573" s="56">
        <f>(29.95)*10.764</f>
        <v>322.3818</v>
      </c>
      <c r="E573" s="70">
        <v>0</v>
      </c>
      <c r="F573" s="70">
        <f t="shared" ref="F573:F579" si="55">D573*(($F$168)+1)+(IF(E573&lt;101,E573,IF(E573&lt;201,E573/2,IF(E573&lt;=301,E573/3,E573/4))))</f>
        <v>499.69179000000003</v>
      </c>
      <c r="G573" s="125" t="str">
        <f>A572</f>
        <v>8th &amp; 15th (Part Refuge Area)</v>
      </c>
      <c r="H573" s="125"/>
      <c r="I573" s="62"/>
      <c r="J573" s="62"/>
      <c r="K573" s="64"/>
      <c r="L573" s="140"/>
      <c r="M573" s="140"/>
      <c r="N573" s="39"/>
    </row>
    <row r="574" spans="1:14" s="59" customFormat="1" ht="15.75" customHeight="1" x14ac:dyDescent="0.25">
      <c r="A574" s="125">
        <f t="shared" ref="A574:A588" si="56">A573+1</f>
        <v>2</v>
      </c>
      <c r="B574" s="125"/>
      <c r="C574" s="70" t="s">
        <v>189</v>
      </c>
      <c r="D574" s="56">
        <f>(28.48)*10.764</f>
        <v>306.55871999999999</v>
      </c>
      <c r="E574" s="70">
        <v>0</v>
      </c>
      <c r="F574" s="70">
        <f t="shared" si="55"/>
        <v>475.16601600000001</v>
      </c>
      <c r="G574" s="125"/>
      <c r="H574" s="125"/>
      <c r="I574" s="62"/>
      <c r="J574" s="64"/>
      <c r="K574" s="62"/>
      <c r="L574" s="140"/>
      <c r="M574" s="140"/>
      <c r="N574" s="39"/>
    </row>
    <row r="575" spans="1:14" s="59" customFormat="1" ht="15.75" customHeight="1" x14ac:dyDescent="0.25">
      <c r="A575" s="125">
        <f t="shared" si="56"/>
        <v>3</v>
      </c>
      <c r="B575" s="125"/>
      <c r="C575" s="70" t="s">
        <v>190</v>
      </c>
      <c r="D575" s="56">
        <f>(24.55)*10.764</f>
        <v>264.25619999999998</v>
      </c>
      <c r="E575" s="70">
        <v>0</v>
      </c>
      <c r="F575" s="70">
        <f t="shared" si="55"/>
        <v>409.59710999999999</v>
      </c>
      <c r="G575" s="125"/>
      <c r="H575" s="125"/>
      <c r="I575" s="62"/>
      <c r="J575" s="64"/>
      <c r="K575" s="64"/>
      <c r="L575" s="140"/>
      <c r="M575" s="140"/>
      <c r="N575" s="39"/>
    </row>
    <row r="576" spans="1:14" s="59" customFormat="1" ht="15.75" customHeight="1" x14ac:dyDescent="0.25">
      <c r="A576" s="125">
        <f t="shared" si="56"/>
        <v>4</v>
      </c>
      <c r="B576" s="125"/>
      <c r="C576" s="70" t="s">
        <v>190</v>
      </c>
      <c r="D576" s="56">
        <f>(24.55)*10.764</f>
        <v>264.25619999999998</v>
      </c>
      <c r="E576" s="70">
        <v>0</v>
      </c>
      <c r="F576" s="70">
        <f t="shared" si="55"/>
        <v>409.59710999999999</v>
      </c>
      <c r="G576" s="125"/>
      <c r="H576" s="125"/>
      <c r="I576" s="62"/>
      <c r="J576" s="64"/>
      <c r="K576" s="64"/>
      <c r="L576" s="140"/>
      <c r="M576" s="140"/>
      <c r="N576" s="39"/>
    </row>
    <row r="577" spans="1:14" s="59" customFormat="1" ht="15.75" customHeight="1" x14ac:dyDescent="0.25">
      <c r="A577" s="125">
        <f t="shared" si="56"/>
        <v>5</v>
      </c>
      <c r="B577" s="125"/>
      <c r="C577" s="70" t="s">
        <v>190</v>
      </c>
      <c r="D577" s="56">
        <f>(24.55)*10.764</f>
        <v>264.25619999999998</v>
      </c>
      <c r="E577" s="70">
        <v>0</v>
      </c>
      <c r="F577" s="70">
        <f t="shared" si="55"/>
        <v>409.59710999999999</v>
      </c>
      <c r="G577" s="125"/>
      <c r="H577" s="125"/>
      <c r="I577" s="62"/>
      <c r="J577" s="64"/>
      <c r="K577" s="64"/>
      <c r="L577" s="140"/>
      <c r="M577" s="140"/>
      <c r="N577" s="39"/>
    </row>
    <row r="578" spans="1:14" s="59" customFormat="1" ht="15.75" customHeight="1" x14ac:dyDescent="0.25">
      <c r="A578" s="125">
        <f t="shared" si="56"/>
        <v>6</v>
      </c>
      <c r="B578" s="125"/>
      <c r="C578" s="70" t="s">
        <v>190</v>
      </c>
      <c r="D578" s="56">
        <f>(24.55)*10.764</f>
        <v>264.25619999999998</v>
      </c>
      <c r="E578" s="70">
        <v>0</v>
      </c>
      <c r="F578" s="70">
        <f t="shared" si="55"/>
        <v>409.59710999999999</v>
      </c>
      <c r="G578" s="125"/>
      <c r="H578" s="125"/>
      <c r="I578" s="39"/>
      <c r="L578" s="132"/>
      <c r="M578" s="132"/>
      <c r="N578" s="39"/>
    </row>
    <row r="579" spans="1:14" s="59" customFormat="1" ht="15.75" customHeight="1" x14ac:dyDescent="0.25">
      <c r="A579" s="125">
        <f t="shared" si="56"/>
        <v>7</v>
      </c>
      <c r="B579" s="125"/>
      <c r="C579" s="70" t="s">
        <v>189</v>
      </c>
      <c r="D579" s="56">
        <f>(28.48)*10.764</f>
        <v>306.55871999999999</v>
      </c>
      <c r="E579" s="70">
        <v>0</v>
      </c>
      <c r="F579" s="70">
        <f t="shared" si="55"/>
        <v>475.16601600000001</v>
      </c>
      <c r="G579" s="125"/>
      <c r="H579" s="125"/>
      <c r="I579" s="39"/>
      <c r="L579" s="132"/>
      <c r="M579" s="132"/>
      <c r="N579" s="39"/>
    </row>
    <row r="580" spans="1:14" s="59" customFormat="1" ht="15.75" customHeight="1" x14ac:dyDescent="0.25">
      <c r="A580" s="125">
        <f t="shared" si="56"/>
        <v>8</v>
      </c>
      <c r="B580" s="125"/>
      <c r="C580" s="125" t="s">
        <v>192</v>
      </c>
      <c r="D580" s="125"/>
      <c r="E580" s="125"/>
      <c r="F580" s="125"/>
      <c r="G580" s="125"/>
      <c r="H580" s="125"/>
      <c r="I580" s="39"/>
      <c r="L580" s="132"/>
      <c r="M580" s="132"/>
      <c r="N580" s="39"/>
    </row>
    <row r="581" spans="1:14" s="59" customFormat="1" ht="15.75" customHeight="1" x14ac:dyDescent="0.25">
      <c r="A581" s="125">
        <f t="shared" si="56"/>
        <v>9</v>
      </c>
      <c r="B581" s="125"/>
      <c r="C581" s="70" t="s">
        <v>189</v>
      </c>
      <c r="D581" s="56">
        <f>(29.95)*10.764</f>
        <v>322.3818</v>
      </c>
      <c r="E581" s="70">
        <v>0</v>
      </c>
      <c r="F581" s="70">
        <f t="shared" ref="F581:F586" si="57">D581*(($F$168)+1)+(IF(E581&lt;101,E581,IF(E581&lt;201,E581/2,IF(E581&lt;=301,E581/3,E581/4))))</f>
        <v>499.69179000000003</v>
      </c>
      <c r="G581" s="125"/>
      <c r="H581" s="125"/>
      <c r="I581" s="39"/>
      <c r="L581" s="132"/>
      <c r="M581" s="132"/>
      <c r="N581" s="39"/>
    </row>
    <row r="582" spans="1:14" s="59" customFormat="1" ht="15.75" customHeight="1" x14ac:dyDescent="0.25">
      <c r="A582" s="125">
        <f t="shared" si="56"/>
        <v>10</v>
      </c>
      <c r="B582" s="125"/>
      <c r="C582" s="70" t="s">
        <v>189</v>
      </c>
      <c r="D582" s="56">
        <f>(28.48)*10.764</f>
        <v>306.55871999999999</v>
      </c>
      <c r="E582" s="70">
        <v>0</v>
      </c>
      <c r="F582" s="70">
        <f t="shared" si="57"/>
        <v>475.16601600000001</v>
      </c>
      <c r="G582" s="125"/>
      <c r="H582" s="125"/>
      <c r="I582" s="39"/>
      <c r="L582" s="132"/>
      <c r="M582" s="132"/>
      <c r="N582" s="39"/>
    </row>
    <row r="583" spans="1:14" s="59" customFormat="1" ht="15.75" customHeight="1" x14ac:dyDescent="0.25">
      <c r="A583" s="125">
        <f t="shared" si="56"/>
        <v>11</v>
      </c>
      <c r="B583" s="125"/>
      <c r="C583" s="70" t="s">
        <v>190</v>
      </c>
      <c r="D583" s="56">
        <f>(23.35)*10.764</f>
        <v>251.33940000000001</v>
      </c>
      <c r="E583" s="70">
        <v>0</v>
      </c>
      <c r="F583" s="70">
        <f t="shared" si="57"/>
        <v>389.57607000000002</v>
      </c>
      <c r="G583" s="125"/>
      <c r="H583" s="125"/>
      <c r="I583" s="39"/>
      <c r="L583" s="132"/>
      <c r="M583" s="132"/>
      <c r="N583" s="39"/>
    </row>
    <row r="584" spans="1:14" s="59" customFormat="1" ht="15.75" customHeight="1" x14ac:dyDescent="0.25">
      <c r="A584" s="125">
        <f t="shared" si="56"/>
        <v>12</v>
      </c>
      <c r="B584" s="125"/>
      <c r="C584" s="70" t="s">
        <v>190</v>
      </c>
      <c r="D584" s="56">
        <f>(23.35)*10.764</f>
        <v>251.33940000000001</v>
      </c>
      <c r="E584" s="70">
        <v>0</v>
      </c>
      <c r="F584" s="70">
        <f t="shared" si="57"/>
        <v>389.57607000000002</v>
      </c>
      <c r="G584" s="125"/>
      <c r="H584" s="125"/>
      <c r="I584" s="39"/>
      <c r="L584" s="132"/>
      <c r="M584" s="132"/>
      <c r="N584" s="39"/>
    </row>
    <row r="585" spans="1:14" s="59" customFormat="1" ht="15.75" customHeight="1" x14ac:dyDescent="0.25">
      <c r="A585" s="125">
        <f t="shared" si="56"/>
        <v>13</v>
      </c>
      <c r="B585" s="125"/>
      <c r="C585" s="70" t="s">
        <v>190</v>
      </c>
      <c r="D585" s="56">
        <f>(23.35)*10.764</f>
        <v>251.33940000000001</v>
      </c>
      <c r="E585" s="70">
        <v>0</v>
      </c>
      <c r="F585" s="70">
        <f t="shared" si="57"/>
        <v>389.57607000000002</v>
      </c>
      <c r="G585" s="125"/>
      <c r="H585" s="125"/>
      <c r="I585" s="39"/>
      <c r="L585" s="132"/>
      <c r="M585" s="132"/>
      <c r="N585" s="39"/>
    </row>
    <row r="586" spans="1:14" s="59" customFormat="1" ht="15.75" customHeight="1" x14ac:dyDescent="0.25">
      <c r="A586" s="125">
        <f t="shared" si="56"/>
        <v>14</v>
      </c>
      <c r="B586" s="125"/>
      <c r="C586" s="70" t="s">
        <v>190</v>
      </c>
      <c r="D586" s="56">
        <f>(23.35)*10.764</f>
        <v>251.33940000000001</v>
      </c>
      <c r="E586" s="70">
        <v>0</v>
      </c>
      <c r="F586" s="70">
        <f t="shared" si="57"/>
        <v>389.57607000000002</v>
      </c>
      <c r="G586" s="125"/>
      <c r="H586" s="125"/>
      <c r="I586" s="39"/>
      <c r="L586" s="132"/>
      <c r="M586" s="132"/>
      <c r="N586" s="39"/>
    </row>
    <row r="587" spans="1:14" s="59" customFormat="1" ht="15.75" customHeight="1" x14ac:dyDescent="0.25">
      <c r="A587" s="125">
        <f t="shared" si="56"/>
        <v>15</v>
      </c>
      <c r="B587" s="125"/>
      <c r="C587" s="125" t="s">
        <v>192</v>
      </c>
      <c r="D587" s="125"/>
      <c r="E587" s="125"/>
      <c r="F587" s="125"/>
      <c r="G587" s="125"/>
      <c r="H587" s="125"/>
      <c r="I587" s="62"/>
      <c r="J587" s="64"/>
      <c r="K587" s="64"/>
      <c r="L587" s="140"/>
      <c r="M587" s="140"/>
      <c r="N587" s="39"/>
    </row>
    <row r="588" spans="1:14" s="59" customFormat="1" ht="15.75" customHeight="1" x14ac:dyDescent="0.25">
      <c r="A588" s="125">
        <f t="shared" si="56"/>
        <v>16</v>
      </c>
      <c r="B588" s="125"/>
      <c r="C588" s="125"/>
      <c r="D588" s="125"/>
      <c r="E588" s="125"/>
      <c r="F588" s="125"/>
      <c r="G588" s="125"/>
      <c r="H588" s="125"/>
      <c r="I588" s="62"/>
      <c r="J588" s="64"/>
      <c r="K588" s="64"/>
      <c r="L588" s="140"/>
      <c r="M588" s="140"/>
      <c r="N588" s="39"/>
    </row>
    <row r="589" spans="1:14" s="59" customFormat="1" ht="15.75" customHeight="1" x14ac:dyDescent="0.25">
      <c r="A589" s="124" t="s">
        <v>205</v>
      </c>
      <c r="B589" s="124"/>
      <c r="C589" s="124"/>
      <c r="D589" s="124"/>
      <c r="E589" s="124"/>
      <c r="F589" s="124"/>
      <c r="G589" s="124"/>
      <c r="H589" s="124"/>
      <c r="J589" s="39"/>
    </row>
    <row r="590" spans="1:14" s="59" customFormat="1" ht="15.75" customHeight="1" x14ac:dyDescent="0.25">
      <c r="A590" s="125">
        <v>1</v>
      </c>
      <c r="B590" s="125"/>
      <c r="C590" s="70" t="s">
        <v>189</v>
      </c>
      <c r="D590" s="56">
        <f>(29.95)*10.764</f>
        <v>322.3818</v>
      </c>
      <c r="E590" s="70">
        <v>0</v>
      </c>
      <c r="F590" s="70">
        <f t="shared" ref="F590:F596" si="58">D590*(($F$168)+1)+(IF(E590&lt;101,E590,IF(E590&lt;201,E590/2,IF(E590&lt;=301,E590/3,E590/4))))</f>
        <v>499.69179000000003</v>
      </c>
      <c r="G590" s="125" t="str">
        <f>A589</f>
        <v>22nd Floor (Part Refuge Area)</v>
      </c>
      <c r="H590" s="125"/>
      <c r="I590" s="62"/>
      <c r="J590" s="62"/>
      <c r="K590" s="64"/>
      <c r="L590" s="140"/>
      <c r="M590" s="140"/>
      <c r="N590" s="39"/>
    </row>
    <row r="591" spans="1:14" s="59" customFormat="1" ht="15.75" customHeight="1" x14ac:dyDescent="0.25">
      <c r="A591" s="125">
        <f t="shared" ref="A591:A605" si="59">A590+1</f>
        <v>2</v>
      </c>
      <c r="B591" s="125"/>
      <c r="C591" s="70" t="s">
        <v>189</v>
      </c>
      <c r="D591" s="56">
        <f>(28.48)*10.764</f>
        <v>306.55871999999999</v>
      </c>
      <c r="E591" s="70">
        <v>0</v>
      </c>
      <c r="F591" s="70">
        <f t="shared" si="58"/>
        <v>475.16601600000001</v>
      </c>
      <c r="G591" s="125"/>
      <c r="H591" s="125"/>
      <c r="I591" s="62"/>
      <c r="J591" s="64"/>
      <c r="K591" s="62"/>
      <c r="L591" s="140"/>
      <c r="M591" s="140"/>
      <c r="N591" s="39"/>
    </row>
    <row r="592" spans="1:14" s="59" customFormat="1" ht="15.75" customHeight="1" x14ac:dyDescent="0.25">
      <c r="A592" s="125">
        <f t="shared" si="59"/>
        <v>3</v>
      </c>
      <c r="B592" s="125"/>
      <c r="C592" s="70" t="s">
        <v>190</v>
      </c>
      <c r="D592" s="56">
        <f>(24.55)*10.764</f>
        <v>264.25619999999998</v>
      </c>
      <c r="E592" s="70">
        <v>0</v>
      </c>
      <c r="F592" s="70">
        <f t="shared" si="58"/>
        <v>409.59710999999999</v>
      </c>
      <c r="G592" s="125"/>
      <c r="H592" s="125"/>
      <c r="I592" s="62"/>
      <c r="J592" s="64"/>
      <c r="K592" s="64"/>
      <c r="L592" s="140"/>
      <c r="M592" s="140"/>
      <c r="N592" s="39"/>
    </row>
    <row r="593" spans="1:14" s="59" customFormat="1" ht="15.75" customHeight="1" x14ac:dyDescent="0.25">
      <c r="A593" s="125">
        <f t="shared" si="59"/>
        <v>4</v>
      </c>
      <c r="B593" s="125"/>
      <c r="C593" s="70" t="s">
        <v>190</v>
      </c>
      <c r="D593" s="56">
        <f>(24.55)*10.764</f>
        <v>264.25619999999998</v>
      </c>
      <c r="E593" s="70">
        <v>0</v>
      </c>
      <c r="F593" s="70">
        <f t="shared" si="58"/>
        <v>409.59710999999999</v>
      </c>
      <c r="G593" s="125"/>
      <c r="H593" s="125"/>
      <c r="I593" s="62"/>
      <c r="J593" s="64"/>
      <c r="K593" s="64"/>
      <c r="L593" s="140"/>
      <c r="M593" s="140"/>
      <c r="N593" s="39"/>
    </row>
    <row r="594" spans="1:14" s="59" customFormat="1" ht="15.75" customHeight="1" x14ac:dyDescent="0.25">
      <c r="A594" s="125">
        <f t="shared" si="59"/>
        <v>5</v>
      </c>
      <c r="B594" s="125"/>
      <c r="C594" s="70" t="s">
        <v>190</v>
      </c>
      <c r="D594" s="56">
        <f>(24.55)*10.764</f>
        <v>264.25619999999998</v>
      </c>
      <c r="E594" s="70">
        <v>0</v>
      </c>
      <c r="F594" s="70">
        <f t="shared" si="58"/>
        <v>409.59710999999999</v>
      </c>
      <c r="G594" s="125"/>
      <c r="H594" s="125"/>
      <c r="I594" s="62"/>
      <c r="J594" s="64"/>
      <c r="K594" s="64"/>
      <c r="L594" s="140"/>
      <c r="M594" s="140"/>
      <c r="N594" s="39"/>
    </row>
    <row r="595" spans="1:14" s="59" customFormat="1" ht="15.75" customHeight="1" x14ac:dyDescent="0.25">
      <c r="A595" s="125">
        <f t="shared" si="59"/>
        <v>6</v>
      </c>
      <c r="B595" s="125"/>
      <c r="C595" s="70" t="s">
        <v>190</v>
      </c>
      <c r="D595" s="56">
        <f>(24.55)*10.764</f>
        <v>264.25619999999998</v>
      </c>
      <c r="E595" s="70">
        <v>0</v>
      </c>
      <c r="F595" s="70">
        <f t="shared" si="58"/>
        <v>409.59710999999999</v>
      </c>
      <c r="G595" s="125"/>
      <c r="H595" s="125"/>
      <c r="I595" s="39"/>
      <c r="L595" s="132"/>
      <c r="M595" s="132"/>
      <c r="N595" s="39"/>
    </row>
    <row r="596" spans="1:14" s="59" customFormat="1" ht="15.75" customHeight="1" x14ac:dyDescent="0.25">
      <c r="A596" s="125">
        <f t="shared" si="59"/>
        <v>7</v>
      </c>
      <c r="B596" s="125"/>
      <c r="C596" s="70" t="s">
        <v>189</v>
      </c>
      <c r="D596" s="56">
        <f>(28.48)*10.764</f>
        <v>306.55871999999999</v>
      </c>
      <c r="E596" s="70">
        <v>0</v>
      </c>
      <c r="F596" s="70">
        <f t="shared" si="58"/>
        <v>475.16601600000001</v>
      </c>
      <c r="G596" s="125"/>
      <c r="H596" s="125"/>
      <c r="I596" s="39"/>
      <c r="L596" s="132"/>
      <c r="M596" s="132"/>
      <c r="N596" s="39"/>
    </row>
    <row r="597" spans="1:14" s="59" customFormat="1" ht="15.75" customHeight="1" x14ac:dyDescent="0.25">
      <c r="A597" s="125">
        <f t="shared" si="59"/>
        <v>8</v>
      </c>
      <c r="B597" s="125"/>
      <c r="C597" s="125" t="s">
        <v>192</v>
      </c>
      <c r="D597" s="125"/>
      <c r="E597" s="125"/>
      <c r="F597" s="125"/>
      <c r="G597" s="125"/>
      <c r="H597" s="125"/>
      <c r="I597" s="39"/>
      <c r="L597" s="132"/>
      <c r="M597" s="132"/>
      <c r="N597" s="39"/>
    </row>
    <row r="598" spans="1:14" s="59" customFormat="1" ht="15.75" customHeight="1" x14ac:dyDescent="0.25">
      <c r="A598" s="125">
        <f t="shared" si="59"/>
        <v>9</v>
      </c>
      <c r="B598" s="125"/>
      <c r="C598" s="70" t="s">
        <v>189</v>
      </c>
      <c r="D598" s="56">
        <f>(29.95)*10.764</f>
        <v>322.3818</v>
      </c>
      <c r="E598" s="70">
        <v>0</v>
      </c>
      <c r="F598" s="70">
        <f t="shared" ref="F598:F603" si="60">D598*(($F$168)+1)+(IF(E598&lt;101,E598,IF(E598&lt;201,E598/2,IF(E598&lt;=301,E598/3,E598/4))))</f>
        <v>499.69179000000003</v>
      </c>
      <c r="G598" s="125"/>
      <c r="H598" s="125"/>
      <c r="I598" s="39"/>
      <c r="L598" s="132"/>
      <c r="M598" s="132"/>
      <c r="N598" s="39"/>
    </row>
    <row r="599" spans="1:14" s="59" customFormat="1" ht="15.75" customHeight="1" x14ac:dyDescent="0.25">
      <c r="A599" s="125">
        <f t="shared" si="59"/>
        <v>10</v>
      </c>
      <c r="B599" s="125"/>
      <c r="C599" s="70" t="s">
        <v>189</v>
      </c>
      <c r="D599" s="56">
        <f>(28.48)*10.764</f>
        <v>306.55871999999999</v>
      </c>
      <c r="E599" s="70">
        <v>0</v>
      </c>
      <c r="F599" s="70">
        <f t="shared" si="60"/>
        <v>475.16601600000001</v>
      </c>
      <c r="G599" s="125"/>
      <c r="H599" s="125"/>
      <c r="I599" s="39"/>
      <c r="L599" s="132"/>
      <c r="M599" s="132"/>
      <c r="N599" s="39"/>
    </row>
    <row r="600" spans="1:14" s="59" customFormat="1" ht="15.75" customHeight="1" x14ac:dyDescent="0.25">
      <c r="A600" s="125">
        <f t="shared" si="59"/>
        <v>11</v>
      </c>
      <c r="B600" s="125"/>
      <c r="C600" s="70" t="s">
        <v>190</v>
      </c>
      <c r="D600" s="56">
        <f>(23.35)*10.764</f>
        <v>251.33940000000001</v>
      </c>
      <c r="E600" s="70">
        <v>0</v>
      </c>
      <c r="F600" s="70">
        <f t="shared" si="60"/>
        <v>389.57607000000002</v>
      </c>
      <c r="G600" s="125"/>
      <c r="H600" s="125"/>
      <c r="I600" s="39"/>
      <c r="L600" s="132"/>
      <c r="M600" s="132"/>
      <c r="N600" s="39"/>
    </row>
    <row r="601" spans="1:14" s="59" customFormat="1" ht="15.75" customHeight="1" x14ac:dyDescent="0.25">
      <c r="A601" s="125">
        <f t="shared" si="59"/>
        <v>12</v>
      </c>
      <c r="B601" s="125"/>
      <c r="C601" s="70" t="s">
        <v>190</v>
      </c>
      <c r="D601" s="56">
        <f>(23.35)*10.764</f>
        <v>251.33940000000001</v>
      </c>
      <c r="E601" s="70">
        <v>0</v>
      </c>
      <c r="F601" s="70">
        <f t="shared" si="60"/>
        <v>389.57607000000002</v>
      </c>
      <c r="G601" s="125"/>
      <c r="H601" s="125"/>
      <c r="I601" s="39"/>
      <c r="L601" s="132"/>
      <c r="M601" s="132"/>
      <c r="N601" s="39"/>
    </row>
    <row r="602" spans="1:14" s="59" customFormat="1" ht="15.75" customHeight="1" x14ac:dyDescent="0.25">
      <c r="A602" s="125">
        <f t="shared" si="59"/>
        <v>13</v>
      </c>
      <c r="B602" s="125"/>
      <c r="C602" s="70" t="s">
        <v>190</v>
      </c>
      <c r="D602" s="56">
        <f>(23.35)*10.764</f>
        <v>251.33940000000001</v>
      </c>
      <c r="E602" s="70">
        <v>0</v>
      </c>
      <c r="F602" s="70">
        <f t="shared" si="60"/>
        <v>389.57607000000002</v>
      </c>
      <c r="G602" s="125"/>
      <c r="H602" s="125"/>
      <c r="I602" s="39"/>
      <c r="L602" s="132"/>
      <c r="M602" s="132"/>
      <c r="N602" s="39"/>
    </row>
    <row r="603" spans="1:14" s="59" customFormat="1" ht="15.75" customHeight="1" x14ac:dyDescent="0.25">
      <c r="A603" s="125">
        <f t="shared" si="59"/>
        <v>14</v>
      </c>
      <c r="B603" s="125"/>
      <c r="C603" s="70" t="s">
        <v>190</v>
      </c>
      <c r="D603" s="56">
        <f>(23.35)*10.764</f>
        <v>251.33940000000001</v>
      </c>
      <c r="E603" s="70">
        <v>0</v>
      </c>
      <c r="F603" s="70">
        <f t="shared" si="60"/>
        <v>389.57607000000002</v>
      </c>
      <c r="G603" s="125"/>
      <c r="H603" s="125"/>
      <c r="I603" s="39"/>
      <c r="L603" s="132"/>
      <c r="M603" s="132"/>
      <c r="N603" s="39"/>
    </row>
    <row r="604" spans="1:14" s="59" customFormat="1" ht="15.75" customHeight="1" x14ac:dyDescent="0.25">
      <c r="A604" s="125">
        <f t="shared" si="59"/>
        <v>15</v>
      </c>
      <c r="B604" s="125"/>
      <c r="C604" s="125" t="s">
        <v>192</v>
      </c>
      <c r="D604" s="125"/>
      <c r="E604" s="125"/>
      <c r="F604" s="125"/>
      <c r="G604" s="125"/>
      <c r="H604" s="125"/>
      <c r="I604" s="62"/>
      <c r="J604" s="64"/>
      <c r="K604" s="64"/>
      <c r="L604" s="140"/>
      <c r="M604" s="140"/>
      <c r="N604" s="39"/>
    </row>
    <row r="605" spans="1:14" s="59" customFormat="1" ht="15.75" customHeight="1" x14ac:dyDescent="0.25">
      <c r="A605" s="125">
        <f t="shared" si="59"/>
        <v>16</v>
      </c>
      <c r="B605" s="125"/>
      <c r="C605" s="125"/>
      <c r="D605" s="125"/>
      <c r="E605" s="125"/>
      <c r="F605" s="125"/>
      <c r="G605" s="125"/>
      <c r="H605" s="125"/>
      <c r="I605" s="62"/>
      <c r="J605" s="64"/>
      <c r="K605" s="64"/>
      <c r="L605" s="140"/>
      <c r="M605" s="140"/>
      <c r="N605" s="39"/>
    </row>
    <row r="606" spans="1:14" s="59" customFormat="1" ht="15.75" customHeight="1" x14ac:dyDescent="0.25">
      <c r="A606" s="124" t="s">
        <v>207</v>
      </c>
      <c r="B606" s="124"/>
      <c r="C606" s="124"/>
      <c r="D606" s="124"/>
      <c r="E606" s="124"/>
      <c r="F606" s="124"/>
      <c r="G606" s="124"/>
      <c r="H606" s="124"/>
      <c r="J606" s="39"/>
    </row>
    <row r="607" spans="1:14" s="59" customFormat="1" x14ac:dyDescent="0.25">
      <c r="A607" s="124" t="s">
        <v>247</v>
      </c>
      <c r="B607" s="124"/>
      <c r="C607" s="124"/>
      <c r="D607" s="124"/>
      <c r="E607" s="124"/>
      <c r="F607" s="124"/>
      <c r="G607" s="124"/>
      <c r="H607" s="124"/>
      <c r="J607" s="39"/>
    </row>
    <row r="608" spans="1:14" s="59" customFormat="1" x14ac:dyDescent="0.25">
      <c r="A608" s="124" t="s">
        <v>246</v>
      </c>
      <c r="B608" s="124"/>
      <c r="C608" s="124"/>
      <c r="D608" s="124"/>
      <c r="E608" s="124"/>
      <c r="F608" s="124"/>
      <c r="G608" s="124"/>
      <c r="H608" s="124"/>
      <c r="J608" s="39"/>
    </row>
    <row r="609" spans="1:14" s="59" customFormat="1" x14ac:dyDescent="0.25">
      <c r="A609" s="124" t="s">
        <v>208</v>
      </c>
      <c r="B609" s="124"/>
      <c r="C609" s="124"/>
      <c r="D609" s="124"/>
      <c r="E609" s="124"/>
      <c r="F609" s="124"/>
      <c r="G609" s="124"/>
      <c r="H609" s="124"/>
      <c r="J609" s="39"/>
    </row>
    <row r="610" spans="1:14" s="59" customFormat="1" ht="15.75" customHeight="1" x14ac:dyDescent="0.25">
      <c r="A610" s="124" t="s">
        <v>203</v>
      </c>
      <c r="B610" s="124"/>
      <c r="C610" s="124"/>
      <c r="D610" s="124"/>
      <c r="E610" s="124"/>
      <c r="F610" s="124"/>
      <c r="G610" s="124"/>
      <c r="H610" s="124"/>
      <c r="J610" s="39"/>
    </row>
    <row r="611" spans="1:14" s="59" customFormat="1" ht="15.75" customHeight="1" x14ac:dyDescent="0.25">
      <c r="A611" s="125">
        <v>1</v>
      </c>
      <c r="B611" s="125"/>
      <c r="C611" s="70" t="s">
        <v>189</v>
      </c>
      <c r="D611" s="56">
        <f>(29.95)*10.764</f>
        <v>322.3818</v>
      </c>
      <c r="E611" s="70">
        <v>0</v>
      </c>
      <c r="F611" s="70">
        <f t="shared" ref="F611:F626" si="61">D611*(($F$168)+1)+(IF(E611&lt;101,E611,IF(E611&lt;201,E611/2,IF(E611&lt;=301,E611/3,E611/4))))</f>
        <v>499.69179000000003</v>
      </c>
      <c r="G611" s="125" t="str">
        <f>A610</f>
        <v>1st Floor for Residential</v>
      </c>
      <c r="H611" s="125"/>
      <c r="I611" s="62"/>
      <c r="J611" s="62"/>
      <c r="K611" s="64"/>
      <c r="L611" s="140"/>
      <c r="M611" s="140"/>
      <c r="N611" s="39"/>
    </row>
    <row r="612" spans="1:14" s="59" customFormat="1" ht="15.75" customHeight="1" x14ac:dyDescent="0.25">
      <c r="A612" s="125">
        <f t="shared" ref="A612:A626" si="62">A611+1</f>
        <v>2</v>
      </c>
      <c r="B612" s="125"/>
      <c r="C612" s="70" t="s">
        <v>189</v>
      </c>
      <c r="D612" s="56">
        <f>(28.48)*10.764</f>
        <v>306.55871999999999</v>
      </c>
      <c r="E612" s="70">
        <v>0</v>
      </c>
      <c r="F612" s="70">
        <f t="shared" si="61"/>
        <v>475.16601600000001</v>
      </c>
      <c r="G612" s="125"/>
      <c r="H612" s="125"/>
      <c r="I612" s="62"/>
      <c r="J612" s="64"/>
      <c r="K612" s="62"/>
      <c r="L612" s="140"/>
      <c r="M612" s="140"/>
      <c r="N612" s="39"/>
    </row>
    <row r="613" spans="1:14" s="59" customFormat="1" ht="15.75" customHeight="1" x14ac:dyDescent="0.25">
      <c r="A613" s="125">
        <f t="shared" si="62"/>
        <v>3</v>
      </c>
      <c r="B613" s="125"/>
      <c r="C613" s="70" t="s">
        <v>190</v>
      </c>
      <c r="D613" s="56">
        <f>(24.55)*10.764</f>
        <v>264.25619999999998</v>
      </c>
      <c r="E613" s="70">
        <v>0</v>
      </c>
      <c r="F613" s="70">
        <f t="shared" si="61"/>
        <v>409.59710999999999</v>
      </c>
      <c r="G613" s="125"/>
      <c r="H613" s="125"/>
      <c r="I613" s="62"/>
      <c r="J613" s="64"/>
      <c r="K613" s="64"/>
      <c r="L613" s="140"/>
      <c r="M613" s="140"/>
      <c r="N613" s="39"/>
    </row>
    <row r="614" spans="1:14" s="59" customFormat="1" ht="15.75" customHeight="1" x14ac:dyDescent="0.25">
      <c r="A614" s="125">
        <f t="shared" si="62"/>
        <v>4</v>
      </c>
      <c r="B614" s="125"/>
      <c r="C614" s="70" t="s">
        <v>190</v>
      </c>
      <c r="D614" s="56">
        <f>(24.55)*10.764</f>
        <v>264.25619999999998</v>
      </c>
      <c r="E614" s="70">
        <v>0</v>
      </c>
      <c r="F614" s="70">
        <f t="shared" si="61"/>
        <v>409.59710999999999</v>
      </c>
      <c r="G614" s="125"/>
      <c r="H614" s="125"/>
      <c r="I614" s="62"/>
      <c r="J614" s="64"/>
      <c r="K614" s="64"/>
      <c r="L614" s="140"/>
      <c r="M614" s="140"/>
      <c r="N614" s="39"/>
    </row>
    <row r="615" spans="1:14" s="59" customFormat="1" ht="15.75" customHeight="1" x14ac:dyDescent="0.25">
      <c r="A615" s="125">
        <f t="shared" si="62"/>
        <v>5</v>
      </c>
      <c r="B615" s="125"/>
      <c r="C615" s="70" t="s">
        <v>190</v>
      </c>
      <c r="D615" s="56">
        <f>(24.55)*10.764</f>
        <v>264.25619999999998</v>
      </c>
      <c r="E615" s="70">
        <v>0</v>
      </c>
      <c r="F615" s="70">
        <f t="shared" si="61"/>
        <v>409.59710999999999</v>
      </c>
      <c r="G615" s="125"/>
      <c r="H615" s="125"/>
      <c r="I615" s="62"/>
      <c r="J615" s="64"/>
      <c r="K615" s="64"/>
      <c r="L615" s="140"/>
      <c r="M615" s="140"/>
      <c r="N615" s="39"/>
    </row>
    <row r="616" spans="1:14" s="59" customFormat="1" ht="15.75" customHeight="1" x14ac:dyDescent="0.25">
      <c r="A616" s="125">
        <f t="shared" si="62"/>
        <v>6</v>
      </c>
      <c r="B616" s="125"/>
      <c r="C616" s="70" t="s">
        <v>190</v>
      </c>
      <c r="D616" s="56">
        <f>(24.55)*10.764</f>
        <v>264.25619999999998</v>
      </c>
      <c r="E616" s="70">
        <v>0</v>
      </c>
      <c r="F616" s="70">
        <f t="shared" si="61"/>
        <v>409.59710999999999</v>
      </c>
      <c r="G616" s="125"/>
      <c r="H616" s="125"/>
      <c r="I616" s="39"/>
      <c r="L616" s="132"/>
      <c r="M616" s="132"/>
      <c r="N616" s="39"/>
    </row>
    <row r="617" spans="1:14" s="59" customFormat="1" ht="15.75" customHeight="1" x14ac:dyDescent="0.25">
      <c r="A617" s="125">
        <f t="shared" si="62"/>
        <v>7</v>
      </c>
      <c r="B617" s="125"/>
      <c r="C617" s="70" t="s">
        <v>189</v>
      </c>
      <c r="D617" s="56">
        <f>(28.48)*10.764</f>
        <v>306.55871999999999</v>
      </c>
      <c r="E617" s="70">
        <v>0</v>
      </c>
      <c r="F617" s="70">
        <f t="shared" si="61"/>
        <v>475.16601600000001</v>
      </c>
      <c r="G617" s="125"/>
      <c r="H617" s="125"/>
      <c r="I617" s="39"/>
      <c r="L617" s="132"/>
      <c r="M617" s="132"/>
      <c r="N617" s="39"/>
    </row>
    <row r="618" spans="1:14" s="59" customFormat="1" ht="15.75" customHeight="1" x14ac:dyDescent="0.25">
      <c r="A618" s="125">
        <f t="shared" si="62"/>
        <v>8</v>
      </c>
      <c r="B618" s="125"/>
      <c r="C618" s="70" t="s">
        <v>189</v>
      </c>
      <c r="D618" s="56">
        <f>(29.95)*10.764</f>
        <v>322.3818</v>
      </c>
      <c r="E618" s="70">
        <v>0</v>
      </c>
      <c r="F618" s="70">
        <f t="shared" si="61"/>
        <v>499.69179000000003</v>
      </c>
      <c r="G618" s="125"/>
      <c r="H618" s="125"/>
      <c r="I618" s="39"/>
      <c r="L618" s="132"/>
      <c r="M618" s="132"/>
      <c r="N618" s="39"/>
    </row>
    <row r="619" spans="1:14" s="59" customFormat="1" ht="15.75" customHeight="1" x14ac:dyDescent="0.25">
      <c r="A619" s="125">
        <f t="shared" si="62"/>
        <v>9</v>
      </c>
      <c r="B619" s="125"/>
      <c r="C619" s="70" t="s">
        <v>189</v>
      </c>
      <c r="D619" s="56">
        <f>(29.95)*10.764</f>
        <v>322.3818</v>
      </c>
      <c r="E619" s="70">
        <v>0</v>
      </c>
      <c r="F619" s="70">
        <f t="shared" si="61"/>
        <v>499.69179000000003</v>
      </c>
      <c r="G619" s="125"/>
      <c r="H619" s="125"/>
      <c r="I619" s="39"/>
      <c r="L619" s="132"/>
      <c r="M619" s="132"/>
      <c r="N619" s="39"/>
    </row>
    <row r="620" spans="1:14" s="59" customFormat="1" ht="15.75" customHeight="1" x14ac:dyDescent="0.25">
      <c r="A620" s="125">
        <f t="shared" si="62"/>
        <v>10</v>
      </c>
      <c r="B620" s="125"/>
      <c r="C620" s="70" t="s">
        <v>189</v>
      </c>
      <c r="D620" s="56">
        <f>(28.48)*10.764</f>
        <v>306.55871999999999</v>
      </c>
      <c r="E620" s="70">
        <v>0</v>
      </c>
      <c r="F620" s="70">
        <f t="shared" si="61"/>
        <v>475.16601600000001</v>
      </c>
      <c r="G620" s="125"/>
      <c r="H620" s="125"/>
      <c r="I620" s="39"/>
      <c r="L620" s="132"/>
      <c r="M620" s="132"/>
      <c r="N620" s="39"/>
    </row>
    <row r="621" spans="1:14" s="59" customFormat="1" ht="15.75" customHeight="1" x14ac:dyDescent="0.25">
      <c r="A621" s="125">
        <f t="shared" si="62"/>
        <v>11</v>
      </c>
      <c r="B621" s="125"/>
      <c r="C621" s="70" t="s">
        <v>190</v>
      </c>
      <c r="D621" s="56">
        <f>(23.35)*10.764</f>
        <v>251.33940000000001</v>
      </c>
      <c r="E621" s="70">
        <v>0</v>
      </c>
      <c r="F621" s="70">
        <f t="shared" si="61"/>
        <v>389.57607000000002</v>
      </c>
      <c r="G621" s="125"/>
      <c r="H621" s="125"/>
      <c r="I621" s="39"/>
      <c r="L621" s="132"/>
      <c r="M621" s="132"/>
      <c r="N621" s="39"/>
    </row>
    <row r="622" spans="1:14" s="59" customFormat="1" ht="15.75" customHeight="1" x14ac:dyDescent="0.25">
      <c r="A622" s="125">
        <f t="shared" si="62"/>
        <v>12</v>
      </c>
      <c r="B622" s="125"/>
      <c r="C622" s="70" t="s">
        <v>190</v>
      </c>
      <c r="D622" s="56">
        <f>(23.35)*10.764</f>
        <v>251.33940000000001</v>
      </c>
      <c r="E622" s="70">
        <v>0</v>
      </c>
      <c r="F622" s="70">
        <f t="shared" si="61"/>
        <v>389.57607000000002</v>
      </c>
      <c r="G622" s="125"/>
      <c r="H622" s="125"/>
      <c r="I622" s="39"/>
      <c r="L622" s="132"/>
      <c r="M622" s="132"/>
      <c r="N622" s="39"/>
    </row>
    <row r="623" spans="1:14" s="59" customFormat="1" ht="15.75" customHeight="1" x14ac:dyDescent="0.25">
      <c r="A623" s="125">
        <f t="shared" si="62"/>
        <v>13</v>
      </c>
      <c r="B623" s="125"/>
      <c r="C623" s="70" t="s">
        <v>190</v>
      </c>
      <c r="D623" s="56">
        <f>(23.35)*10.764</f>
        <v>251.33940000000001</v>
      </c>
      <c r="E623" s="70">
        <v>0</v>
      </c>
      <c r="F623" s="70">
        <f t="shared" si="61"/>
        <v>389.57607000000002</v>
      </c>
      <c r="G623" s="125"/>
      <c r="H623" s="125"/>
      <c r="I623" s="39"/>
      <c r="L623" s="132"/>
      <c r="M623" s="132"/>
      <c r="N623" s="39"/>
    </row>
    <row r="624" spans="1:14" s="59" customFormat="1" ht="15.75" customHeight="1" x14ac:dyDescent="0.25">
      <c r="A624" s="125">
        <f t="shared" si="62"/>
        <v>14</v>
      </c>
      <c r="B624" s="125"/>
      <c r="C624" s="70" t="s">
        <v>190</v>
      </c>
      <c r="D624" s="56">
        <f>(23.35)*10.764</f>
        <v>251.33940000000001</v>
      </c>
      <c r="E624" s="70">
        <v>0</v>
      </c>
      <c r="F624" s="70">
        <f t="shared" si="61"/>
        <v>389.57607000000002</v>
      </c>
      <c r="G624" s="125"/>
      <c r="H624" s="125"/>
      <c r="I624" s="39"/>
      <c r="L624" s="132"/>
      <c r="M624" s="132"/>
      <c r="N624" s="39"/>
    </row>
    <row r="625" spans="1:14" s="59" customFormat="1" ht="15.75" customHeight="1" x14ac:dyDescent="0.25">
      <c r="A625" s="125">
        <f t="shared" si="62"/>
        <v>15</v>
      </c>
      <c r="B625" s="125"/>
      <c r="C625" s="70" t="s">
        <v>189</v>
      </c>
      <c r="D625" s="56">
        <f>(28.48)*10.764</f>
        <v>306.55871999999999</v>
      </c>
      <c r="E625" s="70">
        <v>0</v>
      </c>
      <c r="F625" s="70">
        <f t="shared" si="61"/>
        <v>475.16601600000001</v>
      </c>
      <c r="G625" s="125"/>
      <c r="H625" s="125"/>
      <c r="I625" s="62"/>
      <c r="J625" s="64"/>
      <c r="K625" s="64"/>
      <c r="L625" s="140"/>
      <c r="M625" s="140"/>
      <c r="N625" s="39"/>
    </row>
    <row r="626" spans="1:14" s="59" customFormat="1" ht="15.75" customHeight="1" x14ac:dyDescent="0.25">
      <c r="A626" s="125">
        <f t="shared" si="62"/>
        <v>16</v>
      </c>
      <c r="B626" s="125"/>
      <c r="C626" s="70" t="s">
        <v>189</v>
      </c>
      <c r="D626" s="56">
        <f>(29.95)*10.764</f>
        <v>322.3818</v>
      </c>
      <c r="E626" s="70">
        <v>0</v>
      </c>
      <c r="F626" s="70">
        <f t="shared" si="61"/>
        <v>499.69179000000003</v>
      </c>
      <c r="G626" s="125"/>
      <c r="H626" s="125"/>
      <c r="I626" s="62"/>
      <c r="J626" s="64"/>
      <c r="K626" s="64"/>
      <c r="L626" s="140"/>
      <c r="M626" s="140"/>
      <c r="N626" s="39"/>
    </row>
    <row r="627" spans="1:14" s="59" customFormat="1" ht="15.75" customHeight="1" x14ac:dyDescent="0.25">
      <c r="A627" s="124" t="s">
        <v>204</v>
      </c>
      <c r="B627" s="124"/>
      <c r="C627" s="124"/>
      <c r="D627" s="124"/>
      <c r="E627" s="124"/>
      <c r="F627" s="124"/>
      <c r="G627" s="124"/>
      <c r="H627" s="124"/>
      <c r="J627" s="39"/>
    </row>
    <row r="628" spans="1:14" s="59" customFormat="1" ht="15.75" customHeight="1" x14ac:dyDescent="0.25">
      <c r="A628" s="125">
        <v>1</v>
      </c>
      <c r="B628" s="125"/>
      <c r="C628" s="70" t="s">
        <v>189</v>
      </c>
      <c r="D628" s="56">
        <f>(29.95)*10.764</f>
        <v>322.3818</v>
      </c>
      <c r="E628" s="70">
        <v>0</v>
      </c>
      <c r="F628" s="70">
        <f t="shared" ref="F628:F643" si="63">D628*(($F$168)+1)+(IF(E628&lt;101,E628,IF(E628&lt;201,E628/2,IF(E628&lt;=301,E628/3,E628/4))))</f>
        <v>499.69179000000003</v>
      </c>
      <c r="G628" s="125" t="str">
        <f>A627</f>
        <v>2nd to 4th, 6th &amp; 7th, 10th to 12th, 14th, 16th, 18th to 20th, 23rd, 24th &amp; 26th Floor</v>
      </c>
      <c r="H628" s="125"/>
      <c r="I628" s="62"/>
      <c r="J628" s="62"/>
      <c r="K628" s="64"/>
      <c r="L628" s="140"/>
      <c r="M628" s="140"/>
      <c r="N628" s="39"/>
    </row>
    <row r="629" spans="1:14" s="59" customFormat="1" ht="15.75" customHeight="1" x14ac:dyDescent="0.25">
      <c r="A629" s="125">
        <f t="shared" ref="A629:A643" si="64">A628+1</f>
        <v>2</v>
      </c>
      <c r="B629" s="125"/>
      <c r="C629" s="70" t="s">
        <v>189</v>
      </c>
      <c r="D629" s="56">
        <f>(28.48)*10.764</f>
        <v>306.55871999999999</v>
      </c>
      <c r="E629" s="70">
        <v>0</v>
      </c>
      <c r="F629" s="70">
        <f t="shared" si="63"/>
        <v>475.16601600000001</v>
      </c>
      <c r="G629" s="125"/>
      <c r="H629" s="125"/>
      <c r="I629" s="62"/>
      <c r="J629" s="64"/>
      <c r="K629" s="62"/>
      <c r="L629" s="140"/>
      <c r="M629" s="140"/>
      <c r="N629" s="39"/>
    </row>
    <row r="630" spans="1:14" s="59" customFormat="1" ht="15.75" customHeight="1" x14ac:dyDescent="0.25">
      <c r="A630" s="125">
        <f t="shared" si="64"/>
        <v>3</v>
      </c>
      <c r="B630" s="125"/>
      <c r="C630" s="70" t="s">
        <v>190</v>
      </c>
      <c r="D630" s="56">
        <f>(24.55)*10.764</f>
        <v>264.25619999999998</v>
      </c>
      <c r="E630" s="70">
        <v>0</v>
      </c>
      <c r="F630" s="70">
        <f t="shared" si="63"/>
        <v>409.59710999999999</v>
      </c>
      <c r="G630" s="125"/>
      <c r="H630" s="125"/>
      <c r="I630" s="62"/>
      <c r="J630" s="64"/>
      <c r="K630" s="64"/>
      <c r="L630" s="140"/>
      <c r="M630" s="140"/>
      <c r="N630" s="39"/>
    </row>
    <row r="631" spans="1:14" s="59" customFormat="1" ht="15.75" customHeight="1" x14ac:dyDescent="0.25">
      <c r="A631" s="125">
        <f t="shared" si="64"/>
        <v>4</v>
      </c>
      <c r="B631" s="125"/>
      <c r="C631" s="70" t="s">
        <v>190</v>
      </c>
      <c r="D631" s="56">
        <f>(24.55)*10.764</f>
        <v>264.25619999999998</v>
      </c>
      <c r="E631" s="70">
        <v>0</v>
      </c>
      <c r="F631" s="70">
        <f t="shared" si="63"/>
        <v>409.59710999999999</v>
      </c>
      <c r="G631" s="125"/>
      <c r="H631" s="125"/>
      <c r="I631" s="62"/>
      <c r="J631" s="64"/>
      <c r="K631" s="64"/>
      <c r="L631" s="140"/>
      <c r="M631" s="140"/>
      <c r="N631" s="39"/>
    </row>
    <row r="632" spans="1:14" s="59" customFormat="1" ht="15.75" customHeight="1" x14ac:dyDescent="0.25">
      <c r="A632" s="125">
        <f t="shared" si="64"/>
        <v>5</v>
      </c>
      <c r="B632" s="125"/>
      <c r="C632" s="70" t="s">
        <v>190</v>
      </c>
      <c r="D632" s="56">
        <f>(24.55)*10.764</f>
        <v>264.25619999999998</v>
      </c>
      <c r="E632" s="70">
        <v>0</v>
      </c>
      <c r="F632" s="70">
        <f t="shared" si="63"/>
        <v>409.59710999999999</v>
      </c>
      <c r="G632" s="125"/>
      <c r="H632" s="125"/>
      <c r="I632" s="62"/>
      <c r="J632" s="64"/>
      <c r="K632" s="64"/>
      <c r="L632" s="140"/>
      <c r="M632" s="140"/>
      <c r="N632" s="39"/>
    </row>
    <row r="633" spans="1:14" s="59" customFormat="1" ht="15.75" customHeight="1" x14ac:dyDescent="0.25">
      <c r="A633" s="125">
        <f t="shared" si="64"/>
        <v>6</v>
      </c>
      <c r="B633" s="125"/>
      <c r="C633" s="70" t="s">
        <v>190</v>
      </c>
      <c r="D633" s="56">
        <f>(24.55)*10.764</f>
        <v>264.25619999999998</v>
      </c>
      <c r="E633" s="70">
        <v>0</v>
      </c>
      <c r="F633" s="70">
        <f t="shared" si="63"/>
        <v>409.59710999999999</v>
      </c>
      <c r="G633" s="125"/>
      <c r="H633" s="125"/>
      <c r="I633" s="39"/>
      <c r="L633" s="132"/>
      <c r="M633" s="132"/>
      <c r="N633" s="39"/>
    </row>
    <row r="634" spans="1:14" s="59" customFormat="1" ht="15.75" customHeight="1" x14ac:dyDescent="0.25">
      <c r="A634" s="125">
        <f t="shared" si="64"/>
        <v>7</v>
      </c>
      <c r="B634" s="125"/>
      <c r="C634" s="70" t="s">
        <v>189</v>
      </c>
      <c r="D634" s="56">
        <f>(28.48)*10.764</f>
        <v>306.55871999999999</v>
      </c>
      <c r="E634" s="70">
        <v>0</v>
      </c>
      <c r="F634" s="70">
        <f t="shared" si="63"/>
        <v>475.16601600000001</v>
      </c>
      <c r="G634" s="125"/>
      <c r="H634" s="125"/>
      <c r="I634" s="39"/>
      <c r="L634" s="132"/>
      <c r="M634" s="132"/>
      <c r="N634" s="39"/>
    </row>
    <row r="635" spans="1:14" s="59" customFormat="1" ht="15.75" customHeight="1" x14ac:dyDescent="0.25">
      <c r="A635" s="125">
        <f t="shared" si="64"/>
        <v>8</v>
      </c>
      <c r="B635" s="125"/>
      <c r="C635" s="70" t="s">
        <v>189</v>
      </c>
      <c r="D635" s="56">
        <f>(29.95)*10.764</f>
        <v>322.3818</v>
      </c>
      <c r="E635" s="70">
        <v>0</v>
      </c>
      <c r="F635" s="70">
        <f t="shared" si="63"/>
        <v>499.69179000000003</v>
      </c>
      <c r="G635" s="125"/>
      <c r="H635" s="125"/>
      <c r="I635" s="39"/>
      <c r="L635" s="132"/>
      <c r="M635" s="132"/>
      <c r="N635" s="39"/>
    </row>
    <row r="636" spans="1:14" s="59" customFormat="1" ht="15.75" customHeight="1" x14ac:dyDescent="0.25">
      <c r="A636" s="125">
        <f t="shared" si="64"/>
        <v>9</v>
      </c>
      <c r="B636" s="125"/>
      <c r="C636" s="70" t="s">
        <v>189</v>
      </c>
      <c r="D636" s="56">
        <f>(29.95)*10.764</f>
        <v>322.3818</v>
      </c>
      <c r="E636" s="70">
        <v>0</v>
      </c>
      <c r="F636" s="70">
        <f t="shared" si="63"/>
        <v>499.69179000000003</v>
      </c>
      <c r="G636" s="125"/>
      <c r="H636" s="125"/>
      <c r="I636" s="39"/>
      <c r="L636" s="132"/>
      <c r="M636" s="132"/>
      <c r="N636" s="39"/>
    </row>
    <row r="637" spans="1:14" s="59" customFormat="1" ht="15.75" customHeight="1" x14ac:dyDescent="0.25">
      <c r="A637" s="125">
        <f t="shared" si="64"/>
        <v>10</v>
      </c>
      <c r="B637" s="125"/>
      <c r="C637" s="70" t="s">
        <v>189</v>
      </c>
      <c r="D637" s="56">
        <f>(28.48)*10.764</f>
        <v>306.55871999999999</v>
      </c>
      <c r="E637" s="70">
        <v>0</v>
      </c>
      <c r="F637" s="70">
        <f t="shared" si="63"/>
        <v>475.16601600000001</v>
      </c>
      <c r="G637" s="125"/>
      <c r="H637" s="125"/>
      <c r="I637" s="39"/>
      <c r="L637" s="132"/>
      <c r="M637" s="132"/>
      <c r="N637" s="39"/>
    </row>
    <row r="638" spans="1:14" s="59" customFormat="1" ht="15.75" customHeight="1" x14ac:dyDescent="0.25">
      <c r="A638" s="125">
        <f t="shared" si="64"/>
        <v>11</v>
      </c>
      <c r="B638" s="125"/>
      <c r="C638" s="70" t="s">
        <v>190</v>
      </c>
      <c r="D638" s="56">
        <f>(23.35)*10.764</f>
        <v>251.33940000000001</v>
      </c>
      <c r="E638" s="70">
        <v>0</v>
      </c>
      <c r="F638" s="70">
        <f t="shared" si="63"/>
        <v>389.57607000000002</v>
      </c>
      <c r="G638" s="125"/>
      <c r="H638" s="125"/>
      <c r="I638" s="39"/>
      <c r="L638" s="132"/>
      <c r="M638" s="132"/>
      <c r="N638" s="39"/>
    </row>
    <row r="639" spans="1:14" s="59" customFormat="1" ht="15.75" customHeight="1" x14ac:dyDescent="0.25">
      <c r="A639" s="125">
        <f t="shared" si="64"/>
        <v>12</v>
      </c>
      <c r="B639" s="125"/>
      <c r="C639" s="70" t="s">
        <v>190</v>
      </c>
      <c r="D639" s="56">
        <f>(23.35)*10.764</f>
        <v>251.33940000000001</v>
      </c>
      <c r="E639" s="70">
        <v>0</v>
      </c>
      <c r="F639" s="70">
        <f t="shared" si="63"/>
        <v>389.57607000000002</v>
      </c>
      <c r="G639" s="125"/>
      <c r="H639" s="125"/>
      <c r="I639" s="39"/>
      <c r="L639" s="132"/>
      <c r="M639" s="132"/>
      <c r="N639" s="39"/>
    </row>
    <row r="640" spans="1:14" s="59" customFormat="1" ht="15.75" customHeight="1" x14ac:dyDescent="0.25">
      <c r="A640" s="125">
        <f t="shared" si="64"/>
        <v>13</v>
      </c>
      <c r="B640" s="125"/>
      <c r="C640" s="70" t="s">
        <v>190</v>
      </c>
      <c r="D640" s="56">
        <f>(23.35)*10.764</f>
        <v>251.33940000000001</v>
      </c>
      <c r="E640" s="70">
        <v>0</v>
      </c>
      <c r="F640" s="70">
        <f t="shared" si="63"/>
        <v>389.57607000000002</v>
      </c>
      <c r="G640" s="125"/>
      <c r="H640" s="125"/>
      <c r="I640" s="39"/>
      <c r="L640" s="132"/>
      <c r="M640" s="132"/>
      <c r="N640" s="39"/>
    </row>
    <row r="641" spans="1:14" s="59" customFormat="1" ht="15.75" customHeight="1" x14ac:dyDescent="0.25">
      <c r="A641" s="125">
        <f t="shared" si="64"/>
        <v>14</v>
      </c>
      <c r="B641" s="125"/>
      <c r="C641" s="70" t="s">
        <v>190</v>
      </c>
      <c r="D641" s="56">
        <f>(23.35)*10.764</f>
        <v>251.33940000000001</v>
      </c>
      <c r="E641" s="70">
        <v>0</v>
      </c>
      <c r="F641" s="70">
        <f t="shared" si="63"/>
        <v>389.57607000000002</v>
      </c>
      <c r="G641" s="125"/>
      <c r="H641" s="125"/>
      <c r="I641" s="39"/>
      <c r="L641" s="132"/>
      <c r="M641" s="132"/>
      <c r="N641" s="39"/>
    </row>
    <row r="642" spans="1:14" s="59" customFormat="1" ht="15.75" customHeight="1" x14ac:dyDescent="0.25">
      <c r="A642" s="125">
        <f t="shared" si="64"/>
        <v>15</v>
      </c>
      <c r="B642" s="125"/>
      <c r="C642" s="70" t="s">
        <v>189</v>
      </c>
      <c r="D642" s="56">
        <f>(28.48)*10.764</f>
        <v>306.55871999999999</v>
      </c>
      <c r="E642" s="70">
        <v>0</v>
      </c>
      <c r="F642" s="70">
        <f t="shared" si="63"/>
        <v>475.16601600000001</v>
      </c>
      <c r="G642" s="125"/>
      <c r="H642" s="125"/>
      <c r="I642" s="62"/>
      <c r="J642" s="64"/>
      <c r="K642" s="64"/>
      <c r="L642" s="140"/>
      <c r="M642" s="140"/>
      <c r="N642" s="39"/>
    </row>
    <row r="643" spans="1:14" s="59" customFormat="1" ht="15.75" customHeight="1" x14ac:dyDescent="0.25">
      <c r="A643" s="125">
        <f t="shared" si="64"/>
        <v>16</v>
      </c>
      <c r="B643" s="125"/>
      <c r="C643" s="70" t="s">
        <v>189</v>
      </c>
      <c r="D643" s="56">
        <f>(29.95)*10.764</f>
        <v>322.3818</v>
      </c>
      <c r="E643" s="70">
        <v>0</v>
      </c>
      <c r="F643" s="70">
        <f t="shared" si="63"/>
        <v>499.69179000000003</v>
      </c>
      <c r="G643" s="125"/>
      <c r="H643" s="125"/>
      <c r="I643" s="62"/>
      <c r="J643" s="64"/>
      <c r="K643" s="64"/>
      <c r="L643" s="140"/>
      <c r="M643" s="140"/>
      <c r="N643" s="39"/>
    </row>
    <row r="644" spans="1:14" s="59" customFormat="1" ht="15.75" customHeight="1" x14ac:dyDescent="0.25">
      <c r="A644" s="124" t="s">
        <v>191</v>
      </c>
      <c r="B644" s="124"/>
      <c r="C644" s="124"/>
      <c r="D644" s="124"/>
      <c r="E644" s="124"/>
      <c r="F644" s="124"/>
      <c r="G644" s="124"/>
      <c r="H644" s="124"/>
      <c r="J644" s="39"/>
    </row>
    <row r="645" spans="1:14" s="59" customFormat="1" ht="15.75" customHeight="1" x14ac:dyDescent="0.25">
      <c r="A645" s="125">
        <v>1</v>
      </c>
      <c r="B645" s="125"/>
      <c r="C645" s="70" t="s">
        <v>189</v>
      </c>
      <c r="D645" s="56">
        <f>(29.95)*10.764</f>
        <v>322.3818</v>
      </c>
      <c r="E645" s="70">
        <v>0</v>
      </c>
      <c r="F645" s="70">
        <f t="shared" ref="F645:F660" si="65">D645*(($F$168)+1)+(IF(E645&lt;101,E645,IF(E645&lt;201,E645/2,IF(E645&lt;=301,E645/3,E645/4))))</f>
        <v>499.69179000000003</v>
      </c>
      <c r="G645" s="125" t="str">
        <f>A644</f>
        <v>5th, 9th, 13th, 17th, 21st &amp; 25th Floor</v>
      </c>
      <c r="H645" s="125"/>
      <c r="I645" s="62"/>
      <c r="J645" s="62"/>
      <c r="K645" s="64"/>
      <c r="L645" s="140"/>
      <c r="M645" s="140"/>
      <c r="N645" s="39"/>
    </row>
    <row r="646" spans="1:14" s="59" customFormat="1" ht="15.75" customHeight="1" x14ac:dyDescent="0.25">
      <c r="A646" s="125">
        <f t="shared" ref="A646:A660" si="66">A645+1</f>
        <v>2</v>
      </c>
      <c r="B646" s="125"/>
      <c r="C646" s="70" t="s">
        <v>189</v>
      </c>
      <c r="D646" s="56">
        <f>(28.48)*10.764</f>
        <v>306.55871999999999</v>
      </c>
      <c r="E646" s="70">
        <v>0</v>
      </c>
      <c r="F646" s="70">
        <f t="shared" si="65"/>
        <v>475.16601600000001</v>
      </c>
      <c r="G646" s="125"/>
      <c r="H646" s="125"/>
      <c r="I646" s="62"/>
      <c r="J646" s="64"/>
      <c r="K646" s="62"/>
      <c r="L646" s="140"/>
      <c r="M646" s="140"/>
      <c r="N646" s="39"/>
    </row>
    <row r="647" spans="1:14" s="59" customFormat="1" ht="15.75" customHeight="1" x14ac:dyDescent="0.25">
      <c r="A647" s="125">
        <f t="shared" si="66"/>
        <v>3</v>
      </c>
      <c r="B647" s="125"/>
      <c r="C647" s="70" t="s">
        <v>190</v>
      </c>
      <c r="D647" s="56">
        <f>(24.55)*10.764</f>
        <v>264.25619999999998</v>
      </c>
      <c r="E647" s="70">
        <v>0</v>
      </c>
      <c r="F647" s="70">
        <f t="shared" si="65"/>
        <v>409.59710999999999</v>
      </c>
      <c r="G647" s="125"/>
      <c r="H647" s="125"/>
      <c r="I647" s="62"/>
      <c r="J647" s="64"/>
      <c r="K647" s="64"/>
      <c r="L647" s="140"/>
      <c r="M647" s="140"/>
      <c r="N647" s="39"/>
    </row>
    <row r="648" spans="1:14" s="59" customFormat="1" ht="15.75" customHeight="1" x14ac:dyDescent="0.25">
      <c r="A648" s="125">
        <f t="shared" si="66"/>
        <v>4</v>
      </c>
      <c r="B648" s="125"/>
      <c r="C648" s="70" t="s">
        <v>190</v>
      </c>
      <c r="D648" s="56">
        <f>(24.55)*10.764</f>
        <v>264.25619999999998</v>
      </c>
      <c r="E648" s="70">
        <v>0</v>
      </c>
      <c r="F648" s="70">
        <f t="shared" si="65"/>
        <v>409.59710999999999</v>
      </c>
      <c r="G648" s="125"/>
      <c r="H648" s="125"/>
      <c r="I648" s="62"/>
      <c r="J648" s="64"/>
      <c r="K648" s="64"/>
      <c r="L648" s="140"/>
      <c r="M648" s="140"/>
      <c r="N648" s="39"/>
    </row>
    <row r="649" spans="1:14" s="59" customFormat="1" ht="15.75" customHeight="1" x14ac:dyDescent="0.25">
      <c r="A649" s="125">
        <f t="shared" si="66"/>
        <v>5</v>
      </c>
      <c r="B649" s="125"/>
      <c r="C649" s="70" t="s">
        <v>190</v>
      </c>
      <c r="D649" s="56">
        <f>(24.55)*10.764</f>
        <v>264.25619999999998</v>
      </c>
      <c r="E649" s="70">
        <v>0</v>
      </c>
      <c r="F649" s="70">
        <f t="shared" si="65"/>
        <v>409.59710999999999</v>
      </c>
      <c r="G649" s="125"/>
      <c r="H649" s="125"/>
      <c r="I649" s="62"/>
      <c r="J649" s="64"/>
      <c r="K649" s="64"/>
      <c r="L649" s="140"/>
      <c r="M649" s="140"/>
      <c r="N649" s="39"/>
    </row>
    <row r="650" spans="1:14" s="59" customFormat="1" ht="15.75" customHeight="1" x14ac:dyDescent="0.25">
      <c r="A650" s="125">
        <f t="shared" si="66"/>
        <v>6</v>
      </c>
      <c r="B650" s="125"/>
      <c r="C650" s="70" t="s">
        <v>190</v>
      </c>
      <c r="D650" s="56">
        <f>(24.55)*10.764</f>
        <v>264.25619999999998</v>
      </c>
      <c r="E650" s="70">
        <v>0</v>
      </c>
      <c r="F650" s="70">
        <f t="shared" si="65"/>
        <v>409.59710999999999</v>
      </c>
      <c r="G650" s="125"/>
      <c r="H650" s="125"/>
      <c r="I650" s="39"/>
      <c r="L650" s="132"/>
      <c r="M650" s="132"/>
      <c r="N650" s="39"/>
    </row>
    <row r="651" spans="1:14" s="59" customFormat="1" ht="15.75" customHeight="1" x14ac:dyDescent="0.25">
      <c r="A651" s="125">
        <f t="shared" si="66"/>
        <v>7</v>
      </c>
      <c r="B651" s="125"/>
      <c r="C651" s="70" t="s">
        <v>189</v>
      </c>
      <c r="D651" s="56">
        <f>(28.48)*10.764</f>
        <v>306.55871999999999</v>
      </c>
      <c r="E651" s="70">
        <v>0</v>
      </c>
      <c r="F651" s="70">
        <f t="shared" si="65"/>
        <v>475.16601600000001</v>
      </c>
      <c r="G651" s="125"/>
      <c r="H651" s="125"/>
      <c r="I651" s="39"/>
      <c r="L651" s="132"/>
      <c r="M651" s="132"/>
      <c r="N651" s="39"/>
    </row>
    <row r="652" spans="1:14" s="59" customFormat="1" ht="15.75" customHeight="1" x14ac:dyDescent="0.25">
      <c r="A652" s="125">
        <f t="shared" si="66"/>
        <v>8</v>
      </c>
      <c r="B652" s="125"/>
      <c r="C652" s="70" t="s">
        <v>189</v>
      </c>
      <c r="D652" s="56">
        <f>(29.95)*10.764</f>
        <v>322.3818</v>
      </c>
      <c r="E652" s="70">
        <v>0</v>
      </c>
      <c r="F652" s="70">
        <f t="shared" si="65"/>
        <v>499.69179000000003</v>
      </c>
      <c r="G652" s="125"/>
      <c r="H652" s="125"/>
      <c r="I652" s="39"/>
      <c r="L652" s="132"/>
      <c r="M652" s="132"/>
      <c r="N652" s="39"/>
    </row>
    <row r="653" spans="1:14" s="59" customFormat="1" ht="15.75" customHeight="1" x14ac:dyDescent="0.25">
      <c r="A653" s="125">
        <f t="shared" si="66"/>
        <v>9</v>
      </c>
      <c r="B653" s="125"/>
      <c r="C653" s="70" t="s">
        <v>189</v>
      </c>
      <c r="D653" s="56">
        <f>(29.95)*10.764</f>
        <v>322.3818</v>
      </c>
      <c r="E653" s="70">
        <v>0</v>
      </c>
      <c r="F653" s="70">
        <f t="shared" si="65"/>
        <v>499.69179000000003</v>
      </c>
      <c r="G653" s="125"/>
      <c r="H653" s="125"/>
      <c r="I653" s="39"/>
      <c r="L653" s="132"/>
      <c r="M653" s="132"/>
      <c r="N653" s="39"/>
    </row>
    <row r="654" spans="1:14" s="59" customFormat="1" ht="15.75" customHeight="1" x14ac:dyDescent="0.25">
      <c r="A654" s="125">
        <f t="shared" si="66"/>
        <v>10</v>
      </c>
      <c r="B654" s="125"/>
      <c r="C654" s="70" t="s">
        <v>189</v>
      </c>
      <c r="D654" s="56">
        <f>(28.48)*10.764</f>
        <v>306.55871999999999</v>
      </c>
      <c r="E654" s="70">
        <v>0</v>
      </c>
      <c r="F654" s="70">
        <f t="shared" si="65"/>
        <v>475.16601600000001</v>
      </c>
      <c r="G654" s="125"/>
      <c r="H654" s="125"/>
      <c r="I654" s="39"/>
      <c r="L654" s="132"/>
      <c r="M654" s="132"/>
      <c r="N654" s="39"/>
    </row>
    <row r="655" spans="1:14" s="59" customFormat="1" ht="15.75" customHeight="1" x14ac:dyDescent="0.25">
      <c r="A655" s="125">
        <f t="shared" si="66"/>
        <v>11</v>
      </c>
      <c r="B655" s="125"/>
      <c r="C655" s="70" t="s">
        <v>190</v>
      </c>
      <c r="D655" s="56">
        <f>(23.35)*10.764</f>
        <v>251.33940000000001</v>
      </c>
      <c r="E655" s="70">
        <v>0</v>
      </c>
      <c r="F655" s="70">
        <f t="shared" si="65"/>
        <v>389.57607000000002</v>
      </c>
      <c r="G655" s="125"/>
      <c r="H655" s="125"/>
      <c r="I655" s="39"/>
      <c r="L655" s="132"/>
      <c r="M655" s="132"/>
      <c r="N655" s="39"/>
    </row>
    <row r="656" spans="1:14" s="59" customFormat="1" ht="15.75" customHeight="1" x14ac:dyDescent="0.25">
      <c r="A656" s="125">
        <f t="shared" si="66"/>
        <v>12</v>
      </c>
      <c r="B656" s="125"/>
      <c r="C656" s="70" t="s">
        <v>190</v>
      </c>
      <c r="D656" s="56">
        <f>(23.35)*10.764</f>
        <v>251.33940000000001</v>
      </c>
      <c r="E656" s="70">
        <v>0</v>
      </c>
      <c r="F656" s="70">
        <f t="shared" si="65"/>
        <v>389.57607000000002</v>
      </c>
      <c r="G656" s="125"/>
      <c r="H656" s="125"/>
      <c r="I656" s="39"/>
      <c r="L656" s="132"/>
      <c r="M656" s="132"/>
      <c r="N656" s="39"/>
    </row>
    <row r="657" spans="1:14" s="59" customFormat="1" ht="15.75" customHeight="1" x14ac:dyDescent="0.25">
      <c r="A657" s="125">
        <f t="shared" si="66"/>
        <v>13</v>
      </c>
      <c r="B657" s="125"/>
      <c r="C657" s="70" t="s">
        <v>190</v>
      </c>
      <c r="D657" s="56">
        <f>(23.35)*10.764</f>
        <v>251.33940000000001</v>
      </c>
      <c r="E657" s="70">
        <v>0</v>
      </c>
      <c r="F657" s="70">
        <f t="shared" si="65"/>
        <v>389.57607000000002</v>
      </c>
      <c r="G657" s="125"/>
      <c r="H657" s="125"/>
      <c r="I657" s="39"/>
      <c r="L657" s="132"/>
      <c r="M657" s="132"/>
      <c r="N657" s="39"/>
    </row>
    <row r="658" spans="1:14" s="59" customFormat="1" ht="15.75" customHeight="1" x14ac:dyDescent="0.25">
      <c r="A658" s="125">
        <f t="shared" si="66"/>
        <v>14</v>
      </c>
      <c r="B658" s="125"/>
      <c r="C658" s="70" t="s">
        <v>190</v>
      </c>
      <c r="D658" s="56">
        <f>(23.35)*10.764</f>
        <v>251.33940000000001</v>
      </c>
      <c r="E658" s="70">
        <v>0</v>
      </c>
      <c r="F658" s="70">
        <f t="shared" si="65"/>
        <v>389.57607000000002</v>
      </c>
      <c r="G658" s="125"/>
      <c r="H658" s="125"/>
      <c r="I658" s="39"/>
      <c r="L658" s="132"/>
      <c r="M658" s="132"/>
      <c r="N658" s="39"/>
    </row>
    <row r="659" spans="1:14" s="59" customFormat="1" ht="15.75" customHeight="1" x14ac:dyDescent="0.25">
      <c r="A659" s="125">
        <f t="shared" si="66"/>
        <v>15</v>
      </c>
      <c r="B659" s="125"/>
      <c r="C659" s="70" t="s">
        <v>189</v>
      </c>
      <c r="D659" s="56">
        <f>(28.48)*10.764</f>
        <v>306.55871999999999</v>
      </c>
      <c r="E659" s="70">
        <v>0</v>
      </c>
      <c r="F659" s="70">
        <f t="shared" si="65"/>
        <v>475.16601600000001</v>
      </c>
      <c r="G659" s="125"/>
      <c r="H659" s="125"/>
      <c r="I659" s="62"/>
      <c r="J659" s="64"/>
      <c r="K659" s="64"/>
      <c r="L659" s="140"/>
      <c r="M659" s="140"/>
      <c r="N659" s="39"/>
    </row>
    <row r="660" spans="1:14" s="59" customFormat="1" ht="15.75" customHeight="1" x14ac:dyDescent="0.25">
      <c r="A660" s="125">
        <f t="shared" si="66"/>
        <v>16</v>
      </c>
      <c r="B660" s="125"/>
      <c r="C660" s="70" t="s">
        <v>189</v>
      </c>
      <c r="D660" s="56">
        <f>(29.95)*10.764</f>
        <v>322.3818</v>
      </c>
      <c r="E660" s="70">
        <v>0</v>
      </c>
      <c r="F660" s="70">
        <f t="shared" si="65"/>
        <v>499.69179000000003</v>
      </c>
      <c r="G660" s="125"/>
      <c r="H660" s="125"/>
      <c r="I660" s="62"/>
      <c r="J660" s="64"/>
      <c r="K660" s="64"/>
      <c r="L660" s="140"/>
      <c r="M660" s="140"/>
      <c r="N660" s="39"/>
    </row>
    <row r="661" spans="1:14" s="59" customFormat="1" ht="15.75" customHeight="1" x14ac:dyDescent="0.25">
      <c r="A661" s="124" t="s">
        <v>193</v>
      </c>
      <c r="B661" s="124"/>
      <c r="C661" s="124"/>
      <c r="D661" s="124"/>
      <c r="E661" s="124"/>
      <c r="F661" s="124"/>
      <c r="G661" s="124"/>
      <c r="H661" s="124"/>
      <c r="J661" s="39"/>
    </row>
    <row r="662" spans="1:14" s="59" customFormat="1" ht="15.75" customHeight="1" x14ac:dyDescent="0.25">
      <c r="A662" s="125">
        <v>1</v>
      </c>
      <c r="B662" s="125"/>
      <c r="C662" s="70" t="s">
        <v>189</v>
      </c>
      <c r="D662" s="56">
        <f>(29.95)*10.764</f>
        <v>322.3818</v>
      </c>
      <c r="E662" s="70">
        <v>0</v>
      </c>
      <c r="F662" s="70">
        <f t="shared" ref="F662:F669" si="67">D662*(($F$168)+1)+(IF(E662&lt;101,E662,IF(E662&lt;201,E662/2,IF(E662&lt;=301,E662/3,E662/4))))</f>
        <v>499.69179000000003</v>
      </c>
      <c r="G662" s="125" t="str">
        <f>A661</f>
        <v>8th &amp; 15th (Part Refuge Area)</v>
      </c>
      <c r="H662" s="125"/>
      <c r="I662" s="62"/>
      <c r="J662" s="62"/>
      <c r="K662" s="64"/>
      <c r="L662" s="140"/>
      <c r="M662" s="140"/>
      <c r="N662" s="39"/>
    </row>
    <row r="663" spans="1:14" s="59" customFormat="1" ht="15.75" customHeight="1" x14ac:dyDescent="0.25">
      <c r="A663" s="125">
        <f t="shared" ref="A663:A677" si="68">A662+1</f>
        <v>2</v>
      </c>
      <c r="B663" s="125"/>
      <c r="C663" s="70" t="s">
        <v>189</v>
      </c>
      <c r="D663" s="56">
        <f>(28.48)*10.764</f>
        <v>306.55871999999999</v>
      </c>
      <c r="E663" s="70">
        <v>0</v>
      </c>
      <c r="F663" s="70">
        <f t="shared" si="67"/>
        <v>475.16601600000001</v>
      </c>
      <c r="G663" s="125"/>
      <c r="H663" s="125"/>
      <c r="I663" s="62"/>
      <c r="J663" s="64"/>
      <c r="K663" s="62"/>
      <c r="L663" s="140"/>
      <c r="M663" s="140"/>
      <c r="N663" s="39"/>
    </row>
    <row r="664" spans="1:14" s="59" customFormat="1" ht="15.75" customHeight="1" x14ac:dyDescent="0.25">
      <c r="A664" s="125">
        <f t="shared" si="68"/>
        <v>3</v>
      </c>
      <c r="B664" s="125"/>
      <c r="C664" s="70" t="s">
        <v>190</v>
      </c>
      <c r="D664" s="56">
        <f>(24.55)*10.764</f>
        <v>264.25619999999998</v>
      </c>
      <c r="E664" s="70">
        <v>0</v>
      </c>
      <c r="F664" s="70">
        <f t="shared" si="67"/>
        <v>409.59710999999999</v>
      </c>
      <c r="G664" s="125"/>
      <c r="H664" s="125"/>
      <c r="I664" s="62"/>
      <c r="J664" s="64"/>
      <c r="K664" s="64"/>
      <c r="L664" s="140"/>
      <c r="M664" s="140"/>
      <c r="N664" s="39"/>
    </row>
    <row r="665" spans="1:14" s="59" customFormat="1" ht="15.75" customHeight="1" x14ac:dyDescent="0.25">
      <c r="A665" s="125">
        <f t="shared" si="68"/>
        <v>4</v>
      </c>
      <c r="B665" s="125"/>
      <c r="C665" s="70" t="s">
        <v>190</v>
      </c>
      <c r="D665" s="56">
        <f>(24.55)*10.764</f>
        <v>264.25619999999998</v>
      </c>
      <c r="E665" s="70">
        <v>0</v>
      </c>
      <c r="F665" s="70">
        <f t="shared" si="67"/>
        <v>409.59710999999999</v>
      </c>
      <c r="G665" s="125"/>
      <c r="H665" s="125"/>
      <c r="I665" s="62"/>
      <c r="J665" s="64"/>
      <c r="K665" s="64"/>
      <c r="L665" s="140"/>
      <c r="M665" s="140"/>
      <c r="N665" s="39"/>
    </row>
    <row r="666" spans="1:14" s="59" customFormat="1" ht="15.75" customHeight="1" x14ac:dyDescent="0.25">
      <c r="A666" s="125">
        <f t="shared" si="68"/>
        <v>5</v>
      </c>
      <c r="B666" s="125"/>
      <c r="C666" s="70" t="s">
        <v>190</v>
      </c>
      <c r="D666" s="56">
        <f>(24.55)*10.764</f>
        <v>264.25619999999998</v>
      </c>
      <c r="E666" s="70">
        <v>0</v>
      </c>
      <c r="F666" s="70">
        <f t="shared" si="67"/>
        <v>409.59710999999999</v>
      </c>
      <c r="G666" s="125"/>
      <c r="H666" s="125"/>
      <c r="I666" s="62"/>
      <c r="J666" s="64"/>
      <c r="K666" s="64"/>
      <c r="L666" s="140"/>
      <c r="M666" s="140"/>
      <c r="N666" s="39"/>
    </row>
    <row r="667" spans="1:14" s="59" customFormat="1" ht="15.75" customHeight="1" x14ac:dyDescent="0.25">
      <c r="A667" s="125">
        <f t="shared" si="68"/>
        <v>6</v>
      </c>
      <c r="B667" s="125"/>
      <c r="C667" s="70" t="s">
        <v>190</v>
      </c>
      <c r="D667" s="56">
        <f>(24.55)*10.764</f>
        <v>264.25619999999998</v>
      </c>
      <c r="E667" s="70">
        <v>0</v>
      </c>
      <c r="F667" s="70">
        <f t="shared" si="67"/>
        <v>409.59710999999999</v>
      </c>
      <c r="G667" s="125"/>
      <c r="H667" s="125"/>
      <c r="I667" s="39"/>
      <c r="L667" s="132"/>
      <c r="M667" s="132"/>
      <c r="N667" s="39"/>
    </row>
    <row r="668" spans="1:14" s="59" customFormat="1" ht="15.75" customHeight="1" x14ac:dyDescent="0.25">
      <c r="A668" s="125">
        <f t="shared" si="68"/>
        <v>7</v>
      </c>
      <c r="B668" s="125"/>
      <c r="C668" s="70" t="s">
        <v>189</v>
      </c>
      <c r="D668" s="56">
        <f>(28.48)*10.764</f>
        <v>306.55871999999999</v>
      </c>
      <c r="E668" s="70">
        <v>0</v>
      </c>
      <c r="F668" s="70">
        <f t="shared" si="67"/>
        <v>475.16601600000001</v>
      </c>
      <c r="G668" s="125"/>
      <c r="H668" s="125"/>
      <c r="I668" s="39"/>
      <c r="L668" s="132"/>
      <c r="M668" s="132"/>
      <c r="N668" s="39"/>
    </row>
    <row r="669" spans="1:14" s="59" customFormat="1" ht="15.75" customHeight="1" x14ac:dyDescent="0.25">
      <c r="A669" s="125">
        <f t="shared" si="68"/>
        <v>8</v>
      </c>
      <c r="B669" s="125"/>
      <c r="C669" s="70" t="s">
        <v>189</v>
      </c>
      <c r="D669" s="56">
        <f>(29.95)*10.764</f>
        <v>322.3818</v>
      </c>
      <c r="E669" s="70">
        <v>0</v>
      </c>
      <c r="F669" s="70">
        <f t="shared" si="67"/>
        <v>499.69179000000003</v>
      </c>
      <c r="G669" s="125"/>
      <c r="H669" s="125"/>
      <c r="I669" s="39"/>
      <c r="L669" s="132"/>
      <c r="M669" s="132"/>
      <c r="N669" s="39"/>
    </row>
    <row r="670" spans="1:14" s="59" customFormat="1" ht="15.75" customHeight="1" x14ac:dyDescent="0.25">
      <c r="A670" s="125">
        <f t="shared" si="68"/>
        <v>9</v>
      </c>
      <c r="B670" s="125"/>
      <c r="C670" s="125" t="s">
        <v>192</v>
      </c>
      <c r="D670" s="125"/>
      <c r="E670" s="125"/>
      <c r="F670" s="125"/>
      <c r="G670" s="125"/>
      <c r="H670" s="125"/>
      <c r="I670" s="39"/>
      <c r="L670" s="132"/>
      <c r="M670" s="132"/>
      <c r="N670" s="39"/>
    </row>
    <row r="671" spans="1:14" s="59" customFormat="1" ht="15.75" customHeight="1" x14ac:dyDescent="0.25">
      <c r="A671" s="125">
        <f t="shared" si="68"/>
        <v>10</v>
      </c>
      <c r="B671" s="125"/>
      <c r="C671" s="125"/>
      <c r="D671" s="125"/>
      <c r="E671" s="125"/>
      <c r="F671" s="125"/>
      <c r="G671" s="125"/>
      <c r="H671" s="125"/>
      <c r="I671" s="39"/>
      <c r="L671" s="132"/>
      <c r="M671" s="132"/>
      <c r="N671" s="39"/>
    </row>
    <row r="672" spans="1:14" s="59" customFormat="1" ht="15.75" customHeight="1" x14ac:dyDescent="0.25">
      <c r="A672" s="125">
        <f t="shared" si="68"/>
        <v>11</v>
      </c>
      <c r="B672" s="125"/>
      <c r="C672" s="70" t="s">
        <v>190</v>
      </c>
      <c r="D672" s="56">
        <f>(23.35)*10.764</f>
        <v>251.33940000000001</v>
      </c>
      <c r="E672" s="70">
        <v>0</v>
      </c>
      <c r="F672" s="70">
        <f>D672*(($F$168)+1)+(IF(E672&lt;101,E672,IF(E672&lt;201,E672/2,IF(E672&lt;=301,E672/3,E672/4))))</f>
        <v>389.57607000000002</v>
      </c>
      <c r="G672" s="125"/>
      <c r="H672" s="125"/>
      <c r="I672" s="39"/>
      <c r="L672" s="132"/>
      <c r="M672" s="132"/>
      <c r="N672" s="39"/>
    </row>
    <row r="673" spans="1:14" s="59" customFormat="1" ht="15.75" customHeight="1" x14ac:dyDescent="0.25">
      <c r="A673" s="125">
        <f t="shared" si="68"/>
        <v>12</v>
      </c>
      <c r="B673" s="125"/>
      <c r="C673" s="70" t="s">
        <v>190</v>
      </c>
      <c r="D673" s="56">
        <f>(23.35)*10.764</f>
        <v>251.33940000000001</v>
      </c>
      <c r="E673" s="70">
        <v>0</v>
      </c>
      <c r="F673" s="70">
        <f>D673*(($F$168)+1)+(IF(E673&lt;101,E673,IF(E673&lt;201,E673/2,IF(E673&lt;=301,E673/3,E673/4))))</f>
        <v>389.57607000000002</v>
      </c>
      <c r="G673" s="125"/>
      <c r="H673" s="125"/>
      <c r="I673" s="39"/>
      <c r="L673" s="132"/>
      <c r="M673" s="132"/>
      <c r="N673" s="39"/>
    </row>
    <row r="674" spans="1:14" s="59" customFormat="1" ht="15.75" customHeight="1" x14ac:dyDescent="0.25">
      <c r="A674" s="125">
        <f t="shared" si="68"/>
        <v>13</v>
      </c>
      <c r="B674" s="125"/>
      <c r="C674" s="70" t="s">
        <v>190</v>
      </c>
      <c r="D674" s="56">
        <f>(23.35)*10.764</f>
        <v>251.33940000000001</v>
      </c>
      <c r="E674" s="70">
        <v>0</v>
      </c>
      <c r="F674" s="70">
        <f>D674*(($F$168)+1)+(IF(E674&lt;101,E674,IF(E674&lt;201,E674/2,IF(E674&lt;=301,E674/3,E674/4))))</f>
        <v>389.57607000000002</v>
      </c>
      <c r="G674" s="125"/>
      <c r="H674" s="125"/>
      <c r="I674" s="39"/>
      <c r="L674" s="132"/>
      <c r="M674" s="132"/>
      <c r="N674" s="39"/>
    </row>
    <row r="675" spans="1:14" s="59" customFormat="1" ht="15.75" customHeight="1" x14ac:dyDescent="0.25">
      <c r="A675" s="125">
        <f t="shared" si="68"/>
        <v>14</v>
      </c>
      <c r="B675" s="125"/>
      <c r="C675" s="70" t="s">
        <v>190</v>
      </c>
      <c r="D675" s="56">
        <f>(23.35)*10.764</f>
        <v>251.33940000000001</v>
      </c>
      <c r="E675" s="70">
        <v>0</v>
      </c>
      <c r="F675" s="70">
        <f>D675*(($F$168)+1)+(IF(E675&lt;101,E675,IF(E675&lt;201,E675/2,IF(E675&lt;=301,E675/3,E675/4))))</f>
        <v>389.57607000000002</v>
      </c>
      <c r="G675" s="125"/>
      <c r="H675" s="125"/>
      <c r="I675" s="39"/>
      <c r="L675" s="132"/>
      <c r="M675" s="132"/>
      <c r="N675" s="39"/>
    </row>
    <row r="676" spans="1:14" s="59" customFormat="1" ht="15.75" customHeight="1" x14ac:dyDescent="0.25">
      <c r="A676" s="125">
        <f t="shared" si="68"/>
        <v>15</v>
      </c>
      <c r="B676" s="125"/>
      <c r="C676" s="70" t="s">
        <v>189</v>
      </c>
      <c r="D676" s="56">
        <f>(28.48)*10.764</f>
        <v>306.55871999999999</v>
      </c>
      <c r="E676" s="70">
        <v>0</v>
      </c>
      <c r="F676" s="70">
        <f>D676*(($F$168)+1)+(IF(E676&lt;101,E676,IF(E676&lt;201,E676/2,IF(E676&lt;=301,E676/3,E676/4))))</f>
        <v>475.16601600000001</v>
      </c>
      <c r="G676" s="125"/>
      <c r="H676" s="125"/>
      <c r="I676" s="62"/>
      <c r="J676" s="64"/>
      <c r="K676" s="64"/>
      <c r="L676" s="140"/>
      <c r="M676" s="140"/>
      <c r="N676" s="39"/>
    </row>
    <row r="677" spans="1:14" s="59" customFormat="1" ht="15.75" customHeight="1" x14ac:dyDescent="0.25">
      <c r="A677" s="125">
        <f t="shared" si="68"/>
        <v>16</v>
      </c>
      <c r="B677" s="125"/>
      <c r="C677" s="125" t="s">
        <v>192</v>
      </c>
      <c r="D677" s="125"/>
      <c r="E677" s="125"/>
      <c r="F677" s="125"/>
      <c r="G677" s="125"/>
      <c r="H677" s="125"/>
      <c r="I677" s="62"/>
      <c r="J677" s="64"/>
      <c r="K677" s="64"/>
      <c r="L677" s="140"/>
      <c r="M677" s="140"/>
      <c r="N677" s="39"/>
    </row>
    <row r="678" spans="1:14" s="59" customFormat="1" ht="15.75" customHeight="1" x14ac:dyDescent="0.25">
      <c r="A678" s="124" t="s">
        <v>205</v>
      </c>
      <c r="B678" s="124"/>
      <c r="C678" s="124"/>
      <c r="D678" s="124"/>
      <c r="E678" s="124"/>
      <c r="F678" s="124"/>
      <c r="G678" s="124"/>
      <c r="H678" s="124"/>
      <c r="J678" s="39"/>
    </row>
    <row r="679" spans="1:14" s="59" customFormat="1" ht="15.75" customHeight="1" x14ac:dyDescent="0.25">
      <c r="A679" s="125">
        <v>1</v>
      </c>
      <c r="B679" s="125"/>
      <c r="C679" s="70" t="s">
        <v>189</v>
      </c>
      <c r="D679" s="56">
        <f>(29.95)*10.764</f>
        <v>322.3818</v>
      </c>
      <c r="E679" s="70">
        <v>0</v>
      </c>
      <c r="F679" s="70">
        <f t="shared" ref="F679:F686" si="69">D679*(($F$168)+1)+(IF(E679&lt;101,E679,IF(E679&lt;201,E679/2,IF(E679&lt;=301,E679/3,E679/4))))</f>
        <v>499.69179000000003</v>
      </c>
      <c r="G679" s="125" t="str">
        <f>A678</f>
        <v>22nd Floor (Part Refuge Area)</v>
      </c>
      <c r="H679" s="125"/>
      <c r="I679" s="62"/>
      <c r="J679" s="62"/>
      <c r="K679" s="64"/>
      <c r="L679" s="140"/>
      <c r="M679" s="140"/>
      <c r="N679" s="39"/>
    </row>
    <row r="680" spans="1:14" s="59" customFormat="1" ht="15.75" customHeight="1" x14ac:dyDescent="0.25">
      <c r="A680" s="125">
        <f t="shared" ref="A680:A694" si="70">A679+1</f>
        <v>2</v>
      </c>
      <c r="B680" s="125"/>
      <c r="C680" s="70" t="s">
        <v>189</v>
      </c>
      <c r="D680" s="56">
        <f>(28.48)*10.764</f>
        <v>306.55871999999999</v>
      </c>
      <c r="E680" s="70">
        <v>0</v>
      </c>
      <c r="F680" s="70">
        <f t="shared" si="69"/>
        <v>475.16601600000001</v>
      </c>
      <c r="G680" s="125"/>
      <c r="H680" s="125"/>
      <c r="I680" s="62"/>
      <c r="J680" s="64"/>
      <c r="K680" s="62"/>
      <c r="L680" s="140"/>
      <c r="M680" s="140"/>
      <c r="N680" s="39"/>
    </row>
    <row r="681" spans="1:14" s="59" customFormat="1" ht="15.75" customHeight="1" x14ac:dyDescent="0.25">
      <c r="A681" s="125">
        <f t="shared" si="70"/>
        <v>3</v>
      </c>
      <c r="B681" s="125"/>
      <c r="C681" s="70" t="s">
        <v>190</v>
      </c>
      <c r="D681" s="56">
        <f>(24.55)*10.764</f>
        <v>264.25619999999998</v>
      </c>
      <c r="E681" s="70">
        <v>0</v>
      </c>
      <c r="F681" s="70">
        <f t="shared" si="69"/>
        <v>409.59710999999999</v>
      </c>
      <c r="G681" s="125"/>
      <c r="H681" s="125"/>
      <c r="I681" s="62"/>
      <c r="J681" s="64"/>
      <c r="K681" s="64"/>
      <c r="L681" s="140"/>
      <c r="M681" s="140"/>
      <c r="N681" s="39"/>
    </row>
    <row r="682" spans="1:14" s="59" customFormat="1" ht="15.75" customHeight="1" x14ac:dyDescent="0.25">
      <c r="A682" s="125">
        <f t="shared" si="70"/>
        <v>4</v>
      </c>
      <c r="B682" s="125"/>
      <c r="C682" s="70" t="s">
        <v>190</v>
      </c>
      <c r="D682" s="56">
        <f>(24.55)*10.764</f>
        <v>264.25619999999998</v>
      </c>
      <c r="E682" s="70">
        <v>0</v>
      </c>
      <c r="F682" s="70">
        <f t="shared" si="69"/>
        <v>409.59710999999999</v>
      </c>
      <c r="G682" s="125"/>
      <c r="H682" s="125"/>
      <c r="I682" s="62"/>
      <c r="J682" s="64"/>
      <c r="K682" s="64"/>
      <c r="L682" s="140"/>
      <c r="M682" s="140"/>
      <c r="N682" s="39"/>
    </row>
    <row r="683" spans="1:14" s="59" customFormat="1" ht="15.75" customHeight="1" x14ac:dyDescent="0.25">
      <c r="A683" s="125">
        <f t="shared" si="70"/>
        <v>5</v>
      </c>
      <c r="B683" s="125"/>
      <c r="C683" s="70" t="s">
        <v>190</v>
      </c>
      <c r="D683" s="56">
        <f>(24.55)*10.764</f>
        <v>264.25619999999998</v>
      </c>
      <c r="E683" s="70">
        <v>0</v>
      </c>
      <c r="F683" s="70">
        <f t="shared" si="69"/>
        <v>409.59710999999999</v>
      </c>
      <c r="G683" s="125"/>
      <c r="H683" s="125"/>
      <c r="I683" s="62"/>
      <c r="J683" s="64"/>
      <c r="K683" s="64"/>
      <c r="L683" s="140"/>
      <c r="M683" s="140"/>
      <c r="N683" s="39"/>
    </row>
    <row r="684" spans="1:14" s="59" customFormat="1" ht="15.75" customHeight="1" x14ac:dyDescent="0.25">
      <c r="A684" s="125">
        <f t="shared" si="70"/>
        <v>6</v>
      </c>
      <c r="B684" s="125"/>
      <c r="C684" s="70" t="s">
        <v>190</v>
      </c>
      <c r="D684" s="56">
        <f>(24.55)*10.764</f>
        <v>264.25619999999998</v>
      </c>
      <c r="E684" s="70">
        <v>0</v>
      </c>
      <c r="F684" s="70">
        <f t="shared" si="69"/>
        <v>409.59710999999999</v>
      </c>
      <c r="G684" s="125"/>
      <c r="H684" s="125"/>
      <c r="I684" s="39"/>
      <c r="L684" s="132"/>
      <c r="M684" s="132"/>
      <c r="N684" s="39"/>
    </row>
    <row r="685" spans="1:14" s="59" customFormat="1" ht="15.75" customHeight="1" x14ac:dyDescent="0.25">
      <c r="A685" s="125">
        <f t="shared" si="70"/>
        <v>7</v>
      </c>
      <c r="B685" s="125"/>
      <c r="C685" s="70" t="s">
        <v>189</v>
      </c>
      <c r="D685" s="56">
        <f>(28.48)*10.764</f>
        <v>306.55871999999999</v>
      </c>
      <c r="E685" s="70">
        <v>0</v>
      </c>
      <c r="F685" s="70">
        <f t="shared" si="69"/>
        <v>475.16601600000001</v>
      </c>
      <c r="G685" s="125"/>
      <c r="H685" s="125"/>
      <c r="I685" s="39"/>
      <c r="L685" s="132"/>
      <c r="M685" s="132"/>
      <c r="N685" s="39"/>
    </row>
    <row r="686" spans="1:14" s="59" customFormat="1" ht="15.75" customHeight="1" x14ac:dyDescent="0.25">
      <c r="A686" s="125">
        <f t="shared" si="70"/>
        <v>8</v>
      </c>
      <c r="B686" s="125"/>
      <c r="C686" s="70" t="s">
        <v>189</v>
      </c>
      <c r="D686" s="56">
        <f>(29.95)*10.764</f>
        <v>322.3818</v>
      </c>
      <c r="E686" s="70">
        <v>0</v>
      </c>
      <c r="F686" s="70">
        <f t="shared" si="69"/>
        <v>499.69179000000003</v>
      </c>
      <c r="G686" s="125"/>
      <c r="H686" s="125"/>
      <c r="I686" s="39"/>
      <c r="L686" s="132"/>
      <c r="M686" s="132"/>
      <c r="N686" s="39"/>
    </row>
    <row r="687" spans="1:14" s="59" customFormat="1" ht="15.75" customHeight="1" x14ac:dyDescent="0.25">
      <c r="A687" s="125">
        <f t="shared" si="70"/>
        <v>9</v>
      </c>
      <c r="B687" s="125"/>
      <c r="C687" s="125" t="s">
        <v>192</v>
      </c>
      <c r="D687" s="125"/>
      <c r="E687" s="125"/>
      <c r="F687" s="125"/>
      <c r="G687" s="125"/>
      <c r="H687" s="125"/>
      <c r="I687" s="39"/>
      <c r="L687" s="132"/>
      <c r="M687" s="132"/>
      <c r="N687" s="39"/>
    </row>
    <row r="688" spans="1:14" s="59" customFormat="1" ht="15.75" customHeight="1" x14ac:dyDescent="0.25">
      <c r="A688" s="125">
        <f t="shared" si="70"/>
        <v>10</v>
      </c>
      <c r="B688" s="125"/>
      <c r="C688" s="125"/>
      <c r="D688" s="125"/>
      <c r="E688" s="125"/>
      <c r="F688" s="125"/>
      <c r="G688" s="125"/>
      <c r="H688" s="125"/>
      <c r="I688" s="39"/>
      <c r="L688" s="132"/>
      <c r="M688" s="132"/>
      <c r="N688" s="39"/>
    </row>
    <row r="689" spans="1:14" s="59" customFormat="1" ht="15.75" customHeight="1" x14ac:dyDescent="0.25">
      <c r="A689" s="125">
        <f t="shared" si="70"/>
        <v>11</v>
      </c>
      <c r="B689" s="125"/>
      <c r="C689" s="70" t="s">
        <v>190</v>
      </c>
      <c r="D689" s="56">
        <f>(23.35)*10.764</f>
        <v>251.33940000000001</v>
      </c>
      <c r="E689" s="70">
        <v>0</v>
      </c>
      <c r="F689" s="70">
        <f>D689*(($F$168)+1)+(IF(E689&lt;101,E689,IF(E689&lt;201,E689/2,IF(E689&lt;=301,E689/3,E689/4))))</f>
        <v>389.57607000000002</v>
      </c>
      <c r="G689" s="125"/>
      <c r="H689" s="125"/>
      <c r="I689" s="39"/>
      <c r="L689" s="132"/>
      <c r="M689" s="132"/>
      <c r="N689" s="39"/>
    </row>
    <row r="690" spans="1:14" s="59" customFormat="1" ht="15.75" customHeight="1" x14ac:dyDescent="0.25">
      <c r="A690" s="125">
        <f t="shared" si="70"/>
        <v>12</v>
      </c>
      <c r="B690" s="125"/>
      <c r="C690" s="70" t="s">
        <v>190</v>
      </c>
      <c r="D690" s="56">
        <f>(23.35)*10.764</f>
        <v>251.33940000000001</v>
      </c>
      <c r="E690" s="70">
        <v>0</v>
      </c>
      <c r="F690" s="70">
        <f>D690*(($F$168)+1)+(IF(E690&lt;101,E690,IF(E690&lt;201,E690/2,IF(E690&lt;=301,E690/3,E690/4))))</f>
        <v>389.57607000000002</v>
      </c>
      <c r="G690" s="125"/>
      <c r="H690" s="125"/>
      <c r="I690" s="39"/>
      <c r="L690" s="132"/>
      <c r="M690" s="132"/>
      <c r="N690" s="39"/>
    </row>
    <row r="691" spans="1:14" s="59" customFormat="1" ht="15.75" customHeight="1" x14ac:dyDescent="0.25">
      <c r="A691" s="125">
        <f t="shared" si="70"/>
        <v>13</v>
      </c>
      <c r="B691" s="125"/>
      <c r="C691" s="70" t="s">
        <v>190</v>
      </c>
      <c r="D691" s="56">
        <f>(23.35)*10.764</f>
        <v>251.33940000000001</v>
      </c>
      <c r="E691" s="70">
        <v>0</v>
      </c>
      <c r="F691" s="70">
        <f>D691*(($F$168)+1)+(IF(E691&lt;101,E691,IF(E691&lt;201,E691/2,IF(E691&lt;=301,E691/3,E691/4))))</f>
        <v>389.57607000000002</v>
      </c>
      <c r="G691" s="125"/>
      <c r="H691" s="125"/>
      <c r="I691" s="39"/>
      <c r="L691" s="132"/>
      <c r="M691" s="132"/>
      <c r="N691" s="39"/>
    </row>
    <row r="692" spans="1:14" s="59" customFormat="1" ht="15.75" customHeight="1" x14ac:dyDescent="0.25">
      <c r="A692" s="125">
        <f t="shared" si="70"/>
        <v>14</v>
      </c>
      <c r="B692" s="125"/>
      <c r="C692" s="70" t="s">
        <v>190</v>
      </c>
      <c r="D692" s="56">
        <f>(23.35)*10.764</f>
        <v>251.33940000000001</v>
      </c>
      <c r="E692" s="70">
        <v>0</v>
      </c>
      <c r="F692" s="70">
        <f>D692*(($F$168)+1)+(IF(E692&lt;101,E692,IF(E692&lt;201,E692/2,IF(E692&lt;=301,E692/3,E692/4))))</f>
        <v>389.57607000000002</v>
      </c>
      <c r="G692" s="125"/>
      <c r="H692" s="125"/>
      <c r="I692" s="39"/>
      <c r="L692" s="132"/>
      <c r="M692" s="132"/>
      <c r="N692" s="39"/>
    </row>
    <row r="693" spans="1:14" s="59" customFormat="1" ht="15.75" customHeight="1" x14ac:dyDescent="0.25">
      <c r="A693" s="125">
        <f t="shared" si="70"/>
        <v>15</v>
      </c>
      <c r="B693" s="125"/>
      <c r="C693" s="70" t="s">
        <v>189</v>
      </c>
      <c r="D693" s="56">
        <f>(28.48)*10.764</f>
        <v>306.55871999999999</v>
      </c>
      <c r="E693" s="70">
        <v>0</v>
      </c>
      <c r="F693" s="70">
        <f>D693*(($F$168)+1)+(IF(E693&lt;101,E693,IF(E693&lt;201,E693/2,IF(E693&lt;=301,E693/3,E693/4))))</f>
        <v>475.16601600000001</v>
      </c>
      <c r="G693" s="125"/>
      <c r="H693" s="125"/>
      <c r="I693" s="62"/>
      <c r="J693" s="64"/>
      <c r="K693" s="64"/>
      <c r="L693" s="140"/>
      <c r="M693" s="140"/>
      <c r="N693" s="39"/>
    </row>
    <row r="694" spans="1:14" s="59" customFormat="1" ht="15.75" customHeight="1" x14ac:dyDescent="0.25">
      <c r="A694" s="125">
        <f t="shared" si="70"/>
        <v>16</v>
      </c>
      <c r="B694" s="125"/>
      <c r="C694" s="125" t="s">
        <v>192</v>
      </c>
      <c r="D694" s="125"/>
      <c r="E694" s="125"/>
      <c r="F694" s="125"/>
      <c r="G694" s="125"/>
      <c r="H694" s="125"/>
      <c r="I694" s="62"/>
      <c r="J694" s="64"/>
      <c r="K694" s="64"/>
      <c r="L694" s="140"/>
      <c r="M694" s="140"/>
      <c r="N694" s="39"/>
    </row>
    <row r="695" spans="1:14" s="38" customFormat="1" x14ac:dyDescent="0.25">
      <c r="A695" s="319" t="s">
        <v>71</v>
      </c>
      <c r="B695" s="319"/>
      <c r="C695" s="319"/>
      <c r="D695" s="319"/>
      <c r="E695" s="319"/>
      <c r="F695" s="319"/>
      <c r="G695" s="319"/>
      <c r="H695" s="319"/>
    </row>
    <row r="696" spans="1:14" s="38" customFormat="1" ht="65.25" customHeight="1" x14ac:dyDescent="0.25">
      <c r="A696" s="48" t="s">
        <v>162</v>
      </c>
      <c r="B696" s="121" t="s">
        <v>232</v>
      </c>
      <c r="C696" s="122"/>
      <c r="D696" s="122"/>
      <c r="E696" s="122"/>
      <c r="F696" s="122"/>
      <c r="G696" s="122"/>
      <c r="H696" s="123"/>
    </row>
    <row r="697" spans="1:14" s="38" customFormat="1" x14ac:dyDescent="0.25">
      <c r="A697" s="60" t="s">
        <v>162</v>
      </c>
      <c r="B697" s="121" t="s">
        <v>256</v>
      </c>
      <c r="C697" s="122"/>
      <c r="D697" s="122"/>
      <c r="E697" s="122"/>
      <c r="F697" s="122"/>
      <c r="G697" s="122"/>
      <c r="H697" s="123"/>
    </row>
    <row r="698" spans="1:14" s="38" customFormat="1" x14ac:dyDescent="0.25">
      <c r="A698" s="48" t="s">
        <v>162</v>
      </c>
      <c r="B698" s="121" t="str">
        <f>(IF(F167="Saleable area Loading :","We have considered Saleable area of Flats as per our Calculation.","We considered Saleable area of Flat as per Builder area Sheet."))</f>
        <v>We have considered Saleable area of Flats as per our Calculation.</v>
      </c>
      <c r="C698" s="122"/>
      <c r="D698" s="122"/>
      <c r="E698" s="122"/>
      <c r="F698" s="122"/>
      <c r="G698" s="122"/>
      <c r="H698" s="123"/>
    </row>
    <row r="699" spans="1:14" s="38" customFormat="1" x14ac:dyDescent="0.25">
      <c r="A699" s="48" t="s">
        <v>162</v>
      </c>
      <c r="B699" s="121" t="str">
        <f>(IF(F139="Saleable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699" s="122"/>
      <c r="D699" s="122"/>
      <c r="E699" s="122"/>
      <c r="F699" s="122"/>
      <c r="G699" s="122"/>
      <c r="H699" s="123"/>
    </row>
    <row r="700" spans="1:14" s="38" customFormat="1" x14ac:dyDescent="0.25">
      <c r="A700" s="48" t="s">
        <v>162</v>
      </c>
      <c r="B700" s="273" t="s">
        <v>131</v>
      </c>
      <c r="C700" s="274"/>
      <c r="D700" s="274"/>
      <c r="E700" s="274"/>
      <c r="F700" s="274"/>
      <c r="G700" s="274"/>
      <c r="H700" s="275"/>
    </row>
    <row r="701" spans="1:14" s="38" customFormat="1" x14ac:dyDescent="0.25">
      <c r="A701" s="48" t="s">
        <v>162</v>
      </c>
      <c r="B701" s="273" t="s">
        <v>194</v>
      </c>
      <c r="C701" s="274"/>
      <c r="D701" s="274"/>
      <c r="E701" s="274"/>
      <c r="F701" s="274"/>
      <c r="G701" s="274"/>
      <c r="H701" s="275"/>
    </row>
    <row r="702" spans="1:14" s="38" customFormat="1" x14ac:dyDescent="0.25">
      <c r="A702" s="48" t="s">
        <v>162</v>
      </c>
      <c r="B702" s="273" t="s">
        <v>161</v>
      </c>
      <c r="C702" s="274"/>
      <c r="D702" s="274"/>
      <c r="E702" s="274"/>
      <c r="F702" s="274"/>
      <c r="G702" s="274"/>
      <c r="H702" s="275"/>
    </row>
    <row r="703" spans="1:14" s="38" customFormat="1" x14ac:dyDescent="0.25">
      <c r="A703" s="48" t="s">
        <v>162</v>
      </c>
      <c r="B703" s="273" t="s">
        <v>132</v>
      </c>
      <c r="C703" s="274"/>
      <c r="D703" s="274"/>
      <c r="E703" s="274"/>
      <c r="F703" s="274"/>
      <c r="G703" s="274"/>
      <c r="H703" s="275"/>
    </row>
    <row r="704" spans="1:14" s="38" customFormat="1" ht="34.5" customHeight="1" x14ac:dyDescent="0.25">
      <c r="A704" s="48" t="s">
        <v>162</v>
      </c>
      <c r="B704" s="273" t="s">
        <v>163</v>
      </c>
      <c r="C704" s="274"/>
      <c r="D704" s="274"/>
      <c r="E704" s="274"/>
      <c r="F704" s="274"/>
      <c r="G704" s="274"/>
      <c r="H704" s="275"/>
    </row>
    <row r="705" spans="1:8" s="38" customFormat="1" x14ac:dyDescent="0.25">
      <c r="A705" s="48" t="s">
        <v>162</v>
      </c>
      <c r="B705" s="273" t="s">
        <v>133</v>
      </c>
      <c r="C705" s="274"/>
      <c r="D705" s="274"/>
      <c r="E705" s="274"/>
      <c r="F705" s="274"/>
      <c r="G705" s="274"/>
      <c r="H705" s="275"/>
    </row>
    <row r="706" spans="1:8" s="38" customFormat="1" x14ac:dyDescent="0.25">
      <c r="A706" s="48" t="s">
        <v>162</v>
      </c>
      <c r="B706" s="121" t="s">
        <v>198</v>
      </c>
      <c r="C706" s="122"/>
      <c r="D706" s="122"/>
      <c r="E706" s="122"/>
      <c r="F706" s="122"/>
      <c r="G706" s="122"/>
      <c r="H706" s="123"/>
    </row>
    <row r="707" spans="1:8" s="38" customFormat="1" x14ac:dyDescent="0.25">
      <c r="A707" s="60" t="s">
        <v>162</v>
      </c>
      <c r="B707" s="273" t="s">
        <v>221</v>
      </c>
      <c r="C707" s="274"/>
      <c r="D707" s="274"/>
      <c r="E707" s="274"/>
      <c r="F707" s="274"/>
      <c r="G707" s="274"/>
      <c r="H707" s="275"/>
    </row>
    <row r="708" spans="1:8" s="38" customFormat="1" ht="35.25" customHeight="1" x14ac:dyDescent="0.25">
      <c r="A708" s="60" t="s">
        <v>162</v>
      </c>
      <c r="B708" s="273" t="s">
        <v>255</v>
      </c>
      <c r="C708" s="274"/>
      <c r="D708" s="274"/>
      <c r="E708" s="274"/>
      <c r="F708" s="274"/>
      <c r="G708" s="274"/>
      <c r="H708" s="275"/>
    </row>
    <row r="709" spans="1:8" x14ac:dyDescent="0.25">
      <c r="A709" s="208" t="s">
        <v>64</v>
      </c>
      <c r="B709" s="208"/>
      <c r="C709" s="208"/>
      <c r="D709" s="208"/>
      <c r="E709" s="208"/>
      <c r="F709" s="208"/>
      <c r="G709" s="208"/>
      <c r="H709" s="208"/>
    </row>
    <row r="710" spans="1:8" x14ac:dyDescent="0.25">
      <c r="A710" s="164" t="s">
        <v>65</v>
      </c>
      <c r="B710" s="164"/>
      <c r="C710" s="164"/>
      <c r="D710" s="164"/>
      <c r="E710" s="164"/>
      <c r="F710" s="164"/>
      <c r="G710" s="164"/>
      <c r="H710" s="164"/>
    </row>
    <row r="711" spans="1:8" ht="15.75" customHeight="1" x14ac:dyDescent="0.25">
      <c r="A711" s="278" t="s">
        <v>66</v>
      </c>
      <c r="B711" s="278"/>
      <c r="C711" s="278"/>
      <c r="D711" s="278"/>
      <c r="E711" s="278"/>
      <c r="F711" s="278"/>
      <c r="G711" s="278"/>
      <c r="H711" s="278"/>
    </row>
    <row r="712" spans="1:8" x14ac:dyDescent="0.25">
      <c r="A712" s="164" t="s">
        <v>67</v>
      </c>
      <c r="B712" s="164"/>
      <c r="C712" s="164"/>
      <c r="D712" s="164"/>
      <c r="E712" s="164"/>
      <c r="F712" s="164"/>
      <c r="G712" s="164"/>
      <c r="H712" s="164"/>
    </row>
    <row r="713" spans="1:8" x14ac:dyDescent="0.25">
      <c r="A713" s="164" t="s">
        <v>68</v>
      </c>
      <c r="B713" s="164"/>
      <c r="C713" s="164"/>
      <c r="D713" s="164"/>
      <c r="E713" s="164"/>
      <c r="F713" s="164"/>
      <c r="G713" s="164"/>
      <c r="H713" s="164"/>
    </row>
    <row r="714" spans="1:8" x14ac:dyDescent="0.25">
      <c r="A714" s="164" t="s">
        <v>134</v>
      </c>
      <c r="B714" s="164"/>
      <c r="C714" s="164"/>
      <c r="D714" s="164"/>
      <c r="E714" s="164"/>
      <c r="F714" s="164"/>
      <c r="G714" s="164"/>
      <c r="H714" s="164"/>
    </row>
    <row r="715" spans="1:8" ht="35.25" customHeight="1" x14ac:dyDescent="0.25">
      <c r="A715" s="165" t="s">
        <v>135</v>
      </c>
      <c r="B715" s="165"/>
      <c r="C715" s="165"/>
      <c r="D715" s="165"/>
      <c r="E715" s="165"/>
      <c r="F715" s="165"/>
      <c r="G715" s="165"/>
      <c r="H715" s="165"/>
    </row>
    <row r="716" spans="1:8" x14ac:dyDescent="0.25">
      <c r="A716" s="277" t="s">
        <v>81</v>
      </c>
      <c r="B716" s="277"/>
      <c r="C716" s="277" t="s">
        <v>195</v>
      </c>
      <c r="D716" s="277"/>
      <c r="E716" s="277" t="s">
        <v>112</v>
      </c>
      <c r="F716" s="277"/>
      <c r="G716" s="277" t="s">
        <v>199</v>
      </c>
      <c r="H716" s="277"/>
    </row>
    <row r="717" spans="1:8" x14ac:dyDescent="0.25">
      <c r="A717" s="276" t="s">
        <v>84</v>
      </c>
      <c r="B717" s="276"/>
      <c r="C717" s="276"/>
      <c r="D717" s="276"/>
      <c r="E717" s="276"/>
      <c r="F717" s="276"/>
      <c r="G717" s="276"/>
      <c r="H717" s="276"/>
    </row>
    <row r="718" spans="1:8" x14ac:dyDescent="0.25">
      <c r="A718" s="276"/>
      <c r="B718" s="276"/>
      <c r="C718" s="276"/>
      <c r="D718" s="276"/>
      <c r="E718" s="276"/>
      <c r="F718" s="276"/>
      <c r="G718" s="276"/>
      <c r="H718" s="276"/>
    </row>
    <row r="719" spans="1:8" x14ac:dyDescent="0.25">
      <c r="A719" s="276"/>
      <c r="B719" s="276"/>
      <c r="C719" s="276"/>
      <c r="D719" s="276"/>
      <c r="E719" s="276"/>
      <c r="F719" s="276"/>
      <c r="G719" s="276"/>
      <c r="H719" s="276"/>
    </row>
    <row r="720" spans="1:8" x14ac:dyDescent="0.25">
      <c r="A720" s="276"/>
      <c r="B720" s="276"/>
      <c r="C720" s="276"/>
      <c r="D720" s="276"/>
      <c r="E720" s="276"/>
      <c r="F720" s="276"/>
      <c r="G720" s="276"/>
      <c r="H720" s="276"/>
    </row>
    <row r="721" spans="1:8" x14ac:dyDescent="0.25">
      <c r="A721" s="40" t="s">
        <v>69</v>
      </c>
      <c r="B721" s="41"/>
      <c r="C721" s="41"/>
      <c r="D721" s="40" t="str">
        <f>E8</f>
        <v>Centrona</v>
      </c>
      <c r="F721" s="41"/>
      <c r="G721" s="41"/>
      <c r="H721" s="41"/>
    </row>
    <row r="722" spans="1:8" x14ac:dyDescent="0.25">
      <c r="A722" s="41"/>
      <c r="B722" s="41"/>
      <c r="C722" s="41"/>
      <c r="D722" s="41"/>
      <c r="E722" s="41"/>
      <c r="F722" s="41"/>
      <c r="G722" s="41"/>
      <c r="H722" s="41"/>
    </row>
    <row r="723" spans="1:8" x14ac:dyDescent="0.25">
      <c r="A723" s="41"/>
      <c r="B723" s="41"/>
      <c r="C723" s="41"/>
      <c r="D723" s="41"/>
      <c r="E723" s="41"/>
      <c r="F723" s="41"/>
      <c r="G723" s="41"/>
      <c r="H723" s="41"/>
    </row>
    <row r="724" spans="1:8" ht="15" customHeight="1" x14ac:dyDescent="0.25"/>
    <row r="765" spans="1:1" x14ac:dyDescent="0.25">
      <c r="A765" s="43" t="s">
        <v>70</v>
      </c>
    </row>
    <row r="809" spans="1:1" ht="22.5" x14ac:dyDescent="0.3">
      <c r="A809" s="61" t="s">
        <v>200</v>
      </c>
    </row>
  </sheetData>
  <mergeCells count="1373">
    <mergeCell ref="L160:M160"/>
    <mergeCell ref="A161:B161"/>
    <mergeCell ref="L161:M161"/>
    <mergeCell ref="A48:B48"/>
    <mergeCell ref="C48:E48"/>
    <mergeCell ref="G48:H48"/>
    <mergeCell ref="C131:D131"/>
    <mergeCell ref="E131:F131"/>
    <mergeCell ref="G131:H131"/>
    <mergeCell ref="C133:D133"/>
    <mergeCell ref="E133:F133"/>
    <mergeCell ref="G133:H133"/>
    <mergeCell ref="A130:A131"/>
    <mergeCell ref="C134:D134"/>
    <mergeCell ref="E134:F134"/>
    <mergeCell ref="G134:H134"/>
    <mergeCell ref="C135:D135"/>
    <mergeCell ref="E135:F135"/>
    <mergeCell ref="G135:H135"/>
    <mergeCell ref="A132:A135"/>
    <mergeCell ref="L156:M156"/>
    <mergeCell ref="A157:B157"/>
    <mergeCell ref="L157:M157"/>
    <mergeCell ref="A158:B158"/>
    <mergeCell ref="E132:F132"/>
    <mergeCell ref="G132:H132"/>
    <mergeCell ref="C129:D129"/>
    <mergeCell ref="G129:H129"/>
    <mergeCell ref="A136:B136"/>
    <mergeCell ref="E136:F136"/>
    <mergeCell ref="A85:B85"/>
    <mergeCell ref="C85:H85"/>
    <mergeCell ref="A606:H606"/>
    <mergeCell ref="A141:H141"/>
    <mergeCell ref="A142:H142"/>
    <mergeCell ref="A143:H143"/>
    <mergeCell ref="A149:B149"/>
    <mergeCell ref="L149:M149"/>
    <mergeCell ref="A150:B150"/>
    <mergeCell ref="L150:M150"/>
    <mergeCell ref="A151:B151"/>
    <mergeCell ref="L151:M151"/>
    <mergeCell ref="A152:B152"/>
    <mergeCell ref="L152:M152"/>
    <mergeCell ref="A153:B153"/>
    <mergeCell ref="L153:M153"/>
    <mergeCell ref="A688:B688"/>
    <mergeCell ref="L688:M688"/>
    <mergeCell ref="A689:B689"/>
    <mergeCell ref="L689:M689"/>
    <mergeCell ref="C670:F671"/>
    <mergeCell ref="C677:F677"/>
    <mergeCell ref="A678:H678"/>
    <mergeCell ref="L165:M165"/>
    <mergeCell ref="G145:H165"/>
    <mergeCell ref="A162:B162"/>
    <mergeCell ref="L162:M162"/>
    <mergeCell ref="A163:B163"/>
    <mergeCell ref="L163:M163"/>
    <mergeCell ref="A164:B164"/>
    <mergeCell ref="L164:M164"/>
    <mergeCell ref="L158:M158"/>
    <mergeCell ref="A159:B159"/>
    <mergeCell ref="L159:M159"/>
    <mergeCell ref="A679:B679"/>
    <mergeCell ref="G679:H694"/>
    <mergeCell ref="L679:M679"/>
    <mergeCell ref="A680:B680"/>
    <mergeCell ref="L680:M680"/>
    <mergeCell ref="A681:B681"/>
    <mergeCell ref="L681:M681"/>
    <mergeCell ref="A682:B682"/>
    <mergeCell ref="L682:M682"/>
    <mergeCell ref="A683:B683"/>
    <mergeCell ref="L683:M683"/>
    <mergeCell ref="A684:B684"/>
    <mergeCell ref="L684:M684"/>
    <mergeCell ref="A685:B685"/>
    <mergeCell ref="L685:M685"/>
    <mergeCell ref="A686:B686"/>
    <mergeCell ref="L686:M686"/>
    <mergeCell ref="A687:B687"/>
    <mergeCell ref="C687:F688"/>
    <mergeCell ref="L687:M687"/>
    <mergeCell ref="A693:B693"/>
    <mergeCell ref="L693:M693"/>
    <mergeCell ref="A694:B694"/>
    <mergeCell ref="C694:F694"/>
    <mergeCell ref="L694:M694"/>
    <mergeCell ref="A690:B690"/>
    <mergeCell ref="L690:M690"/>
    <mergeCell ref="A691:B691"/>
    <mergeCell ref="L691:M691"/>
    <mergeCell ref="A692:B692"/>
    <mergeCell ref="L692:M692"/>
    <mergeCell ref="L672:M672"/>
    <mergeCell ref="A673:B673"/>
    <mergeCell ref="L673:M673"/>
    <mergeCell ref="A674:B674"/>
    <mergeCell ref="L674:M674"/>
    <mergeCell ref="A675:B675"/>
    <mergeCell ref="L675:M675"/>
    <mergeCell ref="A676:B676"/>
    <mergeCell ref="L676:M676"/>
    <mergeCell ref="A677:B677"/>
    <mergeCell ref="L677:M677"/>
    <mergeCell ref="A661:H661"/>
    <mergeCell ref="A662:B662"/>
    <mergeCell ref="G662:H677"/>
    <mergeCell ref="L662:M662"/>
    <mergeCell ref="A663:B663"/>
    <mergeCell ref="L663:M663"/>
    <mergeCell ref="A664:B664"/>
    <mergeCell ref="L664:M664"/>
    <mergeCell ref="A665:B665"/>
    <mergeCell ref="L665:M665"/>
    <mergeCell ref="A666:B666"/>
    <mergeCell ref="L666:M666"/>
    <mergeCell ref="A667:B667"/>
    <mergeCell ref="L667:M667"/>
    <mergeCell ref="A668:B668"/>
    <mergeCell ref="L668:M668"/>
    <mergeCell ref="A669:B669"/>
    <mergeCell ref="L669:M669"/>
    <mergeCell ref="A670:B670"/>
    <mergeCell ref="L670:M670"/>
    <mergeCell ref="A671:B671"/>
    <mergeCell ref="L671:M671"/>
    <mergeCell ref="A672:B672"/>
    <mergeCell ref="A656:B656"/>
    <mergeCell ref="L656:M656"/>
    <mergeCell ref="A657:B657"/>
    <mergeCell ref="L657:M657"/>
    <mergeCell ref="A658:B658"/>
    <mergeCell ref="L658:M658"/>
    <mergeCell ref="A659:B659"/>
    <mergeCell ref="L659:M659"/>
    <mergeCell ref="A660:B660"/>
    <mergeCell ref="L660:M660"/>
    <mergeCell ref="A644:H644"/>
    <mergeCell ref="A645:B645"/>
    <mergeCell ref="G645:H660"/>
    <mergeCell ref="L645:M645"/>
    <mergeCell ref="A646:B646"/>
    <mergeCell ref="L646:M646"/>
    <mergeCell ref="A647:B647"/>
    <mergeCell ref="L647:M647"/>
    <mergeCell ref="A648:B648"/>
    <mergeCell ref="L648:M648"/>
    <mergeCell ref="A649:B649"/>
    <mergeCell ref="L649:M649"/>
    <mergeCell ref="A650:B650"/>
    <mergeCell ref="L650:M650"/>
    <mergeCell ref="A651:B651"/>
    <mergeCell ref="L651:M651"/>
    <mergeCell ref="A652:B652"/>
    <mergeCell ref="L652:M652"/>
    <mergeCell ref="A653:B653"/>
    <mergeCell ref="L653:M653"/>
    <mergeCell ref="A654:B654"/>
    <mergeCell ref="L654:M654"/>
    <mergeCell ref="A655:B655"/>
    <mergeCell ref="L655:M655"/>
    <mergeCell ref="A639:B639"/>
    <mergeCell ref="L639:M639"/>
    <mergeCell ref="A640:B640"/>
    <mergeCell ref="L640:M640"/>
    <mergeCell ref="A641:B641"/>
    <mergeCell ref="L641:M641"/>
    <mergeCell ref="A642:B642"/>
    <mergeCell ref="L642:M642"/>
    <mergeCell ref="A643:B643"/>
    <mergeCell ref="L643:M643"/>
    <mergeCell ref="A627:H627"/>
    <mergeCell ref="A628:B628"/>
    <mergeCell ref="G628:H643"/>
    <mergeCell ref="L628:M628"/>
    <mergeCell ref="A629:B629"/>
    <mergeCell ref="L629:M629"/>
    <mergeCell ref="A630:B630"/>
    <mergeCell ref="L630:M630"/>
    <mergeCell ref="A631:B631"/>
    <mergeCell ref="L631:M631"/>
    <mergeCell ref="A632:B632"/>
    <mergeCell ref="L632:M632"/>
    <mergeCell ref="A633:B633"/>
    <mergeCell ref="L633:M633"/>
    <mergeCell ref="A634:B634"/>
    <mergeCell ref="L634:M634"/>
    <mergeCell ref="A635:B635"/>
    <mergeCell ref="L635:M635"/>
    <mergeCell ref="A636:B636"/>
    <mergeCell ref="L636:M636"/>
    <mergeCell ref="A637:B637"/>
    <mergeCell ref="L637:M637"/>
    <mergeCell ref="A638:B638"/>
    <mergeCell ref="L638:M638"/>
    <mergeCell ref="L622:M622"/>
    <mergeCell ref="A623:B623"/>
    <mergeCell ref="L623:M623"/>
    <mergeCell ref="A624:B624"/>
    <mergeCell ref="L624:M624"/>
    <mergeCell ref="A625:B625"/>
    <mergeCell ref="L625:M625"/>
    <mergeCell ref="A626:B626"/>
    <mergeCell ref="L626:M626"/>
    <mergeCell ref="A611:B611"/>
    <mergeCell ref="G611:H626"/>
    <mergeCell ref="L611:M611"/>
    <mergeCell ref="A612:B612"/>
    <mergeCell ref="L612:M612"/>
    <mergeCell ref="A613:B613"/>
    <mergeCell ref="L613:M613"/>
    <mergeCell ref="A614:B614"/>
    <mergeCell ref="L614:M614"/>
    <mergeCell ref="A615:B615"/>
    <mergeCell ref="L615:M615"/>
    <mergeCell ref="A616:B616"/>
    <mergeCell ref="L616:M616"/>
    <mergeCell ref="A617:B617"/>
    <mergeCell ref="L617:M617"/>
    <mergeCell ref="A618:B618"/>
    <mergeCell ref="L618:M618"/>
    <mergeCell ref="A584:B584"/>
    <mergeCell ref="L584:M584"/>
    <mergeCell ref="A585:B585"/>
    <mergeCell ref="L585:M585"/>
    <mergeCell ref="A586:B586"/>
    <mergeCell ref="L586:M586"/>
    <mergeCell ref="A619:B619"/>
    <mergeCell ref="L619:M619"/>
    <mergeCell ref="A620:B620"/>
    <mergeCell ref="L620:M620"/>
    <mergeCell ref="A621:B621"/>
    <mergeCell ref="L621:M621"/>
    <mergeCell ref="A622:B622"/>
    <mergeCell ref="A604:B604"/>
    <mergeCell ref="L604:M604"/>
    <mergeCell ref="A605:B605"/>
    <mergeCell ref="L605:M605"/>
    <mergeCell ref="C604:F605"/>
    <mergeCell ref="C597:F597"/>
    <mergeCell ref="A607:H607"/>
    <mergeCell ref="A608:H608"/>
    <mergeCell ref="A610:H610"/>
    <mergeCell ref="A609:H609"/>
    <mergeCell ref="A599:B599"/>
    <mergeCell ref="L599:M599"/>
    <mergeCell ref="A600:B600"/>
    <mergeCell ref="L600:M600"/>
    <mergeCell ref="A601:B601"/>
    <mergeCell ref="L601:M601"/>
    <mergeCell ref="A602:B602"/>
    <mergeCell ref="L602:M602"/>
    <mergeCell ref="A603:B603"/>
    <mergeCell ref="A589:H589"/>
    <mergeCell ref="A590:B590"/>
    <mergeCell ref="G590:H605"/>
    <mergeCell ref="L590:M590"/>
    <mergeCell ref="A591:B591"/>
    <mergeCell ref="L591:M591"/>
    <mergeCell ref="A592:B592"/>
    <mergeCell ref="L592:M592"/>
    <mergeCell ref="A593:B593"/>
    <mergeCell ref="L593:M593"/>
    <mergeCell ref="A594:B594"/>
    <mergeCell ref="L594:M594"/>
    <mergeCell ref="A595:B595"/>
    <mergeCell ref="L595:M595"/>
    <mergeCell ref="A596:B596"/>
    <mergeCell ref="L596:M596"/>
    <mergeCell ref="A597:B597"/>
    <mergeCell ref="L597:M597"/>
    <mergeCell ref="A598:B598"/>
    <mergeCell ref="L598:M598"/>
    <mergeCell ref="L603:M603"/>
    <mergeCell ref="A587:B587"/>
    <mergeCell ref="L587:M587"/>
    <mergeCell ref="A571:B571"/>
    <mergeCell ref="L571:M571"/>
    <mergeCell ref="A572:H572"/>
    <mergeCell ref="A573:B573"/>
    <mergeCell ref="G573:H588"/>
    <mergeCell ref="L573:M573"/>
    <mergeCell ref="A574:B574"/>
    <mergeCell ref="L574:M574"/>
    <mergeCell ref="A575:B575"/>
    <mergeCell ref="L575:M575"/>
    <mergeCell ref="A576:B576"/>
    <mergeCell ref="L576:M576"/>
    <mergeCell ref="A577:B577"/>
    <mergeCell ref="L577:M577"/>
    <mergeCell ref="A578:B578"/>
    <mergeCell ref="L578:M578"/>
    <mergeCell ref="A579:B579"/>
    <mergeCell ref="L579:M579"/>
    <mergeCell ref="A580:B580"/>
    <mergeCell ref="L580:M580"/>
    <mergeCell ref="A581:B581"/>
    <mergeCell ref="L581:M581"/>
    <mergeCell ref="A582:B582"/>
    <mergeCell ref="L582:M582"/>
    <mergeCell ref="A588:B588"/>
    <mergeCell ref="L588:M588"/>
    <mergeCell ref="C580:F580"/>
    <mergeCell ref="C587:F588"/>
    <mergeCell ref="A583:B583"/>
    <mergeCell ref="L583:M583"/>
    <mergeCell ref="A566:B566"/>
    <mergeCell ref="L566:M566"/>
    <mergeCell ref="A567:B567"/>
    <mergeCell ref="L567:M567"/>
    <mergeCell ref="A568:B568"/>
    <mergeCell ref="L568:M568"/>
    <mergeCell ref="A569:B569"/>
    <mergeCell ref="L569:M569"/>
    <mergeCell ref="A570:B570"/>
    <mergeCell ref="L570:M570"/>
    <mergeCell ref="A554:B554"/>
    <mergeCell ref="L554:M554"/>
    <mergeCell ref="A555:H555"/>
    <mergeCell ref="A556:B556"/>
    <mergeCell ref="G556:H571"/>
    <mergeCell ref="L556:M556"/>
    <mergeCell ref="A557:B557"/>
    <mergeCell ref="L557:M557"/>
    <mergeCell ref="A558:B558"/>
    <mergeCell ref="L558:M558"/>
    <mergeCell ref="A559:B559"/>
    <mergeCell ref="L559:M559"/>
    <mergeCell ref="A560:B560"/>
    <mergeCell ref="L560:M560"/>
    <mergeCell ref="A561:B561"/>
    <mergeCell ref="L561:M561"/>
    <mergeCell ref="A562:B562"/>
    <mergeCell ref="L562:M562"/>
    <mergeCell ref="A563:B563"/>
    <mergeCell ref="L563:M563"/>
    <mergeCell ref="A564:B564"/>
    <mergeCell ref="L564:M564"/>
    <mergeCell ref="A565:B565"/>
    <mergeCell ref="L565:M565"/>
    <mergeCell ref="A549:B549"/>
    <mergeCell ref="L549:M549"/>
    <mergeCell ref="A550:B550"/>
    <mergeCell ref="L550:M550"/>
    <mergeCell ref="A551:B551"/>
    <mergeCell ref="L551:M551"/>
    <mergeCell ref="A552:B552"/>
    <mergeCell ref="L552:M552"/>
    <mergeCell ref="A553:B553"/>
    <mergeCell ref="L553:M553"/>
    <mergeCell ref="L537:M537"/>
    <mergeCell ref="A521:H521"/>
    <mergeCell ref="A538:H538"/>
    <mergeCell ref="A539:B539"/>
    <mergeCell ref="G539:H554"/>
    <mergeCell ref="L539:M539"/>
    <mergeCell ref="A540:B540"/>
    <mergeCell ref="L540:M540"/>
    <mergeCell ref="A541:B541"/>
    <mergeCell ref="L541:M541"/>
    <mergeCell ref="A542:B542"/>
    <mergeCell ref="L542:M542"/>
    <mergeCell ref="A543:B543"/>
    <mergeCell ref="L543:M543"/>
    <mergeCell ref="A544:B544"/>
    <mergeCell ref="L544:M544"/>
    <mergeCell ref="A545:B545"/>
    <mergeCell ref="L545:M545"/>
    <mergeCell ref="A546:B546"/>
    <mergeCell ref="L546:M546"/>
    <mergeCell ref="A547:B547"/>
    <mergeCell ref="L547:M547"/>
    <mergeCell ref="A548:B548"/>
    <mergeCell ref="L548:M548"/>
    <mergeCell ref="L532:M532"/>
    <mergeCell ref="A533:B533"/>
    <mergeCell ref="L533:M533"/>
    <mergeCell ref="A534:B534"/>
    <mergeCell ref="L534:M534"/>
    <mergeCell ref="A535:B535"/>
    <mergeCell ref="L535:M535"/>
    <mergeCell ref="A536:B536"/>
    <mergeCell ref="L536:M536"/>
    <mergeCell ref="L527:M527"/>
    <mergeCell ref="A528:B528"/>
    <mergeCell ref="L528:M528"/>
    <mergeCell ref="A529:B529"/>
    <mergeCell ref="L529:M529"/>
    <mergeCell ref="A530:B530"/>
    <mergeCell ref="L530:M530"/>
    <mergeCell ref="A531:B531"/>
    <mergeCell ref="L531:M531"/>
    <mergeCell ref="L522:M522"/>
    <mergeCell ref="A523:B523"/>
    <mergeCell ref="L523:M523"/>
    <mergeCell ref="A524:B524"/>
    <mergeCell ref="L524:M524"/>
    <mergeCell ref="A525:B525"/>
    <mergeCell ref="L525:M525"/>
    <mergeCell ref="A526:B526"/>
    <mergeCell ref="L526:M526"/>
    <mergeCell ref="C501:F502"/>
    <mergeCell ref="C509:F509"/>
    <mergeCell ref="A429:H429"/>
    <mergeCell ref="A518:H518"/>
    <mergeCell ref="A519:H519"/>
    <mergeCell ref="A428:H428"/>
    <mergeCell ref="A517:H517"/>
    <mergeCell ref="A522:B522"/>
    <mergeCell ref="G522:H537"/>
    <mergeCell ref="A527:B527"/>
    <mergeCell ref="A532:B532"/>
    <mergeCell ref="A537:B537"/>
    <mergeCell ref="A520:H520"/>
    <mergeCell ref="A512:B512"/>
    <mergeCell ref="L512:M512"/>
    <mergeCell ref="A513:B513"/>
    <mergeCell ref="L513:M513"/>
    <mergeCell ref="A514:B514"/>
    <mergeCell ref="L514:M514"/>
    <mergeCell ref="A515:B515"/>
    <mergeCell ref="L515:M515"/>
    <mergeCell ref="A516:B516"/>
    <mergeCell ref="L516:M516"/>
    <mergeCell ref="A500:H500"/>
    <mergeCell ref="A501:B501"/>
    <mergeCell ref="G501:H516"/>
    <mergeCell ref="L501:M501"/>
    <mergeCell ref="A502:B502"/>
    <mergeCell ref="L502:M502"/>
    <mergeCell ref="A503:B503"/>
    <mergeCell ref="L503:M503"/>
    <mergeCell ref="A504:B504"/>
    <mergeCell ref="L504:M504"/>
    <mergeCell ref="A505:B505"/>
    <mergeCell ref="L505:M505"/>
    <mergeCell ref="A506:B506"/>
    <mergeCell ref="L506:M506"/>
    <mergeCell ref="A507:B507"/>
    <mergeCell ref="L507:M507"/>
    <mergeCell ref="A508:B508"/>
    <mergeCell ref="L508:M508"/>
    <mergeCell ref="A509:B509"/>
    <mergeCell ref="L509:M509"/>
    <mergeCell ref="A510:B510"/>
    <mergeCell ref="L510:M510"/>
    <mergeCell ref="A511:B511"/>
    <mergeCell ref="L511:M511"/>
    <mergeCell ref="C484:F485"/>
    <mergeCell ref="C492:F492"/>
    <mergeCell ref="A411:H411"/>
    <mergeCell ref="A412:B412"/>
    <mergeCell ref="G412:H427"/>
    <mergeCell ref="L412:M412"/>
    <mergeCell ref="A413:B413"/>
    <mergeCell ref="L413:M413"/>
    <mergeCell ref="A414:B414"/>
    <mergeCell ref="L414:M414"/>
    <mergeCell ref="A415:B415"/>
    <mergeCell ref="L415:M415"/>
    <mergeCell ref="A416:B416"/>
    <mergeCell ref="L416:M416"/>
    <mergeCell ref="A417:B417"/>
    <mergeCell ref="L417:M417"/>
    <mergeCell ref="A418:B418"/>
    <mergeCell ref="L418:M418"/>
    <mergeCell ref="A419:B419"/>
    <mergeCell ref="L419:M419"/>
    <mergeCell ref="A420:B420"/>
    <mergeCell ref="L420:M420"/>
    <mergeCell ref="A421:B421"/>
    <mergeCell ref="L421:M421"/>
    <mergeCell ref="A478:B478"/>
    <mergeCell ref="L478:M478"/>
    <mergeCell ref="A479:B479"/>
    <mergeCell ref="L479:M479"/>
    <mergeCell ref="L495:M495"/>
    <mergeCell ref="A496:B496"/>
    <mergeCell ref="L496:M496"/>
    <mergeCell ref="A497:B497"/>
    <mergeCell ref="L497:M497"/>
    <mergeCell ref="A498:B498"/>
    <mergeCell ref="L498:M498"/>
    <mergeCell ref="A499:B499"/>
    <mergeCell ref="L499:M499"/>
    <mergeCell ref="A484:B484"/>
    <mergeCell ref="G484:H499"/>
    <mergeCell ref="L484:M484"/>
    <mergeCell ref="A485:B485"/>
    <mergeCell ref="L485:M485"/>
    <mergeCell ref="A486:B486"/>
    <mergeCell ref="L486:M486"/>
    <mergeCell ref="A487:B487"/>
    <mergeCell ref="L487:M487"/>
    <mergeCell ref="A488:B488"/>
    <mergeCell ref="L488:M488"/>
    <mergeCell ref="A489:B489"/>
    <mergeCell ref="L489:M489"/>
    <mergeCell ref="A490:B490"/>
    <mergeCell ref="L490:M490"/>
    <mergeCell ref="A491:B491"/>
    <mergeCell ref="L491:M491"/>
    <mergeCell ref="A492:B492"/>
    <mergeCell ref="L492:M492"/>
    <mergeCell ref="A493:B493"/>
    <mergeCell ref="L493:M493"/>
    <mergeCell ref="A494:B494"/>
    <mergeCell ref="L494:M494"/>
    <mergeCell ref="A495:B495"/>
    <mergeCell ref="A408:B408"/>
    <mergeCell ref="L408:M408"/>
    <mergeCell ref="A409:B409"/>
    <mergeCell ref="L409:M409"/>
    <mergeCell ref="A410:B410"/>
    <mergeCell ref="L410:M410"/>
    <mergeCell ref="C401:F402"/>
    <mergeCell ref="C395:F395"/>
    <mergeCell ref="A483:H483"/>
    <mergeCell ref="A422:B422"/>
    <mergeCell ref="L422:M422"/>
    <mergeCell ref="A423:B423"/>
    <mergeCell ref="L423:M423"/>
    <mergeCell ref="A424:B424"/>
    <mergeCell ref="L424:M424"/>
    <mergeCell ref="A425:B425"/>
    <mergeCell ref="L425:M425"/>
    <mergeCell ref="A426:B426"/>
    <mergeCell ref="L426:M426"/>
    <mergeCell ref="A427:B427"/>
    <mergeCell ref="L427:M427"/>
    <mergeCell ref="C412:F412"/>
    <mergeCell ref="C418:F419"/>
    <mergeCell ref="A403:B403"/>
    <mergeCell ref="L403:M403"/>
    <mergeCell ref="A404:B404"/>
    <mergeCell ref="L404:M404"/>
    <mergeCell ref="A405:B405"/>
    <mergeCell ref="L405:M405"/>
    <mergeCell ref="A406:B406"/>
    <mergeCell ref="L406:M406"/>
    <mergeCell ref="L407:M407"/>
    <mergeCell ref="A480:B480"/>
    <mergeCell ref="L480:M480"/>
    <mergeCell ref="A481:B481"/>
    <mergeCell ref="L481:M481"/>
    <mergeCell ref="A482:B482"/>
    <mergeCell ref="L482:M482"/>
    <mergeCell ref="A394:H394"/>
    <mergeCell ref="A395:B395"/>
    <mergeCell ref="G395:H410"/>
    <mergeCell ref="L395:M395"/>
    <mergeCell ref="A396:B396"/>
    <mergeCell ref="L396:M396"/>
    <mergeCell ref="A397:B397"/>
    <mergeCell ref="L397:M397"/>
    <mergeCell ref="A398:B398"/>
    <mergeCell ref="L398:M398"/>
    <mergeCell ref="A399:B399"/>
    <mergeCell ref="L399:M399"/>
    <mergeCell ref="A400:B400"/>
    <mergeCell ref="L400:M400"/>
    <mergeCell ref="A401:B401"/>
    <mergeCell ref="L401:M401"/>
    <mergeCell ref="A402:B402"/>
    <mergeCell ref="L402:M402"/>
    <mergeCell ref="A475:B475"/>
    <mergeCell ref="L475:M475"/>
    <mergeCell ref="A476:B476"/>
    <mergeCell ref="L476:M476"/>
    <mergeCell ref="A477:B477"/>
    <mergeCell ref="L477:M477"/>
    <mergeCell ref="A391:B391"/>
    <mergeCell ref="L391:M391"/>
    <mergeCell ref="A392:B392"/>
    <mergeCell ref="L392:M392"/>
    <mergeCell ref="A393:B393"/>
    <mergeCell ref="L393:M393"/>
    <mergeCell ref="A466:H466"/>
    <mergeCell ref="A467:B467"/>
    <mergeCell ref="G467:H482"/>
    <mergeCell ref="L467:M467"/>
    <mergeCell ref="A468:B468"/>
    <mergeCell ref="L468:M468"/>
    <mergeCell ref="A469:B469"/>
    <mergeCell ref="L469:M469"/>
    <mergeCell ref="A470:B470"/>
    <mergeCell ref="L470:M470"/>
    <mergeCell ref="A471:B471"/>
    <mergeCell ref="L471:M471"/>
    <mergeCell ref="A472:B472"/>
    <mergeCell ref="L472:M472"/>
    <mergeCell ref="A473:B473"/>
    <mergeCell ref="L473:M473"/>
    <mergeCell ref="A474:B474"/>
    <mergeCell ref="L474:M474"/>
    <mergeCell ref="A456:B456"/>
    <mergeCell ref="L456:M456"/>
    <mergeCell ref="A457:B457"/>
    <mergeCell ref="L457:M457"/>
    <mergeCell ref="A440:B440"/>
    <mergeCell ref="L440:M440"/>
    <mergeCell ref="A441:B441"/>
    <mergeCell ref="A407:B407"/>
    <mergeCell ref="A386:B386"/>
    <mergeCell ref="L386:M386"/>
    <mergeCell ref="A387:B387"/>
    <mergeCell ref="L387:M387"/>
    <mergeCell ref="A388:B388"/>
    <mergeCell ref="L388:M388"/>
    <mergeCell ref="A389:B389"/>
    <mergeCell ref="L389:M389"/>
    <mergeCell ref="A390:B390"/>
    <mergeCell ref="L390:M390"/>
    <mergeCell ref="A463:B463"/>
    <mergeCell ref="L463:M463"/>
    <mergeCell ref="A464:B464"/>
    <mergeCell ref="L464:M464"/>
    <mergeCell ref="A465:B465"/>
    <mergeCell ref="L465:M465"/>
    <mergeCell ref="A377:H377"/>
    <mergeCell ref="A378:B378"/>
    <mergeCell ref="G378:H393"/>
    <mergeCell ref="L378:M378"/>
    <mergeCell ref="A379:B379"/>
    <mergeCell ref="L379:M379"/>
    <mergeCell ref="A380:B380"/>
    <mergeCell ref="L380:M380"/>
    <mergeCell ref="A381:B381"/>
    <mergeCell ref="L381:M381"/>
    <mergeCell ref="A382:B382"/>
    <mergeCell ref="L382:M382"/>
    <mergeCell ref="A383:B383"/>
    <mergeCell ref="L383:M383"/>
    <mergeCell ref="A384:B384"/>
    <mergeCell ref="L384:M384"/>
    <mergeCell ref="A385:B385"/>
    <mergeCell ref="L385:M385"/>
    <mergeCell ref="A458:B458"/>
    <mergeCell ref="L458:M458"/>
    <mergeCell ref="A459:B459"/>
    <mergeCell ref="L459:M459"/>
    <mergeCell ref="A460:B460"/>
    <mergeCell ref="L460:M460"/>
    <mergeCell ref="A461:B461"/>
    <mergeCell ref="L461:M461"/>
    <mergeCell ref="A462:B462"/>
    <mergeCell ref="L462:M462"/>
    <mergeCell ref="A374:B374"/>
    <mergeCell ref="L374:M374"/>
    <mergeCell ref="A375:B375"/>
    <mergeCell ref="L375:M375"/>
    <mergeCell ref="A376:B376"/>
    <mergeCell ref="L376:M376"/>
    <mergeCell ref="A449:H449"/>
    <mergeCell ref="A450:B450"/>
    <mergeCell ref="G450:H465"/>
    <mergeCell ref="L450:M450"/>
    <mergeCell ref="A451:B451"/>
    <mergeCell ref="L451:M451"/>
    <mergeCell ref="A452:B452"/>
    <mergeCell ref="L452:M452"/>
    <mergeCell ref="A453:B453"/>
    <mergeCell ref="L453:M453"/>
    <mergeCell ref="A454:B454"/>
    <mergeCell ref="L454:M454"/>
    <mergeCell ref="A455:B455"/>
    <mergeCell ref="L455:M455"/>
    <mergeCell ref="A369:B369"/>
    <mergeCell ref="L369:M369"/>
    <mergeCell ref="A370:B370"/>
    <mergeCell ref="L370:M370"/>
    <mergeCell ref="A371:B371"/>
    <mergeCell ref="L371:M371"/>
    <mergeCell ref="A372:B372"/>
    <mergeCell ref="L372:M372"/>
    <mergeCell ref="A373:B373"/>
    <mergeCell ref="L373:M373"/>
    <mergeCell ref="A446:B446"/>
    <mergeCell ref="L446:M446"/>
    <mergeCell ref="A447:B447"/>
    <mergeCell ref="L447:M447"/>
    <mergeCell ref="A448:B448"/>
    <mergeCell ref="L448:M448"/>
    <mergeCell ref="A360:H360"/>
    <mergeCell ref="A361:B361"/>
    <mergeCell ref="G361:H376"/>
    <mergeCell ref="L361:M361"/>
    <mergeCell ref="A362:B362"/>
    <mergeCell ref="L362:M362"/>
    <mergeCell ref="A363:B363"/>
    <mergeCell ref="L363:M363"/>
    <mergeCell ref="A364:B364"/>
    <mergeCell ref="L364:M364"/>
    <mergeCell ref="A365:B365"/>
    <mergeCell ref="L365:M365"/>
    <mergeCell ref="A366:B366"/>
    <mergeCell ref="L366:M366"/>
    <mergeCell ref="A367:B367"/>
    <mergeCell ref="L367:M367"/>
    <mergeCell ref="A368:B368"/>
    <mergeCell ref="L368:M368"/>
    <mergeCell ref="L441:M441"/>
    <mergeCell ref="A442:B442"/>
    <mergeCell ref="L442:M442"/>
    <mergeCell ref="A443:B443"/>
    <mergeCell ref="L443:M443"/>
    <mergeCell ref="A444:B444"/>
    <mergeCell ref="L444:M444"/>
    <mergeCell ref="A445:B445"/>
    <mergeCell ref="L445:M445"/>
    <mergeCell ref="A359:B359"/>
    <mergeCell ref="L359:M359"/>
    <mergeCell ref="G344:H359"/>
    <mergeCell ref="A430:H430"/>
    <mergeCell ref="A431:H431"/>
    <mergeCell ref="A432:H432"/>
    <mergeCell ref="A433:B433"/>
    <mergeCell ref="G433:H448"/>
    <mergeCell ref="L433:M433"/>
    <mergeCell ref="A434:B434"/>
    <mergeCell ref="L434:M434"/>
    <mergeCell ref="A435:B435"/>
    <mergeCell ref="L435:M435"/>
    <mergeCell ref="A436:B436"/>
    <mergeCell ref="L436:M436"/>
    <mergeCell ref="A437:B437"/>
    <mergeCell ref="L437:M437"/>
    <mergeCell ref="A438:B438"/>
    <mergeCell ref="L438:M438"/>
    <mergeCell ref="A439:B439"/>
    <mergeCell ref="L439:M439"/>
    <mergeCell ref="A354:B354"/>
    <mergeCell ref="L354:M354"/>
    <mergeCell ref="A355:B355"/>
    <mergeCell ref="L355:M355"/>
    <mergeCell ref="A356:B356"/>
    <mergeCell ref="L356:M356"/>
    <mergeCell ref="A357:B357"/>
    <mergeCell ref="L357:M357"/>
    <mergeCell ref="A358:B358"/>
    <mergeCell ref="L358:M358"/>
    <mergeCell ref="L349:M349"/>
    <mergeCell ref="A350:B350"/>
    <mergeCell ref="L350:M350"/>
    <mergeCell ref="A351:B351"/>
    <mergeCell ref="L351:M351"/>
    <mergeCell ref="A352:B352"/>
    <mergeCell ref="L352:M352"/>
    <mergeCell ref="A353:B353"/>
    <mergeCell ref="L353:M353"/>
    <mergeCell ref="L344:M344"/>
    <mergeCell ref="A345:B345"/>
    <mergeCell ref="L345:M345"/>
    <mergeCell ref="A346:B346"/>
    <mergeCell ref="L346:M346"/>
    <mergeCell ref="A347:B347"/>
    <mergeCell ref="L347:M347"/>
    <mergeCell ref="A348:B348"/>
    <mergeCell ref="L348:M348"/>
    <mergeCell ref="L334:M334"/>
    <mergeCell ref="A335:B335"/>
    <mergeCell ref="L335:M335"/>
    <mergeCell ref="A336:B336"/>
    <mergeCell ref="L336:M336"/>
    <mergeCell ref="A337:B337"/>
    <mergeCell ref="L337:M337"/>
    <mergeCell ref="A338:B338"/>
    <mergeCell ref="L338:M338"/>
    <mergeCell ref="L329:M329"/>
    <mergeCell ref="A330:B330"/>
    <mergeCell ref="L330:M330"/>
    <mergeCell ref="A331:B331"/>
    <mergeCell ref="L331:M331"/>
    <mergeCell ref="A332:B332"/>
    <mergeCell ref="L332:M332"/>
    <mergeCell ref="A333:B333"/>
    <mergeCell ref="L333:M333"/>
    <mergeCell ref="C329:F332"/>
    <mergeCell ref="L324:M324"/>
    <mergeCell ref="A325:B325"/>
    <mergeCell ref="L325:M325"/>
    <mergeCell ref="A326:B326"/>
    <mergeCell ref="L326:M326"/>
    <mergeCell ref="A327:B327"/>
    <mergeCell ref="L327:M327"/>
    <mergeCell ref="A328:B328"/>
    <mergeCell ref="L328:M328"/>
    <mergeCell ref="A251:B251"/>
    <mergeCell ref="L251:M251"/>
    <mergeCell ref="A252:B252"/>
    <mergeCell ref="L252:M252"/>
    <mergeCell ref="A253:B253"/>
    <mergeCell ref="L253:M253"/>
    <mergeCell ref="C242:F245"/>
    <mergeCell ref="A245:B245"/>
    <mergeCell ref="L245:M245"/>
    <mergeCell ref="A246:B246"/>
    <mergeCell ref="L246:M246"/>
    <mergeCell ref="A247:B247"/>
    <mergeCell ref="L247:M247"/>
    <mergeCell ref="A248:B248"/>
    <mergeCell ref="L248:M248"/>
    <mergeCell ref="A249:B249"/>
    <mergeCell ref="L249:M249"/>
    <mergeCell ref="A237:B237"/>
    <mergeCell ref="L237:M237"/>
    <mergeCell ref="G223:H237"/>
    <mergeCell ref="C313:F318"/>
    <mergeCell ref="G292:H306"/>
    <mergeCell ref="G308:H322"/>
    <mergeCell ref="A238:H238"/>
    <mergeCell ref="A239:B239"/>
    <mergeCell ref="G239:H253"/>
    <mergeCell ref="L239:M239"/>
    <mergeCell ref="A240:B240"/>
    <mergeCell ref="L240:M240"/>
    <mergeCell ref="A241:B241"/>
    <mergeCell ref="L241:M241"/>
    <mergeCell ref="A242:B242"/>
    <mergeCell ref="L242:M242"/>
    <mergeCell ref="A243:B243"/>
    <mergeCell ref="L243:M243"/>
    <mergeCell ref="A244:B244"/>
    <mergeCell ref="L244:M244"/>
    <mergeCell ref="A233:B233"/>
    <mergeCell ref="L233:M233"/>
    <mergeCell ref="A234:B234"/>
    <mergeCell ref="L234:M234"/>
    <mergeCell ref="A235:B235"/>
    <mergeCell ref="L235:M235"/>
    <mergeCell ref="A230:B230"/>
    <mergeCell ref="L230:M230"/>
    <mergeCell ref="A231:B231"/>
    <mergeCell ref="L231:M231"/>
    <mergeCell ref="A250:B250"/>
    <mergeCell ref="L250:M250"/>
    <mergeCell ref="A223:B223"/>
    <mergeCell ref="L223:M223"/>
    <mergeCell ref="A224:B224"/>
    <mergeCell ref="L224:M224"/>
    <mergeCell ref="A225:B225"/>
    <mergeCell ref="C225:F229"/>
    <mergeCell ref="L225:M225"/>
    <mergeCell ref="A226:B226"/>
    <mergeCell ref="L226:M226"/>
    <mergeCell ref="A227:B227"/>
    <mergeCell ref="L227:M227"/>
    <mergeCell ref="A228:B228"/>
    <mergeCell ref="L228:M228"/>
    <mergeCell ref="A229:B229"/>
    <mergeCell ref="L229:M229"/>
    <mergeCell ref="A236:B236"/>
    <mergeCell ref="L236:M236"/>
    <mergeCell ref="A277:B277"/>
    <mergeCell ref="L277:M277"/>
    <mergeCell ref="A278:B278"/>
    <mergeCell ref="L278:M278"/>
    <mergeCell ref="A219:B219"/>
    <mergeCell ref="L219:M219"/>
    <mergeCell ref="A220:B220"/>
    <mergeCell ref="L220:M220"/>
    <mergeCell ref="A221:B221"/>
    <mergeCell ref="L221:M221"/>
    <mergeCell ref="G207:H221"/>
    <mergeCell ref="A216:B216"/>
    <mergeCell ref="L216:M216"/>
    <mergeCell ref="A217:B217"/>
    <mergeCell ref="L217:M217"/>
    <mergeCell ref="A218:B218"/>
    <mergeCell ref="L218:M218"/>
    <mergeCell ref="A213:B213"/>
    <mergeCell ref="L213:M213"/>
    <mergeCell ref="A214:B214"/>
    <mergeCell ref="L214:M214"/>
    <mergeCell ref="A215:B215"/>
    <mergeCell ref="L215:M215"/>
    <mergeCell ref="A210:B210"/>
    <mergeCell ref="L210:M210"/>
    <mergeCell ref="A211:B211"/>
    <mergeCell ref="L211:M211"/>
    <mergeCell ref="A212:B212"/>
    <mergeCell ref="L212:M212"/>
    <mergeCell ref="A232:B232"/>
    <mergeCell ref="L232:M232"/>
    <mergeCell ref="A222:H222"/>
    <mergeCell ref="A306:B306"/>
    <mergeCell ref="L306:M306"/>
    <mergeCell ref="A307:H307"/>
    <mergeCell ref="L308:M308"/>
    <mergeCell ref="L309:M309"/>
    <mergeCell ref="L310:M310"/>
    <mergeCell ref="L311:M311"/>
    <mergeCell ref="A312:B312"/>
    <mergeCell ref="L312:M312"/>
    <mergeCell ref="A303:B303"/>
    <mergeCell ref="A206:H206"/>
    <mergeCell ref="A207:B207"/>
    <mergeCell ref="L207:M207"/>
    <mergeCell ref="A208:B208"/>
    <mergeCell ref="L208:M208"/>
    <mergeCell ref="A209:B209"/>
    <mergeCell ref="L209:M209"/>
    <mergeCell ref="A286:B286"/>
    <mergeCell ref="L286:M286"/>
    <mergeCell ref="A287:B287"/>
    <mergeCell ref="L287:M287"/>
    <mergeCell ref="A288:B288"/>
    <mergeCell ref="L288:M288"/>
    <mergeCell ref="A289:B289"/>
    <mergeCell ref="L289:M289"/>
    <mergeCell ref="A290:B290"/>
    <mergeCell ref="L290:M290"/>
    <mergeCell ref="A281:B281"/>
    <mergeCell ref="L281:M281"/>
    <mergeCell ref="A282:B282"/>
    <mergeCell ref="L282:M282"/>
    <mergeCell ref="A283:B283"/>
    <mergeCell ref="L317:M317"/>
    <mergeCell ref="A318:B318"/>
    <mergeCell ref="L318:M318"/>
    <mergeCell ref="A322:B322"/>
    <mergeCell ref="L322:M322"/>
    <mergeCell ref="A319:B319"/>
    <mergeCell ref="L319:M319"/>
    <mergeCell ref="A320:B320"/>
    <mergeCell ref="L320:M320"/>
    <mergeCell ref="A321:B321"/>
    <mergeCell ref="L321:M321"/>
    <mergeCell ref="L313:M313"/>
    <mergeCell ref="A314:B314"/>
    <mergeCell ref="L314:M314"/>
    <mergeCell ref="A315:B315"/>
    <mergeCell ref="L315:M315"/>
    <mergeCell ref="A316:B316"/>
    <mergeCell ref="L316:M316"/>
    <mergeCell ref="G276:H290"/>
    <mergeCell ref="L270:M270"/>
    <mergeCell ref="A271:B271"/>
    <mergeCell ref="L271:M271"/>
    <mergeCell ref="A272:B272"/>
    <mergeCell ref="L303:M303"/>
    <mergeCell ref="A304:B304"/>
    <mergeCell ref="L304:M304"/>
    <mergeCell ref="A305:B305"/>
    <mergeCell ref="L305:M305"/>
    <mergeCell ref="A300:B300"/>
    <mergeCell ref="L300:M300"/>
    <mergeCell ref="A301:B301"/>
    <mergeCell ref="L301:M301"/>
    <mergeCell ref="A302:B302"/>
    <mergeCell ref="L302:M302"/>
    <mergeCell ref="A297:B297"/>
    <mergeCell ref="L297:M297"/>
    <mergeCell ref="A298:B298"/>
    <mergeCell ref="L298:M298"/>
    <mergeCell ref="A299:B299"/>
    <mergeCell ref="L299:M299"/>
    <mergeCell ref="A279:B279"/>
    <mergeCell ref="L279:M279"/>
    <mergeCell ref="A280:B280"/>
    <mergeCell ref="L280:M280"/>
    <mergeCell ref="L283:M283"/>
    <mergeCell ref="A284:B284"/>
    <mergeCell ref="L284:M284"/>
    <mergeCell ref="A285:B285"/>
    <mergeCell ref="L285:M285"/>
    <mergeCell ref="L276:M276"/>
    <mergeCell ref="L145:M145"/>
    <mergeCell ref="A294:B294"/>
    <mergeCell ref="L294:M294"/>
    <mergeCell ref="A295:B295"/>
    <mergeCell ref="L295:M295"/>
    <mergeCell ref="A296:B296"/>
    <mergeCell ref="L296:M296"/>
    <mergeCell ref="A292:B292"/>
    <mergeCell ref="L292:M292"/>
    <mergeCell ref="A293:B293"/>
    <mergeCell ref="L293:M293"/>
    <mergeCell ref="L260:M260"/>
    <mergeCell ref="L261:M261"/>
    <mergeCell ref="L262:M262"/>
    <mergeCell ref="L263:M263"/>
    <mergeCell ref="L264:M264"/>
    <mergeCell ref="L265:M265"/>
    <mergeCell ref="A266:B266"/>
    <mergeCell ref="L266:M266"/>
    <mergeCell ref="A267:B267"/>
    <mergeCell ref="L267:M267"/>
    <mergeCell ref="A268:B268"/>
    <mergeCell ref="L148:M148"/>
    <mergeCell ref="L147:M147"/>
    <mergeCell ref="L146:M146"/>
    <mergeCell ref="L154:M154"/>
    <mergeCell ref="L268:M268"/>
    <mergeCell ref="A269:B269"/>
    <mergeCell ref="L269:M269"/>
    <mergeCell ref="A270:B270"/>
    <mergeCell ref="A275:H275"/>
    <mergeCell ref="A276:B276"/>
    <mergeCell ref="A100:B100"/>
    <mergeCell ref="E100:F100"/>
    <mergeCell ref="G101:H110"/>
    <mergeCell ref="A116:E116"/>
    <mergeCell ref="A144:H144"/>
    <mergeCell ref="E139:E140"/>
    <mergeCell ref="A160:B160"/>
    <mergeCell ref="G175:H189"/>
    <mergeCell ref="A170:H170"/>
    <mergeCell ref="F120:H120"/>
    <mergeCell ref="A138:H138"/>
    <mergeCell ref="G126:H126"/>
    <mergeCell ref="A121:E121"/>
    <mergeCell ref="C127:D127"/>
    <mergeCell ref="E127:F127"/>
    <mergeCell ref="A166:H166"/>
    <mergeCell ref="A175:B175"/>
    <mergeCell ref="B167:B168"/>
    <mergeCell ref="A176:B176"/>
    <mergeCell ref="A177:B177"/>
    <mergeCell ref="A178:B178"/>
    <mergeCell ref="B704:H704"/>
    <mergeCell ref="A46:B46"/>
    <mergeCell ref="C46:H46"/>
    <mergeCell ref="B702:H702"/>
    <mergeCell ref="A102:B102"/>
    <mergeCell ref="A103:B103"/>
    <mergeCell ref="G87:H96"/>
    <mergeCell ref="A88:B88"/>
    <mergeCell ref="A89:B89"/>
    <mergeCell ref="A90:B90"/>
    <mergeCell ref="F113:H113"/>
    <mergeCell ref="A113:E113"/>
    <mergeCell ref="D139:D140"/>
    <mergeCell ref="A115:E115"/>
    <mergeCell ref="A145:B145"/>
    <mergeCell ref="A146:B146"/>
    <mergeCell ref="A147:B147"/>
    <mergeCell ref="A148:B148"/>
    <mergeCell ref="A122:E122"/>
    <mergeCell ref="G136:H136"/>
    <mergeCell ref="A188:B188"/>
    <mergeCell ref="A189:B189"/>
    <mergeCell ref="A80:B80"/>
    <mergeCell ref="C130:D130"/>
    <mergeCell ref="E130:F130"/>
    <mergeCell ref="G130:H130"/>
    <mergeCell ref="F118:H118"/>
    <mergeCell ref="A112:E112"/>
    <mergeCell ref="A97:B97"/>
    <mergeCell ref="C97:H97"/>
    <mergeCell ref="A86:B86"/>
    <mergeCell ref="F115:H115"/>
    <mergeCell ref="A323:H323"/>
    <mergeCell ref="A324:B324"/>
    <mergeCell ref="G324:H338"/>
    <mergeCell ref="A329:B329"/>
    <mergeCell ref="A334:B334"/>
    <mergeCell ref="A339:H339"/>
    <mergeCell ref="A340:H340"/>
    <mergeCell ref="A341:H341"/>
    <mergeCell ref="A342:H342"/>
    <mergeCell ref="A343:H343"/>
    <mergeCell ref="A344:B344"/>
    <mergeCell ref="A349:B349"/>
    <mergeCell ref="B696:H696"/>
    <mergeCell ref="B698:H698"/>
    <mergeCell ref="B700:H700"/>
    <mergeCell ref="A37:B37"/>
    <mergeCell ref="C37:H37"/>
    <mergeCell ref="G100:H100"/>
    <mergeCell ref="A179:B179"/>
    <mergeCell ref="A180:B180"/>
    <mergeCell ref="A181:B181"/>
    <mergeCell ref="A182:B182"/>
    <mergeCell ref="A154:B154"/>
    <mergeCell ref="A155:B155"/>
    <mergeCell ref="A156:B156"/>
    <mergeCell ref="A165:B165"/>
    <mergeCell ref="A108:B108"/>
    <mergeCell ref="A109:B109"/>
    <mergeCell ref="A114:E114"/>
    <mergeCell ref="A111:E111"/>
    <mergeCell ref="A99:B99"/>
    <mergeCell ref="C99:H99"/>
    <mergeCell ref="L155:M155"/>
    <mergeCell ref="G260:H274"/>
    <mergeCell ref="A261:B261"/>
    <mergeCell ref="A87:B87"/>
    <mergeCell ref="E87:F96"/>
    <mergeCell ref="A94:B94"/>
    <mergeCell ref="A95:B95"/>
    <mergeCell ref="A96:B96"/>
    <mergeCell ref="A101:B101"/>
    <mergeCell ref="E101:F110"/>
    <mergeCell ref="F111:H111"/>
    <mergeCell ref="F116:H116"/>
    <mergeCell ref="F121:H121"/>
    <mergeCell ref="E86:F86"/>
    <mergeCell ref="G86:H86"/>
    <mergeCell ref="A117:E117"/>
    <mergeCell ref="F117:H117"/>
    <mergeCell ref="A118:E118"/>
    <mergeCell ref="A120:E120"/>
    <mergeCell ref="F114:H114"/>
    <mergeCell ref="A119:E119"/>
    <mergeCell ref="A104:B104"/>
    <mergeCell ref="A105:B105"/>
    <mergeCell ref="A106:B106"/>
    <mergeCell ref="A264:B264"/>
    <mergeCell ref="A265:B265"/>
    <mergeCell ref="E126:F126"/>
    <mergeCell ref="A137:H137"/>
    <mergeCell ref="A126:B126"/>
    <mergeCell ref="F119:H119"/>
    <mergeCell ref="C126:D126"/>
    <mergeCell ref="F122:H122"/>
    <mergeCell ref="A63:C63"/>
    <mergeCell ref="D62:H62"/>
    <mergeCell ref="E73:F82"/>
    <mergeCell ref="G73:H82"/>
    <mergeCell ref="A81:B81"/>
    <mergeCell ref="A82:B82"/>
    <mergeCell ref="D63:H63"/>
    <mergeCell ref="A41:D41"/>
    <mergeCell ref="E41:H41"/>
    <mergeCell ref="E42:H42"/>
    <mergeCell ref="E43:H43"/>
    <mergeCell ref="E44:H44"/>
    <mergeCell ref="A42:D42"/>
    <mergeCell ref="A52:B53"/>
    <mergeCell ref="C52:E52"/>
    <mergeCell ref="G52:H52"/>
    <mergeCell ref="C53:H53"/>
    <mergeCell ref="A79:B79"/>
    <mergeCell ref="A72:B72"/>
    <mergeCell ref="A75:B75"/>
    <mergeCell ref="A71:B71"/>
    <mergeCell ref="A69:B69"/>
    <mergeCell ref="C69:H69"/>
    <mergeCell ref="A77:B77"/>
    <mergeCell ref="A64:C64"/>
    <mergeCell ref="D64:H64"/>
    <mergeCell ref="C71:H71"/>
    <mergeCell ref="A74:B74"/>
    <mergeCell ref="A76:B76"/>
    <mergeCell ref="E72:F72"/>
    <mergeCell ref="A65:C65"/>
    <mergeCell ref="D65:H65"/>
    <mergeCell ref="A35:H35"/>
    <mergeCell ref="A34:B34"/>
    <mergeCell ref="C34:E34"/>
    <mergeCell ref="A39:D39"/>
    <mergeCell ref="E39:H39"/>
    <mergeCell ref="F31:H31"/>
    <mergeCell ref="F32:H32"/>
    <mergeCell ref="A38:H38"/>
    <mergeCell ref="A62:C62"/>
    <mergeCell ref="F34:H34"/>
    <mergeCell ref="A36:B36"/>
    <mergeCell ref="E36:F36"/>
    <mergeCell ref="C36:D36"/>
    <mergeCell ref="G36:H36"/>
    <mergeCell ref="E24:H24"/>
    <mergeCell ref="A26:D26"/>
    <mergeCell ref="E26:H26"/>
    <mergeCell ref="A43:D43"/>
    <mergeCell ref="A44:D44"/>
    <mergeCell ref="A45:H45"/>
    <mergeCell ref="D58:H58"/>
    <mergeCell ref="A58:C58"/>
    <mergeCell ref="G49:H49"/>
    <mergeCell ref="A50:B51"/>
    <mergeCell ref="G50:H50"/>
    <mergeCell ref="D56:H56"/>
    <mergeCell ref="C50:E50"/>
    <mergeCell ref="A59:C61"/>
    <mergeCell ref="D59:H59"/>
    <mergeCell ref="D60:H60"/>
    <mergeCell ref="C49:E49"/>
    <mergeCell ref="A54:B54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3:D23"/>
    <mergeCell ref="E23:H23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E12:H12"/>
    <mergeCell ref="A13:B13"/>
    <mergeCell ref="C13:H13"/>
    <mergeCell ref="C14:H14"/>
    <mergeCell ref="A717:H720"/>
    <mergeCell ref="A716:B716"/>
    <mergeCell ref="E716:F716"/>
    <mergeCell ref="C716:D716"/>
    <mergeCell ref="G716:H716"/>
    <mergeCell ref="A125:H125"/>
    <mergeCell ref="A123:E123"/>
    <mergeCell ref="F123:H123"/>
    <mergeCell ref="A124:E124"/>
    <mergeCell ref="F124:H124"/>
    <mergeCell ref="A291:H291"/>
    <mergeCell ref="A712:H712"/>
    <mergeCell ref="A128:H128"/>
    <mergeCell ref="A715:H715"/>
    <mergeCell ref="A713:H713"/>
    <mergeCell ref="C139:C140"/>
    <mergeCell ref="A709:H709"/>
    <mergeCell ref="A710:H710"/>
    <mergeCell ref="E129:F129"/>
    <mergeCell ref="B705:H705"/>
    <mergeCell ref="B706:H706"/>
    <mergeCell ref="B703:H703"/>
    <mergeCell ref="B699:H699"/>
    <mergeCell ref="A167:A168"/>
    <mergeCell ref="B701:H701"/>
    <mergeCell ref="A695:H695"/>
    <mergeCell ref="A311:B311"/>
    <mergeCell ref="A308:B308"/>
    <mergeCell ref="A309:B309"/>
    <mergeCell ref="A310:B310"/>
    <mergeCell ref="A313:B313"/>
    <mergeCell ref="A317:B317"/>
    <mergeCell ref="A714:H714"/>
    <mergeCell ref="A711:H711"/>
    <mergeCell ref="A129:B129"/>
    <mergeCell ref="D167:D168"/>
    <mergeCell ref="E167:E168"/>
    <mergeCell ref="G167:H168"/>
    <mergeCell ref="A91:B91"/>
    <mergeCell ref="A92:B92"/>
    <mergeCell ref="A93:B93"/>
    <mergeCell ref="A83:B83"/>
    <mergeCell ref="C83:H83"/>
    <mergeCell ref="A107:B107"/>
    <mergeCell ref="A78:B78"/>
    <mergeCell ref="F112:H112"/>
    <mergeCell ref="G127:H127"/>
    <mergeCell ref="A110:B110"/>
    <mergeCell ref="A47:B47"/>
    <mergeCell ref="C47:E47"/>
    <mergeCell ref="B139:B140"/>
    <mergeCell ref="A139:A140"/>
    <mergeCell ref="C167:C168"/>
    <mergeCell ref="C136:D136"/>
    <mergeCell ref="A174:H174"/>
    <mergeCell ref="A171:H171"/>
    <mergeCell ref="A169:H169"/>
    <mergeCell ref="A173:H173"/>
    <mergeCell ref="A172:H172"/>
    <mergeCell ref="A183:B183"/>
    <mergeCell ref="A184:B184"/>
    <mergeCell ref="A185:B185"/>
    <mergeCell ref="A186:B186"/>
    <mergeCell ref="A187:B187"/>
    <mergeCell ref="A259:H259"/>
    <mergeCell ref="A260:B260"/>
    <mergeCell ref="A262:B262"/>
    <mergeCell ref="C132:D132"/>
    <mergeCell ref="C54:E54"/>
    <mergeCell ref="A49:B49"/>
    <mergeCell ref="A55:H55"/>
    <mergeCell ref="A56:C56"/>
    <mergeCell ref="A57:C57"/>
    <mergeCell ref="D57:H57"/>
    <mergeCell ref="G54:H54"/>
    <mergeCell ref="D61:H61"/>
    <mergeCell ref="C51:H51"/>
    <mergeCell ref="A15:B15"/>
    <mergeCell ref="C15:H15"/>
    <mergeCell ref="E40:H40"/>
    <mergeCell ref="A40:D40"/>
    <mergeCell ref="A203:B203"/>
    <mergeCell ref="A204:B204"/>
    <mergeCell ref="G139:H140"/>
    <mergeCell ref="A68:C68"/>
    <mergeCell ref="D68:H68"/>
    <mergeCell ref="A66:C66"/>
    <mergeCell ref="D66:H66"/>
    <mergeCell ref="A67:C67"/>
    <mergeCell ref="D67:H67"/>
    <mergeCell ref="A73:B73"/>
    <mergeCell ref="G72:H72"/>
    <mergeCell ref="A20:D21"/>
    <mergeCell ref="E20:H21"/>
    <mergeCell ref="A22:D22"/>
    <mergeCell ref="E22:H22"/>
    <mergeCell ref="A263:B263"/>
    <mergeCell ref="B708:H708"/>
    <mergeCell ref="B697:H697"/>
    <mergeCell ref="G47:H47"/>
    <mergeCell ref="L204:M204"/>
    <mergeCell ref="A205:B205"/>
    <mergeCell ref="L205:M205"/>
    <mergeCell ref="B707:H707"/>
    <mergeCell ref="L272:M272"/>
    <mergeCell ref="A273:B273"/>
    <mergeCell ref="L273:M273"/>
    <mergeCell ref="A274:B274"/>
    <mergeCell ref="L274:M274"/>
    <mergeCell ref="A254:H254"/>
    <mergeCell ref="A255:H255"/>
    <mergeCell ref="A190:H190"/>
    <mergeCell ref="A191:B191"/>
    <mergeCell ref="G191:H205"/>
    <mergeCell ref="A192:B192"/>
    <mergeCell ref="A193:B193"/>
    <mergeCell ref="A194:B194"/>
    <mergeCell ref="A195:B195"/>
    <mergeCell ref="A196:B196"/>
    <mergeCell ref="A197:B197"/>
    <mergeCell ref="A198:B198"/>
    <mergeCell ref="A199:B199"/>
    <mergeCell ref="A200:B200"/>
    <mergeCell ref="A201:B201"/>
    <mergeCell ref="A202:B202"/>
    <mergeCell ref="A256:H256"/>
    <mergeCell ref="A257:H257"/>
    <mergeCell ref="A258:H258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08" max="16383" man="1"/>
    <brk id="720" max="16383" man="1"/>
    <brk id="764" max="16383" man="1"/>
  </rowBreaks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Report (Zen) Palas 12.09.2022</vt:lpstr>
      <vt:lpstr>valuation</vt:lpstr>
      <vt:lpstr>Note</vt:lpstr>
      <vt:lpstr>Report</vt:lpstr>
      <vt:lpstr>Report!Print_Area</vt:lpstr>
      <vt:lpstr>'Report (Zen) Palas 12.09.2022'!Print_Area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2025-07-15T06:19:19Z</cp:lastPrinted>
  <dcterms:created xsi:type="dcterms:W3CDTF">2019-07-16T09:29:46Z</dcterms:created>
  <dcterms:modified xsi:type="dcterms:W3CDTF">2025-07-15T06:22:39Z</dcterms:modified>
</cp:coreProperties>
</file>