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Shruti\July 25\Dump\"/>
    </mc:Choice>
  </mc:AlternateContent>
  <bookViews>
    <workbookView xWindow="0" yWindow="0" windowWidth="20490" windowHeight="7755"/>
  </bookViews>
  <sheets>
    <sheet name="Sheet1" sheetId="1" r:id="rId1"/>
    <sheet name="A %" sheetId="14" r:id="rId2"/>
    <sheet name="B %" sheetId="15" r:id="rId3"/>
    <sheet name="C %" sheetId="16" r:id="rId4"/>
    <sheet name="Note" sheetId="17" r:id="rId5"/>
    <sheet name="Valuation" sheetId="18" r:id="rId6"/>
    <sheet name="Wing A" sheetId="11" r:id="rId7"/>
    <sheet name="Wing B" sheetId="12" r:id="rId8"/>
    <sheet name="Wing C" sheetId="13" r:id="rId9"/>
  </sheets>
  <definedNames>
    <definedName name="_xlnm.Print_Area" localSheetId="0">Sheet1!$A$1:$J$187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 i="1" l="1"/>
  <c r="L80" i="1" l="1"/>
  <c r="L79" i="1"/>
  <c r="L78" i="1"/>
  <c r="L77" i="1"/>
  <c r="L66" i="1"/>
  <c r="L65" i="1"/>
  <c r="I56" i="1"/>
  <c r="I70" i="1"/>
  <c r="D82" i="1" l="1"/>
  <c r="D78" i="1"/>
  <c r="L74" i="1"/>
  <c r="C73" i="1" s="1"/>
  <c r="D73" i="1" s="1"/>
  <c r="L72" i="1"/>
  <c r="L73" i="1"/>
  <c r="D81" i="1"/>
  <c r="D77" i="1"/>
  <c r="D80" i="1"/>
  <c r="D76" i="1"/>
  <c r="L75" i="1"/>
  <c r="L76" i="1" s="1"/>
  <c r="L81" i="1" s="1"/>
  <c r="L82" i="1" s="1"/>
  <c r="C74" i="1" s="1"/>
  <c r="D79" i="1"/>
  <c r="D75" i="1"/>
  <c r="D61" i="1"/>
  <c r="D68" i="1"/>
  <c r="D64" i="1"/>
  <c r="L60" i="1"/>
  <c r="C59" i="1" s="1"/>
  <c r="L58" i="1"/>
  <c r="D63" i="1"/>
  <c r="L59" i="1"/>
  <c r="L61" i="1"/>
  <c r="L62" i="1" s="1"/>
  <c r="L67" i="1" s="1"/>
  <c r="D67" i="1"/>
  <c r="D66" i="1"/>
  <c r="D62" i="1"/>
  <c r="D65" i="1"/>
  <c r="F73" i="1" l="1"/>
  <c r="K69" i="1" s="1"/>
  <c r="C71" i="1" s="1"/>
  <c r="D74" i="1"/>
  <c r="H73" i="1"/>
  <c r="L63" i="1"/>
  <c r="L64" i="1" s="1"/>
  <c r="D59" i="1"/>
  <c r="L68" i="1" l="1"/>
  <c r="C60" i="1" s="1"/>
  <c r="F59" i="1" l="1"/>
  <c r="K55" i="1" s="1"/>
  <c r="C57" i="1" s="1"/>
  <c r="D60" i="1"/>
  <c r="H59" i="1"/>
  <c r="G7" i="18" l="1"/>
  <c r="G8" i="18"/>
  <c r="F9" i="18"/>
  <c r="G9" i="18"/>
  <c r="F6" i="18"/>
  <c r="G6" i="18" s="1"/>
  <c r="F5" i="18"/>
  <c r="G5" i="18" s="1"/>
  <c r="B16" i="16"/>
  <c r="O7" i="16" s="1"/>
  <c r="H19" i="16" s="1"/>
  <c r="B14" i="16"/>
  <c r="E9" i="16" s="1"/>
  <c r="B12" i="16"/>
  <c r="E8" i="16" s="1"/>
  <c r="B10" i="16"/>
  <c r="L7" i="16" s="1"/>
  <c r="H16" i="16" s="1"/>
  <c r="B8" i="16"/>
  <c r="K6" i="16" s="1"/>
  <c r="G15" i="16" s="1"/>
  <c r="M6" i="16"/>
  <c r="G17" i="16" s="1"/>
  <c r="L6" i="16"/>
  <c r="G16" i="16" s="1"/>
  <c r="I6" i="16"/>
  <c r="G13" i="16" s="1"/>
  <c r="B6" i="16"/>
  <c r="E5" i="16" s="1"/>
  <c r="E4" i="16"/>
  <c r="B16" i="15"/>
  <c r="O6" i="15" s="1"/>
  <c r="G19" i="15" s="1"/>
  <c r="B14" i="15"/>
  <c r="E9" i="15" s="1"/>
  <c r="B12" i="15"/>
  <c r="E8" i="15" s="1"/>
  <c r="B10" i="15"/>
  <c r="L7" i="15" s="1"/>
  <c r="H16" i="15" s="1"/>
  <c r="B8" i="15"/>
  <c r="E6" i="15" s="1"/>
  <c r="I6" i="15"/>
  <c r="I7" i="15" s="1"/>
  <c r="H13" i="15" s="1"/>
  <c r="G13" i="15"/>
  <c r="B6" i="15"/>
  <c r="J6" i="15" s="1"/>
  <c r="G14" i="15" s="1"/>
  <c r="E4" i="15"/>
  <c r="H44" i="1"/>
  <c r="D47" i="1" s="1"/>
  <c r="B16" i="14"/>
  <c r="O7" i="14" s="1"/>
  <c r="H19" i="14" s="1"/>
  <c r="B14" i="14"/>
  <c r="N7" i="14" s="1"/>
  <c r="H18" i="14" s="1"/>
  <c r="B12" i="14"/>
  <c r="E8" i="14" s="1"/>
  <c r="B10" i="14"/>
  <c r="E7" i="14" s="1"/>
  <c r="B8" i="14"/>
  <c r="K7" i="14" s="1"/>
  <c r="H15" i="14" s="1"/>
  <c r="I6" i="14"/>
  <c r="I7" i="14" s="1"/>
  <c r="H13" i="14" s="1"/>
  <c r="B6" i="14"/>
  <c r="J6" i="14" s="1"/>
  <c r="G14" i="14" s="1"/>
  <c r="E4" i="14"/>
  <c r="D49" i="1"/>
  <c r="F7" i="1"/>
  <c r="D99" i="1"/>
  <c r="G93" i="1"/>
  <c r="N34" i="13"/>
  <c r="K34" i="13"/>
  <c r="G34" i="13"/>
  <c r="N33" i="13"/>
  <c r="K33" i="13"/>
  <c r="G33" i="13"/>
  <c r="N32" i="13"/>
  <c r="K32" i="13"/>
  <c r="G32" i="13"/>
  <c r="N31" i="13"/>
  <c r="K31" i="13"/>
  <c r="G31" i="13"/>
  <c r="N30" i="13"/>
  <c r="K30" i="13"/>
  <c r="G30" i="13"/>
  <c r="N29" i="13"/>
  <c r="K29" i="13"/>
  <c r="G29" i="13"/>
  <c r="N28" i="13"/>
  <c r="K28" i="13"/>
  <c r="G28" i="13"/>
  <c r="N27" i="13"/>
  <c r="K27" i="13"/>
  <c r="G27" i="13"/>
  <c r="N26" i="13"/>
  <c r="K26" i="13"/>
  <c r="G26" i="13"/>
  <c r="N25" i="13"/>
  <c r="K25" i="13"/>
  <c r="G25" i="13"/>
  <c r="N24" i="13"/>
  <c r="K24" i="13"/>
  <c r="G24" i="13"/>
  <c r="N23" i="13"/>
  <c r="K23" i="13"/>
  <c r="G23" i="13"/>
  <c r="N22" i="13"/>
  <c r="K22" i="13"/>
  <c r="G22" i="13"/>
  <c r="N21" i="13"/>
  <c r="K21" i="13"/>
  <c r="G21" i="13"/>
  <c r="N20" i="13"/>
  <c r="K20" i="13"/>
  <c r="G20" i="13"/>
  <c r="N19" i="13"/>
  <c r="K19" i="13"/>
  <c r="G19" i="13"/>
  <c r="N18" i="13"/>
  <c r="K18" i="13"/>
  <c r="G18" i="13"/>
  <c r="N17" i="13"/>
  <c r="K17" i="13"/>
  <c r="G17" i="13"/>
  <c r="N16" i="13"/>
  <c r="K16" i="13"/>
  <c r="G16" i="13"/>
  <c r="N15" i="13"/>
  <c r="K15" i="13"/>
  <c r="G15" i="13"/>
  <c r="N14" i="13"/>
  <c r="K14" i="13"/>
  <c r="G14" i="13"/>
  <c r="N13" i="13"/>
  <c r="K13" i="13"/>
  <c r="G13" i="13"/>
  <c r="N12" i="13"/>
  <c r="K12" i="13"/>
  <c r="G12" i="13"/>
  <c r="N11" i="13"/>
  <c r="K11" i="13"/>
  <c r="G11" i="13"/>
  <c r="N10" i="13"/>
  <c r="K10" i="13"/>
  <c r="G10" i="13"/>
  <c r="N9" i="13"/>
  <c r="K9" i="13"/>
  <c r="G9" i="13"/>
  <c r="N8" i="13"/>
  <c r="K8" i="13"/>
  <c r="G8" i="13"/>
  <c r="N7" i="13"/>
  <c r="K7" i="13"/>
  <c r="G7" i="13"/>
  <c r="M34" i="12"/>
  <c r="J34" i="12"/>
  <c r="F34" i="12"/>
  <c r="M33" i="12"/>
  <c r="J33" i="12"/>
  <c r="F33" i="12"/>
  <c r="M32" i="12"/>
  <c r="J32" i="12"/>
  <c r="F32" i="12"/>
  <c r="M31" i="12"/>
  <c r="J31" i="12"/>
  <c r="F31" i="12"/>
  <c r="M30" i="12"/>
  <c r="J30" i="12"/>
  <c r="F30" i="12"/>
  <c r="M29" i="12"/>
  <c r="J29" i="12"/>
  <c r="F29" i="12"/>
  <c r="M28" i="12"/>
  <c r="J28" i="12"/>
  <c r="F28" i="12"/>
  <c r="M27" i="12"/>
  <c r="J27" i="12"/>
  <c r="F27" i="12"/>
  <c r="M26" i="12"/>
  <c r="J26" i="12"/>
  <c r="F26" i="12"/>
  <c r="M25" i="12"/>
  <c r="J25" i="12"/>
  <c r="F25" i="12"/>
  <c r="M24" i="12"/>
  <c r="J24" i="12"/>
  <c r="F24" i="12"/>
  <c r="M23" i="12"/>
  <c r="J23" i="12"/>
  <c r="F23" i="12"/>
  <c r="M22" i="12"/>
  <c r="J22" i="12"/>
  <c r="F22" i="12"/>
  <c r="M21" i="12"/>
  <c r="J21" i="12"/>
  <c r="F21" i="12"/>
  <c r="M20" i="12"/>
  <c r="J20" i="12"/>
  <c r="F20" i="12"/>
  <c r="M19" i="12"/>
  <c r="J19" i="12"/>
  <c r="F19" i="12"/>
  <c r="M18" i="12"/>
  <c r="J18" i="12"/>
  <c r="F18" i="12"/>
  <c r="M17" i="12"/>
  <c r="J17" i="12"/>
  <c r="F17" i="12"/>
  <c r="M16" i="12"/>
  <c r="J16" i="12"/>
  <c r="F16" i="12"/>
  <c r="M15" i="12"/>
  <c r="J15" i="12"/>
  <c r="F15" i="12"/>
  <c r="M14" i="12"/>
  <c r="J14" i="12"/>
  <c r="F14" i="12"/>
  <c r="M13" i="12"/>
  <c r="J13" i="12"/>
  <c r="F13" i="12"/>
  <c r="M12" i="12"/>
  <c r="J12" i="12"/>
  <c r="F12" i="12"/>
  <c r="M11" i="12"/>
  <c r="J11" i="12"/>
  <c r="F11" i="12"/>
  <c r="M10" i="12"/>
  <c r="J10" i="12"/>
  <c r="F10" i="12"/>
  <c r="M9" i="12"/>
  <c r="J9" i="12"/>
  <c r="F9" i="12"/>
  <c r="M8" i="12"/>
  <c r="J8" i="12"/>
  <c r="F8" i="12"/>
  <c r="M7" i="12"/>
  <c r="J7" i="12"/>
  <c r="F7" i="12"/>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H43" i="1"/>
  <c r="C43" i="1"/>
  <c r="M7"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9" i="11"/>
  <c r="F10" i="11"/>
  <c r="F11" i="11"/>
  <c r="F12" i="11"/>
  <c r="F13" i="11"/>
  <c r="F14" i="11"/>
  <c r="F15" i="11"/>
  <c r="F16" i="11"/>
  <c r="F17" i="11"/>
  <c r="F18" i="11"/>
  <c r="F19" i="11"/>
  <c r="F20" i="11"/>
  <c r="M33" i="11"/>
  <c r="J33" i="11"/>
  <c r="M32" i="11"/>
  <c r="J32" i="11"/>
  <c r="M31" i="11"/>
  <c r="J31" i="11"/>
  <c r="M30" i="11"/>
  <c r="J30" i="11"/>
  <c r="M6" i="11"/>
  <c r="J6" i="11"/>
  <c r="F6" i="11"/>
  <c r="J6" i="16"/>
  <c r="G14" i="16" s="1"/>
  <c r="N7" i="15"/>
  <c r="H18" i="15" s="1"/>
  <c r="J7" i="14"/>
  <c r="H14" i="14" s="1"/>
  <c r="E5" i="14"/>
  <c r="L7" i="14"/>
  <c r="H16" i="14" s="1"/>
  <c r="O7" i="15"/>
  <c r="H19" i="15" s="1"/>
  <c r="M7" i="14"/>
  <c r="H17" i="14" s="1"/>
  <c r="J7" i="16"/>
  <c r="H14" i="16" s="1"/>
  <c r="M7" i="16"/>
  <c r="H17" i="16" s="1"/>
  <c r="E6" i="14" l="1"/>
  <c r="L6" i="15"/>
  <c r="G16" i="15" s="1"/>
  <c r="N6" i="16"/>
  <c r="G18" i="16" s="1"/>
  <c r="E9" i="14"/>
  <c r="K6" i="14"/>
  <c r="G15" i="14" s="1"/>
  <c r="J35" i="12"/>
  <c r="I35" i="12" s="1"/>
  <c r="N7" i="16"/>
  <c r="H18" i="16" s="1"/>
  <c r="K7" i="15"/>
  <c r="H15" i="15" s="1"/>
  <c r="E10" i="16"/>
  <c r="M6" i="14"/>
  <c r="G17" i="14" s="1"/>
  <c r="I7" i="16"/>
  <c r="H13" i="16" s="1"/>
  <c r="G35" i="13"/>
  <c r="F35" i="13" s="1"/>
  <c r="E7" i="15"/>
  <c r="G13" i="14"/>
  <c r="F35" i="12"/>
  <c r="E35" i="12" s="1"/>
  <c r="N35" i="13"/>
  <c r="M35" i="13" s="1"/>
  <c r="L6" i="14"/>
  <c r="G16" i="14" s="1"/>
  <c r="E5" i="15"/>
  <c r="M35" i="12"/>
  <c r="L35" i="12" s="1"/>
  <c r="O6" i="16"/>
  <c r="G19" i="16" s="1"/>
  <c r="G20" i="16" s="1"/>
  <c r="K7" i="16"/>
  <c r="H15" i="16" s="1"/>
  <c r="N6" i="15"/>
  <c r="G18" i="15" s="1"/>
  <c r="J34" i="11"/>
  <c r="I34" i="11" s="1"/>
  <c r="K35" i="13"/>
  <c r="J35" i="13" s="1"/>
  <c r="E7" i="16"/>
  <c r="F34" i="11"/>
  <c r="E34" i="11" s="1"/>
  <c r="M6" i="15"/>
  <c r="G17" i="15" s="1"/>
  <c r="E6" i="16"/>
  <c r="E10" i="15"/>
  <c r="K6" i="15"/>
  <c r="G15" i="15" s="1"/>
  <c r="M34" i="11"/>
  <c r="L34" i="11" s="1"/>
  <c r="G10" i="18"/>
  <c r="H20" i="14"/>
  <c r="J7" i="15"/>
  <c r="H14" i="15" s="1"/>
  <c r="N6" i="14"/>
  <c r="G18" i="14" s="1"/>
  <c r="E10" i="14"/>
  <c r="M7" i="15"/>
  <c r="H17" i="15" s="1"/>
  <c r="O6" i="14"/>
  <c r="G19" i="14" s="1"/>
  <c r="G20" i="14" l="1"/>
  <c r="G20" i="15"/>
  <c r="H20" i="16"/>
  <c r="H20" i="15"/>
</calcChain>
</file>

<file path=xl/sharedStrings.xml><?xml version="1.0" encoding="utf-8"?>
<sst xmlns="http://schemas.openxmlformats.org/spreadsheetml/2006/main" count="501" uniqueCount="222">
  <si>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</si>
  <si>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</si>
  <si>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</si>
  <si>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</si>
  <si>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</si>
  <si>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</si>
  <si>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</si>
  <si>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</si>
  <si>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</si>
  <si>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</si>
  <si>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</si>
  <si>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</si>
  <si>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</si>
  <si>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</si>
  <si>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</si>
  <si>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</si>
  <si>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</si>
  <si>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</si>
  <si>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</si>
  <si>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</si>
  <si>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</si>
  <si>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</si>
  <si>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number of Buildings</t>
  </si>
  <si>
    <t>Building wise Construction details</t>
  </si>
  <si>
    <t>Recommended Rates of the Property :</t>
  </si>
  <si>
    <t>Quality of infrastructure in vicinity</t>
  </si>
  <si>
    <t>Type of Work</t>
  </si>
  <si>
    <t>Plinth</t>
  </si>
  <si>
    <t>RCC</t>
  </si>
  <si>
    <t>Plaster</t>
  </si>
  <si>
    <t xml:space="preserve">Latitude &amp; Longitude </t>
  </si>
  <si>
    <t>Flooring</t>
  </si>
  <si>
    <t>Finishing</t>
  </si>
  <si>
    <t xml:space="preserve">Valuation Report </t>
  </si>
  <si>
    <t>Yes</t>
  </si>
  <si>
    <t xml:space="preserve">Residential </t>
  </si>
  <si>
    <t>Type of Structure : RCC Framed Structure</t>
  </si>
  <si>
    <t>Expiry date:NA</t>
  </si>
  <si>
    <t>O. Certificate No.: NA</t>
  </si>
  <si>
    <t>Date of approval: NA</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</si>
  <si>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</si>
  <si>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</si>
  <si>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</si>
  <si>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</si>
  <si>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</si>
  <si>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</si>
  <si>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</si>
  <si>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Expiry date: NA</t>
  </si>
  <si>
    <t>Projected life of the structure: 60 Years After Completion</t>
  </si>
  <si>
    <t>Material laying at Site: :Bricks, Cement &amp; Steel etc.</t>
  </si>
  <si>
    <t>No of floors at site : See Construction details</t>
  </si>
  <si>
    <t>Wheather the construction is as per approved Building plan : Under Construction</t>
  </si>
  <si>
    <t>Does the boundaries at site match, as mentioned in the Docoumentation: NA</t>
  </si>
  <si>
    <t>all available at  1 to 2 km.</t>
  </si>
  <si>
    <t>Dated</t>
  </si>
  <si>
    <t xml:space="preserve">Project location details       </t>
  </si>
  <si>
    <t>CTS No</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</si>
  <si>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</si>
  <si>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</si>
  <si>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</si>
  <si>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</si>
  <si>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</si>
  <si>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</si>
  <si>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</si>
  <si>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</si>
  <si>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</si>
  <si>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</si>
  <si>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 xml:space="preserve">C.certificate No  </t>
  </si>
  <si>
    <t>Expected Completion</t>
  </si>
  <si>
    <t>Approved no of Floors</t>
  </si>
  <si>
    <t>Floor rise rate  Per Sq. Ft.</t>
  </si>
  <si>
    <t>Development charges Per Sq. Ft.</t>
  </si>
  <si>
    <t>Distress valuation of the property Per Sq. Ft.</t>
  </si>
  <si>
    <t xml:space="preserve">Commencement date of construction </t>
  </si>
  <si>
    <t>Society formation charges</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</si>
  <si>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</si>
  <si>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</si>
  <si>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</si>
  <si>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</si>
  <si>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</si>
  <si>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</si>
  <si>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</si>
  <si>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</si>
  <si>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</si>
  <si>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</si>
  <si>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</si>
  <si>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</si>
  <si>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</si>
  <si>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</si>
  <si>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</si>
  <si>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</si>
  <si>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</si>
  <si>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</si>
  <si>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</si>
  <si>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</si>
  <si>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</si>
  <si>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</si>
  <si>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</si>
  <si>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</si>
  <si>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</si>
  <si>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</si>
  <si>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Middle class</t>
  </si>
  <si>
    <t>Particulars</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</si>
  <si>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</si>
  <si>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</si>
  <si>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</si>
  <si>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</si>
  <si>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</si>
  <si>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</si>
  <si>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</si>
  <si>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</si>
  <si>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</si>
  <si>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</si>
  <si>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</si>
  <si>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</si>
  <si>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</si>
  <si>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</si>
  <si>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</si>
  <si>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</si>
  <si>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</si>
  <si>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</si>
  <si>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</si>
  <si>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Photographs of Property :</t>
  </si>
  <si>
    <t>Google Map :</t>
  </si>
  <si>
    <t xml:space="preserve">Construction details:                                                                  </t>
  </si>
  <si>
    <t xml:space="preserve">totaL floor </t>
  </si>
  <si>
    <t>Refer Data</t>
  </si>
  <si>
    <t>Approved no of units</t>
  </si>
  <si>
    <t>Name &amp; No of Buildings</t>
  </si>
  <si>
    <t>Authorized Signatory
Name &amp; Seal of the agency</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</si>
  <si>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</si>
  <si>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Approved usage of the Property: Residential
(Restrictive convenants in regards to land use , if any)</t>
  </si>
  <si>
    <t>M/s. Mangalnath Developers</t>
  </si>
  <si>
    <t>Safal Sai</t>
  </si>
  <si>
    <t>453 &amp; 453 (1 to 74)</t>
  </si>
  <si>
    <t>Safal Sai, CTS no. 453 &amp; 453 (1 to 74) of village Borla, Kelkar wadi raod, Near Ghatla Municipal Marathi School, Chembur, Mumbai 400 071</t>
  </si>
  <si>
    <t>Borla</t>
  </si>
  <si>
    <t>Kelkar Wadi road</t>
  </si>
  <si>
    <t>Mumbai</t>
  </si>
  <si>
    <t>Chembur</t>
  </si>
  <si>
    <t>400 071</t>
  </si>
  <si>
    <t>Near Ghatla Municipal Marathi School</t>
  </si>
  <si>
    <t>About 1.2 Km from Govandi Railway Station</t>
  </si>
  <si>
    <t>Ghatla Municipal Marathi School</t>
  </si>
  <si>
    <t>Ashirwad Hospital</t>
  </si>
  <si>
    <t>Open plot</t>
  </si>
  <si>
    <t>Slum</t>
  </si>
  <si>
    <t>Non slum</t>
  </si>
  <si>
    <t>Total fungible area to project</t>
  </si>
  <si>
    <t xml:space="preserve">Rehab - 637.27 </t>
  </si>
  <si>
    <t>Sale - 1899.76</t>
  </si>
  <si>
    <t>SRA/ENG/3851/MW/PL/AP</t>
  </si>
  <si>
    <t>12/09/2018.</t>
  </si>
  <si>
    <t>SRA/ENG/3851/MW/PL/AP                                                                                                                                 This CC is Re endorsed for further extended for 4th to 9th floor for wing C, 1st to 9th floor for wing A and 4th, 5th(pt) floor for wing B</t>
  </si>
  <si>
    <t>Wing A &amp; C - Pit parking + Stilt + 1st to 10th floor, Wing B - Pit parking + Stilt + 1st to 5th(pt) floor</t>
  </si>
  <si>
    <t>Recommended rate of the flat Per Sq. Ft. ( on Carpet area)</t>
  </si>
  <si>
    <t>3 Wings</t>
  </si>
  <si>
    <t>Proposed no of Floors</t>
  </si>
  <si>
    <t>Axis Sanpada</t>
  </si>
  <si>
    <t>Pratiksha</t>
  </si>
  <si>
    <t>Market Research Data</t>
  </si>
  <si>
    <t>Source</t>
  </si>
  <si>
    <t>Distance from proposed property</t>
  </si>
  <si>
    <t>Net Carpet</t>
  </si>
  <si>
    <t>Saleable Area</t>
  </si>
  <si>
    <t>Rate on Saleable</t>
  </si>
  <si>
    <t>Market Value</t>
  </si>
  <si>
    <t>99acres</t>
  </si>
  <si>
    <t>Average</t>
  </si>
  <si>
    <t xml:space="preserve">Valuation Adopted </t>
  </si>
  <si>
    <t>MagicBrick</t>
  </si>
  <si>
    <t>1BHK</t>
  </si>
  <si>
    <t>2BHK</t>
  </si>
  <si>
    <t>600000/-</t>
  </si>
  <si>
    <t>RERA No.</t>
  </si>
  <si>
    <t>P51800009799</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</si>
  <si>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</si>
  <si>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</si>
  <si>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</si>
  <si>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</si>
  <si>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</si>
  <si>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</si>
  <si>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</si>
  <si>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</si>
  <si>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</si>
  <si>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</si>
  <si>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</si>
  <si>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</si>
  <si>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</si>
  <si>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</si>
  <si>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</si>
  <si>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</si>
  <si>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</si>
  <si>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</si>
  <si>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</si>
  <si>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</si>
  <si>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</si>
  <si>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</si>
  <si>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</si>
  <si>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</si>
  <si>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</si>
  <si>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</si>
  <si>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</si>
  <si>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</si>
  <si>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</si>
  <si>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</si>
  <si>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</si>
  <si>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</si>
  <si>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</si>
  <si>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Wing C = G + 1st to 13th Floor</t>
  </si>
  <si>
    <t>Stilt/Ground + 1st to 12th upper floor (All wings)</t>
  </si>
  <si>
    <t>Wing A, B &amp; C = G + 1st to 12th Floor</t>
  </si>
  <si>
    <t xml:space="preserve">Hiten Adani - 7303199999.
</t>
  </si>
  <si>
    <t>A, B &amp; C wings</t>
  </si>
  <si>
    <t>Location Link</t>
  </si>
  <si>
    <t>https://goo.gl/maps/TXAFofFyrerDXC3B7</t>
  </si>
  <si>
    <t>Office No. 1031, Wing J, Akshar Business Park, Plot No. 03 Sector 25, Near APMC Market,
Vashi, Navi Mumbai, Maharashtra 400703 TEL: 022-46090378/79/80                                                                       
E mail : vsjcapf@gmail.com. Web site : www.vsjadon.com</t>
  </si>
  <si>
    <t>`</t>
  </si>
  <si>
    <t>SRA/ENG/3851/MW/PL/AP                                                                                                                                 This CC is granted for 9th to 12th upper floors incl. LMR &amp; OHWT to Sale Wing A &amp; 5th (Pt) upper floor for Sale Wing B &amp; 6th to 12th upper floors for RCC frame work Sale Wing B &amp; 9th to 12th upper floors incl. LMR &amp; OHWT for Sale Wing C as per approved amended plan dtd 24/12/2019.</t>
  </si>
  <si>
    <t>23/07/2020.</t>
  </si>
  <si>
    <t>19.052181,72.907929</t>
  </si>
  <si>
    <r>
      <t xml:space="preserve">Remarks:
1. Construction work is the same as last visit (dtd.07/04/2025), but work is in process at the time of the visit. (Slow Speed)
2. Car parking is subjected to authentic documentation.
3. We considered given rate verify by market inquire.
4. Recommended rate should be considered as all inclusive rate if other charges are not mentioned. (Excluding GST &amp; other government Taxes)
5. We have updated CC taken from Rera 15/07/2024.
6. Since the project has received first CC on 23/07/2020., But construction work of Wing A, B &amp; C is under construction.
7. As checked on RERA portal on date 14/07/2025, we have observed that above project name has changed to Safal Sai And Safal Sainath. Please check from your end.
7. </t>
    </r>
    <r>
      <rPr>
        <b/>
        <sz val="11"/>
        <color rgb="FFFF0000"/>
        <rFont val="Times New Roman"/>
        <family val="1"/>
      </rPr>
      <t>As per RERA, completion period of project Safal Sai is expired on 31/03/2025 but still project is under construction.</t>
    </r>
    <r>
      <rPr>
        <b/>
        <sz val="11"/>
        <color indexed="8"/>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</si>
</sst>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19"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b/>
      <sz val="11"/>
      <name val="Times New Roman"/>
      <family val="1"/>
    </font>
    <font>
      <sz val="11"/>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2"/>
      <color theme="1"/>
      <name val="Times New Roman"/>
      <family val="1"/>
    </font>
    <font>
      <sz val="11"/>
      <color theme="1"/>
      <name val="Times New Roman"/>
      <family val="1"/>
    </font>
    <font>
      <sz val="11"/>
      <color rgb="FFFF0000"/>
      <name val="Calibri"/>
      <family val="2"/>
    </font>
    <font>
      <sz val="12"/>
      <color theme="1"/>
      <name val="Times New Roman"/>
      <family val="1"/>
    </font>
    <font>
      <sz val="12"/>
      <name val="Times New Roman"/>
      <family val="1"/>
    </font>
    <font>
      <b/>
      <sz val="12"/>
      <name val="Times New Roman"/>
      <family val="1"/>
    </font>
    <font>
      <sz val="11"/>
      <color rgb="FF000000"/>
      <name val="Times New Roman"/>
      <family val="1"/>
    </font>
    <font>
      <u/>
      <sz val="11"/>
      <color theme="10"/>
      <name val="Calibri"/>
      <family val="2"/>
      <scheme val="minor"/>
    </font>
    <font>
      <b/>
      <sz val="11"/>
      <color rgb="FFFF0000"/>
      <name val="Times New Roman"/>
      <family val="1"/>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164" fontId="1" fillId="0" borderId="0" applyFont="0" applyFill="0" applyBorder="0" applyAlignment="0" applyProtection="0"/>
    <xf numFmtId="0" fontId="2" fillId="0" borderId="0"/>
    <xf numFmtId="0" fontId="1" fillId="0" borderId="0"/>
    <xf numFmtId="0" fontId="7" fillId="0" borderId="0"/>
    <xf numFmtId="0" fontId="7" fillId="0" borderId="0"/>
    <xf numFmtId="0" fontId="7" fillId="0" borderId="0"/>
    <xf numFmtId="0" fontId="17" fillId="0" borderId="0" applyNumberFormat="0" applyFill="0" applyBorder="0" applyAlignment="0" applyProtection="0"/>
  </cellStyleXfs>
  <cellXfs count="183">
    <xf numFmtId="0" fontId="0" fillId="0" borderId="0" xfId="0"/>
    <xf numFmtId="0" fontId="4" fillId="0" borderId="1" xfId="0" applyFont="1" applyFill="1" applyBorder="1" applyAlignment="1">
      <alignment vertical="top"/>
    </xf>
    <xf numFmtId="0" fontId="0" fillId="0" borderId="2" xfId="0" applyBorder="1"/>
    <xf numFmtId="0" fontId="8" fillId="0" borderId="2" xfId="0" applyFont="1" applyBorder="1"/>
    <xf numFmtId="0" fontId="0" fillId="0" borderId="3" xfId="0" applyBorder="1" applyAlignment="1"/>
    <xf numFmtId="0" fontId="0" fillId="2" borderId="2" xfId="0" applyFill="1" applyBorder="1"/>
    <xf numFmtId="0" fontId="8" fillId="0" borderId="2" xfId="0" applyFont="1" applyBorder="1" applyAlignment="1">
      <alignment horizontal="center"/>
    </xf>
    <xf numFmtId="0" fontId="4" fillId="0" borderId="4" xfId="0" applyFont="1" applyFill="1" applyBorder="1" applyAlignment="1">
      <alignment vertical="top"/>
    </xf>
    <xf numFmtId="0" fontId="7" fillId="0" borderId="0" xfId="4"/>
    <xf numFmtId="0" fontId="8" fillId="2" borderId="2" xfId="4" applyFont="1" applyFill="1" applyBorder="1"/>
    <xf numFmtId="0" fontId="7" fillId="0" borderId="2" xfId="4" applyBorder="1"/>
    <xf numFmtId="0" fontId="7" fillId="0" borderId="0" xfId="4" applyBorder="1"/>
    <xf numFmtId="0" fontId="7" fillId="0" borderId="5" xfId="4" applyBorder="1"/>
    <xf numFmtId="0" fontId="7" fillId="0" borderId="0" xfId="4" applyAlignment="1">
      <alignment wrapText="1"/>
    </xf>
    <xf numFmtId="0" fontId="7" fillId="0" borderId="2" xfId="4" applyBorder="1" applyAlignment="1">
      <alignment wrapText="1"/>
    </xf>
    <xf numFmtId="0" fontId="9" fillId="0" borderId="0" xfId="4" applyFont="1"/>
    <xf numFmtId="2" fontId="4" fillId="0" borderId="2" xfId="0" applyNumberFormat="1" applyFont="1" applyFill="1" applyBorder="1" applyAlignment="1">
      <alignment horizontal="left" vertical="top" wrapText="1"/>
    </xf>
    <xf numFmtId="1" fontId="4" fillId="0" borderId="2" xfId="0" applyNumberFormat="1" applyFont="1" applyFill="1" applyBorder="1" applyAlignment="1">
      <alignment horizontal="left" vertical="top" wrapText="1"/>
    </xf>
    <xf numFmtId="14" fontId="0" fillId="0" borderId="0" xfId="0" applyNumberFormat="1"/>
    <xf numFmtId="14" fontId="1" fillId="0" borderId="0" xfId="3" applyNumberFormat="1"/>
    <xf numFmtId="0" fontId="1" fillId="0" borderId="0" xfId="3"/>
    <xf numFmtId="0" fontId="7" fillId="0" borderId="0" xfId="5"/>
    <xf numFmtId="0" fontId="8" fillId="0" borderId="2" xfId="5" applyFont="1" applyBorder="1" applyAlignment="1">
      <alignment horizontal="center" vertical="top" wrapText="1"/>
    </xf>
    <xf numFmtId="0" fontId="7" fillId="0" borderId="2" xfId="5" applyBorder="1" applyAlignment="1">
      <alignment horizontal="center" vertical="center"/>
    </xf>
    <xf numFmtId="0" fontId="7" fillId="0" borderId="2" xfId="5" applyBorder="1" applyAlignment="1">
      <alignment horizontal="left" vertical="center"/>
    </xf>
    <xf numFmtId="1" fontId="7" fillId="0" borderId="2" xfId="5" applyNumberFormat="1" applyBorder="1" applyAlignment="1">
      <alignment horizontal="center" vertical="center"/>
    </xf>
    <xf numFmtId="165" fontId="7" fillId="0" borderId="2" xfId="1" applyNumberFormat="1" applyFont="1" applyBorder="1" applyAlignment="1">
      <alignment horizontal="right" vertical="center"/>
    </xf>
    <xf numFmtId="0" fontId="8" fillId="0" borderId="2" xfId="5" applyFont="1" applyBorder="1" applyAlignment="1">
      <alignment horizontal="center" vertical="center"/>
    </xf>
    <xf numFmtId="1" fontId="9" fillId="0" borderId="2" xfId="5" applyNumberFormat="1" applyFont="1" applyBorder="1" applyAlignment="1">
      <alignment horizontal="center" vertical="center"/>
    </xf>
    <xf numFmtId="0" fontId="1" fillId="0" borderId="2" xfId="3" applyBorder="1" applyAlignment="1">
      <alignment horizontal="center" vertical="center"/>
    </xf>
    <xf numFmtId="0" fontId="12" fillId="0" borderId="0" xfId="3" applyFont="1"/>
    <xf numFmtId="0" fontId="7" fillId="0" borderId="2" xfId="5" applyFont="1" applyBorder="1" applyAlignment="1">
      <alignment horizontal="center" vertical="center"/>
    </xf>
    <xf numFmtId="0" fontId="3" fillId="0" borderId="1" xfId="0" applyFont="1" applyFill="1" applyBorder="1" applyAlignment="1">
      <alignment vertical="top"/>
    </xf>
    <xf numFmtId="0" fontId="3" fillId="0" borderId="4" xfId="0" applyFont="1" applyFill="1" applyBorder="1" applyAlignment="1">
      <alignment vertical="top"/>
    </xf>
    <xf numFmtId="0" fontId="13" fillId="0" borderId="19" xfId="6" applyFont="1" applyFill="1" applyBorder="1" applyProtection="1">
      <protection hidden="1"/>
    </xf>
    <xf numFmtId="0" fontId="13" fillId="0" borderId="0" xfId="6" applyFont="1" applyFill="1" applyBorder="1" applyProtection="1">
      <protection hidden="1"/>
    </xf>
    <xf numFmtId="0" fontId="16" fillId="0" borderId="0" xfId="0" applyFont="1" applyFill="1" applyBorder="1" applyProtection="1">
      <protection hidden="1"/>
    </xf>
    <xf numFmtId="0" fontId="16" fillId="0" borderId="32" xfId="0" applyFont="1" applyFill="1" applyBorder="1" applyProtection="1">
      <protection hidden="1"/>
    </xf>
    <xf numFmtId="0" fontId="14" fillId="0" borderId="21" xfId="6" applyFont="1" applyFill="1" applyBorder="1" applyAlignment="1" applyProtection="1">
      <alignment horizontal="center" vertical="top"/>
      <protection locked="0"/>
    </xf>
    <xf numFmtId="0" fontId="14" fillId="0" borderId="2" xfId="6" applyFont="1" applyFill="1" applyBorder="1" applyAlignment="1" applyProtection="1">
      <alignment horizontal="center" vertical="top"/>
      <protection locked="0"/>
    </xf>
    <xf numFmtId="0" fontId="14" fillId="0" borderId="2" xfId="6" applyFont="1" applyFill="1" applyBorder="1" applyAlignment="1" applyProtection="1">
      <alignment horizontal="center" vertical="top" wrapText="1"/>
      <protection locked="0"/>
    </xf>
    <xf numFmtId="0" fontId="4" fillId="0" borderId="1"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2" xfId="0" applyFont="1" applyFill="1" applyBorder="1" applyAlignment="1">
      <alignment horizontal="left" vertical="top"/>
    </xf>
    <xf numFmtId="0" fontId="4" fillId="0" borderId="2" xfId="0" applyFont="1" applyFill="1" applyBorder="1" applyAlignment="1">
      <alignment vertical="top" wrapText="1"/>
    </xf>
    <xf numFmtId="0" fontId="4" fillId="0" borderId="1" xfId="0" applyFont="1" applyFill="1" applyBorder="1" applyAlignment="1">
      <alignment vertical="top" wrapText="1"/>
    </xf>
    <xf numFmtId="0" fontId="11" fillId="0" borderId="0" xfId="0" applyFont="1" applyFill="1"/>
    <xf numFmtId="0" fontId="4" fillId="0" borderId="2" xfId="0" applyFont="1" applyFill="1" applyBorder="1" applyAlignment="1">
      <alignment vertical="top"/>
    </xf>
    <xf numFmtId="0" fontId="13" fillId="0" borderId="20" xfId="6" applyFont="1" applyFill="1" applyBorder="1" applyProtection="1">
      <protection hidden="1"/>
    </xf>
    <xf numFmtId="0" fontId="0" fillId="0" borderId="0" xfId="0" applyFill="1"/>
    <xf numFmtId="0" fontId="13" fillId="0" borderId="23" xfId="6" applyFont="1" applyFill="1" applyBorder="1" applyProtection="1">
      <protection hidden="1"/>
    </xf>
    <xf numFmtId="0" fontId="13" fillId="0" borderId="23" xfId="6" applyFont="1" applyFill="1" applyBorder="1"/>
    <xf numFmtId="0" fontId="14" fillId="0" borderId="2" xfId="6" applyFont="1" applyFill="1" applyBorder="1" applyAlignment="1" applyProtection="1">
      <alignment horizontal="center" wrapText="1"/>
      <protection locked="0"/>
    </xf>
    <xf numFmtId="0" fontId="16" fillId="0" borderId="23" xfId="0" applyNumberFormat="1" applyFont="1" applyFill="1" applyBorder="1" applyProtection="1">
      <protection hidden="1"/>
    </xf>
    <xf numFmtId="1" fontId="14" fillId="0" borderId="2" xfId="6" applyNumberFormat="1" applyFont="1" applyFill="1" applyBorder="1" applyAlignment="1" applyProtection="1">
      <alignment horizontal="center" wrapText="1"/>
      <protection locked="0"/>
    </xf>
    <xf numFmtId="1" fontId="0" fillId="0" borderId="23" xfId="0" applyNumberFormat="1" applyFill="1" applyBorder="1"/>
    <xf numFmtId="1" fontId="0" fillId="0" borderId="23" xfId="0" applyNumberFormat="1" applyFill="1" applyBorder="1" applyAlignment="1">
      <alignment horizontal="right"/>
    </xf>
    <xf numFmtId="0" fontId="14" fillId="0" borderId="28" xfId="6" applyFont="1" applyFill="1" applyBorder="1" applyAlignment="1" applyProtection="1">
      <alignment horizontal="center" wrapText="1"/>
      <protection locked="0"/>
    </xf>
    <xf numFmtId="1" fontId="0" fillId="0" borderId="33" xfId="0" applyNumberFormat="1" applyFill="1" applyBorder="1"/>
    <xf numFmtId="0" fontId="4" fillId="0" borderId="0" xfId="2" applyFont="1" applyFill="1"/>
    <xf numFmtId="0" fontId="11" fillId="0" borderId="0" xfId="0" applyFont="1" applyFill="1" applyAlignment="1">
      <alignment wrapText="1"/>
    </xf>
    <xf numFmtId="0" fontId="10" fillId="0" borderId="0" xfId="0" applyFont="1" applyFill="1"/>
    <xf numFmtId="0" fontId="14" fillId="0" borderId="21" xfId="6" applyFont="1" applyFill="1" applyBorder="1" applyAlignment="1" applyProtection="1">
      <alignment horizontal="center" vertical="top"/>
      <protection locked="0"/>
    </xf>
    <xf numFmtId="0" fontId="14" fillId="0" borderId="2" xfId="6" applyFont="1" applyFill="1" applyBorder="1" applyAlignment="1" applyProtection="1">
      <alignment horizontal="center" vertical="top"/>
      <protection locked="0"/>
    </xf>
    <xf numFmtId="9" fontId="14" fillId="0" borderId="1" xfId="6" applyNumberFormat="1" applyFont="1" applyFill="1" applyBorder="1" applyAlignment="1" applyProtection="1">
      <alignment horizontal="center" vertical="center" wrapText="1"/>
      <protection hidden="1"/>
    </xf>
    <xf numFmtId="9" fontId="14" fillId="0" borderId="6" xfId="6" applyNumberFormat="1" applyFont="1" applyFill="1" applyBorder="1" applyAlignment="1" applyProtection="1">
      <alignment horizontal="center" vertical="center" wrapText="1"/>
      <protection hidden="1"/>
    </xf>
    <xf numFmtId="0" fontId="14" fillId="0" borderId="21" xfId="6" applyFont="1" applyFill="1" applyBorder="1" applyAlignment="1" applyProtection="1">
      <alignment horizontal="center" vertical="top" wrapText="1"/>
      <protection locked="0"/>
    </xf>
    <xf numFmtId="0" fontId="14" fillId="0" borderId="2" xfId="6" applyFont="1" applyFill="1" applyBorder="1" applyAlignment="1" applyProtection="1">
      <alignment horizontal="center" vertical="top" wrapText="1"/>
      <protection locked="0"/>
    </xf>
    <xf numFmtId="0" fontId="14" fillId="0" borderId="27" xfId="6" applyFont="1" applyFill="1" applyBorder="1" applyAlignment="1" applyProtection="1">
      <alignment horizontal="center" vertical="top" wrapText="1"/>
      <protection locked="0"/>
    </xf>
    <xf numFmtId="0" fontId="14" fillId="0" borderId="28" xfId="6" applyFont="1" applyFill="1" applyBorder="1" applyAlignment="1" applyProtection="1">
      <alignment horizontal="center" vertical="top" wrapText="1"/>
      <protection locked="0"/>
    </xf>
    <xf numFmtId="9" fontId="14" fillId="0" borderId="29" xfId="6" applyNumberFormat="1" applyFont="1" applyFill="1" applyBorder="1" applyAlignment="1" applyProtection="1">
      <alignment horizontal="center" vertical="center" wrapText="1"/>
      <protection hidden="1"/>
    </xf>
    <xf numFmtId="9" fontId="14" fillId="0" borderId="30" xfId="6" applyNumberFormat="1" applyFont="1" applyFill="1" applyBorder="1" applyAlignment="1" applyProtection="1">
      <alignment horizontal="center" vertical="center" wrapText="1"/>
      <protection hidden="1"/>
    </xf>
    <xf numFmtId="0" fontId="14" fillId="0" borderId="1" xfId="6" applyFont="1" applyFill="1" applyBorder="1" applyAlignment="1" applyProtection="1">
      <alignment horizontal="center" vertical="top"/>
      <protection locked="0"/>
    </xf>
    <xf numFmtId="0" fontId="14" fillId="0" borderId="6" xfId="6" applyFont="1" applyFill="1" applyBorder="1" applyAlignment="1" applyProtection="1">
      <alignment horizontal="center" vertical="top"/>
      <protection locked="0"/>
    </xf>
    <xf numFmtId="0" fontId="14" fillId="0" borderId="22" xfId="6" applyFont="1" applyFill="1" applyBorder="1" applyAlignment="1" applyProtection="1">
      <alignment horizontal="center" vertical="top"/>
      <protection locked="0"/>
    </xf>
    <xf numFmtId="0" fontId="15" fillId="0" borderId="21" xfId="6" applyFont="1" applyFill="1" applyBorder="1" applyAlignment="1" applyProtection="1">
      <alignment horizontal="left" vertical="top"/>
      <protection locked="0"/>
    </xf>
    <xf numFmtId="0" fontId="15" fillId="0" borderId="2" xfId="6" applyFont="1" applyFill="1" applyBorder="1" applyAlignment="1" applyProtection="1">
      <alignment horizontal="left" vertical="top"/>
      <protection locked="0"/>
    </xf>
    <xf numFmtId="0" fontId="15" fillId="0" borderId="1" xfId="6" applyFont="1" applyFill="1" applyBorder="1" applyAlignment="1" applyProtection="1">
      <alignment horizontal="left" vertical="top" wrapText="1"/>
      <protection locked="0"/>
    </xf>
    <xf numFmtId="0" fontId="15" fillId="0" borderId="4" xfId="6" applyFont="1" applyFill="1" applyBorder="1" applyAlignment="1" applyProtection="1">
      <alignment horizontal="left" vertical="top" wrapText="1"/>
      <protection locked="0"/>
    </xf>
    <xf numFmtId="0" fontId="15" fillId="0" borderId="22" xfId="6" applyFont="1" applyFill="1" applyBorder="1" applyAlignment="1" applyProtection="1">
      <alignment horizontal="left" vertical="top" wrapText="1"/>
      <protection locked="0"/>
    </xf>
    <xf numFmtId="0" fontId="14" fillId="0" borderId="24" xfId="6" applyFont="1" applyFill="1" applyBorder="1" applyAlignment="1" applyProtection="1">
      <alignment horizontal="center" vertical="top"/>
      <protection locked="0"/>
    </xf>
    <xf numFmtId="0" fontId="14" fillId="0" borderId="25" xfId="6" applyFont="1" applyFill="1" applyBorder="1" applyAlignment="1" applyProtection="1">
      <alignment horizontal="center" vertical="top" wrapText="1"/>
      <protection locked="0"/>
    </xf>
    <xf numFmtId="9" fontId="14" fillId="0" borderId="2" xfId="6" applyNumberFormat="1" applyFont="1" applyFill="1" applyBorder="1" applyAlignment="1" applyProtection="1">
      <alignment horizontal="center" vertical="center" wrapText="1"/>
      <protection hidden="1"/>
    </xf>
    <xf numFmtId="9" fontId="14" fillId="0" borderId="28" xfId="6" applyNumberFormat="1" applyFont="1" applyFill="1" applyBorder="1" applyAlignment="1" applyProtection="1">
      <alignment horizontal="center" vertical="center" wrapText="1"/>
      <protection hidden="1"/>
    </xf>
    <xf numFmtId="9" fontId="14" fillId="0" borderId="7" xfId="6" applyNumberFormat="1" applyFont="1" applyFill="1" applyBorder="1" applyAlignment="1" applyProtection="1">
      <alignment horizontal="center" vertical="center" wrapText="1"/>
      <protection hidden="1"/>
    </xf>
    <xf numFmtId="9" fontId="14" fillId="0" borderId="13" xfId="6" applyNumberFormat="1" applyFont="1" applyFill="1" applyBorder="1" applyAlignment="1" applyProtection="1">
      <alignment horizontal="center" vertical="center" wrapText="1"/>
      <protection hidden="1"/>
    </xf>
    <xf numFmtId="9" fontId="14" fillId="0" borderId="26" xfId="6" applyNumberFormat="1" applyFont="1" applyFill="1" applyBorder="1" applyAlignment="1" applyProtection="1">
      <alignment horizontal="center" vertical="center" wrapText="1"/>
      <protection hidden="1"/>
    </xf>
    <xf numFmtId="9" fontId="14" fillId="0" borderId="9" xfId="6" applyNumberFormat="1" applyFont="1" applyFill="1" applyBorder="1" applyAlignment="1" applyProtection="1">
      <alignment horizontal="center" vertical="center" wrapText="1"/>
      <protection hidden="1"/>
    </xf>
    <xf numFmtId="9" fontId="14" fillId="0" borderId="0" xfId="6" applyNumberFormat="1" applyFont="1" applyFill="1" applyBorder="1" applyAlignment="1" applyProtection="1">
      <alignment horizontal="center" vertical="center" wrapText="1"/>
      <protection hidden="1"/>
    </xf>
    <xf numFmtId="9" fontId="14" fillId="0" borderId="23" xfId="6" applyNumberFormat="1" applyFont="1" applyFill="1" applyBorder="1" applyAlignment="1" applyProtection="1">
      <alignment horizontal="center" vertical="center" wrapText="1"/>
      <protection hidden="1"/>
    </xf>
    <xf numFmtId="9" fontId="14" fillId="0" borderId="31" xfId="6" applyNumberFormat="1" applyFont="1" applyFill="1" applyBorder="1" applyAlignment="1" applyProtection="1">
      <alignment horizontal="center" vertical="center" wrapText="1"/>
      <protection hidden="1"/>
    </xf>
    <xf numFmtId="9" fontId="14" fillId="0" borderId="32" xfId="6" applyNumberFormat="1" applyFont="1" applyFill="1" applyBorder="1" applyAlignment="1" applyProtection="1">
      <alignment horizontal="center" vertical="center" wrapText="1"/>
      <protection hidden="1"/>
    </xf>
    <xf numFmtId="9" fontId="14" fillId="0" borderId="33" xfId="6" applyNumberFormat="1" applyFont="1" applyFill="1" applyBorder="1" applyAlignment="1" applyProtection="1">
      <alignment horizontal="center" vertical="center" wrapText="1"/>
      <protection hidden="1"/>
    </xf>
    <xf numFmtId="0" fontId="14" fillId="0" borderId="27" xfId="6" applyFont="1" applyFill="1" applyBorder="1" applyAlignment="1" applyProtection="1">
      <alignment horizontal="center" vertical="top"/>
      <protection locked="0"/>
    </xf>
    <xf numFmtId="0" fontId="14" fillId="0" borderId="28" xfId="6" applyFont="1" applyFill="1" applyBorder="1" applyAlignment="1" applyProtection="1">
      <alignment horizontal="center" vertical="top"/>
      <protection locked="0"/>
    </xf>
    <xf numFmtId="0" fontId="15" fillId="0" borderId="14" xfId="6" applyFont="1" applyFill="1" applyBorder="1" applyAlignment="1" applyProtection="1">
      <alignment horizontal="center" vertical="top" wrapText="1"/>
      <protection locked="0"/>
    </xf>
    <xf numFmtId="0" fontId="15" fillId="0" borderId="15" xfId="6" applyFont="1" applyFill="1" applyBorder="1" applyAlignment="1" applyProtection="1">
      <alignment horizontal="center" vertical="top" wrapText="1"/>
      <protection locked="0"/>
    </xf>
    <xf numFmtId="0" fontId="15" fillId="0" borderId="16" xfId="6" applyFont="1" applyFill="1" applyBorder="1" applyAlignment="1" applyProtection="1">
      <alignment horizontal="left" vertical="top" wrapText="1"/>
      <protection locked="0"/>
    </xf>
    <xf numFmtId="0" fontId="15" fillId="0" borderId="17" xfId="6" applyFont="1" applyFill="1" applyBorder="1" applyAlignment="1" applyProtection="1">
      <alignment horizontal="left" vertical="top" wrapText="1"/>
      <protection locked="0"/>
    </xf>
    <xf numFmtId="0" fontId="15" fillId="0" borderId="18" xfId="6" applyFont="1" applyFill="1" applyBorder="1" applyAlignment="1" applyProtection="1">
      <alignment horizontal="left" vertical="top" wrapText="1"/>
      <protection locked="0"/>
    </xf>
    <xf numFmtId="0" fontId="3" fillId="0" borderId="1"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6" xfId="0" applyFont="1" applyFill="1" applyBorder="1" applyAlignment="1">
      <alignment horizontal="center" vertical="top" wrapText="1"/>
    </xf>
    <xf numFmtId="0" fontId="5" fillId="0" borderId="1"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6" xfId="0" applyFont="1" applyFill="1" applyBorder="1" applyAlignment="1">
      <alignment horizontal="left" vertical="top" wrapText="1"/>
    </xf>
    <xf numFmtId="0" fontId="4" fillId="0" borderId="1" xfId="0" applyFont="1" applyFill="1" applyBorder="1" applyAlignment="1">
      <alignment horizontal="left" vertical="top"/>
    </xf>
    <xf numFmtId="0" fontId="4" fillId="0" borderId="4" xfId="0" applyFont="1" applyFill="1" applyBorder="1" applyAlignment="1">
      <alignment horizontal="left" vertical="top"/>
    </xf>
    <xf numFmtId="0" fontId="4" fillId="0" borderId="6" xfId="0" applyFont="1" applyFill="1" applyBorder="1" applyAlignment="1">
      <alignment horizontal="left" vertical="top"/>
    </xf>
    <xf numFmtId="0" fontId="6" fillId="0" borderId="2" xfId="0" applyFont="1" applyFill="1" applyBorder="1" applyAlignment="1">
      <alignment horizontal="left" vertical="top" wrapText="1"/>
    </xf>
    <xf numFmtId="0" fontId="4" fillId="0" borderId="2" xfId="0" applyFont="1" applyFill="1" applyBorder="1" applyAlignment="1">
      <alignment vertical="top" wrapText="1"/>
    </xf>
    <xf numFmtId="0" fontId="6" fillId="0" borderId="1" xfId="0" applyFont="1" applyFill="1" applyBorder="1" applyAlignment="1">
      <alignment horizontal="left" vertical="top"/>
    </xf>
    <xf numFmtId="0" fontId="6" fillId="0" borderId="4" xfId="0" applyFont="1" applyFill="1" applyBorder="1" applyAlignment="1">
      <alignment horizontal="left" vertical="top"/>
    </xf>
    <xf numFmtId="0" fontId="6" fillId="0" borderId="6" xfId="0" applyFont="1" applyFill="1" applyBorder="1" applyAlignment="1">
      <alignment horizontal="left" vertical="top"/>
    </xf>
    <xf numFmtId="0" fontId="4" fillId="0" borderId="1"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1" xfId="0" applyFont="1" applyFill="1" applyBorder="1" applyAlignment="1">
      <alignment horizontal="center" vertical="top"/>
    </xf>
    <xf numFmtId="0" fontId="4" fillId="0" borderId="6" xfId="0" applyFont="1" applyFill="1" applyBorder="1" applyAlignment="1">
      <alignment horizontal="center" vertical="top"/>
    </xf>
    <xf numFmtId="0" fontId="4" fillId="0" borderId="1" xfId="0" applyFont="1" applyFill="1" applyBorder="1" applyAlignment="1">
      <alignment vertical="top" wrapText="1"/>
    </xf>
    <xf numFmtId="0" fontId="4" fillId="0" borderId="4" xfId="0" applyFont="1" applyFill="1" applyBorder="1" applyAlignment="1">
      <alignment vertical="top" wrapText="1"/>
    </xf>
    <xf numFmtId="0" fontId="4" fillId="0" borderId="6" xfId="0" applyFont="1" applyFill="1" applyBorder="1" applyAlignment="1">
      <alignment vertical="top" wrapText="1"/>
    </xf>
    <xf numFmtId="0" fontId="4" fillId="0" borderId="2" xfId="0" applyFont="1" applyFill="1" applyBorder="1" applyAlignment="1">
      <alignment horizontal="left" vertical="top" wrapText="1"/>
    </xf>
    <xf numFmtId="0" fontId="3" fillId="0" borderId="1" xfId="0" applyFont="1" applyFill="1" applyBorder="1" applyAlignment="1">
      <alignment horizontal="left" vertical="top"/>
    </xf>
    <xf numFmtId="0" fontId="3" fillId="0" borderId="4" xfId="0" applyFont="1" applyFill="1" applyBorder="1" applyAlignment="1">
      <alignment horizontal="left" vertical="top"/>
    </xf>
    <xf numFmtId="0" fontId="3" fillId="0" borderId="6" xfId="0" applyFont="1" applyFill="1" applyBorder="1" applyAlignment="1">
      <alignment horizontal="left" vertical="top"/>
    </xf>
    <xf numFmtId="0" fontId="3" fillId="0" borderId="7" xfId="0" applyFont="1" applyFill="1" applyBorder="1" applyAlignment="1">
      <alignment horizontal="center" vertical="top" wrapText="1"/>
    </xf>
    <xf numFmtId="0" fontId="3" fillId="0" borderId="13"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10" xfId="0" applyFont="1" applyFill="1" applyBorder="1" applyAlignment="1">
      <alignment horizontal="center" vertical="top" wrapText="1"/>
    </xf>
    <xf numFmtId="0" fontId="3" fillId="0" borderId="11"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12" xfId="0" applyFont="1" applyFill="1" applyBorder="1" applyAlignment="1">
      <alignment horizontal="center" vertical="top" wrapText="1"/>
    </xf>
    <xf numFmtId="0" fontId="5" fillId="0" borderId="7" xfId="0" applyFont="1" applyFill="1" applyBorder="1" applyAlignment="1">
      <alignment horizontal="left" vertical="top" wrapText="1"/>
    </xf>
    <xf numFmtId="0" fontId="5" fillId="0" borderId="13"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0" xfId="0" applyFont="1" applyFill="1" applyBorder="1" applyAlignment="1">
      <alignment horizontal="left" vertical="top" wrapText="1"/>
    </xf>
    <xf numFmtId="0" fontId="3" fillId="0" borderId="7" xfId="2" applyFont="1" applyFill="1" applyBorder="1" applyAlignment="1">
      <alignment horizontal="left" vertical="top" wrapText="1"/>
    </xf>
    <xf numFmtId="0" fontId="3" fillId="0" borderId="13" xfId="2" applyFont="1" applyFill="1" applyBorder="1" applyAlignment="1">
      <alignment horizontal="left" vertical="top" wrapText="1"/>
    </xf>
    <xf numFmtId="0" fontId="3" fillId="0" borderId="8" xfId="2" applyFont="1" applyFill="1" applyBorder="1" applyAlignment="1">
      <alignment horizontal="left" vertical="top" wrapText="1"/>
    </xf>
    <xf numFmtId="0" fontId="6" fillId="0" borderId="4" xfId="0" applyFont="1" applyFill="1" applyBorder="1" applyAlignment="1">
      <alignment horizontal="center" vertical="top" wrapText="1"/>
    </xf>
    <xf numFmtId="0" fontId="6" fillId="0" borderId="6"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2" xfId="0" applyFont="1" applyFill="1" applyBorder="1" applyAlignment="1">
      <alignment horizontal="left" vertical="top"/>
    </xf>
    <xf numFmtId="0" fontId="4" fillId="0" borderId="7"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12" xfId="0" applyFont="1" applyFill="1" applyBorder="1" applyAlignment="1">
      <alignment horizontal="left" vertical="top" wrapText="1"/>
    </xf>
    <xf numFmtId="2" fontId="4" fillId="0" borderId="1" xfId="0" applyNumberFormat="1" applyFont="1" applyFill="1" applyBorder="1" applyAlignment="1">
      <alignment horizontal="center" vertical="top" wrapText="1"/>
    </xf>
    <xf numFmtId="2" fontId="4" fillId="0" borderId="6" xfId="0" applyNumberFormat="1" applyFont="1" applyFill="1" applyBorder="1" applyAlignment="1">
      <alignment horizontal="center" vertical="top" wrapText="1"/>
    </xf>
    <xf numFmtId="2" fontId="4" fillId="0" borderId="4" xfId="0" applyNumberFormat="1" applyFont="1" applyFill="1" applyBorder="1" applyAlignment="1">
      <alignment horizontal="center" vertical="top" wrapText="1"/>
    </xf>
    <xf numFmtId="0" fontId="4" fillId="0" borderId="2" xfId="0" applyFont="1" applyFill="1" applyBorder="1" applyAlignment="1">
      <alignment horizontal="center" vertical="top" wrapText="1"/>
    </xf>
    <xf numFmtId="0" fontId="3" fillId="0" borderId="1" xfId="0" applyFont="1" applyFill="1" applyBorder="1" applyAlignment="1">
      <alignment horizontal="center" vertical="top"/>
    </xf>
    <xf numFmtId="0" fontId="3" fillId="0" borderId="4" xfId="0" applyFont="1" applyFill="1" applyBorder="1" applyAlignment="1">
      <alignment horizontal="center" vertical="top"/>
    </xf>
    <xf numFmtId="0" fontId="3" fillId="0" borderId="6" xfId="0" applyFont="1" applyFill="1" applyBorder="1" applyAlignment="1">
      <alignment horizontal="center" vertical="top"/>
    </xf>
    <xf numFmtId="14" fontId="4" fillId="0" borderId="1" xfId="0" applyNumberFormat="1" applyFont="1" applyFill="1" applyBorder="1" applyAlignment="1">
      <alignment horizontal="left" vertical="top"/>
    </xf>
    <xf numFmtId="14" fontId="4" fillId="0" borderId="4" xfId="0" applyNumberFormat="1" applyFont="1" applyFill="1" applyBorder="1" applyAlignment="1">
      <alignment horizontal="left" vertical="top"/>
    </xf>
    <xf numFmtId="14" fontId="4" fillId="0" borderId="6" xfId="0" applyNumberFormat="1" applyFont="1" applyFill="1" applyBorder="1" applyAlignment="1">
      <alignment horizontal="left" vertical="top"/>
    </xf>
    <xf numFmtId="1" fontId="4" fillId="0" borderId="1" xfId="0" applyNumberFormat="1" applyFont="1" applyFill="1" applyBorder="1" applyAlignment="1">
      <alignment horizontal="center" vertical="top" wrapText="1"/>
    </xf>
    <xf numFmtId="1" fontId="4" fillId="0" borderId="6" xfId="0" applyNumberFormat="1" applyFont="1" applyFill="1" applyBorder="1" applyAlignment="1">
      <alignment horizontal="center" vertical="top" wrapText="1"/>
    </xf>
    <xf numFmtId="0" fontId="4" fillId="0" borderId="7" xfId="0" applyFont="1" applyFill="1" applyBorder="1" applyAlignment="1">
      <alignment horizontal="left" vertical="top"/>
    </xf>
    <xf numFmtId="0" fontId="4" fillId="0" borderId="13" xfId="0" applyFont="1" applyFill="1" applyBorder="1" applyAlignment="1">
      <alignment horizontal="left" vertical="top"/>
    </xf>
    <xf numFmtId="0" fontId="4" fillId="0" borderId="8" xfId="0" applyFont="1" applyFill="1" applyBorder="1" applyAlignment="1">
      <alignment horizontal="left" vertical="top"/>
    </xf>
    <xf numFmtId="0" fontId="4" fillId="0" borderId="11" xfId="0" applyFont="1" applyFill="1" applyBorder="1" applyAlignment="1">
      <alignment horizontal="left" vertical="top"/>
    </xf>
    <xf numFmtId="0" fontId="4" fillId="0" borderId="3" xfId="0" applyFont="1" applyFill="1" applyBorder="1" applyAlignment="1">
      <alignment horizontal="left" vertical="top"/>
    </xf>
    <xf numFmtId="0" fontId="4" fillId="0" borderId="12" xfId="0" applyFont="1" applyFill="1" applyBorder="1" applyAlignment="1">
      <alignment horizontal="left" vertical="top"/>
    </xf>
    <xf numFmtId="0" fontId="11" fillId="0" borderId="2" xfId="0" applyFont="1" applyFill="1" applyBorder="1" applyAlignment="1">
      <alignment horizontal="left"/>
    </xf>
    <xf numFmtId="0" fontId="17" fillId="0" borderId="1" xfId="7" applyFill="1" applyBorder="1" applyAlignment="1">
      <alignment horizontal="left" vertical="top"/>
    </xf>
    <xf numFmtId="0" fontId="3" fillId="0" borderId="1"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6" xfId="0" applyFont="1" applyFill="1" applyBorder="1" applyAlignment="1">
      <alignment horizontal="left" vertical="top" wrapText="1"/>
    </xf>
    <xf numFmtId="0" fontId="8" fillId="0" borderId="2" xfId="5" applyFont="1" applyBorder="1" applyAlignment="1">
      <alignment horizontal="left"/>
    </xf>
    <xf numFmtId="0" fontId="0" fillId="2" borderId="2" xfId="0" applyFill="1" applyBorder="1" applyAlignment="1">
      <alignment horizontal="center" wrapText="1"/>
    </xf>
    <xf numFmtId="0" fontId="8" fillId="0" borderId="2" xfId="0" applyFont="1" applyBorder="1" applyAlignment="1">
      <alignment horizontal="center"/>
    </xf>
  </cellXfs>
  <cellStyles count="8">
    <cellStyle name="Comma 2" xfId="1"/>
    <cellStyle name="Excel Built-in Normal" xfId="2"/>
    <cellStyle name="Excel Built-in Normal 2" xfId="3"/>
    <cellStyle name="Hyperlink" xfId="7" builtinId="8"/>
    <cellStyle name="Normal" xfId="0" builtinId="0"/>
    <cellStyle name="Normal 2" xfId="4"/>
    <cellStyle name="Normal 3" xfId="6"/>
    <cellStyle name="Normal 4"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image" Target="../media/image1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5" Type="http://schemas.openxmlformats.org/officeDocument/2006/relationships/image" Target="../media/image21.png"/><Relationship Id="rId4" Type="http://schemas.openxmlformats.org/officeDocument/2006/relationships/image" Target="../media/image20.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346636</xdr:colOff>
      <xdr:row>145</xdr:row>
      <xdr:rowOff>121771</xdr:rowOff>
    </xdr:from>
    <xdr:to>
      <xdr:col>8</xdr:col>
      <xdr:colOff>627530</xdr:colOff>
      <xdr:row>164</xdr:row>
      <xdr:rowOff>26521</xdr:rowOff>
    </xdr:to>
    <xdr:pic>
      <xdr:nvPicPr>
        <xdr:cNvPr id="1664" name="Picture 1">
          <a:extLst>
            <a:ext uri="{FF2B5EF4-FFF2-40B4-BE49-F238E27FC236}">
              <a16:creationId xmlns:a16="http://schemas.microsoft.com/office/drawing/2014/main" xmlns="" id="{00000000-0008-0000-0000-00008006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346636" y="28551095"/>
          <a:ext cx="5973482" cy="35242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363201</xdr:colOff>
      <xdr:row>164</xdr:row>
      <xdr:rowOff>115697</xdr:rowOff>
    </xdr:from>
    <xdr:to>
      <xdr:col>8</xdr:col>
      <xdr:colOff>656795</xdr:colOff>
      <xdr:row>183</xdr:row>
      <xdr:rowOff>160147</xdr:rowOff>
    </xdr:to>
    <xdr:pic>
      <xdr:nvPicPr>
        <xdr:cNvPr id="1665" name="Picture 2">
          <a:extLst>
            <a:ext uri="{FF2B5EF4-FFF2-40B4-BE49-F238E27FC236}">
              <a16:creationId xmlns:a16="http://schemas.microsoft.com/office/drawing/2014/main" xmlns="" id="{00000000-0008-0000-0000-00008106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363201" y="30338936"/>
          <a:ext cx="5577898" cy="3663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520700</xdr:colOff>
      <xdr:row>41</xdr:row>
      <xdr:rowOff>98287</xdr:rowOff>
    </xdr:from>
    <xdr:to>
      <xdr:col>15</xdr:col>
      <xdr:colOff>166448</xdr:colOff>
      <xdr:row>46</xdr:row>
      <xdr:rowOff>139044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3"/>
        <a:stretch>
          <a:fillRect/>
        </a:stretch>
      </xdr:blipFill>
      <xdr:spPr>
        <a:xfrm>
          <a:off x="7766050" y="8537437"/>
          <a:ext cx="4693998" cy="2137085"/>
        </a:xfrm>
        <a:prstGeom prst="rect">
          <a:avLst/>
        </a:prstGeom>
      </xdr:spPr>
    </xdr:pic>
    <xdr:clientData/>
  </xdr:twoCellAnchor>
  <xdr:twoCellAnchor>
    <xdr:from>
      <xdr:col>10</xdr:col>
      <xdr:colOff>1784370</xdr:colOff>
      <xdr:row>99</xdr:row>
      <xdr:rowOff>188291</xdr:rowOff>
    </xdr:from>
    <xdr:to>
      <xdr:col>11</xdr:col>
      <xdr:colOff>99392</xdr:colOff>
      <xdr:row>101</xdr:row>
      <xdr:rowOff>119271</xdr:rowOff>
    </xdr:to>
    <xdr:sp macro="" textlink="">
      <xdr:nvSpPr>
        <xdr:cNvPr id="47" name="TextBox 46">
          <a:extLst>
            <a:ext uri="{FF2B5EF4-FFF2-40B4-BE49-F238E27FC236}">
              <a16:creationId xmlns:a16="http://schemas.microsoft.com/office/drawing/2014/main" xmlns="" id="{00000000-0008-0000-0000-00002F000000}"/>
            </a:ext>
          </a:extLst>
        </xdr:cNvPr>
        <xdr:cNvSpPr txBox="1"/>
      </xdr:nvSpPr>
      <xdr:spPr>
        <a:xfrm>
          <a:off x="8700348" y="19644139"/>
          <a:ext cx="683848" cy="311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Wing B</a:t>
          </a:r>
        </a:p>
      </xdr:txBody>
    </xdr:sp>
    <xdr:clientData/>
  </xdr:twoCellAnchor>
  <xdr:twoCellAnchor>
    <xdr:from>
      <xdr:col>0</xdr:col>
      <xdr:colOff>138074</xdr:colOff>
      <xdr:row>99</xdr:row>
      <xdr:rowOff>82549</xdr:rowOff>
    </xdr:from>
    <xdr:to>
      <xdr:col>9</xdr:col>
      <xdr:colOff>879902</xdr:colOff>
      <xdr:row>140</xdr:row>
      <xdr:rowOff>19384</xdr:rowOff>
    </xdr:to>
    <xdr:grpSp>
      <xdr:nvGrpSpPr>
        <xdr:cNvPr id="5" name="Group 4"/>
        <xdr:cNvGrpSpPr/>
      </xdr:nvGrpSpPr>
      <xdr:grpSpPr>
        <a:xfrm>
          <a:off x="138074" y="20109897"/>
          <a:ext cx="6705306" cy="7747335"/>
          <a:chOff x="138074" y="19538397"/>
          <a:chExt cx="6705306" cy="7747335"/>
        </a:xfrm>
      </xdr:grpSpPr>
      <xdr:grpSp>
        <xdr:nvGrpSpPr>
          <xdr:cNvPr id="4" name="Group 3"/>
          <xdr:cNvGrpSpPr/>
        </xdr:nvGrpSpPr>
        <xdr:grpSpPr>
          <a:xfrm>
            <a:off x="138074" y="19538397"/>
            <a:ext cx="6705306" cy="7747335"/>
            <a:chOff x="138074" y="19399249"/>
            <a:chExt cx="6704478" cy="7747335"/>
          </a:xfrm>
        </xdr:grpSpPr>
        <xdr:pic>
          <xdr:nvPicPr>
            <xdr:cNvPr id="32" name="Picture 31" descr="https://vsjcllp.vsjadon.com/upload/insp-239881-1525.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4266879" y="25180535"/>
              <a:ext cx="2575673" cy="195949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39881-843.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4553582" y="22383750"/>
              <a:ext cx="2040212" cy="271742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39881-845.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292158" y="22386868"/>
              <a:ext cx="2046332" cy="271742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39881-844.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2405024" y="19399249"/>
              <a:ext cx="2064471" cy="28987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39881-847.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4576724" y="19399249"/>
              <a:ext cx="2174081" cy="28987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39881-848.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40754" y="25186143"/>
              <a:ext cx="2619415" cy="195949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39881-851.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2848778" y="25187090"/>
              <a:ext cx="1339470" cy="195949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39881-852.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2430247" y="22385877"/>
              <a:ext cx="2032848" cy="271742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39881-862.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138074" y="19402424"/>
              <a:ext cx="2174081" cy="28987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58" name="TextBox 57">
            <a:extLst>
              <a:ext uri="{FF2B5EF4-FFF2-40B4-BE49-F238E27FC236}">
                <a16:creationId xmlns:a16="http://schemas.microsoft.com/office/drawing/2014/main" xmlns="" id="{00000000-0008-0000-0000-00002F000000}"/>
              </a:ext>
            </a:extLst>
          </xdr:cNvPr>
          <xdr:cNvSpPr txBox="1"/>
        </xdr:nvSpPr>
        <xdr:spPr>
          <a:xfrm>
            <a:off x="4754217" y="19621500"/>
            <a:ext cx="683848" cy="311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Wing C</a:t>
            </a:r>
          </a:p>
        </xdr:txBody>
      </xdr:sp>
      <xdr:sp macro="" textlink="">
        <xdr:nvSpPr>
          <xdr:cNvPr id="59" name="TextBox 58">
            <a:extLst>
              <a:ext uri="{FF2B5EF4-FFF2-40B4-BE49-F238E27FC236}">
                <a16:creationId xmlns:a16="http://schemas.microsoft.com/office/drawing/2014/main" xmlns="" id="{00000000-0008-0000-0000-00002F000000}"/>
              </a:ext>
            </a:extLst>
          </xdr:cNvPr>
          <xdr:cNvSpPr txBox="1"/>
        </xdr:nvSpPr>
        <xdr:spPr>
          <a:xfrm>
            <a:off x="732182" y="19566835"/>
            <a:ext cx="683848" cy="311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Wing A</a:t>
            </a:r>
          </a:p>
        </xdr:txBody>
      </xdr:sp>
      <xdr:sp macro="" textlink="">
        <xdr:nvSpPr>
          <xdr:cNvPr id="60" name="TextBox 59">
            <a:extLst>
              <a:ext uri="{FF2B5EF4-FFF2-40B4-BE49-F238E27FC236}">
                <a16:creationId xmlns:a16="http://schemas.microsoft.com/office/drawing/2014/main" xmlns="" id="{00000000-0008-0000-0000-00002F000000}"/>
              </a:ext>
            </a:extLst>
          </xdr:cNvPr>
          <xdr:cNvSpPr txBox="1"/>
        </xdr:nvSpPr>
        <xdr:spPr>
          <a:xfrm>
            <a:off x="3186074" y="19538397"/>
            <a:ext cx="683848" cy="311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Wing B</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6</xdr:col>
      <xdr:colOff>527050</xdr:colOff>
      <xdr:row>22</xdr:row>
      <xdr:rowOff>120650</xdr:rowOff>
    </xdr:to>
    <xdr:pic>
      <xdr:nvPicPr>
        <xdr:cNvPr id="5174" name="Picture 1">
          <a:extLst>
            <a:ext uri="{FF2B5EF4-FFF2-40B4-BE49-F238E27FC236}">
              <a16:creationId xmlns:a16="http://schemas.microsoft.com/office/drawing/2014/main" xmlns="" id="{00000000-0008-0000-0400-00003614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327150" y="184150"/>
          <a:ext cx="2965450" cy="398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209550</xdr:colOff>
      <xdr:row>24</xdr:row>
      <xdr:rowOff>6350</xdr:rowOff>
    </xdr:from>
    <xdr:to>
      <xdr:col>7</xdr:col>
      <xdr:colOff>400050</xdr:colOff>
      <xdr:row>47</xdr:row>
      <xdr:rowOff>120650</xdr:rowOff>
    </xdr:to>
    <xdr:pic>
      <xdr:nvPicPr>
        <xdr:cNvPr id="5175" name="Picture 2">
          <a:extLst>
            <a:ext uri="{FF2B5EF4-FFF2-40B4-BE49-F238E27FC236}">
              <a16:creationId xmlns:a16="http://schemas.microsoft.com/office/drawing/2014/main" xmlns="" id="{00000000-0008-0000-0400-000037140000}"/>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536700" y="4425950"/>
          <a:ext cx="3238500" cy="434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31750</xdr:colOff>
      <xdr:row>12</xdr:row>
      <xdr:rowOff>0</xdr:rowOff>
    </xdr:from>
    <xdr:to>
      <xdr:col>7</xdr:col>
      <xdr:colOff>120650</xdr:colOff>
      <xdr:row>33</xdr:row>
      <xdr:rowOff>107950</xdr:rowOff>
    </xdr:to>
    <xdr:pic>
      <xdr:nvPicPr>
        <xdr:cNvPr id="6285" name="Picture 1">
          <a:extLst>
            <a:ext uri="{FF2B5EF4-FFF2-40B4-BE49-F238E27FC236}">
              <a16:creationId xmlns:a16="http://schemas.microsoft.com/office/drawing/2014/main" xmlns="" id="{00000000-0008-0000-0500-00008D18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749300" y="2266950"/>
          <a:ext cx="8197850" cy="3987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31750</xdr:colOff>
      <xdr:row>34</xdr:row>
      <xdr:rowOff>19050</xdr:rowOff>
    </xdr:from>
    <xdr:to>
      <xdr:col>5</xdr:col>
      <xdr:colOff>869950</xdr:colOff>
      <xdr:row>53</xdr:row>
      <xdr:rowOff>139700</xdr:rowOff>
    </xdr:to>
    <xdr:pic>
      <xdr:nvPicPr>
        <xdr:cNvPr id="6286" name="Picture 2">
          <a:extLst>
            <a:ext uri="{FF2B5EF4-FFF2-40B4-BE49-F238E27FC236}">
              <a16:creationId xmlns:a16="http://schemas.microsoft.com/office/drawing/2014/main" xmlns="" id="{00000000-0008-0000-0500-00008E18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749300" y="6350000"/>
          <a:ext cx="6572250" cy="3619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54</xdr:row>
      <xdr:rowOff>76200</xdr:rowOff>
    </xdr:from>
    <xdr:to>
      <xdr:col>6</xdr:col>
      <xdr:colOff>1219200</xdr:colOff>
      <xdr:row>76</xdr:row>
      <xdr:rowOff>19050</xdr:rowOff>
    </xdr:to>
    <xdr:pic>
      <xdr:nvPicPr>
        <xdr:cNvPr id="6287" name="Picture 3">
          <a:extLst>
            <a:ext uri="{FF2B5EF4-FFF2-40B4-BE49-F238E27FC236}">
              <a16:creationId xmlns:a16="http://schemas.microsoft.com/office/drawing/2014/main" xmlns="" id="{00000000-0008-0000-0500-00008F18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717550" y="10090150"/>
          <a:ext cx="7931150" cy="3994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76</xdr:row>
      <xdr:rowOff>120650</xdr:rowOff>
    </xdr:from>
    <xdr:to>
      <xdr:col>6</xdr:col>
      <xdr:colOff>787400</xdr:colOff>
      <xdr:row>96</xdr:row>
      <xdr:rowOff>76200</xdr:rowOff>
    </xdr:to>
    <xdr:pic>
      <xdr:nvPicPr>
        <xdr:cNvPr id="6288" name="Picture 4">
          <a:extLst>
            <a:ext uri="{FF2B5EF4-FFF2-40B4-BE49-F238E27FC236}">
              <a16:creationId xmlns:a16="http://schemas.microsoft.com/office/drawing/2014/main" xmlns="" id="{00000000-0008-0000-0500-00009018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a:fillRect/>
        </a:stretch>
      </xdr:blipFill>
      <xdr:spPr bwMode="auto">
        <a:xfrm>
          <a:off x="717550" y="14185900"/>
          <a:ext cx="7499350" cy="3638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96</xdr:row>
      <xdr:rowOff>165100</xdr:rowOff>
    </xdr:from>
    <xdr:to>
      <xdr:col>7</xdr:col>
      <xdr:colOff>260350</xdr:colOff>
      <xdr:row>118</xdr:row>
      <xdr:rowOff>101600</xdr:rowOff>
    </xdr:to>
    <xdr:pic>
      <xdr:nvPicPr>
        <xdr:cNvPr id="6289" name="Picture 5">
          <a:extLst>
            <a:ext uri="{FF2B5EF4-FFF2-40B4-BE49-F238E27FC236}">
              <a16:creationId xmlns:a16="http://schemas.microsoft.com/office/drawing/2014/main" xmlns="" id="{00000000-0008-0000-0500-00009118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717550" y="17913350"/>
          <a:ext cx="8369300" cy="3987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TXAFofFyrerDXC3B7" TargetMode="Externa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5"/>
  <sheetViews>
    <sheetView tabSelected="1" view="pageBreakPreview" zoomScale="115" zoomScaleNormal="100" zoomScaleSheetLayoutView="115" zoomScalePageLayoutView="85" workbookViewId="0">
      <selection activeCell="L10" sqref="L10"/>
    </sheetView>
  </sheetViews>
  <sheetFormatPr defaultColWidth="9.140625" defaultRowHeight="15" x14ac:dyDescent="0.25"/>
  <cols>
    <col min="1" max="1" width="12.140625" style="48" customWidth="1"/>
    <col min="2" max="2" width="11.28515625" style="48" customWidth="1"/>
    <col min="3" max="3" width="14.42578125" style="48" customWidth="1"/>
    <col min="4" max="4" width="7.28515625" style="48" customWidth="1"/>
    <col min="5" max="5" width="6.85546875" style="48" customWidth="1"/>
    <col min="6" max="6" width="8.7109375" style="48" customWidth="1"/>
    <col min="7" max="7" width="9.85546875" style="48" customWidth="1"/>
    <col min="8" max="8" width="8.7109375" style="48" customWidth="1"/>
    <col min="9" max="9" width="10.140625" style="48" customWidth="1"/>
    <col min="10" max="10" width="14.28515625" style="48" customWidth="1"/>
    <col min="11" max="11" width="35.5703125" style="48" customWidth="1"/>
    <col min="12" max="16384" width="9.140625" style="48"/>
  </cols>
  <sheetData>
    <row r="1" spans="1:10" ht="43.9" customHeight="1" x14ac:dyDescent="0.3">
      <c r="A1" s="102" t="s">
        <v>216</v>
      </c>
      <c r="B1" s="103"/>
      <c r="C1" s="103"/>
      <c r="D1" s="103"/>
      <c r="E1" s="103"/>
      <c r="F1" s="103"/>
      <c r="G1" s="103"/>
      <c r="H1" s="103"/>
      <c r="I1" s="103"/>
      <c r="J1" s="104"/>
    </row>
    <row r="2" spans="1:10" ht="14.1" x14ac:dyDescent="0.3">
      <c r="A2" s="161" t="s">
        <v>33</v>
      </c>
      <c r="B2" s="162"/>
      <c r="C2" s="162"/>
      <c r="D2" s="162"/>
      <c r="E2" s="162"/>
      <c r="F2" s="162"/>
      <c r="G2" s="162"/>
      <c r="H2" s="162"/>
      <c r="I2" s="162"/>
      <c r="J2" s="163"/>
    </row>
    <row r="3" spans="1:10" ht="14.1" x14ac:dyDescent="0.3">
      <c r="A3" s="108" t="s">
        <v>0</v>
      </c>
      <c r="B3" s="109"/>
      <c r="C3" s="109"/>
      <c r="D3" s="109"/>
      <c r="E3" s="110"/>
      <c r="F3" s="164" t="str">
        <f ca="1">TEXT(TODAY(),"DD/MM/YYYY")</f>
        <v>14/07/2025</v>
      </c>
      <c r="G3" s="165"/>
      <c r="H3" s="165"/>
      <c r="I3" s="165"/>
      <c r="J3" s="166"/>
    </row>
    <row r="4" spans="1:10" ht="14.1" x14ac:dyDescent="0.3">
      <c r="A4" s="108" t="s">
        <v>1</v>
      </c>
      <c r="B4" s="109"/>
      <c r="C4" s="109"/>
      <c r="D4" s="109"/>
      <c r="E4" s="110"/>
      <c r="F4" s="108" t="s">
        <v>158</v>
      </c>
      <c r="G4" s="109"/>
      <c r="H4" s="109"/>
      <c r="I4" s="109"/>
      <c r="J4" s="110"/>
    </row>
    <row r="5" spans="1:10" ht="14.1" x14ac:dyDescent="0.3">
      <c r="A5" s="108" t="s">
        <v>2</v>
      </c>
      <c r="B5" s="109"/>
      <c r="C5" s="109"/>
      <c r="D5" s="109"/>
      <c r="E5" s="110"/>
      <c r="F5" s="164">
        <v>45848</v>
      </c>
      <c r="G5" s="165"/>
      <c r="H5" s="165"/>
      <c r="I5" s="165"/>
      <c r="J5" s="166"/>
    </row>
    <row r="6" spans="1:10" ht="16.5" customHeight="1" x14ac:dyDescent="0.3">
      <c r="A6" s="108" t="s">
        <v>3</v>
      </c>
      <c r="B6" s="109"/>
      <c r="C6" s="109"/>
      <c r="D6" s="109"/>
      <c r="E6" s="110"/>
      <c r="F6" s="116" t="s">
        <v>132</v>
      </c>
      <c r="G6" s="117"/>
      <c r="H6" s="117"/>
      <c r="I6" s="117"/>
      <c r="J6" s="118"/>
    </row>
    <row r="7" spans="1:10" ht="15" customHeight="1" x14ac:dyDescent="0.3">
      <c r="A7" s="108" t="s">
        <v>4</v>
      </c>
      <c r="B7" s="109"/>
      <c r="C7" s="109"/>
      <c r="D7" s="109"/>
      <c r="E7" s="110"/>
      <c r="F7" s="116" t="str">
        <f>F6</f>
        <v>M/s. Mangalnath Developers</v>
      </c>
      <c r="G7" s="117"/>
      <c r="H7" s="117"/>
      <c r="I7" s="117"/>
      <c r="J7" s="118"/>
    </row>
    <row r="8" spans="1:10" ht="14.1" x14ac:dyDescent="0.3">
      <c r="A8" s="108" t="s">
        <v>5</v>
      </c>
      <c r="B8" s="109"/>
      <c r="C8" s="109"/>
      <c r="D8" s="109"/>
      <c r="E8" s="110"/>
      <c r="F8" s="125" t="s">
        <v>133</v>
      </c>
      <c r="G8" s="109"/>
      <c r="H8" s="109"/>
      <c r="I8" s="109"/>
      <c r="J8" s="110"/>
    </row>
    <row r="9" spans="1:10" ht="14.1" x14ac:dyDescent="0.3">
      <c r="A9" s="113" t="s">
        <v>128</v>
      </c>
      <c r="B9" s="114"/>
      <c r="C9" s="114"/>
      <c r="D9" s="114"/>
      <c r="E9" s="115"/>
      <c r="F9" s="108" t="s">
        <v>213</v>
      </c>
      <c r="G9" s="109"/>
      <c r="H9" s="109"/>
      <c r="I9" s="109"/>
      <c r="J9" s="110"/>
    </row>
    <row r="10" spans="1:10" ht="14.1" x14ac:dyDescent="0.3">
      <c r="A10" s="108" t="s">
        <v>6</v>
      </c>
      <c r="B10" s="109"/>
      <c r="C10" s="109"/>
      <c r="D10" s="109"/>
      <c r="E10" s="110"/>
      <c r="F10" s="108" t="s">
        <v>126</v>
      </c>
      <c r="G10" s="109"/>
      <c r="H10" s="109"/>
      <c r="I10" s="109"/>
      <c r="J10" s="110"/>
    </row>
    <row r="11" spans="1:10" ht="14.1" x14ac:dyDescent="0.3">
      <c r="A11" s="108" t="s">
        <v>174</v>
      </c>
      <c r="B11" s="109"/>
      <c r="C11" s="109"/>
      <c r="D11" s="109"/>
      <c r="E11" s="110"/>
      <c r="F11" s="108" t="s">
        <v>175</v>
      </c>
      <c r="G11" s="109"/>
      <c r="H11" s="109"/>
      <c r="I11" s="109"/>
      <c r="J11" s="110"/>
    </row>
    <row r="12" spans="1:10" ht="31.5" customHeight="1" x14ac:dyDescent="0.3">
      <c r="A12" s="112" t="s">
        <v>55</v>
      </c>
      <c r="B12" s="112"/>
      <c r="C12" s="121" t="s">
        <v>135</v>
      </c>
      <c r="D12" s="122"/>
      <c r="E12" s="122"/>
      <c r="F12" s="122"/>
      <c r="G12" s="122"/>
      <c r="H12" s="122"/>
      <c r="I12" s="122"/>
      <c r="J12" s="123"/>
    </row>
    <row r="13" spans="1:10" ht="14.1" x14ac:dyDescent="0.3">
      <c r="A13" s="47" t="s">
        <v>56</v>
      </c>
      <c r="B13" s="116" t="s">
        <v>134</v>
      </c>
      <c r="C13" s="117"/>
      <c r="D13" s="117"/>
      <c r="E13" s="117"/>
      <c r="F13" s="118"/>
      <c r="G13" s="46" t="s">
        <v>57</v>
      </c>
      <c r="H13" s="112" t="s">
        <v>136</v>
      </c>
      <c r="I13" s="112"/>
      <c r="J13" s="112"/>
    </row>
    <row r="14" spans="1:10" ht="14.1" x14ac:dyDescent="0.3">
      <c r="A14" s="47" t="s">
        <v>7</v>
      </c>
      <c r="B14" s="121" t="s">
        <v>137</v>
      </c>
      <c r="C14" s="122"/>
      <c r="D14" s="122"/>
      <c r="E14" s="123"/>
      <c r="F14" s="46" t="s">
        <v>58</v>
      </c>
      <c r="G14" s="121" t="s">
        <v>138</v>
      </c>
      <c r="H14" s="122"/>
      <c r="I14" s="122"/>
      <c r="J14" s="123"/>
    </row>
    <row r="15" spans="1:10" ht="14.1" x14ac:dyDescent="0.3">
      <c r="A15" s="47" t="s">
        <v>8</v>
      </c>
      <c r="B15" s="121" t="s">
        <v>139</v>
      </c>
      <c r="C15" s="122"/>
      <c r="D15" s="122"/>
      <c r="E15" s="123"/>
      <c r="F15" s="46" t="s">
        <v>59</v>
      </c>
      <c r="G15" s="121" t="s">
        <v>140</v>
      </c>
      <c r="H15" s="122"/>
      <c r="I15" s="122"/>
      <c r="J15" s="123"/>
    </row>
    <row r="16" spans="1:10" ht="32.25" customHeight="1" x14ac:dyDescent="0.3">
      <c r="A16" s="112" t="s">
        <v>60</v>
      </c>
      <c r="B16" s="112"/>
      <c r="C16" s="112" t="s">
        <v>141</v>
      </c>
      <c r="D16" s="112"/>
      <c r="E16" s="112"/>
      <c r="F16" s="112" t="s">
        <v>44</v>
      </c>
      <c r="G16" s="112"/>
      <c r="H16" s="122" t="s">
        <v>142</v>
      </c>
      <c r="I16" s="122"/>
      <c r="J16" s="123"/>
    </row>
    <row r="17" spans="1:10" ht="15" customHeight="1" x14ac:dyDescent="0.25">
      <c r="A17" s="151" t="s">
        <v>46</v>
      </c>
      <c r="B17" s="152"/>
      <c r="C17" s="152"/>
      <c r="D17" s="152"/>
      <c r="E17" s="153"/>
      <c r="F17" s="169" t="s">
        <v>53</v>
      </c>
      <c r="G17" s="170"/>
      <c r="H17" s="170"/>
      <c r="I17" s="170"/>
      <c r="J17" s="171"/>
    </row>
    <row r="18" spans="1:10" x14ac:dyDescent="0.25">
      <c r="A18" s="154"/>
      <c r="B18" s="155"/>
      <c r="C18" s="155"/>
      <c r="D18" s="155"/>
      <c r="E18" s="156"/>
      <c r="F18" s="172"/>
      <c r="G18" s="173"/>
      <c r="H18" s="173"/>
      <c r="I18" s="173"/>
      <c r="J18" s="174"/>
    </row>
    <row r="19" spans="1:10" ht="15" customHeight="1" x14ac:dyDescent="0.25">
      <c r="A19" s="151" t="s">
        <v>9</v>
      </c>
      <c r="B19" s="152"/>
      <c r="C19" s="152"/>
      <c r="D19" s="152"/>
      <c r="E19" s="153"/>
      <c r="F19" s="151" t="s">
        <v>34</v>
      </c>
      <c r="G19" s="152"/>
      <c r="H19" s="152"/>
      <c r="I19" s="152"/>
      <c r="J19" s="153"/>
    </row>
    <row r="20" spans="1:10" x14ac:dyDescent="0.25">
      <c r="A20" s="108" t="s">
        <v>10</v>
      </c>
      <c r="B20" s="109"/>
      <c r="C20" s="109"/>
      <c r="D20" s="109"/>
      <c r="E20" s="110"/>
      <c r="F20" s="108" t="s">
        <v>101</v>
      </c>
      <c r="G20" s="109"/>
      <c r="H20" s="109"/>
      <c r="I20" s="109"/>
      <c r="J20" s="110"/>
    </row>
    <row r="21" spans="1:10" x14ac:dyDescent="0.25">
      <c r="A21" s="108" t="s">
        <v>11</v>
      </c>
      <c r="B21" s="109"/>
      <c r="C21" s="109"/>
      <c r="D21" s="109"/>
      <c r="E21" s="110"/>
      <c r="F21" s="108" t="s">
        <v>45</v>
      </c>
      <c r="G21" s="109"/>
      <c r="H21" s="109"/>
      <c r="I21" s="109"/>
      <c r="J21" s="110"/>
    </row>
    <row r="22" spans="1:10" x14ac:dyDescent="0.25">
      <c r="A22" s="108" t="s">
        <v>12</v>
      </c>
      <c r="B22" s="109"/>
      <c r="C22" s="109"/>
      <c r="D22" s="109"/>
      <c r="E22" s="110"/>
      <c r="F22" s="108" t="s">
        <v>35</v>
      </c>
      <c r="G22" s="109"/>
      <c r="H22" s="109"/>
      <c r="I22" s="109"/>
      <c r="J22" s="110"/>
    </row>
    <row r="23" spans="1:10" x14ac:dyDescent="0.25">
      <c r="A23" s="108" t="s">
        <v>25</v>
      </c>
      <c r="B23" s="109"/>
      <c r="C23" s="109"/>
      <c r="D23" s="109"/>
      <c r="E23" s="110"/>
      <c r="F23" s="108" t="s">
        <v>61</v>
      </c>
      <c r="G23" s="109"/>
      <c r="H23" s="109"/>
      <c r="I23" s="109"/>
      <c r="J23" s="110"/>
    </row>
    <row r="24" spans="1:10" x14ac:dyDescent="0.25">
      <c r="A24" s="119" t="s">
        <v>13</v>
      </c>
      <c r="B24" s="120"/>
      <c r="C24" s="119" t="s">
        <v>14</v>
      </c>
      <c r="D24" s="120"/>
      <c r="E24" s="119" t="s">
        <v>15</v>
      </c>
      <c r="F24" s="120"/>
      <c r="G24" s="119" t="s">
        <v>43</v>
      </c>
      <c r="H24" s="120"/>
      <c r="I24" s="119" t="s">
        <v>16</v>
      </c>
      <c r="J24" s="120"/>
    </row>
    <row r="25" spans="1:10" x14ac:dyDescent="0.25">
      <c r="A25" s="119" t="s">
        <v>17</v>
      </c>
      <c r="B25" s="120"/>
      <c r="C25" s="119" t="s">
        <v>42</v>
      </c>
      <c r="D25" s="120"/>
      <c r="E25" s="119" t="s">
        <v>42</v>
      </c>
      <c r="F25" s="120"/>
      <c r="G25" s="119" t="s">
        <v>42</v>
      </c>
      <c r="H25" s="120"/>
      <c r="I25" s="119" t="s">
        <v>42</v>
      </c>
      <c r="J25" s="120"/>
    </row>
    <row r="26" spans="1:10" ht="30" customHeight="1" x14ac:dyDescent="0.25">
      <c r="A26" s="119" t="s">
        <v>18</v>
      </c>
      <c r="B26" s="120"/>
      <c r="C26" s="148" t="s">
        <v>143</v>
      </c>
      <c r="D26" s="149"/>
      <c r="E26" s="119" t="s">
        <v>144</v>
      </c>
      <c r="F26" s="120"/>
      <c r="G26" s="119" t="s">
        <v>145</v>
      </c>
      <c r="H26" s="120"/>
      <c r="I26" s="119" t="s">
        <v>7</v>
      </c>
      <c r="J26" s="120"/>
    </row>
    <row r="27" spans="1:10" x14ac:dyDescent="0.25">
      <c r="A27" s="108" t="s">
        <v>52</v>
      </c>
      <c r="B27" s="109"/>
      <c r="C27" s="109"/>
      <c r="D27" s="109"/>
      <c r="E27" s="109"/>
      <c r="F27" s="109"/>
      <c r="G27" s="109"/>
      <c r="H27" s="109"/>
      <c r="I27" s="109"/>
      <c r="J27" s="110"/>
    </row>
    <row r="28" spans="1:10" x14ac:dyDescent="0.25">
      <c r="A28" s="108" t="s">
        <v>36</v>
      </c>
      <c r="B28" s="109"/>
      <c r="C28" s="109"/>
      <c r="D28" s="109"/>
      <c r="E28" s="109"/>
      <c r="F28" s="109"/>
      <c r="G28" s="109"/>
      <c r="H28" s="109"/>
      <c r="I28" s="109"/>
      <c r="J28" s="110"/>
    </row>
    <row r="29" spans="1:10" x14ac:dyDescent="0.25">
      <c r="A29" s="125" t="s">
        <v>30</v>
      </c>
      <c r="B29" s="127"/>
      <c r="C29" s="108" t="s">
        <v>220</v>
      </c>
      <c r="D29" s="109"/>
      <c r="E29" s="109"/>
      <c r="F29" s="109"/>
      <c r="G29" s="109"/>
      <c r="H29" s="109"/>
      <c r="I29" s="109"/>
      <c r="J29" s="110"/>
    </row>
    <row r="30" spans="1:10" x14ac:dyDescent="0.25">
      <c r="A30" s="125" t="s">
        <v>214</v>
      </c>
      <c r="B30" s="127"/>
      <c r="C30" s="176" t="s">
        <v>215</v>
      </c>
      <c r="D30" s="109"/>
      <c r="E30" s="109"/>
      <c r="F30" s="109"/>
      <c r="G30" s="109"/>
      <c r="H30" s="109"/>
      <c r="I30" s="109"/>
      <c r="J30" s="110"/>
    </row>
    <row r="31" spans="1:10" x14ac:dyDescent="0.25">
      <c r="A31" s="125" t="s">
        <v>19</v>
      </c>
      <c r="B31" s="126"/>
      <c r="C31" s="126"/>
      <c r="D31" s="126"/>
      <c r="E31" s="126"/>
      <c r="F31" s="126"/>
      <c r="G31" s="126"/>
      <c r="H31" s="126"/>
      <c r="I31" s="126"/>
      <c r="J31" s="127"/>
    </row>
    <row r="32" spans="1:10" ht="15" customHeight="1" x14ac:dyDescent="0.25">
      <c r="A32" s="151" t="s">
        <v>131</v>
      </c>
      <c r="B32" s="152"/>
      <c r="C32" s="152"/>
      <c r="D32" s="152"/>
      <c r="E32" s="152"/>
      <c r="F32" s="152"/>
      <c r="G32" s="152"/>
      <c r="H32" s="152"/>
      <c r="I32" s="152"/>
      <c r="J32" s="153"/>
    </row>
    <row r="33" spans="1:10" x14ac:dyDescent="0.25">
      <c r="A33" s="154"/>
      <c r="B33" s="155"/>
      <c r="C33" s="155"/>
      <c r="D33" s="155"/>
      <c r="E33" s="155"/>
      <c r="F33" s="155"/>
      <c r="G33" s="155"/>
      <c r="H33" s="155"/>
      <c r="I33" s="155"/>
      <c r="J33" s="156"/>
    </row>
    <row r="34" spans="1:10" ht="30" x14ac:dyDescent="0.25">
      <c r="A34" s="160"/>
      <c r="B34" s="160"/>
      <c r="C34" s="160"/>
      <c r="D34" s="160"/>
      <c r="E34" s="160"/>
      <c r="F34" s="148" t="s">
        <v>146</v>
      </c>
      <c r="G34" s="149"/>
      <c r="H34" s="44" t="s">
        <v>147</v>
      </c>
      <c r="I34" s="148" t="s">
        <v>93</v>
      </c>
      <c r="J34" s="149"/>
    </row>
    <row r="35" spans="1:10" ht="16.5" customHeight="1" x14ac:dyDescent="0.25">
      <c r="A35" s="108" t="s">
        <v>62</v>
      </c>
      <c r="B35" s="109"/>
      <c r="C35" s="109"/>
      <c r="D35" s="109"/>
      <c r="E35" s="110"/>
      <c r="F35" s="157">
        <v>2440.4</v>
      </c>
      <c r="G35" s="158"/>
      <c r="H35" s="16">
        <v>712.6</v>
      </c>
      <c r="I35" s="148">
        <v>3153</v>
      </c>
      <c r="J35" s="149"/>
    </row>
    <row r="36" spans="1:10" x14ac:dyDescent="0.25">
      <c r="A36" s="108" t="s">
        <v>20</v>
      </c>
      <c r="B36" s="109"/>
      <c r="C36" s="109"/>
      <c r="D36" s="109"/>
      <c r="E36" s="110"/>
      <c r="F36" s="167">
        <v>3</v>
      </c>
      <c r="G36" s="168"/>
      <c r="H36" s="17">
        <v>1</v>
      </c>
      <c r="I36" s="167">
        <v>4</v>
      </c>
      <c r="J36" s="168"/>
    </row>
    <row r="37" spans="1:10" x14ac:dyDescent="0.25">
      <c r="A37" s="108" t="s">
        <v>21</v>
      </c>
      <c r="B37" s="109"/>
      <c r="C37" s="109"/>
      <c r="D37" s="109"/>
      <c r="E37" s="110"/>
      <c r="F37" s="157" t="s">
        <v>42</v>
      </c>
      <c r="G37" s="158"/>
      <c r="H37" s="16" t="s">
        <v>42</v>
      </c>
      <c r="I37" s="148" t="s">
        <v>42</v>
      </c>
      <c r="J37" s="149"/>
    </row>
    <row r="38" spans="1:10" x14ac:dyDescent="0.25">
      <c r="A38" s="108" t="s">
        <v>148</v>
      </c>
      <c r="B38" s="109"/>
      <c r="C38" s="109"/>
      <c r="D38" s="109"/>
      <c r="E38" s="110"/>
      <c r="F38" s="157" t="s">
        <v>149</v>
      </c>
      <c r="G38" s="159"/>
      <c r="H38" s="158"/>
      <c r="I38" s="148" t="s">
        <v>150</v>
      </c>
      <c r="J38" s="149"/>
    </row>
    <row r="39" spans="1:10" x14ac:dyDescent="0.25">
      <c r="A39" s="108" t="s">
        <v>63</v>
      </c>
      <c r="B39" s="109"/>
      <c r="C39" s="109"/>
      <c r="D39" s="109"/>
      <c r="E39" s="110"/>
      <c r="F39" s="157">
        <v>7296.3</v>
      </c>
      <c r="G39" s="158"/>
      <c r="H39" s="16">
        <v>304.89999999999998</v>
      </c>
      <c r="I39" s="148">
        <v>7601.2</v>
      </c>
      <c r="J39" s="149"/>
    </row>
    <row r="40" spans="1:10" x14ac:dyDescent="0.25">
      <c r="A40" s="108" t="s">
        <v>22</v>
      </c>
      <c r="B40" s="109"/>
      <c r="C40" s="109"/>
      <c r="D40" s="109"/>
      <c r="E40" s="110"/>
      <c r="F40" s="113" t="s">
        <v>156</v>
      </c>
      <c r="G40" s="114"/>
      <c r="H40" s="114"/>
      <c r="I40" s="114"/>
      <c r="J40" s="115"/>
    </row>
    <row r="41" spans="1:10" x14ac:dyDescent="0.25">
      <c r="A41" s="125" t="s">
        <v>65</v>
      </c>
      <c r="B41" s="126"/>
      <c r="C41" s="126"/>
      <c r="D41" s="126"/>
      <c r="E41" s="126"/>
      <c r="F41" s="126"/>
      <c r="G41" s="126"/>
      <c r="H41" s="126"/>
      <c r="I41" s="126"/>
      <c r="J41" s="127"/>
    </row>
    <row r="42" spans="1:10" ht="16.5" customHeight="1" x14ac:dyDescent="0.25">
      <c r="A42" s="124" t="s">
        <v>64</v>
      </c>
      <c r="B42" s="124"/>
      <c r="C42" s="108" t="s">
        <v>151</v>
      </c>
      <c r="D42" s="109"/>
      <c r="E42" s="109"/>
      <c r="F42" s="110"/>
      <c r="G42" s="45" t="s">
        <v>54</v>
      </c>
      <c r="H42" s="108" t="s">
        <v>152</v>
      </c>
      <c r="I42" s="109"/>
      <c r="J42" s="110"/>
    </row>
    <row r="43" spans="1:10" x14ac:dyDescent="0.25">
      <c r="A43" s="116" t="s">
        <v>66</v>
      </c>
      <c r="B43" s="118"/>
      <c r="C43" s="108" t="str">
        <f>C42</f>
        <v>SRA/ENG/3851/MW/PL/AP</v>
      </c>
      <c r="D43" s="109"/>
      <c r="E43" s="109"/>
      <c r="F43" s="110"/>
      <c r="G43" s="45" t="s">
        <v>54</v>
      </c>
      <c r="H43" s="108" t="str">
        <f>H42</f>
        <v>12/09/2018.</v>
      </c>
      <c r="I43" s="109" t="s">
        <v>37</v>
      </c>
      <c r="J43" s="110"/>
    </row>
    <row r="44" spans="1:10" ht="77.25" hidden="1" customHeight="1" x14ac:dyDescent="0.3">
      <c r="A44" s="116" t="s">
        <v>67</v>
      </c>
      <c r="B44" s="118"/>
      <c r="C44" s="116" t="s">
        <v>153</v>
      </c>
      <c r="D44" s="117"/>
      <c r="E44" s="117"/>
      <c r="F44" s="118"/>
      <c r="G44" s="49" t="s">
        <v>54</v>
      </c>
      <c r="H44" s="108" t="str">
        <f>H42</f>
        <v>12/09/2018.</v>
      </c>
      <c r="I44" s="109"/>
      <c r="J44" s="110"/>
    </row>
    <row r="45" spans="1:10" ht="120" customHeight="1" x14ac:dyDescent="0.25">
      <c r="A45" s="116" t="s">
        <v>67</v>
      </c>
      <c r="B45" s="118"/>
      <c r="C45" s="116" t="s">
        <v>218</v>
      </c>
      <c r="D45" s="117"/>
      <c r="E45" s="117"/>
      <c r="F45" s="118"/>
      <c r="G45" s="49" t="s">
        <v>54</v>
      </c>
      <c r="H45" s="164" t="s">
        <v>219</v>
      </c>
      <c r="I45" s="109"/>
      <c r="J45" s="110"/>
    </row>
    <row r="46" spans="1:10" x14ac:dyDescent="0.25">
      <c r="A46" s="116" t="s">
        <v>38</v>
      </c>
      <c r="B46" s="118"/>
      <c r="C46" s="108" t="s">
        <v>42</v>
      </c>
      <c r="D46" s="109"/>
      <c r="E46" s="109"/>
      <c r="F46" s="110" t="s">
        <v>39</v>
      </c>
      <c r="G46" s="45" t="s">
        <v>54</v>
      </c>
      <c r="H46" s="108" t="s">
        <v>42</v>
      </c>
      <c r="I46" s="109" t="s">
        <v>47</v>
      </c>
      <c r="J46" s="110"/>
    </row>
    <row r="47" spans="1:10" x14ac:dyDescent="0.25">
      <c r="A47" s="150" t="s">
        <v>73</v>
      </c>
      <c r="B47" s="150"/>
      <c r="C47" s="150"/>
      <c r="D47" s="150" t="str">
        <f>H44</f>
        <v>12/09/2018.</v>
      </c>
      <c r="E47" s="150"/>
      <c r="F47" s="150" t="s">
        <v>68</v>
      </c>
      <c r="G47" s="175"/>
      <c r="H47" s="164">
        <v>46022</v>
      </c>
      <c r="I47" s="109"/>
      <c r="J47" s="110"/>
    </row>
    <row r="48" spans="1:10" x14ac:dyDescent="0.25">
      <c r="A48" s="125" t="s">
        <v>23</v>
      </c>
      <c r="B48" s="126"/>
      <c r="C48" s="126"/>
      <c r="D48" s="126"/>
      <c r="E48" s="126"/>
      <c r="F48" s="126"/>
      <c r="G48" s="126"/>
      <c r="H48" s="126"/>
      <c r="I48" s="126"/>
      <c r="J48" s="127"/>
    </row>
    <row r="49" spans="1:12" ht="17.25" customHeight="1" x14ac:dyDescent="0.25">
      <c r="A49" s="108" t="s">
        <v>100</v>
      </c>
      <c r="B49" s="109"/>
      <c r="C49" s="110"/>
      <c r="D49" s="108">
        <f>F39</f>
        <v>7296.3</v>
      </c>
      <c r="E49" s="110"/>
      <c r="F49" s="111" t="s">
        <v>127</v>
      </c>
      <c r="G49" s="111"/>
      <c r="H49" s="111"/>
      <c r="I49" s="111" t="s">
        <v>42</v>
      </c>
      <c r="J49" s="111"/>
    </row>
    <row r="50" spans="1:12" ht="59.25" hidden="1" customHeight="1" x14ac:dyDescent="0.3">
      <c r="A50" s="1" t="s">
        <v>69</v>
      </c>
      <c r="B50" s="7"/>
      <c r="C50" s="116" t="s">
        <v>154</v>
      </c>
      <c r="D50" s="117"/>
      <c r="E50" s="118"/>
      <c r="F50" s="108" t="s">
        <v>50</v>
      </c>
      <c r="G50" s="109"/>
      <c r="H50" s="109"/>
      <c r="I50" s="109"/>
      <c r="J50" s="110"/>
    </row>
    <row r="51" spans="1:12" x14ac:dyDescent="0.25">
      <c r="A51" s="32" t="s">
        <v>157</v>
      </c>
      <c r="B51" s="33"/>
      <c r="C51" s="177" t="s">
        <v>210</v>
      </c>
      <c r="D51" s="178"/>
      <c r="E51" s="178"/>
      <c r="F51" s="178"/>
      <c r="G51" s="178"/>
      <c r="H51" s="178"/>
      <c r="I51" s="178"/>
      <c r="J51" s="179"/>
    </row>
    <row r="52" spans="1:12" ht="15.75" customHeight="1" x14ac:dyDescent="0.25">
      <c r="A52" s="113" t="s">
        <v>40</v>
      </c>
      <c r="B52" s="114"/>
      <c r="C52" s="114"/>
      <c r="D52" s="115"/>
      <c r="E52" s="146" t="s">
        <v>48</v>
      </c>
      <c r="F52" s="146"/>
      <c r="G52" s="146"/>
      <c r="H52" s="146"/>
      <c r="I52" s="146"/>
      <c r="J52" s="147"/>
    </row>
    <row r="53" spans="1:12" x14ac:dyDescent="0.25">
      <c r="A53" s="113" t="s">
        <v>49</v>
      </c>
      <c r="B53" s="114"/>
      <c r="C53" s="114"/>
      <c r="D53" s="114"/>
      <c r="E53" s="114"/>
      <c r="F53" s="114"/>
      <c r="G53" s="114"/>
      <c r="H53" s="114"/>
      <c r="I53" s="114"/>
      <c r="J53" s="115"/>
    </row>
    <row r="54" spans="1:12" ht="15" customHeight="1" thickBot="1" x14ac:dyDescent="0.3">
      <c r="A54" s="105" t="s">
        <v>124</v>
      </c>
      <c r="B54" s="106"/>
      <c r="C54" s="106"/>
      <c r="D54" s="106"/>
      <c r="E54" s="106"/>
      <c r="F54" s="106"/>
      <c r="G54" s="106"/>
      <c r="H54" s="106"/>
      <c r="I54" s="106"/>
      <c r="J54" s="107"/>
    </row>
    <row r="55" spans="1:12" s="51" customFormat="1" ht="15.75" customHeight="1" x14ac:dyDescent="0.25">
      <c r="A55" s="97" t="s">
        <v>176</v>
      </c>
      <c r="B55" s="98"/>
      <c r="C55" s="99" t="s">
        <v>211</v>
      </c>
      <c r="D55" s="100"/>
      <c r="E55" s="100"/>
      <c r="F55" s="100"/>
      <c r="G55" s="100"/>
      <c r="H55" s="100"/>
      <c r="I55" s="100"/>
      <c r="J55" s="101"/>
      <c r="K55" s="34" t="str">
        <f ca="1">(IF(F59&gt;99%,"All work completed. Please provide OC.",IF(F59&gt;89.8%,"Plinth, RCC, Brick, Plaster, Flooring, Painting work Completed. Finishing work is in process.",IF(F59&lt;94%,(IF(C59=0,"Work not yet Started.",IF(D59=25%,"Piling work in process",IF(D59=50%,"Excavation work in process",IF(D59=100%,"Excavation work Completed. ","0")))&amp;(IF(C60=0%,"",IF(C60=L61,"Footing work is process",IF(C60=L62,"Footing work Completed",IF(C60=L63,"1st Basement Completed",IF(C60=L64,"1st &amp; 2nd Basement Completed",IF(C60=L65,"1st to 3rd Basement Completed",IF(C60=L66,"1st to 4th Basement Completed",IF(C60=L67,"Plinth work is process",IF(C60=L68,"Plinth work completed","0")))))))))))&amp;(IF(C61=(D56+G56+I56),", RCC Slab",IF(C61&gt;0,", RCC upto "&amp;C61&amp;" Slab",""))&amp;(IF(C62=I56,", Brickwork",IF(C62&gt;0,", Brickwork upto "&amp;C62&amp;" Floor",""))&amp;(IF(C63=I56,", Internal Plaster",IF(C63&gt;0,", Internal Plaster upto "&amp;C63&amp;" Floor",""))&amp;(IF(C64=I56,", External Plaster",IF(C64&gt;0,", External Plaster upto "&amp;C64&amp;" Floor",""))&amp;(IF(C65=I56,", Flooring",IF(C65&gt;0,", Flooring upto "&amp;C65&amp;" Floor",""))&amp;(IF(C66=I56,", Painting",IF(C66&gt;0,", Painting upto "&amp;C66&amp;" Floor",""))&amp;(IF(C67&gt;0,", Finishing upto "&amp;C67&amp;" Floor","")&amp;(IF(C61&gt;0.5," Completed",""))))))))))))))</f>
        <v>Excavation work Completed. Plinth work completed, RCC Slab, Brickwork, Internal Plaster, External Plaster, Flooring upto 10 Floor, Painting upto 4 Floor Completed</v>
      </c>
      <c r="L55" s="50"/>
    </row>
    <row r="56" spans="1:12" s="51" customFormat="1" ht="15.75" x14ac:dyDescent="0.25">
      <c r="A56" s="38" t="s">
        <v>177</v>
      </c>
      <c r="B56" s="39">
        <v>0</v>
      </c>
      <c r="C56" s="39" t="s">
        <v>178</v>
      </c>
      <c r="D56" s="39">
        <v>1</v>
      </c>
      <c r="E56" s="74" t="s">
        <v>179</v>
      </c>
      <c r="F56" s="75"/>
      <c r="G56" s="39">
        <v>0</v>
      </c>
      <c r="H56" s="39" t="s">
        <v>180</v>
      </c>
      <c r="I56" s="74">
        <f ca="1">--TRIM(RIGHT(SUBSTITUTE(LEFT(C55,_xlfn.AGGREGATE(16,6,FIND({0,1,2,3,4,5,6,7,8,9},C55,ROW(INDIRECT("1:"&amp;LEN(C55)))),1))," ",REPT(" ",LEN(C55))),LEN(C55)))</f>
        <v>12</v>
      </c>
      <c r="J56" s="76"/>
      <c r="K56" s="35"/>
      <c r="L56" s="52"/>
    </row>
    <row r="57" spans="1:12" s="51" customFormat="1" ht="34.5" customHeight="1" x14ac:dyDescent="0.25">
      <c r="A57" s="77" t="s">
        <v>181</v>
      </c>
      <c r="B57" s="78"/>
      <c r="C57" s="79" t="str">
        <f ca="1">K55</f>
        <v>Excavation work Completed. Plinth work completed, RCC Slab, Brickwork, Internal Plaster, External Plaster, Flooring upto 10 Floor, Painting upto 4 Floor Completed</v>
      </c>
      <c r="D57" s="80"/>
      <c r="E57" s="80"/>
      <c r="F57" s="80"/>
      <c r="G57" s="80"/>
      <c r="H57" s="80"/>
      <c r="I57" s="80"/>
      <c r="J57" s="81"/>
      <c r="K57" s="35" t="s">
        <v>182</v>
      </c>
      <c r="L57" s="52"/>
    </row>
    <row r="58" spans="1:12" s="51" customFormat="1" ht="15.75" customHeight="1" x14ac:dyDescent="0.25">
      <c r="A58" s="82" t="s">
        <v>26</v>
      </c>
      <c r="B58" s="75"/>
      <c r="C58" s="40" t="s">
        <v>183</v>
      </c>
      <c r="D58" s="69" t="s">
        <v>184</v>
      </c>
      <c r="E58" s="69"/>
      <c r="F58" s="69" t="s">
        <v>185</v>
      </c>
      <c r="G58" s="69"/>
      <c r="H58" s="69" t="s">
        <v>186</v>
      </c>
      <c r="I58" s="69"/>
      <c r="J58" s="83"/>
      <c r="K58" s="36" t="s">
        <v>187</v>
      </c>
      <c r="L58" s="53">
        <f ca="1">I56*25%</f>
        <v>3</v>
      </c>
    </row>
    <row r="59" spans="1:12" s="51" customFormat="1" ht="15.75" customHeight="1" x14ac:dyDescent="0.25">
      <c r="A59" s="64" t="s">
        <v>188</v>
      </c>
      <c r="B59" s="65"/>
      <c r="C59" s="54">
        <f ca="1">L60</f>
        <v>12</v>
      </c>
      <c r="D59" s="66">
        <f ca="1">((100/I56)*C59)/100</f>
        <v>1</v>
      </c>
      <c r="E59" s="67"/>
      <c r="F59" s="84">
        <f ca="1">(((C60/I56*10)+(40/(D56+G56+I56)*C61)+(7.5/(I56)*C62)+(7.5/(I56)*C63)+(10/I56*C64)+(10/I56*C65)+(5/I56*C66)+(5/I56*C67)+(5/I56*C68))/100)</f>
        <v>0.85</v>
      </c>
      <c r="G59" s="84"/>
      <c r="H59" s="86">
        <f ca="1">((((C59/I56)*20)+((C60/I56)*25)+(30/(I56+G56+D56)*C61)+(5/I56*C62)+(5/I56*C63)+(5/I56*C64)+(5/I56*C65)+(0/I56*C66)+(0/I56*C67)+(5/I56*C68))/100)</f>
        <v>0.94166666666666676</v>
      </c>
      <c r="I59" s="87"/>
      <c r="J59" s="88"/>
      <c r="K59" s="36" t="s">
        <v>189</v>
      </c>
      <c r="L59" s="55">
        <f ca="1">I56*50%</f>
        <v>6</v>
      </c>
    </row>
    <row r="60" spans="1:12" s="51" customFormat="1" ht="15.75" x14ac:dyDescent="0.25">
      <c r="A60" s="64" t="s">
        <v>27</v>
      </c>
      <c r="B60" s="65"/>
      <c r="C60" s="56">
        <f ca="1">L68</f>
        <v>12</v>
      </c>
      <c r="D60" s="66">
        <f ca="1">((100/I56)*C60)/100</f>
        <v>1</v>
      </c>
      <c r="E60" s="67"/>
      <c r="F60" s="84"/>
      <c r="G60" s="84"/>
      <c r="H60" s="89"/>
      <c r="I60" s="90"/>
      <c r="J60" s="91"/>
      <c r="K60" s="36" t="s">
        <v>190</v>
      </c>
      <c r="L60" s="55">
        <f ca="1">I56</f>
        <v>12</v>
      </c>
    </row>
    <row r="61" spans="1:12" s="51" customFormat="1" ht="15.75" customHeight="1" x14ac:dyDescent="0.25">
      <c r="A61" s="64" t="s">
        <v>191</v>
      </c>
      <c r="B61" s="65"/>
      <c r="C61" s="56">
        <v>13</v>
      </c>
      <c r="D61" s="66">
        <f ca="1">((100/(D56+G56+I56))*C61)/100</f>
        <v>1</v>
      </c>
      <c r="E61" s="67"/>
      <c r="F61" s="84"/>
      <c r="G61" s="84"/>
      <c r="H61" s="89"/>
      <c r="I61" s="90"/>
      <c r="J61" s="91"/>
      <c r="K61" s="36" t="s">
        <v>192</v>
      </c>
      <c r="L61" s="57">
        <f ca="1">(IF(B56&gt;1,(I56/(B56+2)),I56/4))</f>
        <v>3</v>
      </c>
    </row>
    <row r="62" spans="1:12" s="51" customFormat="1" ht="15.75" customHeight="1" x14ac:dyDescent="0.25">
      <c r="A62" s="64" t="s">
        <v>193</v>
      </c>
      <c r="B62" s="65" t="s">
        <v>194</v>
      </c>
      <c r="C62" s="54">
        <v>12</v>
      </c>
      <c r="D62" s="66">
        <f ca="1">((100/I56)*C62)/100</f>
        <v>1</v>
      </c>
      <c r="E62" s="67"/>
      <c r="F62" s="84"/>
      <c r="G62" s="84"/>
      <c r="H62" s="89"/>
      <c r="I62" s="90"/>
      <c r="J62" s="91"/>
      <c r="K62" s="36" t="s">
        <v>195</v>
      </c>
      <c r="L62" s="57">
        <f ca="1">(IF(B56&gt;1,(I56/(B56+2)+L61),I56/4+L61))</f>
        <v>6</v>
      </c>
    </row>
    <row r="63" spans="1:12" s="51" customFormat="1" ht="15.75" customHeight="1" x14ac:dyDescent="0.25">
      <c r="A63" s="64" t="s">
        <v>196</v>
      </c>
      <c r="B63" s="65" t="s">
        <v>194</v>
      </c>
      <c r="C63" s="54">
        <v>12</v>
      </c>
      <c r="D63" s="66">
        <f ca="1">((100/I56)*C63)/100</f>
        <v>1</v>
      </c>
      <c r="E63" s="67"/>
      <c r="F63" s="84"/>
      <c r="G63" s="84"/>
      <c r="H63" s="89"/>
      <c r="I63" s="90"/>
      <c r="J63" s="91"/>
      <c r="K63" s="36" t="s">
        <v>197</v>
      </c>
      <c r="L63" s="57">
        <f>(IF(B56&gt;1,(I56/(B56+2)+L62),0))</f>
        <v>0</v>
      </c>
    </row>
    <row r="64" spans="1:12" s="51" customFormat="1" ht="15.75" customHeight="1" x14ac:dyDescent="0.25">
      <c r="A64" s="64" t="s">
        <v>198</v>
      </c>
      <c r="B64" s="65" t="s">
        <v>199</v>
      </c>
      <c r="C64" s="54">
        <v>12</v>
      </c>
      <c r="D64" s="66">
        <f ca="1">((100/(I56))*C64)/100</f>
        <v>1</v>
      </c>
      <c r="E64" s="67"/>
      <c r="F64" s="84"/>
      <c r="G64" s="84"/>
      <c r="H64" s="89"/>
      <c r="I64" s="90"/>
      <c r="J64" s="91"/>
      <c r="K64" s="36" t="s">
        <v>200</v>
      </c>
      <c r="L64" s="57">
        <f>(IF(B56&gt;2,(I56/(B56+2)+L63),0))</f>
        <v>0</v>
      </c>
    </row>
    <row r="65" spans="1:12" s="51" customFormat="1" ht="15.75" customHeight="1" x14ac:dyDescent="0.25">
      <c r="A65" s="64" t="s">
        <v>201</v>
      </c>
      <c r="B65" s="65" t="s">
        <v>201</v>
      </c>
      <c r="C65" s="54">
        <v>10</v>
      </c>
      <c r="D65" s="66">
        <f ca="1">((100/I56)*C65)/100</f>
        <v>0.83333333333333348</v>
      </c>
      <c r="E65" s="67"/>
      <c r="F65" s="84"/>
      <c r="G65" s="84"/>
      <c r="H65" s="89"/>
      <c r="I65" s="90"/>
      <c r="J65" s="91"/>
      <c r="K65" s="36" t="s">
        <v>202</v>
      </c>
      <c r="L65" s="58">
        <f>(IF(B56&gt;3,(I56/(B56+2)+L64),0))</f>
        <v>0</v>
      </c>
    </row>
    <row r="66" spans="1:12" s="51" customFormat="1" ht="15.75" customHeight="1" x14ac:dyDescent="0.25">
      <c r="A66" s="64" t="s">
        <v>203</v>
      </c>
      <c r="B66" s="65"/>
      <c r="C66" s="54">
        <v>4</v>
      </c>
      <c r="D66" s="66">
        <f ca="1">((100/I56)*C66)/100</f>
        <v>0.33333333333333337</v>
      </c>
      <c r="E66" s="67"/>
      <c r="F66" s="84"/>
      <c r="G66" s="84"/>
      <c r="H66" s="89"/>
      <c r="I66" s="90"/>
      <c r="J66" s="91"/>
      <c r="K66" s="36" t="s">
        <v>204</v>
      </c>
      <c r="L66" s="57">
        <f>(IF(B56&gt;4,(I56/(B56+2)+L65),0))</f>
        <v>0</v>
      </c>
    </row>
    <row r="67" spans="1:12" s="51" customFormat="1" ht="15.75" customHeight="1" x14ac:dyDescent="0.25">
      <c r="A67" s="68" t="s">
        <v>205</v>
      </c>
      <c r="B67" s="69" t="s">
        <v>205</v>
      </c>
      <c r="C67" s="54">
        <v>0</v>
      </c>
      <c r="D67" s="66">
        <f ca="1">((100/(I56))*C67)/100</f>
        <v>0</v>
      </c>
      <c r="E67" s="67"/>
      <c r="F67" s="84"/>
      <c r="G67" s="84"/>
      <c r="H67" s="89"/>
      <c r="I67" s="90"/>
      <c r="J67" s="91"/>
      <c r="K67" s="36" t="s">
        <v>206</v>
      </c>
      <c r="L67" s="57">
        <f ca="1">(IF(B56=1,(I56/(B56+3)+L62),IF(B56=0,(I56/4+L62),IF(B56&gt;1,0))))</f>
        <v>9</v>
      </c>
    </row>
    <row r="68" spans="1:12" s="51" customFormat="1" ht="16.5" customHeight="1" thickBot="1" x14ac:dyDescent="0.3">
      <c r="A68" s="95" t="s">
        <v>207</v>
      </c>
      <c r="B68" s="96"/>
      <c r="C68" s="59">
        <v>0</v>
      </c>
      <c r="D68" s="72">
        <f ca="1">((100/(I56))*C68)/100</f>
        <v>0</v>
      </c>
      <c r="E68" s="73"/>
      <c r="F68" s="85"/>
      <c r="G68" s="85"/>
      <c r="H68" s="92"/>
      <c r="I68" s="93"/>
      <c r="J68" s="94"/>
      <c r="K68" s="37" t="s">
        <v>208</v>
      </c>
      <c r="L68" s="60">
        <f ca="1">(IF(B56&gt;1.5,(I56/(B56+2)+L62+MAX(0,L63-L62)+MAX(0,L64-L63)+MAX(0,L65-L64)+MAX(0,L66-L65)+MAX(0,L67-L66)),IF(B56=1,(I56/(B56+3)+L67),IF(B56=0,I56/4+L67))))</f>
        <v>12</v>
      </c>
    </row>
    <row r="69" spans="1:12" s="51" customFormat="1" ht="15.75" hidden="1" customHeight="1" x14ac:dyDescent="0.35">
      <c r="A69" s="97" t="s">
        <v>176</v>
      </c>
      <c r="B69" s="98"/>
      <c r="C69" s="99" t="s">
        <v>209</v>
      </c>
      <c r="D69" s="100"/>
      <c r="E69" s="100"/>
      <c r="F69" s="100"/>
      <c r="G69" s="100"/>
      <c r="H69" s="100"/>
      <c r="I69" s="100"/>
      <c r="J69" s="101"/>
      <c r="K69" s="34" t="str">
        <f ca="1">(IF(F73&gt;99%,"All work completed. Please provide OC.",IF(F73&gt;89.8%,"Plinth, RCC, Brick, Plaster, Flooring, Painting work Completed. Finishing work is in process.",IF(F73&lt;94%,(IF(C73=0,"Work not yet Started.",IF(D73=25%,"Piling work in process",IF(D73=50%,"Excavation work in process",IF(D73=100%,"Excavation work Completed. ","0")))&amp;(IF(C74=0%,"",IF(C74=L75,"Footing work is process",IF(C74=L76,"Footing work Completed",IF(C74=L77,"1st Basement Completed",IF(C74=L78,"1st &amp; 2nd Basement Completed",IF(C74=L79,"1st to 3rd Basement Completed",IF(C74=L80,"1st to 4th Basement Completed",IF(C74=L81,"Plinth work is process",IF(C74=L82,"Plinth work completed","0")))))))))))&amp;(IF(C75=(D70+G70+I70),", RCC Slab",IF(C75&gt;0,", RCC upto "&amp;C75&amp;" Slab",""))&amp;(IF(C76=I70,", Brickwork",IF(C76&gt;0,", Brickwork upto "&amp;C76&amp;" Floor",""))&amp;(IF(C77=I70,", Internal Plaster",IF(C77&gt;0,", Internal Plaster upto "&amp;C77&amp;" Floor",""))&amp;(IF(C78=I70,", External Plaster",IF(C78&gt;0,", External Plaster upto "&amp;C78&amp;" Floor",""))&amp;(IF(C79=I70,", Flooring",IF(C79&gt;0,", Flooring upto "&amp;C79&amp;" Floor",""))&amp;(IF(C80=I70,", Painting",IF(C80&gt;0,", Painting upto "&amp;C80&amp;" Floor",""))&amp;(IF(C81&gt;0,", Finishing upto "&amp;C81&amp;" Floor","")&amp;(IF(C75&gt;0.5," Completed",""))))))))))))))</f>
        <v>Excavation work Completed. Plinth work completed, RCC upto 13 Slab, Brickwork upto 10 Floor Completed</v>
      </c>
      <c r="L69" s="50"/>
    </row>
    <row r="70" spans="1:12" s="51" customFormat="1" ht="15.6" hidden="1" x14ac:dyDescent="0.35">
      <c r="A70" s="38" t="s">
        <v>177</v>
      </c>
      <c r="B70" s="39">
        <v>0</v>
      </c>
      <c r="C70" s="39" t="s">
        <v>178</v>
      </c>
      <c r="D70" s="39">
        <v>1</v>
      </c>
      <c r="E70" s="74" t="s">
        <v>179</v>
      </c>
      <c r="F70" s="75"/>
      <c r="G70" s="39">
        <v>0</v>
      </c>
      <c r="H70" s="39" t="s">
        <v>180</v>
      </c>
      <c r="I70" s="74">
        <f ca="1">--TRIM(RIGHT(SUBSTITUTE(LEFT(C69,_xlfn.AGGREGATE(16,6,FIND({0,1,2,3,4,5,6,7,8,9},C69,ROW(INDIRECT("1:"&amp;LEN(C69)))),1))," ",REPT(" ",LEN(C69))),LEN(C69)))</f>
        <v>13</v>
      </c>
      <c r="J70" s="76"/>
      <c r="K70" s="35"/>
      <c r="L70" s="52"/>
    </row>
    <row r="71" spans="1:12" s="51" customFormat="1" ht="36.75" hidden="1" customHeight="1" x14ac:dyDescent="0.35">
      <c r="A71" s="77" t="s">
        <v>181</v>
      </c>
      <c r="B71" s="78"/>
      <c r="C71" s="79" t="str">
        <f ca="1">K69</f>
        <v>Excavation work Completed. Plinth work completed, RCC upto 13 Slab, Brickwork upto 10 Floor Completed</v>
      </c>
      <c r="D71" s="80"/>
      <c r="E71" s="80"/>
      <c r="F71" s="80"/>
      <c r="G71" s="80"/>
      <c r="H71" s="80"/>
      <c r="I71" s="80"/>
      <c r="J71" s="81"/>
      <c r="K71" s="35" t="s">
        <v>182</v>
      </c>
      <c r="L71" s="52"/>
    </row>
    <row r="72" spans="1:12" s="51" customFormat="1" ht="15.75" hidden="1" customHeight="1" x14ac:dyDescent="0.35">
      <c r="A72" s="82" t="s">
        <v>26</v>
      </c>
      <c r="B72" s="75"/>
      <c r="C72" s="40" t="s">
        <v>183</v>
      </c>
      <c r="D72" s="69" t="s">
        <v>184</v>
      </c>
      <c r="E72" s="69"/>
      <c r="F72" s="69" t="s">
        <v>185</v>
      </c>
      <c r="G72" s="69"/>
      <c r="H72" s="69" t="s">
        <v>186</v>
      </c>
      <c r="I72" s="69"/>
      <c r="J72" s="83"/>
      <c r="K72" s="36" t="s">
        <v>187</v>
      </c>
      <c r="L72" s="53">
        <f ca="1">I70*25%</f>
        <v>3.25</v>
      </c>
    </row>
    <row r="73" spans="1:12" s="51" customFormat="1" ht="15.75" hidden="1" customHeight="1" x14ac:dyDescent="0.35">
      <c r="A73" s="64" t="s">
        <v>188</v>
      </c>
      <c r="B73" s="65"/>
      <c r="C73" s="54">
        <f ca="1">L74</f>
        <v>13</v>
      </c>
      <c r="D73" s="66">
        <f ca="1">((100/I70)*C73)/100</f>
        <v>1</v>
      </c>
      <c r="E73" s="67"/>
      <c r="F73" s="84">
        <f ca="1">(((C74/I70*10)+(40/(D70+G70+I70)*C75)+(7.5/(I70)*C76)+(7.5/(I70)*C77)+(10/I70*C78)+(10/I70*C79)+(5/I70*C80)+(5/I70*C81)+(5/I70*C82))/100)</f>
        <v>0.52912087912087913</v>
      </c>
      <c r="G73" s="84"/>
      <c r="H73" s="86">
        <f ca="1">((((C73/I70)*20)+((C74/I70)*25)+(30/(I70+G70+D70)*C75)+(5/I70*C76)+(5/I70*C77)+(5/I70*C78)+(5/I70*C79)+(0/I70*C80)+(0/I70*C81)+(5/I70*C82))/100)</f>
        <v>0.76703296703296697</v>
      </c>
      <c r="I73" s="87"/>
      <c r="J73" s="88"/>
      <c r="K73" s="36" t="s">
        <v>189</v>
      </c>
      <c r="L73" s="55">
        <f ca="1">I70*50%</f>
        <v>6.5</v>
      </c>
    </row>
    <row r="74" spans="1:12" s="51" customFormat="1" ht="15.6" hidden="1" x14ac:dyDescent="0.35">
      <c r="A74" s="64" t="s">
        <v>27</v>
      </c>
      <c r="B74" s="65"/>
      <c r="C74" s="56">
        <f ca="1">L82</f>
        <v>13</v>
      </c>
      <c r="D74" s="66">
        <f ca="1">((100/I70)*C74)/100</f>
        <v>1</v>
      </c>
      <c r="E74" s="67"/>
      <c r="F74" s="84"/>
      <c r="G74" s="84"/>
      <c r="H74" s="89"/>
      <c r="I74" s="90"/>
      <c r="J74" s="91"/>
      <c r="K74" s="36" t="s">
        <v>190</v>
      </c>
      <c r="L74" s="55">
        <f ca="1">I70</f>
        <v>13</v>
      </c>
    </row>
    <row r="75" spans="1:12" s="51" customFormat="1" ht="15.75" hidden="1" customHeight="1" x14ac:dyDescent="0.35">
      <c r="A75" s="64" t="s">
        <v>191</v>
      </c>
      <c r="B75" s="65"/>
      <c r="C75" s="56">
        <v>13</v>
      </c>
      <c r="D75" s="66">
        <f ca="1">((100/(D70+G70+I70))*C75)/100</f>
        <v>0.9285714285714286</v>
      </c>
      <c r="E75" s="67"/>
      <c r="F75" s="84"/>
      <c r="G75" s="84"/>
      <c r="H75" s="89"/>
      <c r="I75" s="90"/>
      <c r="J75" s="91"/>
      <c r="K75" s="36" t="s">
        <v>192</v>
      </c>
      <c r="L75" s="57">
        <f ca="1">(IF(B70&gt;1,(I70/(B70+2)),I70/4))</f>
        <v>3.25</v>
      </c>
    </row>
    <row r="76" spans="1:12" s="51" customFormat="1" ht="15.75" hidden="1" customHeight="1" x14ac:dyDescent="0.35">
      <c r="A76" s="64" t="s">
        <v>193</v>
      </c>
      <c r="B76" s="65" t="s">
        <v>194</v>
      </c>
      <c r="C76" s="54">
        <v>10</v>
      </c>
      <c r="D76" s="66">
        <f ca="1">((100/I70)*C76)/100</f>
        <v>0.76923076923076916</v>
      </c>
      <c r="E76" s="67"/>
      <c r="F76" s="84"/>
      <c r="G76" s="84"/>
      <c r="H76" s="89"/>
      <c r="I76" s="90"/>
      <c r="J76" s="91"/>
      <c r="K76" s="36" t="s">
        <v>195</v>
      </c>
      <c r="L76" s="57">
        <f ca="1">(IF(B70&gt;1,(I70/(B70+2)+L75),I70/4+L75))</f>
        <v>6.5</v>
      </c>
    </row>
    <row r="77" spans="1:12" s="51" customFormat="1" ht="15.75" hidden="1" customHeight="1" x14ac:dyDescent="0.35">
      <c r="A77" s="64" t="s">
        <v>196</v>
      </c>
      <c r="B77" s="65" t="s">
        <v>194</v>
      </c>
      <c r="C77" s="54">
        <v>0</v>
      </c>
      <c r="D77" s="66">
        <f ca="1">((100/I70)*C77)/100</f>
        <v>0</v>
      </c>
      <c r="E77" s="67"/>
      <c r="F77" s="84"/>
      <c r="G77" s="84"/>
      <c r="H77" s="89"/>
      <c r="I77" s="90"/>
      <c r="J77" s="91"/>
      <c r="K77" s="36" t="s">
        <v>197</v>
      </c>
      <c r="L77" s="57">
        <f>(IF(B70&gt;1,(I70/(B70+2)+L76),0))</f>
        <v>0</v>
      </c>
    </row>
    <row r="78" spans="1:12" s="51" customFormat="1" ht="15.75" hidden="1" customHeight="1" x14ac:dyDescent="0.35">
      <c r="A78" s="64" t="s">
        <v>198</v>
      </c>
      <c r="B78" s="65" t="s">
        <v>199</v>
      </c>
      <c r="C78" s="54">
        <v>0</v>
      </c>
      <c r="D78" s="66">
        <f ca="1">((100/(I70))*C78)/100</f>
        <v>0</v>
      </c>
      <c r="E78" s="67"/>
      <c r="F78" s="84"/>
      <c r="G78" s="84"/>
      <c r="H78" s="89"/>
      <c r="I78" s="90"/>
      <c r="J78" s="91"/>
      <c r="K78" s="36" t="s">
        <v>200</v>
      </c>
      <c r="L78" s="57">
        <f>(IF(B70&gt;2,(I70/(B70+2)+L77),0))</f>
        <v>0</v>
      </c>
    </row>
    <row r="79" spans="1:12" s="51" customFormat="1" ht="15.75" hidden="1" customHeight="1" x14ac:dyDescent="0.35">
      <c r="A79" s="64" t="s">
        <v>201</v>
      </c>
      <c r="B79" s="65" t="s">
        <v>201</v>
      </c>
      <c r="C79" s="54">
        <v>0</v>
      </c>
      <c r="D79" s="66">
        <f ca="1">((100/I70)*C79)/100</f>
        <v>0</v>
      </c>
      <c r="E79" s="67"/>
      <c r="F79" s="84"/>
      <c r="G79" s="84"/>
      <c r="H79" s="89"/>
      <c r="I79" s="90"/>
      <c r="J79" s="91"/>
      <c r="K79" s="36" t="s">
        <v>202</v>
      </c>
      <c r="L79" s="58">
        <f>(IF(B70&gt;3,(I70/(B70+2)+L78),0))</f>
        <v>0</v>
      </c>
    </row>
    <row r="80" spans="1:12" s="51" customFormat="1" ht="15.75" hidden="1" customHeight="1" x14ac:dyDescent="0.35">
      <c r="A80" s="64" t="s">
        <v>203</v>
      </c>
      <c r="B80" s="65"/>
      <c r="C80" s="54">
        <v>0</v>
      </c>
      <c r="D80" s="66">
        <f ca="1">((100/I70)*C80)/100</f>
        <v>0</v>
      </c>
      <c r="E80" s="67"/>
      <c r="F80" s="84"/>
      <c r="G80" s="84"/>
      <c r="H80" s="89"/>
      <c r="I80" s="90"/>
      <c r="J80" s="91"/>
      <c r="K80" s="36" t="s">
        <v>204</v>
      </c>
      <c r="L80" s="57">
        <f>(IF(B70&gt;4,(I70/(B70+2)+L79),0))</f>
        <v>0</v>
      </c>
    </row>
    <row r="81" spans="1:12" s="51" customFormat="1" ht="15.75" hidden="1" customHeight="1" x14ac:dyDescent="0.35">
      <c r="A81" s="68" t="s">
        <v>205</v>
      </c>
      <c r="B81" s="69" t="s">
        <v>205</v>
      </c>
      <c r="C81" s="54">
        <v>0</v>
      </c>
      <c r="D81" s="66">
        <f ca="1">((100/(I70))*C81)/100</f>
        <v>0</v>
      </c>
      <c r="E81" s="67"/>
      <c r="F81" s="84"/>
      <c r="G81" s="84"/>
      <c r="H81" s="89"/>
      <c r="I81" s="90"/>
      <c r="J81" s="91"/>
      <c r="K81" s="36" t="s">
        <v>206</v>
      </c>
      <c r="L81" s="57">
        <f ca="1">(IF(B70=1,(I70/(B70+3)+L76),IF(B70=0,(I70/4+L76),IF(B70&gt;1,0))))</f>
        <v>9.75</v>
      </c>
    </row>
    <row r="82" spans="1:12" s="51" customFormat="1" ht="16.5" hidden="1" customHeight="1" thickBot="1" x14ac:dyDescent="0.4">
      <c r="A82" s="70" t="s">
        <v>207</v>
      </c>
      <c r="B82" s="71"/>
      <c r="C82" s="59">
        <v>0</v>
      </c>
      <c r="D82" s="72">
        <f ca="1">((100/(I70))*C82)/100</f>
        <v>0</v>
      </c>
      <c r="E82" s="73"/>
      <c r="F82" s="85"/>
      <c r="G82" s="85"/>
      <c r="H82" s="92"/>
      <c r="I82" s="93"/>
      <c r="J82" s="94"/>
      <c r="K82" s="37" t="s">
        <v>208</v>
      </c>
      <c r="L82" s="60">
        <f ca="1">(IF(B70&gt;1.5,(I70/(B70+2)+L76+MAX(0,L77-L76)+MAX(0,L78-L77)+MAX(0,L79-L78)+MAX(0,L80-L79)+MAX(0,L81-L80)),IF(B70=1,(I70/(B70+3)+L81),IF(B70=0,I70/4+L81))))</f>
        <v>13</v>
      </c>
    </row>
    <row r="83" spans="1:12" x14ac:dyDescent="0.25">
      <c r="A83" s="108" t="s">
        <v>51</v>
      </c>
      <c r="B83" s="109"/>
      <c r="C83" s="109"/>
      <c r="D83" s="109"/>
      <c r="E83" s="109"/>
      <c r="F83" s="109"/>
      <c r="G83" s="109"/>
      <c r="H83" s="109"/>
      <c r="I83" s="109"/>
      <c r="J83" s="110"/>
    </row>
    <row r="84" spans="1:12" x14ac:dyDescent="0.25">
      <c r="A84" s="108" t="s">
        <v>41</v>
      </c>
      <c r="B84" s="109"/>
      <c r="C84" s="109"/>
      <c r="D84" s="109"/>
      <c r="E84" s="109"/>
      <c r="F84" s="109"/>
      <c r="G84" s="109"/>
      <c r="H84" s="109"/>
      <c r="I84" s="109"/>
      <c r="J84" s="110"/>
    </row>
    <row r="85" spans="1:12" ht="15" customHeight="1" x14ac:dyDescent="0.25">
      <c r="A85" s="137" t="s">
        <v>130</v>
      </c>
      <c r="B85" s="138"/>
      <c r="C85" s="138"/>
      <c r="D85" s="138"/>
      <c r="E85" s="138"/>
      <c r="F85" s="138"/>
      <c r="G85" s="138"/>
      <c r="H85" s="138"/>
      <c r="I85" s="138"/>
      <c r="J85" s="139"/>
    </row>
    <row r="86" spans="1:12" x14ac:dyDescent="0.25">
      <c r="A86" s="140"/>
      <c r="B86" s="141"/>
      <c r="C86" s="141"/>
      <c r="D86" s="141"/>
      <c r="E86" s="141"/>
      <c r="F86" s="141"/>
      <c r="G86" s="141"/>
      <c r="H86" s="141"/>
      <c r="I86" s="141"/>
      <c r="J86" s="142"/>
    </row>
    <row r="87" spans="1:12" x14ac:dyDescent="0.25">
      <c r="A87" s="125" t="s">
        <v>24</v>
      </c>
      <c r="B87" s="126"/>
      <c r="C87" s="126"/>
      <c r="D87" s="126"/>
      <c r="E87" s="126"/>
      <c r="F87" s="126"/>
      <c r="G87" s="126"/>
      <c r="H87" s="126"/>
      <c r="I87" s="126"/>
      <c r="J87" s="127"/>
    </row>
    <row r="88" spans="1:12" x14ac:dyDescent="0.25">
      <c r="A88" s="108" t="s">
        <v>155</v>
      </c>
      <c r="B88" s="109"/>
      <c r="C88" s="109"/>
      <c r="D88" s="109"/>
      <c r="E88" s="109"/>
      <c r="F88" s="110"/>
      <c r="G88" s="125">
        <v>27000</v>
      </c>
      <c r="H88" s="126"/>
      <c r="I88" s="126"/>
      <c r="J88" s="127"/>
    </row>
    <row r="89" spans="1:12" ht="17.25" hidden="1" customHeight="1" x14ac:dyDescent="0.3">
      <c r="A89" s="108" t="s">
        <v>70</v>
      </c>
      <c r="B89" s="109"/>
      <c r="C89" s="109"/>
      <c r="D89" s="109"/>
      <c r="E89" s="109"/>
      <c r="F89" s="110"/>
      <c r="G89" s="116" t="s">
        <v>42</v>
      </c>
      <c r="H89" s="117"/>
      <c r="I89" s="117"/>
      <c r="J89" s="118"/>
    </row>
    <row r="90" spans="1:12" ht="15" hidden="1" customHeight="1" x14ac:dyDescent="0.3">
      <c r="A90" s="108" t="s">
        <v>74</v>
      </c>
      <c r="B90" s="109"/>
      <c r="C90" s="109"/>
      <c r="D90" s="109"/>
      <c r="E90" s="109"/>
      <c r="F90" s="110"/>
      <c r="G90" s="41" t="s">
        <v>42</v>
      </c>
      <c r="H90" s="42"/>
      <c r="I90" s="42"/>
      <c r="J90" s="43"/>
    </row>
    <row r="91" spans="1:12" x14ac:dyDescent="0.25">
      <c r="A91" s="108" t="s">
        <v>96</v>
      </c>
      <c r="B91" s="109"/>
      <c r="C91" s="109"/>
      <c r="D91" s="109"/>
      <c r="E91" s="109"/>
      <c r="F91" s="110"/>
      <c r="G91" s="116" t="s">
        <v>173</v>
      </c>
      <c r="H91" s="117"/>
      <c r="I91" s="117"/>
      <c r="J91" s="118"/>
    </row>
    <row r="92" spans="1:12" ht="15" hidden="1" customHeight="1" x14ac:dyDescent="0.3">
      <c r="A92" s="108" t="s">
        <v>71</v>
      </c>
      <c r="B92" s="109"/>
      <c r="C92" s="109"/>
      <c r="D92" s="109"/>
      <c r="E92" s="109"/>
      <c r="F92" s="110"/>
      <c r="G92" s="41" t="s">
        <v>42</v>
      </c>
      <c r="H92" s="42"/>
      <c r="I92" s="42"/>
      <c r="J92" s="43"/>
    </row>
    <row r="93" spans="1:12" s="61" customFormat="1" ht="14.45" customHeight="1" x14ac:dyDescent="0.25">
      <c r="A93" s="125" t="s">
        <v>72</v>
      </c>
      <c r="B93" s="126"/>
      <c r="C93" s="126"/>
      <c r="D93" s="126"/>
      <c r="E93" s="126"/>
      <c r="F93" s="127"/>
      <c r="G93" s="108">
        <f>G88*0.8</f>
        <v>21600</v>
      </c>
      <c r="H93" s="109"/>
      <c r="I93" s="109"/>
      <c r="J93" s="110"/>
    </row>
    <row r="94" spans="1:12" ht="174" customHeight="1" x14ac:dyDescent="0.25">
      <c r="A94" s="143" t="s">
        <v>221</v>
      </c>
      <c r="B94" s="144"/>
      <c r="C94" s="144"/>
      <c r="D94" s="144"/>
      <c r="E94" s="144"/>
      <c r="F94" s="144"/>
      <c r="G94" s="144"/>
      <c r="H94" s="144"/>
      <c r="I94" s="144"/>
      <c r="J94" s="145"/>
      <c r="K94" s="62" t="s">
        <v>212</v>
      </c>
    </row>
    <row r="95" spans="1:12" x14ac:dyDescent="0.25">
      <c r="A95" s="128" t="s">
        <v>129</v>
      </c>
      <c r="B95" s="129"/>
      <c r="C95" s="129"/>
      <c r="D95" s="129"/>
      <c r="E95" s="129"/>
      <c r="F95" s="129"/>
      <c r="G95" s="129"/>
      <c r="H95" s="129"/>
      <c r="I95" s="129"/>
      <c r="J95" s="130"/>
    </row>
    <row r="96" spans="1:12" x14ac:dyDescent="0.25">
      <c r="A96" s="131"/>
      <c r="B96" s="132"/>
      <c r="C96" s="132"/>
      <c r="D96" s="132"/>
      <c r="E96" s="132"/>
      <c r="F96" s="132"/>
      <c r="G96" s="132"/>
      <c r="H96" s="132"/>
      <c r="I96" s="132"/>
      <c r="J96" s="133"/>
    </row>
    <row r="97" spans="1:10" x14ac:dyDescent="0.25">
      <c r="A97" s="131"/>
      <c r="B97" s="132"/>
      <c r="C97" s="132"/>
      <c r="D97" s="132"/>
      <c r="E97" s="132"/>
      <c r="F97" s="132"/>
      <c r="G97" s="132"/>
      <c r="H97" s="132"/>
      <c r="I97" s="132"/>
      <c r="J97" s="133"/>
    </row>
    <row r="98" spans="1:10" x14ac:dyDescent="0.25">
      <c r="A98" s="134"/>
      <c r="B98" s="135"/>
      <c r="C98" s="135"/>
      <c r="D98" s="135"/>
      <c r="E98" s="135"/>
      <c r="F98" s="135"/>
      <c r="G98" s="135"/>
      <c r="H98" s="135"/>
      <c r="I98" s="135"/>
      <c r="J98" s="136"/>
    </row>
    <row r="99" spans="1:10" s="63" customFormat="1" ht="15.75" x14ac:dyDescent="0.25">
      <c r="A99" s="63" t="s">
        <v>122</v>
      </c>
      <c r="D99" s="63" t="str">
        <f>F8</f>
        <v>Safal Sai</v>
      </c>
    </row>
    <row r="132" spans="15:15" x14ac:dyDescent="0.25">
      <c r="O132" s="48" t="s">
        <v>217</v>
      </c>
    </row>
    <row r="145" spans="1:1" s="63" customFormat="1" ht="15.75" x14ac:dyDescent="0.25">
      <c r="A145" s="63" t="s">
        <v>123</v>
      </c>
    </row>
  </sheetData>
  <mergeCells count="199">
    <mergeCell ref="C51:J51"/>
    <mergeCell ref="H42:J42"/>
    <mergeCell ref="A37:E37"/>
    <mergeCell ref="A38:E38"/>
    <mergeCell ref="I35:J35"/>
    <mergeCell ref="H46:J46"/>
    <mergeCell ref="H47:J47"/>
    <mergeCell ref="A43:B43"/>
    <mergeCell ref="H43:J43"/>
    <mergeCell ref="A28:J28"/>
    <mergeCell ref="I34:J34"/>
    <mergeCell ref="F35:G35"/>
    <mergeCell ref="A48:J48"/>
    <mergeCell ref="A36:E36"/>
    <mergeCell ref="A35:E35"/>
    <mergeCell ref="F47:G47"/>
    <mergeCell ref="A49:C49"/>
    <mergeCell ref="A30:B30"/>
    <mergeCell ref="C30:J30"/>
    <mergeCell ref="H44:J44"/>
    <mergeCell ref="A45:B45"/>
    <mergeCell ref="C45:F45"/>
    <mergeCell ref="H45:J45"/>
    <mergeCell ref="C29:J29"/>
    <mergeCell ref="A7:E7"/>
    <mergeCell ref="F7:J7"/>
    <mergeCell ref="H13:J13"/>
    <mergeCell ref="G15:J15"/>
    <mergeCell ref="A11:E11"/>
    <mergeCell ref="F8:J8"/>
    <mergeCell ref="F36:G36"/>
    <mergeCell ref="I36:J36"/>
    <mergeCell ref="F37:G37"/>
    <mergeCell ref="I37:J37"/>
    <mergeCell ref="I24:J24"/>
    <mergeCell ref="I25:J25"/>
    <mergeCell ref="A24:B24"/>
    <mergeCell ref="C24:D24"/>
    <mergeCell ref="A10:E10"/>
    <mergeCell ref="F10:J10"/>
    <mergeCell ref="B13:F13"/>
    <mergeCell ref="F17:J18"/>
    <mergeCell ref="B15:E15"/>
    <mergeCell ref="A16:B16"/>
    <mergeCell ref="F21:J21"/>
    <mergeCell ref="E24:F24"/>
    <mergeCell ref="C16:E16"/>
    <mergeCell ref="F11:J11"/>
    <mergeCell ref="A2:J2"/>
    <mergeCell ref="A3:E3"/>
    <mergeCell ref="F3:J3"/>
    <mergeCell ref="A4:E4"/>
    <mergeCell ref="F4:J4"/>
    <mergeCell ref="A6:E6"/>
    <mergeCell ref="F6:J6"/>
    <mergeCell ref="A5:E5"/>
    <mergeCell ref="F5:J5"/>
    <mergeCell ref="B14:E14"/>
    <mergeCell ref="A8:E8"/>
    <mergeCell ref="F23:J23"/>
    <mergeCell ref="A19:E19"/>
    <mergeCell ref="F19:J19"/>
    <mergeCell ref="G14:J14"/>
    <mergeCell ref="F16:G16"/>
    <mergeCell ref="A17:E18"/>
    <mergeCell ref="A20:E20"/>
    <mergeCell ref="H16:J16"/>
    <mergeCell ref="A21:E21"/>
    <mergeCell ref="F20:J20"/>
    <mergeCell ref="A22:E22"/>
    <mergeCell ref="A23:E23"/>
    <mergeCell ref="C25:D25"/>
    <mergeCell ref="E25:F25"/>
    <mergeCell ref="G25:H25"/>
    <mergeCell ref="A25:B25"/>
    <mergeCell ref="E26:F26"/>
    <mergeCell ref="I38:J38"/>
    <mergeCell ref="D47:E47"/>
    <mergeCell ref="C43:F43"/>
    <mergeCell ref="C44:F44"/>
    <mergeCell ref="A47:C47"/>
    <mergeCell ref="A44:B44"/>
    <mergeCell ref="I26:J26"/>
    <mergeCell ref="A31:J31"/>
    <mergeCell ref="A26:B26"/>
    <mergeCell ref="A29:B29"/>
    <mergeCell ref="A32:J33"/>
    <mergeCell ref="A27:J27"/>
    <mergeCell ref="C26:D26"/>
    <mergeCell ref="F39:G39"/>
    <mergeCell ref="I39:J39"/>
    <mergeCell ref="F38:H38"/>
    <mergeCell ref="A34:E34"/>
    <mergeCell ref="F34:G34"/>
    <mergeCell ref="G26:H26"/>
    <mergeCell ref="A59:B59"/>
    <mergeCell ref="D59:E59"/>
    <mergeCell ref="F59:G68"/>
    <mergeCell ref="H59:J68"/>
    <mergeCell ref="A60:B60"/>
    <mergeCell ref="D60:E60"/>
    <mergeCell ref="A61:B61"/>
    <mergeCell ref="D61:E61"/>
    <mergeCell ref="A62:B62"/>
    <mergeCell ref="D62:E62"/>
    <mergeCell ref="A63:B63"/>
    <mergeCell ref="D63:E63"/>
    <mergeCell ref="A64:B64"/>
    <mergeCell ref="D64:E64"/>
    <mergeCell ref="A55:B55"/>
    <mergeCell ref="C55:J55"/>
    <mergeCell ref="E56:F56"/>
    <mergeCell ref="I56:J56"/>
    <mergeCell ref="A57:B57"/>
    <mergeCell ref="C57:J57"/>
    <mergeCell ref="A58:B58"/>
    <mergeCell ref="D58:E58"/>
    <mergeCell ref="F58:G58"/>
    <mergeCell ref="H58:J58"/>
    <mergeCell ref="A95:J98"/>
    <mergeCell ref="A93:F93"/>
    <mergeCell ref="G93:J93"/>
    <mergeCell ref="A91:F91"/>
    <mergeCell ref="A89:F89"/>
    <mergeCell ref="A83:J83"/>
    <mergeCell ref="A84:J84"/>
    <mergeCell ref="A90:F90"/>
    <mergeCell ref="A92:F92"/>
    <mergeCell ref="A88:F88"/>
    <mergeCell ref="A85:J86"/>
    <mergeCell ref="A87:J87"/>
    <mergeCell ref="G88:J88"/>
    <mergeCell ref="A94:J94"/>
    <mergeCell ref="G91:J91"/>
    <mergeCell ref="G89:J89"/>
    <mergeCell ref="A1:J1"/>
    <mergeCell ref="A54:J54"/>
    <mergeCell ref="F50:J50"/>
    <mergeCell ref="A39:E39"/>
    <mergeCell ref="C42:F42"/>
    <mergeCell ref="F49:H49"/>
    <mergeCell ref="D49:E49"/>
    <mergeCell ref="A12:B12"/>
    <mergeCell ref="A40:E40"/>
    <mergeCell ref="A53:J53"/>
    <mergeCell ref="I49:J49"/>
    <mergeCell ref="C50:E50"/>
    <mergeCell ref="A9:E9"/>
    <mergeCell ref="F9:J9"/>
    <mergeCell ref="F22:J22"/>
    <mergeCell ref="G24:H24"/>
    <mergeCell ref="C12:J12"/>
    <mergeCell ref="A42:B42"/>
    <mergeCell ref="F40:J40"/>
    <mergeCell ref="A46:B46"/>
    <mergeCell ref="C46:F46"/>
    <mergeCell ref="A41:J41"/>
    <mergeCell ref="E52:J52"/>
    <mergeCell ref="A52:D52"/>
    <mergeCell ref="A77:B77"/>
    <mergeCell ref="D77:E77"/>
    <mergeCell ref="A78:B78"/>
    <mergeCell ref="D78:E78"/>
    <mergeCell ref="A79:B79"/>
    <mergeCell ref="D79:E79"/>
    <mergeCell ref="A65:B65"/>
    <mergeCell ref="D65:E65"/>
    <mergeCell ref="A66:B66"/>
    <mergeCell ref="D66:E66"/>
    <mergeCell ref="A67:B67"/>
    <mergeCell ref="D67:E67"/>
    <mergeCell ref="A68:B68"/>
    <mergeCell ref="D68:E68"/>
    <mergeCell ref="A69:B69"/>
    <mergeCell ref="C69:J69"/>
    <mergeCell ref="A80:B80"/>
    <mergeCell ref="D80:E80"/>
    <mergeCell ref="A81:B81"/>
    <mergeCell ref="D81:E81"/>
    <mergeCell ref="A82:B82"/>
    <mergeCell ref="D82:E82"/>
    <mergeCell ref="E70:F70"/>
    <mergeCell ref="I70:J70"/>
    <mergeCell ref="A71:B71"/>
    <mergeCell ref="C71:J71"/>
    <mergeCell ref="A72:B72"/>
    <mergeCell ref="D72:E72"/>
    <mergeCell ref="F72:G72"/>
    <mergeCell ref="H72:J72"/>
    <mergeCell ref="A73:B73"/>
    <mergeCell ref="D73:E73"/>
    <mergeCell ref="F73:G82"/>
    <mergeCell ref="H73:J82"/>
    <mergeCell ref="A74:B74"/>
    <mergeCell ref="D74:E74"/>
    <mergeCell ref="A75:B75"/>
    <mergeCell ref="D75:E75"/>
    <mergeCell ref="A76:B76"/>
    <mergeCell ref="D76:E76"/>
  </mergeCells>
  <phoneticPr fontId="0" type="noConversion"/>
  <hyperlinks>
    <hyperlink ref="C30" r:id="rId1"/>
  </hyperlinks>
  <pageMargins left="0.43307086614173201" right="0.43307086614173201" top="0.78740157480314998" bottom="0.78740157480314998" header="0.196850393700787" footer="0.196850393700787"/>
  <pageSetup paperSize="9" scale="90" fitToHeight="0" orientation="portrait" r:id="rId2"/>
  <headerFooter>
    <oddHeader>&amp;C&amp;G</oddHeader>
    <oddFooter>&amp;L&amp;"Times New Roman,Bold"Ref No: &amp;F&amp;C&amp;G&amp;R&amp;P</oddFooter>
  </headerFooter>
  <rowBreaks count="2" manualBreakCount="2">
    <brk id="98" max="16383" man="1"/>
    <brk id="14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8" sqref="C8"/>
    </sheetView>
  </sheetViews>
  <sheetFormatPr defaultColWidth="9.140625" defaultRowHeight="15" x14ac:dyDescent="0.25"/>
  <cols>
    <col min="1" max="1" width="9.140625" style="8"/>
    <col min="2" max="2" width="11.7109375" style="8" customWidth="1"/>
    <col min="3" max="16384" width="9.140625" style="8"/>
  </cols>
  <sheetData>
    <row r="2" spans="1:15" ht="14.45" x14ac:dyDescent="0.35">
      <c r="A2" s="8" t="s">
        <v>102</v>
      </c>
      <c r="B2" s="9" t="s">
        <v>125</v>
      </c>
      <c r="C2" s="9">
        <v>13</v>
      </c>
    </row>
    <row r="3" spans="1:15" ht="14.45" x14ac:dyDescent="0.35">
      <c r="B3" s="8" t="s">
        <v>103</v>
      </c>
      <c r="C3" s="8" t="s">
        <v>104</v>
      </c>
    </row>
    <row r="4" spans="1:15" ht="14.45" x14ac:dyDescent="0.35">
      <c r="A4" s="8" t="s">
        <v>105</v>
      </c>
      <c r="B4" s="10">
        <v>10</v>
      </c>
      <c r="C4" s="10">
        <v>10</v>
      </c>
      <c r="D4" s="11"/>
      <c r="E4" s="11">
        <f>(100/B4)*C4</f>
        <v>100</v>
      </c>
    </row>
    <row r="5" spans="1:15" ht="14.45" x14ac:dyDescent="0.35">
      <c r="A5" s="8" t="s">
        <v>106</v>
      </c>
      <c r="B5" s="8" t="s">
        <v>107</v>
      </c>
      <c r="C5" s="8" t="s">
        <v>108</v>
      </c>
      <c r="E5" s="11">
        <f>(100/B6)*C6</f>
        <v>92.857142857142861</v>
      </c>
      <c r="I5" s="10" t="s">
        <v>109</v>
      </c>
      <c r="J5" s="10" t="s">
        <v>110</v>
      </c>
      <c r="K5" s="10" t="s">
        <v>111</v>
      </c>
      <c r="L5" s="10" t="s">
        <v>29</v>
      </c>
      <c r="M5" s="10" t="s">
        <v>31</v>
      </c>
      <c r="N5" s="10" t="s">
        <v>112</v>
      </c>
      <c r="O5" s="10" t="s">
        <v>32</v>
      </c>
    </row>
    <row r="6" spans="1:15" ht="14.45" x14ac:dyDescent="0.35">
      <c r="B6" s="10">
        <f>C2+1</f>
        <v>14</v>
      </c>
      <c r="C6" s="10">
        <v>13</v>
      </c>
      <c r="E6" s="11">
        <f>(100/B8)*C8</f>
        <v>76.92307692307692</v>
      </c>
      <c r="F6" s="12" t="s">
        <v>113</v>
      </c>
      <c r="I6" s="12">
        <f>C4</f>
        <v>10</v>
      </c>
      <c r="J6" s="12">
        <f>40/B6*C6</f>
        <v>37.142857142857146</v>
      </c>
      <c r="K6" s="12">
        <f>15/B8*C8</f>
        <v>11.538461538461537</v>
      </c>
      <c r="L6" s="12">
        <f>10/B10*C10</f>
        <v>0</v>
      </c>
      <c r="M6" s="12">
        <f>10/B12*C12</f>
        <v>0</v>
      </c>
      <c r="N6" s="12">
        <f>5/B14*C14</f>
        <v>0</v>
      </c>
      <c r="O6" s="12">
        <f>5/B16*C16</f>
        <v>0</v>
      </c>
    </row>
    <row r="7" spans="1:15" ht="14.45" x14ac:dyDescent="0.35">
      <c r="A7" s="8" t="s">
        <v>114</v>
      </c>
      <c r="B7" s="8" t="s">
        <v>115</v>
      </c>
      <c r="C7" s="8" t="s">
        <v>116</v>
      </c>
      <c r="E7" s="11">
        <f>(100/B10)*C10</f>
        <v>0</v>
      </c>
      <c r="F7" s="10" t="s">
        <v>117</v>
      </c>
      <c r="G7" s="10"/>
      <c r="H7" s="10"/>
      <c r="I7" s="10">
        <f>I6+20</f>
        <v>30</v>
      </c>
      <c r="J7" s="10">
        <f>30/B6*C6</f>
        <v>27.857142857142858</v>
      </c>
      <c r="K7" s="10">
        <f>15/B8*C8</f>
        <v>11.538461538461537</v>
      </c>
      <c r="L7" s="10">
        <f>10/B10*C10</f>
        <v>0</v>
      </c>
      <c r="M7" s="10">
        <f>5/B12*C12</f>
        <v>0</v>
      </c>
      <c r="N7" s="10">
        <f>5/B14*C14</f>
        <v>0</v>
      </c>
      <c r="O7" s="10">
        <f>5/B16*C16</f>
        <v>0</v>
      </c>
    </row>
    <row r="8" spans="1:15" ht="14.45" x14ac:dyDescent="0.35">
      <c r="B8" s="10">
        <f>C2</f>
        <v>13</v>
      </c>
      <c r="C8" s="10">
        <v>10</v>
      </c>
      <c r="D8" s="11"/>
      <c r="E8" s="11">
        <f>(100/B12)*C12</f>
        <v>0</v>
      </c>
    </row>
    <row r="9" spans="1:15" ht="14.45" x14ac:dyDescent="0.35">
      <c r="A9" s="8" t="s">
        <v>118</v>
      </c>
      <c r="B9" s="8" t="s">
        <v>115</v>
      </c>
      <c r="C9" s="8" t="s">
        <v>116</v>
      </c>
      <c r="E9" s="11">
        <f>(100/B14)*C14</f>
        <v>0</v>
      </c>
    </row>
    <row r="10" spans="1:15" ht="14.45" x14ac:dyDescent="0.35">
      <c r="B10" s="10">
        <f>C2</f>
        <v>13</v>
      </c>
      <c r="C10" s="10">
        <v>0</v>
      </c>
      <c r="D10" s="11"/>
      <c r="E10" s="11">
        <f>(100/B16)*C16</f>
        <v>0</v>
      </c>
    </row>
    <row r="11" spans="1:15" ht="14.45" x14ac:dyDescent="0.35">
      <c r="A11" s="8" t="s">
        <v>31</v>
      </c>
      <c r="B11" s="8" t="s">
        <v>115</v>
      </c>
      <c r="C11" s="8" t="s">
        <v>116</v>
      </c>
    </row>
    <row r="12" spans="1:15" ht="14.45" x14ac:dyDescent="0.35">
      <c r="B12" s="10">
        <f>C2</f>
        <v>13</v>
      </c>
      <c r="C12" s="10">
        <v>0</v>
      </c>
      <c r="D12" s="11"/>
      <c r="F12" s="10"/>
      <c r="G12" s="10" t="s">
        <v>113</v>
      </c>
      <c r="H12" s="10" t="s">
        <v>119</v>
      </c>
      <c r="L12" s="11" t="s">
        <v>120</v>
      </c>
    </row>
    <row r="13" spans="1:15" ht="31.5" customHeight="1" x14ac:dyDescent="0.35">
      <c r="A13" s="13" t="s">
        <v>112</v>
      </c>
      <c r="B13" s="8" t="s">
        <v>115</v>
      </c>
      <c r="C13" s="8" t="s">
        <v>116</v>
      </c>
      <c r="F13" s="10" t="s">
        <v>27</v>
      </c>
      <c r="G13" s="10">
        <f>I6</f>
        <v>10</v>
      </c>
      <c r="H13" s="10">
        <f>I7</f>
        <v>30</v>
      </c>
      <c r="L13" s="11" t="s">
        <v>120</v>
      </c>
    </row>
    <row r="14" spans="1:15" ht="14.45" x14ac:dyDescent="0.35">
      <c r="B14" s="10">
        <f>C2</f>
        <v>13</v>
      </c>
      <c r="C14" s="10">
        <v>0</v>
      </c>
      <c r="D14" s="11"/>
      <c r="F14" s="10" t="s">
        <v>28</v>
      </c>
      <c r="G14" s="10">
        <f>J6</f>
        <v>37.142857142857146</v>
      </c>
      <c r="H14" s="10">
        <f>J7</f>
        <v>27.857142857142858</v>
      </c>
      <c r="L14" s="11"/>
    </row>
    <row r="15" spans="1:15" ht="14.45" x14ac:dyDescent="0.35">
      <c r="A15" s="8" t="s">
        <v>32</v>
      </c>
      <c r="B15" s="8" t="s">
        <v>115</v>
      </c>
      <c r="C15" s="8" t="s">
        <v>116</v>
      </c>
      <c r="F15" s="10" t="s">
        <v>111</v>
      </c>
      <c r="G15" s="10">
        <f>K6</f>
        <v>11.538461538461537</v>
      </c>
      <c r="H15" s="10">
        <f>K7</f>
        <v>11.538461538461537</v>
      </c>
      <c r="L15" s="11"/>
    </row>
    <row r="16" spans="1:15" ht="14.45" x14ac:dyDescent="0.35">
      <c r="B16" s="10">
        <f>C2</f>
        <v>13</v>
      </c>
      <c r="C16" s="10">
        <v>0</v>
      </c>
      <c r="D16" s="11"/>
      <c r="F16" s="10" t="s">
        <v>29</v>
      </c>
      <c r="G16" s="10">
        <f>L6</f>
        <v>0</v>
      </c>
      <c r="H16" s="10">
        <f>L7</f>
        <v>0</v>
      </c>
      <c r="L16" s="11"/>
    </row>
    <row r="17" spans="5:12" ht="14.45" x14ac:dyDescent="0.35">
      <c r="F17" s="10" t="s">
        <v>31</v>
      </c>
      <c r="G17" s="10">
        <f>M6</f>
        <v>0</v>
      </c>
      <c r="H17" s="10">
        <f>M7</f>
        <v>0</v>
      </c>
      <c r="L17" s="11"/>
    </row>
    <row r="18" spans="5:12" ht="29.25" customHeight="1" x14ac:dyDescent="0.35">
      <c r="F18" s="14" t="s">
        <v>112</v>
      </c>
      <c r="G18" s="10">
        <f>N6</f>
        <v>0</v>
      </c>
      <c r="H18" s="10">
        <f>N7</f>
        <v>0</v>
      </c>
      <c r="L18" s="11"/>
    </row>
    <row r="19" spans="5:12" x14ac:dyDescent="0.25">
      <c r="F19" s="10" t="s">
        <v>32</v>
      </c>
      <c r="G19" s="10">
        <f>O6</f>
        <v>0</v>
      </c>
      <c r="H19" s="10">
        <f>O7</f>
        <v>0</v>
      </c>
      <c r="L19" s="11"/>
    </row>
    <row r="20" spans="5:12" x14ac:dyDescent="0.25">
      <c r="F20" s="10" t="s">
        <v>121</v>
      </c>
      <c r="G20" s="10">
        <f>G13+G14+G15+G16+G17+G18+G19</f>
        <v>58.681318681318686</v>
      </c>
      <c r="H20" s="10">
        <f>H13+H14+H15+H16+H17+H18+H19</f>
        <v>69.395604395604394</v>
      </c>
      <c r="L20" s="11"/>
    </row>
    <row r="21" spans="5:12" x14ac:dyDescent="0.25">
      <c r="E21" s="1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9" sqref="C9"/>
    </sheetView>
  </sheetViews>
  <sheetFormatPr defaultColWidth="9.140625" defaultRowHeight="15" x14ac:dyDescent="0.25"/>
  <cols>
    <col min="1" max="1" width="9.140625" style="8"/>
    <col min="2" max="2" width="11.7109375" style="8" customWidth="1"/>
    <col min="3" max="16384" width="9.140625" style="8"/>
  </cols>
  <sheetData>
    <row r="2" spans="1:15" ht="14.45" x14ac:dyDescent="0.35">
      <c r="A2" s="8" t="s">
        <v>102</v>
      </c>
      <c r="B2" s="9" t="s">
        <v>125</v>
      </c>
      <c r="C2" s="9">
        <v>13</v>
      </c>
    </row>
    <row r="3" spans="1:15" ht="14.45" x14ac:dyDescent="0.35">
      <c r="B3" s="8" t="s">
        <v>103</v>
      </c>
      <c r="C3" s="8" t="s">
        <v>104</v>
      </c>
    </row>
    <row r="4" spans="1:15" ht="14.45" x14ac:dyDescent="0.35">
      <c r="A4" s="8" t="s">
        <v>105</v>
      </c>
      <c r="B4" s="10">
        <v>10</v>
      </c>
      <c r="C4" s="10">
        <v>10</v>
      </c>
      <c r="D4" s="11"/>
      <c r="E4" s="11">
        <f>(100/B4)*C4</f>
        <v>100</v>
      </c>
    </row>
    <row r="5" spans="1:15" ht="14.45" x14ac:dyDescent="0.35">
      <c r="A5" s="8" t="s">
        <v>106</v>
      </c>
      <c r="B5" s="8" t="s">
        <v>107</v>
      </c>
      <c r="C5" s="8" t="s">
        <v>108</v>
      </c>
      <c r="E5" s="11">
        <f>(100/B6)*C6</f>
        <v>78.571428571428569</v>
      </c>
      <c r="I5" s="10" t="s">
        <v>109</v>
      </c>
      <c r="J5" s="10" t="s">
        <v>110</v>
      </c>
      <c r="K5" s="10" t="s">
        <v>111</v>
      </c>
      <c r="L5" s="10" t="s">
        <v>29</v>
      </c>
      <c r="M5" s="10" t="s">
        <v>31</v>
      </c>
      <c r="N5" s="10" t="s">
        <v>112</v>
      </c>
      <c r="O5" s="10" t="s">
        <v>32</v>
      </c>
    </row>
    <row r="6" spans="1:15" ht="14.45" x14ac:dyDescent="0.35">
      <c r="B6" s="10">
        <f>C2+1</f>
        <v>14</v>
      </c>
      <c r="C6" s="10">
        <v>11</v>
      </c>
      <c r="E6" s="11">
        <f>(100/B8)*C8</f>
        <v>53.846153846153847</v>
      </c>
      <c r="F6" s="12" t="s">
        <v>113</v>
      </c>
      <c r="I6" s="12">
        <f>C4</f>
        <v>10</v>
      </c>
      <c r="J6" s="12">
        <f>40/B6*C6</f>
        <v>31.428571428571431</v>
      </c>
      <c r="K6" s="12">
        <f>15/B8*C8</f>
        <v>8.0769230769230766</v>
      </c>
      <c r="L6" s="12">
        <f>10/B10*C10</f>
        <v>0</v>
      </c>
      <c r="M6" s="12">
        <f>10/B12*C12</f>
        <v>0</v>
      </c>
      <c r="N6" s="12">
        <f>5/B14*C14</f>
        <v>0</v>
      </c>
      <c r="O6" s="12">
        <f>5/B16*C16</f>
        <v>0</v>
      </c>
    </row>
    <row r="7" spans="1:15" ht="14.45" x14ac:dyDescent="0.35">
      <c r="A7" s="8" t="s">
        <v>114</v>
      </c>
      <c r="B7" s="8" t="s">
        <v>115</v>
      </c>
      <c r="C7" s="8" t="s">
        <v>116</v>
      </c>
      <c r="E7" s="11">
        <f>(100/B10)*C10</f>
        <v>0</v>
      </c>
      <c r="F7" s="10" t="s">
        <v>117</v>
      </c>
      <c r="G7" s="10"/>
      <c r="H7" s="10"/>
      <c r="I7" s="10">
        <f>I6+20</f>
        <v>30</v>
      </c>
      <c r="J7" s="10">
        <f>30/B6*C6</f>
        <v>23.571428571428569</v>
      </c>
      <c r="K7" s="10">
        <f>15/B8*C8</f>
        <v>8.0769230769230766</v>
      </c>
      <c r="L7" s="10">
        <f>10/B10*C10</f>
        <v>0</v>
      </c>
      <c r="M7" s="10">
        <f>5/B12*C12</f>
        <v>0</v>
      </c>
      <c r="N7" s="10">
        <f>5/B14*C14</f>
        <v>0</v>
      </c>
      <c r="O7" s="10">
        <f>5/B16*C16</f>
        <v>0</v>
      </c>
    </row>
    <row r="8" spans="1:15" ht="14.45" x14ac:dyDescent="0.35">
      <c r="B8" s="10">
        <f>C2</f>
        <v>13</v>
      </c>
      <c r="C8" s="10">
        <v>7</v>
      </c>
      <c r="D8" s="11"/>
      <c r="E8" s="11">
        <f>(100/B12)*C12</f>
        <v>0</v>
      </c>
    </row>
    <row r="9" spans="1:15" ht="14.45" x14ac:dyDescent="0.35">
      <c r="A9" s="8" t="s">
        <v>118</v>
      </c>
      <c r="B9" s="8" t="s">
        <v>115</v>
      </c>
      <c r="C9" s="8" t="s">
        <v>116</v>
      </c>
      <c r="E9" s="11">
        <f>(100/B14)*C14</f>
        <v>0</v>
      </c>
    </row>
    <row r="10" spans="1:15" ht="14.45" x14ac:dyDescent="0.35">
      <c r="B10" s="10">
        <f>C2</f>
        <v>13</v>
      </c>
      <c r="C10" s="10">
        <v>0</v>
      </c>
      <c r="D10" s="11"/>
      <c r="E10" s="11">
        <f>(100/B16)*C16</f>
        <v>0</v>
      </c>
    </row>
    <row r="11" spans="1:15" ht="14.45" x14ac:dyDescent="0.35">
      <c r="A11" s="8" t="s">
        <v>31</v>
      </c>
      <c r="B11" s="8" t="s">
        <v>115</v>
      </c>
      <c r="C11" s="8" t="s">
        <v>116</v>
      </c>
    </row>
    <row r="12" spans="1:15" ht="14.45" x14ac:dyDescent="0.35">
      <c r="B12" s="10">
        <f>C2</f>
        <v>13</v>
      </c>
      <c r="C12" s="10">
        <v>0</v>
      </c>
      <c r="D12" s="11"/>
      <c r="F12" s="10"/>
      <c r="G12" s="10" t="s">
        <v>113</v>
      </c>
      <c r="H12" s="10" t="s">
        <v>119</v>
      </c>
      <c r="L12" s="11" t="s">
        <v>120</v>
      </c>
    </row>
    <row r="13" spans="1:15" ht="31.5" customHeight="1" x14ac:dyDescent="0.35">
      <c r="A13" s="13" t="s">
        <v>112</v>
      </c>
      <c r="B13" s="8" t="s">
        <v>115</v>
      </c>
      <c r="C13" s="8" t="s">
        <v>116</v>
      </c>
      <c r="F13" s="10" t="s">
        <v>27</v>
      </c>
      <c r="G13" s="10">
        <f>I6</f>
        <v>10</v>
      </c>
      <c r="H13" s="10">
        <f>I7</f>
        <v>30</v>
      </c>
      <c r="L13" s="11" t="s">
        <v>120</v>
      </c>
    </row>
    <row r="14" spans="1:15" ht="14.45" x14ac:dyDescent="0.35">
      <c r="B14" s="10">
        <f>C2</f>
        <v>13</v>
      </c>
      <c r="C14" s="10">
        <v>0</v>
      </c>
      <c r="D14" s="11"/>
      <c r="F14" s="10" t="s">
        <v>28</v>
      </c>
      <c r="G14" s="10">
        <f>J6</f>
        <v>31.428571428571431</v>
      </c>
      <c r="H14" s="10">
        <f>J7</f>
        <v>23.571428571428569</v>
      </c>
      <c r="L14" s="11"/>
    </row>
    <row r="15" spans="1:15" ht="14.45" x14ac:dyDescent="0.35">
      <c r="A15" s="8" t="s">
        <v>32</v>
      </c>
      <c r="B15" s="8" t="s">
        <v>115</v>
      </c>
      <c r="C15" s="8" t="s">
        <v>116</v>
      </c>
      <c r="F15" s="10" t="s">
        <v>111</v>
      </c>
      <c r="G15" s="10">
        <f>K6</f>
        <v>8.0769230769230766</v>
      </c>
      <c r="H15" s="10">
        <f>K7</f>
        <v>8.0769230769230766</v>
      </c>
      <c r="L15" s="11"/>
    </row>
    <row r="16" spans="1:15" ht="14.45" x14ac:dyDescent="0.35">
      <c r="B16" s="10">
        <f>C2</f>
        <v>13</v>
      </c>
      <c r="C16" s="10">
        <v>0</v>
      </c>
      <c r="D16" s="11"/>
      <c r="F16" s="10" t="s">
        <v>29</v>
      </c>
      <c r="G16" s="10">
        <f>L6</f>
        <v>0</v>
      </c>
      <c r="H16" s="10">
        <f>L7</f>
        <v>0</v>
      </c>
      <c r="L16" s="11"/>
    </row>
    <row r="17" spans="5:12" ht="14.45" x14ac:dyDescent="0.35">
      <c r="F17" s="10" t="s">
        <v>31</v>
      </c>
      <c r="G17" s="10">
        <f>M6</f>
        <v>0</v>
      </c>
      <c r="H17" s="10">
        <f>M7</f>
        <v>0</v>
      </c>
      <c r="L17" s="11"/>
    </row>
    <row r="18" spans="5:12" ht="29.25" customHeight="1" x14ac:dyDescent="0.35">
      <c r="F18" s="14" t="s">
        <v>112</v>
      </c>
      <c r="G18" s="10">
        <f>N6</f>
        <v>0</v>
      </c>
      <c r="H18" s="10">
        <f>N7</f>
        <v>0</v>
      </c>
      <c r="L18" s="11"/>
    </row>
    <row r="19" spans="5:12" x14ac:dyDescent="0.25">
      <c r="F19" s="10" t="s">
        <v>32</v>
      </c>
      <c r="G19" s="10">
        <f>O6</f>
        <v>0</v>
      </c>
      <c r="H19" s="10">
        <f>O7</f>
        <v>0</v>
      </c>
      <c r="L19" s="11"/>
    </row>
    <row r="20" spans="5:12" x14ac:dyDescent="0.25">
      <c r="F20" s="10" t="s">
        <v>121</v>
      </c>
      <c r="G20" s="10">
        <f>G13+G14+G15+G16+G17+G18+G19</f>
        <v>49.505494505494511</v>
      </c>
      <c r="H20" s="10">
        <f>H13+H14+H15+H16+H17+H18+H19</f>
        <v>61.64835164835165</v>
      </c>
      <c r="L20" s="11"/>
    </row>
    <row r="21" spans="5:12" x14ac:dyDescent="0.25">
      <c r="E21" s="1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C8" sqref="C8"/>
    </sheetView>
  </sheetViews>
  <sheetFormatPr defaultColWidth="9.140625" defaultRowHeight="15" x14ac:dyDescent="0.25"/>
  <cols>
    <col min="1" max="1" width="9.140625" style="8"/>
    <col min="2" max="2" width="11.7109375" style="8" customWidth="1"/>
    <col min="3" max="16384" width="9.140625" style="8"/>
  </cols>
  <sheetData>
    <row r="2" spans="1:15" ht="14.45" x14ac:dyDescent="0.35">
      <c r="A2" s="8" t="s">
        <v>102</v>
      </c>
      <c r="B2" s="9" t="s">
        <v>125</v>
      </c>
      <c r="C2" s="9">
        <v>13</v>
      </c>
    </row>
    <row r="3" spans="1:15" ht="14.45" x14ac:dyDescent="0.35">
      <c r="B3" s="8" t="s">
        <v>103</v>
      </c>
      <c r="C3" s="8" t="s">
        <v>104</v>
      </c>
    </row>
    <row r="4" spans="1:15" ht="14.45" x14ac:dyDescent="0.35">
      <c r="A4" s="8" t="s">
        <v>105</v>
      </c>
      <c r="B4" s="10">
        <v>10</v>
      </c>
      <c r="C4" s="10">
        <v>10</v>
      </c>
      <c r="D4" s="11"/>
      <c r="E4" s="11">
        <f>(100/B4)*C4</f>
        <v>100</v>
      </c>
    </row>
    <row r="5" spans="1:15" ht="14.45" x14ac:dyDescent="0.35">
      <c r="A5" s="8" t="s">
        <v>106</v>
      </c>
      <c r="B5" s="8" t="s">
        <v>107</v>
      </c>
      <c r="C5" s="8" t="s">
        <v>108</v>
      </c>
      <c r="E5" s="11">
        <f>(100/B6)*C6</f>
        <v>92.857142857142861</v>
      </c>
      <c r="I5" s="10" t="s">
        <v>109</v>
      </c>
      <c r="J5" s="10" t="s">
        <v>110</v>
      </c>
      <c r="K5" s="10" t="s">
        <v>111</v>
      </c>
      <c r="L5" s="10" t="s">
        <v>29</v>
      </c>
      <c r="M5" s="10" t="s">
        <v>31</v>
      </c>
      <c r="N5" s="10" t="s">
        <v>112</v>
      </c>
      <c r="O5" s="10" t="s">
        <v>32</v>
      </c>
    </row>
    <row r="6" spans="1:15" ht="14.45" x14ac:dyDescent="0.35">
      <c r="B6" s="10">
        <f>C2+1</f>
        <v>14</v>
      </c>
      <c r="C6" s="10">
        <v>13</v>
      </c>
      <c r="E6" s="11">
        <f>(100/B8)*C8</f>
        <v>61.53846153846154</v>
      </c>
      <c r="F6" s="12" t="s">
        <v>113</v>
      </c>
      <c r="I6" s="12">
        <f>C4</f>
        <v>10</v>
      </c>
      <c r="J6" s="12">
        <f>40/B6*C6</f>
        <v>37.142857142857146</v>
      </c>
      <c r="K6" s="12">
        <f>15/B8*C8</f>
        <v>9.2307692307692299</v>
      </c>
      <c r="L6" s="12">
        <f>10/B10*C10</f>
        <v>0</v>
      </c>
      <c r="M6" s="12">
        <f>10/B12*C12</f>
        <v>0</v>
      </c>
      <c r="N6" s="12">
        <f>5/B14*C14</f>
        <v>0</v>
      </c>
      <c r="O6" s="12">
        <f>5/B16*C16</f>
        <v>0</v>
      </c>
    </row>
    <row r="7" spans="1:15" ht="14.45" x14ac:dyDescent="0.35">
      <c r="A7" s="8" t="s">
        <v>114</v>
      </c>
      <c r="B7" s="8" t="s">
        <v>115</v>
      </c>
      <c r="C7" s="8" t="s">
        <v>116</v>
      </c>
      <c r="E7" s="11">
        <f>(100/B10)*C10</f>
        <v>0</v>
      </c>
      <c r="F7" s="10" t="s">
        <v>117</v>
      </c>
      <c r="G7" s="10"/>
      <c r="H7" s="10"/>
      <c r="I7" s="10">
        <f>I6+20</f>
        <v>30</v>
      </c>
      <c r="J7" s="10">
        <f>30/B6*C6</f>
        <v>27.857142857142858</v>
      </c>
      <c r="K7" s="10">
        <f>15/B8*C8</f>
        <v>9.2307692307692299</v>
      </c>
      <c r="L7" s="10">
        <f>10/B10*C10</f>
        <v>0</v>
      </c>
      <c r="M7" s="10">
        <f>5/B12*C12</f>
        <v>0</v>
      </c>
      <c r="N7" s="10">
        <f>5/B14*C14</f>
        <v>0</v>
      </c>
      <c r="O7" s="10">
        <f>5/B16*C16</f>
        <v>0</v>
      </c>
    </row>
    <row r="8" spans="1:15" ht="14.45" x14ac:dyDescent="0.35">
      <c r="B8" s="10">
        <f>C2</f>
        <v>13</v>
      </c>
      <c r="C8" s="10">
        <v>8</v>
      </c>
      <c r="D8" s="11"/>
      <c r="E8" s="11">
        <f>(100/B12)*C12</f>
        <v>0</v>
      </c>
    </row>
    <row r="9" spans="1:15" ht="14.45" x14ac:dyDescent="0.35">
      <c r="A9" s="8" t="s">
        <v>118</v>
      </c>
      <c r="B9" s="8" t="s">
        <v>115</v>
      </c>
      <c r="C9" s="8" t="s">
        <v>116</v>
      </c>
      <c r="E9" s="11">
        <f>(100/B14)*C14</f>
        <v>0</v>
      </c>
    </row>
    <row r="10" spans="1:15" ht="14.45" x14ac:dyDescent="0.35">
      <c r="B10" s="10">
        <f>C2</f>
        <v>13</v>
      </c>
      <c r="C10" s="10">
        <v>0</v>
      </c>
      <c r="D10" s="11"/>
      <c r="E10" s="11">
        <f>(100/B16)*C16</f>
        <v>0</v>
      </c>
    </row>
    <row r="11" spans="1:15" ht="14.45" x14ac:dyDescent="0.35">
      <c r="A11" s="8" t="s">
        <v>31</v>
      </c>
      <c r="B11" s="8" t="s">
        <v>115</v>
      </c>
      <c r="C11" s="8" t="s">
        <v>116</v>
      </c>
    </row>
    <row r="12" spans="1:15" ht="14.45" x14ac:dyDescent="0.35">
      <c r="B12" s="10">
        <f>C2</f>
        <v>13</v>
      </c>
      <c r="C12" s="10">
        <v>0</v>
      </c>
      <c r="D12" s="11"/>
      <c r="F12" s="10"/>
      <c r="G12" s="10" t="s">
        <v>113</v>
      </c>
      <c r="H12" s="10" t="s">
        <v>119</v>
      </c>
      <c r="L12" s="11" t="s">
        <v>120</v>
      </c>
    </row>
    <row r="13" spans="1:15" ht="31.5" customHeight="1" x14ac:dyDescent="0.35">
      <c r="A13" s="13" t="s">
        <v>112</v>
      </c>
      <c r="B13" s="8" t="s">
        <v>115</v>
      </c>
      <c r="C13" s="8" t="s">
        <v>116</v>
      </c>
      <c r="F13" s="10" t="s">
        <v>27</v>
      </c>
      <c r="G13" s="10">
        <f>I6</f>
        <v>10</v>
      </c>
      <c r="H13" s="10">
        <f>I7</f>
        <v>30</v>
      </c>
      <c r="L13" s="11" t="s">
        <v>120</v>
      </c>
    </row>
    <row r="14" spans="1:15" ht="14.45" x14ac:dyDescent="0.35">
      <c r="B14" s="10">
        <f>C2</f>
        <v>13</v>
      </c>
      <c r="C14" s="10">
        <v>0</v>
      </c>
      <c r="D14" s="11"/>
      <c r="F14" s="10" t="s">
        <v>28</v>
      </c>
      <c r="G14" s="10">
        <f>J6</f>
        <v>37.142857142857146</v>
      </c>
      <c r="H14" s="10">
        <f>J7</f>
        <v>27.857142857142858</v>
      </c>
      <c r="L14" s="11"/>
    </row>
    <row r="15" spans="1:15" ht="14.45" x14ac:dyDescent="0.35">
      <c r="A15" s="8" t="s">
        <v>32</v>
      </c>
      <c r="B15" s="8" t="s">
        <v>115</v>
      </c>
      <c r="C15" s="8" t="s">
        <v>116</v>
      </c>
      <c r="F15" s="10" t="s">
        <v>111</v>
      </c>
      <c r="G15" s="10">
        <f>K6</f>
        <v>9.2307692307692299</v>
      </c>
      <c r="H15" s="10">
        <f>K7</f>
        <v>9.2307692307692299</v>
      </c>
      <c r="L15" s="11"/>
    </row>
    <row r="16" spans="1:15" ht="14.45" x14ac:dyDescent="0.35">
      <c r="B16" s="10">
        <f>C2</f>
        <v>13</v>
      </c>
      <c r="C16" s="10">
        <v>0</v>
      </c>
      <c r="D16" s="11"/>
      <c r="F16" s="10" t="s">
        <v>29</v>
      </c>
      <c r="G16" s="10">
        <f>L6</f>
        <v>0</v>
      </c>
      <c r="H16" s="10">
        <f>L7</f>
        <v>0</v>
      </c>
      <c r="L16" s="11"/>
    </row>
    <row r="17" spans="5:12" ht="14.45" x14ac:dyDescent="0.35">
      <c r="F17" s="10" t="s">
        <v>31</v>
      </c>
      <c r="G17" s="10">
        <f>M6</f>
        <v>0</v>
      </c>
      <c r="H17" s="10">
        <f>M7</f>
        <v>0</v>
      </c>
      <c r="L17" s="11"/>
    </row>
    <row r="18" spans="5:12" ht="29.25" customHeight="1" x14ac:dyDescent="0.35">
      <c r="F18" s="14" t="s">
        <v>112</v>
      </c>
      <c r="G18" s="10">
        <f>N6</f>
        <v>0</v>
      </c>
      <c r="H18" s="10">
        <f>N7</f>
        <v>0</v>
      </c>
      <c r="L18" s="11"/>
    </row>
    <row r="19" spans="5:12" x14ac:dyDescent="0.25">
      <c r="F19" s="10" t="s">
        <v>32</v>
      </c>
      <c r="G19" s="10">
        <f>O6</f>
        <v>0</v>
      </c>
      <c r="H19" s="10">
        <f>O7</f>
        <v>0</v>
      </c>
      <c r="L19" s="11"/>
    </row>
    <row r="20" spans="5:12" x14ac:dyDescent="0.25">
      <c r="F20" s="10" t="s">
        <v>121</v>
      </c>
      <c r="G20" s="10">
        <f>G13+G14+G15+G16+G17+G18+G19</f>
        <v>56.373626373626379</v>
      </c>
      <c r="H20" s="10">
        <f>H13+H14+H15+H16+H17+H18+H19</f>
        <v>67.087912087912088</v>
      </c>
      <c r="L20" s="11"/>
    </row>
    <row r="21" spans="5:12" x14ac:dyDescent="0.25">
      <c r="E21" s="1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5"/>
  <sheetViews>
    <sheetView topLeftCell="A28" workbookViewId="0">
      <selection activeCell="C25" sqref="C25"/>
    </sheetView>
  </sheetViews>
  <sheetFormatPr defaultRowHeight="15" x14ac:dyDescent="0.25"/>
  <cols>
    <col min="1" max="1" width="10.28515625" bestFit="1" customWidth="1"/>
  </cols>
  <sheetData>
    <row r="2" spans="1:1" x14ac:dyDescent="0.35">
      <c r="A2" s="18">
        <v>44116</v>
      </c>
    </row>
    <row r="25" spans="1:2" x14ac:dyDescent="0.35">
      <c r="A25" s="18">
        <v>43843</v>
      </c>
      <c r="B25" s="20" t="s">
        <v>159</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B1" sqref="B1"/>
    </sheetView>
  </sheetViews>
  <sheetFormatPr defaultColWidth="8.7109375" defaultRowHeight="15" x14ac:dyDescent="0.25"/>
  <cols>
    <col min="1" max="1" width="10.28515625" style="20" bestFit="1" customWidth="1"/>
    <col min="2" max="2" width="22.140625" style="20" customWidth="1"/>
    <col min="3" max="3" width="37" style="20" customWidth="1"/>
    <col min="4" max="5" width="11.42578125" style="20" customWidth="1"/>
    <col min="6" max="6" width="14" style="20" customWidth="1"/>
    <col min="7" max="7" width="20" style="20" customWidth="1"/>
    <col min="8" max="8" width="16.42578125" style="20" customWidth="1"/>
    <col min="9" max="16384" width="8.7109375" style="20"/>
  </cols>
  <sheetData>
    <row r="1" spans="1:9" ht="15" customHeight="1" x14ac:dyDescent="0.35">
      <c r="A1" s="19">
        <v>44116</v>
      </c>
      <c r="B1" s="20" t="s">
        <v>159</v>
      </c>
    </row>
    <row r="2" spans="1:9" ht="15" customHeight="1" x14ac:dyDescent="0.35">
      <c r="A2" s="21"/>
      <c r="B2" s="21"/>
      <c r="C2" s="21"/>
      <c r="D2" s="21"/>
      <c r="E2" s="21"/>
      <c r="F2" s="21"/>
      <c r="G2" s="21"/>
      <c r="H2" s="21"/>
    </row>
    <row r="3" spans="1:9" ht="15.75" customHeight="1" x14ac:dyDescent="0.35">
      <c r="A3" s="21"/>
      <c r="B3" s="180" t="s">
        <v>160</v>
      </c>
      <c r="C3" s="180"/>
      <c r="D3" s="180"/>
      <c r="E3" s="180"/>
      <c r="F3" s="180"/>
      <c r="G3" s="180"/>
      <c r="H3" s="180"/>
    </row>
    <row r="4" spans="1:9" ht="14.45" x14ac:dyDescent="0.35">
      <c r="A4" s="21"/>
      <c r="B4" s="22" t="s">
        <v>161</v>
      </c>
      <c r="C4" s="22" t="s">
        <v>162</v>
      </c>
      <c r="D4" s="22" t="s">
        <v>95</v>
      </c>
      <c r="E4" s="22" t="s">
        <v>163</v>
      </c>
      <c r="F4" s="22" t="s">
        <v>164</v>
      </c>
      <c r="G4" s="22" t="s">
        <v>165</v>
      </c>
      <c r="H4" s="22" t="s">
        <v>166</v>
      </c>
    </row>
    <row r="5" spans="1:9" ht="15" customHeight="1" x14ac:dyDescent="0.35">
      <c r="A5" s="21"/>
      <c r="B5" s="23" t="s">
        <v>167</v>
      </c>
      <c r="C5" s="24" t="s">
        <v>133</v>
      </c>
      <c r="D5" s="31" t="s">
        <v>171</v>
      </c>
      <c r="E5" s="23">
        <v>431</v>
      </c>
      <c r="F5" s="25">
        <f>E5*1.5</f>
        <v>646.5</v>
      </c>
      <c r="G5" s="25">
        <f>H5/F5</f>
        <v>17788.089713843776</v>
      </c>
      <c r="H5" s="26">
        <v>11500000</v>
      </c>
    </row>
    <row r="6" spans="1:9" ht="14.45" x14ac:dyDescent="0.35">
      <c r="A6" s="21"/>
      <c r="B6" s="23" t="s">
        <v>167</v>
      </c>
      <c r="C6" s="24" t="s">
        <v>133</v>
      </c>
      <c r="D6" s="31" t="s">
        <v>172</v>
      </c>
      <c r="E6" s="23">
        <v>630</v>
      </c>
      <c r="F6" s="25">
        <f>E6*1.5</f>
        <v>945</v>
      </c>
      <c r="G6" s="25">
        <f>H6/F6</f>
        <v>17566.137566137568</v>
      </c>
      <c r="H6" s="26">
        <v>16600000</v>
      </c>
    </row>
    <row r="7" spans="1:9" ht="15" customHeight="1" x14ac:dyDescent="0.35">
      <c r="A7" s="21"/>
      <c r="B7" s="23" t="s">
        <v>170</v>
      </c>
      <c r="C7" s="24" t="s">
        <v>133</v>
      </c>
      <c r="D7" s="31" t="s">
        <v>171</v>
      </c>
      <c r="E7" s="23">
        <v>456</v>
      </c>
      <c r="F7" s="25">
        <v>752</v>
      </c>
      <c r="G7" s="25">
        <f>H7/F7</f>
        <v>15957.446808510638</v>
      </c>
      <c r="H7" s="26">
        <v>12000000</v>
      </c>
    </row>
    <row r="8" spans="1:9" ht="14.45" x14ac:dyDescent="0.35">
      <c r="A8" s="21"/>
      <c r="B8" s="23" t="s">
        <v>170</v>
      </c>
      <c r="C8" s="24" t="s">
        <v>133</v>
      </c>
      <c r="D8" s="31" t="s">
        <v>172</v>
      </c>
      <c r="E8" s="23">
        <v>696</v>
      </c>
      <c r="F8" s="25">
        <v>1100</v>
      </c>
      <c r="G8" s="25">
        <f>H8/F8</f>
        <v>17000</v>
      </c>
      <c r="H8" s="26">
        <v>18700000</v>
      </c>
    </row>
    <row r="9" spans="1:9" ht="14.45" x14ac:dyDescent="0.35">
      <c r="A9" s="21"/>
      <c r="B9" s="23" t="s">
        <v>170</v>
      </c>
      <c r="C9" s="24" t="s">
        <v>133</v>
      </c>
      <c r="D9" s="31" t="s">
        <v>171</v>
      </c>
      <c r="E9" s="23">
        <v>738</v>
      </c>
      <c r="F9" s="25">
        <f>E9*1.5</f>
        <v>1107</v>
      </c>
      <c r="G9" s="25">
        <f>H9/F9</f>
        <v>17615.176151761516</v>
      </c>
      <c r="H9" s="26">
        <v>19500000</v>
      </c>
    </row>
    <row r="10" spans="1:9" ht="15" customHeight="1" x14ac:dyDescent="0.35">
      <c r="A10" s="21"/>
      <c r="B10" s="27" t="s">
        <v>168</v>
      </c>
      <c r="C10" s="23"/>
      <c r="D10" s="23"/>
      <c r="E10" s="23"/>
      <c r="F10" s="23"/>
      <c r="G10" s="28">
        <f>AVERAGE(G5:G6)</f>
        <v>17677.113639990672</v>
      </c>
      <c r="H10" s="23"/>
    </row>
    <row r="11" spans="1:9" ht="15" customHeight="1" x14ac:dyDescent="0.35">
      <c r="B11" s="27" t="s">
        <v>169</v>
      </c>
      <c r="C11" s="23"/>
      <c r="D11" s="23"/>
      <c r="E11" s="23"/>
      <c r="F11" s="29"/>
      <c r="G11" s="27">
        <v>17700</v>
      </c>
      <c r="H11" s="27"/>
      <c r="I11" s="30"/>
    </row>
    <row r="12" spans="1:9" ht="15" customHeight="1" x14ac:dyDescent="0.35"/>
    <row r="13" spans="1:9" ht="15" customHeight="1" x14ac:dyDescent="0.35"/>
    <row r="14" spans="1:9" ht="15" customHeight="1" x14ac:dyDescent="0.35"/>
  </sheetData>
  <mergeCells count="1">
    <mergeCell ref="B3:H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workbookViewId="0">
      <selection activeCell="Q17" sqref="Q17"/>
    </sheetView>
  </sheetViews>
  <sheetFormatPr defaultRowHeight="15" x14ac:dyDescent="0.25"/>
  <sheetData>
    <row r="2" spans="2:13" ht="14.45" x14ac:dyDescent="0.35">
      <c r="C2" s="5" t="s">
        <v>94</v>
      </c>
      <c r="D2" s="181"/>
      <c r="E2" s="181"/>
    </row>
    <row r="3" spans="2:13" ht="14.45" x14ac:dyDescent="0.35">
      <c r="E3" s="4"/>
      <c r="F3" s="4"/>
      <c r="G3" s="4"/>
      <c r="H3" s="4"/>
      <c r="I3" s="4"/>
      <c r="J3" s="4"/>
    </row>
    <row r="4" spans="2:13" ht="14.45" x14ac:dyDescent="0.35">
      <c r="B4" s="5" t="s">
        <v>95</v>
      </c>
      <c r="C4" s="3" t="s">
        <v>75</v>
      </c>
      <c r="D4" s="182" t="s">
        <v>76</v>
      </c>
      <c r="E4" s="182"/>
      <c r="F4" s="182"/>
      <c r="G4" s="6"/>
      <c r="H4" s="182" t="s">
        <v>77</v>
      </c>
      <c r="I4" s="182"/>
      <c r="J4" s="182"/>
      <c r="K4" s="182" t="s">
        <v>78</v>
      </c>
      <c r="L4" s="182"/>
      <c r="M4" s="182"/>
    </row>
    <row r="5" spans="2:13" ht="14.45" x14ac:dyDescent="0.35">
      <c r="B5" s="5">
        <v>1</v>
      </c>
      <c r="C5" s="3"/>
      <c r="D5" s="3" t="s">
        <v>79</v>
      </c>
      <c r="E5" s="3" t="s">
        <v>80</v>
      </c>
      <c r="F5" s="3" t="s">
        <v>81</v>
      </c>
      <c r="G5" s="3"/>
      <c r="H5" s="3" t="s">
        <v>79</v>
      </c>
      <c r="I5" s="3" t="s">
        <v>80</v>
      </c>
      <c r="J5" s="3" t="s">
        <v>81</v>
      </c>
      <c r="K5" s="3" t="s">
        <v>79</v>
      </c>
      <c r="L5" s="3" t="s">
        <v>80</v>
      </c>
      <c r="M5" s="3" t="s">
        <v>81</v>
      </c>
    </row>
    <row r="6" spans="2:13" ht="14.45" x14ac:dyDescent="0.35">
      <c r="C6" s="2" t="s">
        <v>82</v>
      </c>
      <c r="D6" s="2"/>
      <c r="E6" s="2"/>
      <c r="F6" s="2">
        <f>D6*E6</f>
        <v>0</v>
      </c>
      <c r="G6" s="2" t="s">
        <v>97</v>
      </c>
      <c r="H6" s="2"/>
      <c r="I6" s="2"/>
      <c r="J6" s="2">
        <f>H6*I6</f>
        <v>0</v>
      </c>
      <c r="K6" s="2"/>
      <c r="L6" s="2"/>
      <c r="M6" s="2">
        <f>K6*L6</f>
        <v>0</v>
      </c>
    </row>
    <row r="7" spans="2:13" ht="14.45" x14ac:dyDescent="0.35">
      <c r="C7" s="2"/>
      <c r="D7" s="2"/>
      <c r="E7" s="2"/>
      <c r="F7" s="2">
        <f t="shared" ref="F7:F33" si="0">D7*E7</f>
        <v>0</v>
      </c>
      <c r="G7" s="2" t="s">
        <v>98</v>
      </c>
      <c r="H7" s="2"/>
      <c r="I7" s="2"/>
      <c r="J7" s="2">
        <f t="shared" ref="J7:J29" si="1">H7*I7</f>
        <v>0</v>
      </c>
      <c r="K7" s="2"/>
      <c r="L7" s="2"/>
      <c r="M7" s="2">
        <f t="shared" ref="M7:M29" si="2">K7*L7</f>
        <v>0</v>
      </c>
    </row>
    <row r="8" spans="2:13" ht="14.45" x14ac:dyDescent="0.35">
      <c r="C8" s="2"/>
      <c r="D8" s="2"/>
      <c r="E8" s="2"/>
      <c r="F8" s="2">
        <f t="shared" si="0"/>
        <v>0</v>
      </c>
      <c r="G8" s="2"/>
      <c r="H8" s="2"/>
      <c r="I8" s="2"/>
      <c r="J8" s="2">
        <f t="shared" si="1"/>
        <v>0</v>
      </c>
      <c r="K8" s="2"/>
      <c r="L8" s="2"/>
      <c r="M8" s="2">
        <f t="shared" si="2"/>
        <v>0</v>
      </c>
    </row>
    <row r="9" spans="2:13" ht="14.45" x14ac:dyDescent="0.35">
      <c r="C9" s="2" t="s">
        <v>85</v>
      </c>
      <c r="D9" s="2"/>
      <c r="E9" s="2"/>
      <c r="F9" s="2">
        <f t="shared" si="0"/>
        <v>0</v>
      </c>
      <c r="G9" s="2" t="s">
        <v>97</v>
      </c>
      <c r="H9" s="2"/>
      <c r="I9" s="2"/>
      <c r="J9" s="2">
        <f t="shared" si="1"/>
        <v>0</v>
      </c>
      <c r="K9" s="2"/>
      <c r="L9" s="2"/>
      <c r="M9" s="2">
        <f t="shared" si="2"/>
        <v>0</v>
      </c>
    </row>
    <row r="10" spans="2:13" ht="14.45" x14ac:dyDescent="0.35">
      <c r="C10" s="2"/>
      <c r="D10" s="2"/>
      <c r="E10" s="2"/>
      <c r="F10" s="2">
        <f t="shared" si="0"/>
        <v>0</v>
      </c>
      <c r="G10" s="2" t="s">
        <v>98</v>
      </c>
      <c r="H10" s="2"/>
      <c r="I10" s="2"/>
      <c r="J10" s="2">
        <f t="shared" si="1"/>
        <v>0</v>
      </c>
      <c r="K10" s="2"/>
      <c r="L10" s="2"/>
      <c r="M10" s="2">
        <f t="shared" si="2"/>
        <v>0</v>
      </c>
    </row>
    <row r="11" spans="2:13" ht="14.45" x14ac:dyDescent="0.35">
      <c r="C11" s="2"/>
      <c r="D11" s="2"/>
      <c r="E11" s="2"/>
      <c r="F11" s="2">
        <f t="shared" si="0"/>
        <v>0</v>
      </c>
      <c r="G11" s="2"/>
      <c r="H11" s="2"/>
      <c r="I11" s="2"/>
      <c r="J11" s="2">
        <f t="shared" si="1"/>
        <v>0</v>
      </c>
      <c r="K11" s="2"/>
      <c r="L11" s="2"/>
      <c r="M11" s="2">
        <f t="shared" si="2"/>
        <v>0</v>
      </c>
    </row>
    <row r="12" spans="2:13" ht="14.45" x14ac:dyDescent="0.35">
      <c r="C12" s="2"/>
      <c r="D12" s="2"/>
      <c r="E12" s="2"/>
      <c r="F12" s="2">
        <f t="shared" si="0"/>
        <v>0</v>
      </c>
      <c r="G12" s="2"/>
      <c r="H12" s="2"/>
      <c r="I12" s="2"/>
      <c r="J12" s="2">
        <f t="shared" si="1"/>
        <v>0</v>
      </c>
      <c r="K12" s="2"/>
      <c r="L12" s="2"/>
      <c r="M12" s="2">
        <f t="shared" si="2"/>
        <v>0</v>
      </c>
    </row>
    <row r="13" spans="2:13" ht="14.45" x14ac:dyDescent="0.35">
      <c r="C13" s="2" t="s">
        <v>83</v>
      </c>
      <c r="D13" s="2"/>
      <c r="E13" s="2"/>
      <c r="F13" s="2">
        <f t="shared" si="0"/>
        <v>0</v>
      </c>
      <c r="G13" s="2" t="s">
        <v>97</v>
      </c>
      <c r="H13" s="2"/>
      <c r="I13" s="2"/>
      <c r="J13" s="2">
        <f t="shared" si="1"/>
        <v>0</v>
      </c>
      <c r="K13" s="2"/>
      <c r="L13" s="2"/>
      <c r="M13" s="2">
        <f t="shared" si="2"/>
        <v>0</v>
      </c>
    </row>
    <row r="14" spans="2:13" ht="14.45" x14ac:dyDescent="0.35">
      <c r="C14" s="2"/>
      <c r="D14" s="2"/>
      <c r="E14" s="2"/>
      <c r="F14" s="2">
        <f t="shared" si="0"/>
        <v>0</v>
      </c>
      <c r="G14" s="2" t="s">
        <v>98</v>
      </c>
      <c r="H14" s="2"/>
      <c r="I14" s="2"/>
      <c r="J14" s="2">
        <f t="shared" si="1"/>
        <v>0</v>
      </c>
      <c r="K14" s="2"/>
      <c r="L14" s="2"/>
      <c r="M14" s="2">
        <f t="shared" si="2"/>
        <v>0</v>
      </c>
    </row>
    <row r="15" spans="2:13" ht="14.45" x14ac:dyDescent="0.35">
      <c r="C15" s="2"/>
      <c r="D15" s="2"/>
      <c r="E15" s="2"/>
      <c r="F15" s="2">
        <f t="shared" si="0"/>
        <v>0</v>
      </c>
      <c r="G15" s="2"/>
      <c r="H15" s="2"/>
      <c r="I15" s="2"/>
      <c r="J15" s="2">
        <f t="shared" si="1"/>
        <v>0</v>
      </c>
      <c r="K15" s="2"/>
      <c r="L15" s="2"/>
      <c r="M15" s="2">
        <f t="shared" si="2"/>
        <v>0</v>
      </c>
    </row>
    <row r="16" spans="2:13" ht="14.45" x14ac:dyDescent="0.35">
      <c r="C16" s="2"/>
      <c r="D16" s="2"/>
      <c r="E16" s="2"/>
      <c r="F16" s="2">
        <f t="shared" si="0"/>
        <v>0</v>
      </c>
      <c r="G16" s="2"/>
      <c r="H16" s="2"/>
      <c r="I16" s="2"/>
      <c r="J16" s="2">
        <f t="shared" si="1"/>
        <v>0</v>
      </c>
      <c r="K16" s="2"/>
      <c r="L16" s="2"/>
      <c r="M16" s="2">
        <f t="shared" si="2"/>
        <v>0</v>
      </c>
    </row>
    <row r="17" spans="3:13" ht="14.45" x14ac:dyDescent="0.35">
      <c r="C17" s="2" t="s">
        <v>84</v>
      </c>
      <c r="D17" s="2"/>
      <c r="E17" s="2"/>
      <c r="F17" s="2">
        <f t="shared" si="0"/>
        <v>0</v>
      </c>
      <c r="G17" s="2" t="s">
        <v>97</v>
      </c>
      <c r="H17" s="2"/>
      <c r="I17" s="2"/>
      <c r="J17" s="2">
        <f t="shared" si="1"/>
        <v>0</v>
      </c>
      <c r="K17" s="2"/>
      <c r="L17" s="2"/>
      <c r="M17" s="2">
        <f t="shared" si="2"/>
        <v>0</v>
      </c>
    </row>
    <row r="18" spans="3:13" ht="14.45" x14ac:dyDescent="0.35">
      <c r="C18" s="2"/>
      <c r="D18" s="2"/>
      <c r="E18" s="2"/>
      <c r="F18" s="2">
        <f t="shared" si="0"/>
        <v>0</v>
      </c>
      <c r="G18" s="2" t="s">
        <v>98</v>
      </c>
      <c r="H18" s="2"/>
      <c r="I18" s="2"/>
      <c r="J18" s="2">
        <f t="shared" si="1"/>
        <v>0</v>
      </c>
      <c r="K18" s="2"/>
      <c r="L18" s="2"/>
      <c r="M18" s="2">
        <f t="shared" si="2"/>
        <v>0</v>
      </c>
    </row>
    <row r="19" spans="3:13" ht="14.45" x14ac:dyDescent="0.35">
      <c r="C19" s="2"/>
      <c r="D19" s="2"/>
      <c r="E19" s="2"/>
      <c r="F19" s="2">
        <f t="shared" si="0"/>
        <v>0</v>
      </c>
      <c r="G19" s="2"/>
      <c r="H19" s="2"/>
      <c r="I19" s="2"/>
      <c r="J19" s="2">
        <f t="shared" si="1"/>
        <v>0</v>
      </c>
      <c r="K19" s="2"/>
      <c r="L19" s="2"/>
      <c r="M19" s="2">
        <f t="shared" si="2"/>
        <v>0</v>
      </c>
    </row>
    <row r="20" spans="3:13" x14ac:dyDescent="0.25">
      <c r="C20" s="2" t="s">
        <v>84</v>
      </c>
      <c r="D20" s="2"/>
      <c r="E20" s="2"/>
      <c r="F20" s="2">
        <f t="shared" si="0"/>
        <v>0</v>
      </c>
      <c r="G20" s="2" t="s">
        <v>97</v>
      </c>
      <c r="H20" s="2"/>
      <c r="I20" s="2"/>
      <c r="J20" s="2">
        <f t="shared" si="1"/>
        <v>0</v>
      </c>
      <c r="K20" s="2"/>
      <c r="L20" s="2"/>
      <c r="M20" s="2">
        <f t="shared" si="2"/>
        <v>0</v>
      </c>
    </row>
    <row r="21" spans="3:13" x14ac:dyDescent="0.25">
      <c r="C21" s="2"/>
      <c r="D21" s="2"/>
      <c r="E21" s="2"/>
      <c r="F21" s="2">
        <f t="shared" si="0"/>
        <v>0</v>
      </c>
      <c r="G21" s="2" t="s">
        <v>98</v>
      </c>
      <c r="H21" s="2"/>
      <c r="I21" s="2"/>
      <c r="J21" s="2">
        <f t="shared" si="1"/>
        <v>0</v>
      </c>
      <c r="K21" s="2"/>
      <c r="L21" s="2"/>
      <c r="M21" s="2">
        <f t="shared" si="2"/>
        <v>0</v>
      </c>
    </row>
    <row r="22" spans="3:13" x14ac:dyDescent="0.25">
      <c r="C22" s="2"/>
      <c r="D22" s="2"/>
      <c r="E22" s="2"/>
      <c r="F22" s="2">
        <f t="shared" si="0"/>
        <v>0</v>
      </c>
      <c r="G22" s="2"/>
      <c r="H22" s="2"/>
      <c r="I22" s="2"/>
      <c r="J22" s="2">
        <f t="shared" si="1"/>
        <v>0</v>
      </c>
      <c r="K22" s="2"/>
      <c r="L22" s="2"/>
      <c r="M22" s="2">
        <f t="shared" si="2"/>
        <v>0</v>
      </c>
    </row>
    <row r="23" spans="3:13" x14ac:dyDescent="0.25">
      <c r="C23" s="2" t="s">
        <v>90</v>
      </c>
      <c r="D23" s="2"/>
      <c r="E23" s="2"/>
      <c r="F23" s="2">
        <f t="shared" si="0"/>
        <v>0</v>
      </c>
      <c r="G23" s="2" t="s">
        <v>99</v>
      </c>
      <c r="H23" s="2"/>
      <c r="I23" s="2"/>
      <c r="J23" s="2">
        <f t="shared" si="1"/>
        <v>0</v>
      </c>
      <c r="K23" s="2"/>
      <c r="L23" s="2"/>
      <c r="M23" s="2">
        <f t="shared" si="2"/>
        <v>0</v>
      </c>
    </row>
    <row r="24" spans="3:13" x14ac:dyDescent="0.25">
      <c r="C24" s="2" t="s">
        <v>91</v>
      </c>
      <c r="D24" s="2"/>
      <c r="E24" s="2"/>
      <c r="F24" s="2">
        <f t="shared" si="0"/>
        <v>0</v>
      </c>
      <c r="G24" s="2" t="s">
        <v>99</v>
      </c>
      <c r="H24" s="2"/>
      <c r="I24" s="2"/>
      <c r="J24" s="2">
        <f t="shared" si="1"/>
        <v>0</v>
      </c>
      <c r="K24" s="2"/>
      <c r="L24" s="2"/>
      <c r="M24" s="2">
        <f t="shared" si="2"/>
        <v>0</v>
      </c>
    </row>
    <row r="25" spans="3:13" x14ac:dyDescent="0.25">
      <c r="C25" s="2" t="s">
        <v>92</v>
      </c>
      <c r="D25" s="2"/>
      <c r="E25" s="2"/>
      <c r="F25" s="2">
        <f t="shared" si="0"/>
        <v>0</v>
      </c>
      <c r="G25" s="2" t="s">
        <v>99</v>
      </c>
      <c r="H25" s="2"/>
      <c r="I25" s="2"/>
      <c r="J25" s="2">
        <f t="shared" si="1"/>
        <v>0</v>
      </c>
      <c r="K25" s="2"/>
      <c r="L25" s="2"/>
      <c r="M25" s="2">
        <f t="shared" si="2"/>
        <v>0</v>
      </c>
    </row>
    <row r="26" spans="3:13" x14ac:dyDescent="0.25">
      <c r="C26" s="2"/>
      <c r="D26" s="2"/>
      <c r="E26" s="2"/>
      <c r="F26" s="2">
        <f t="shared" si="0"/>
        <v>0</v>
      </c>
      <c r="G26" s="2"/>
      <c r="H26" s="2"/>
      <c r="I26" s="2"/>
      <c r="J26" s="2">
        <f t="shared" si="1"/>
        <v>0</v>
      </c>
      <c r="K26" s="2"/>
      <c r="L26" s="2"/>
      <c r="M26" s="2">
        <f t="shared" si="2"/>
        <v>0</v>
      </c>
    </row>
    <row r="27" spans="3:13" x14ac:dyDescent="0.25">
      <c r="C27" s="2" t="s">
        <v>86</v>
      </c>
      <c r="D27" s="2"/>
      <c r="E27" s="2"/>
      <c r="F27" s="2">
        <f t="shared" si="0"/>
        <v>0</v>
      </c>
      <c r="G27" s="2"/>
      <c r="H27" s="2"/>
      <c r="I27" s="2"/>
      <c r="J27" s="2">
        <f t="shared" si="1"/>
        <v>0</v>
      </c>
      <c r="K27" s="2"/>
      <c r="L27" s="2"/>
      <c r="M27" s="2">
        <f t="shared" si="2"/>
        <v>0</v>
      </c>
    </row>
    <row r="28" spans="3:13" x14ac:dyDescent="0.25">
      <c r="C28" s="2" t="s">
        <v>87</v>
      </c>
      <c r="D28" s="2"/>
      <c r="E28" s="2"/>
      <c r="F28" s="2">
        <f t="shared" si="0"/>
        <v>0</v>
      </c>
      <c r="G28" s="2"/>
      <c r="H28" s="2"/>
      <c r="I28" s="2"/>
      <c r="J28" s="2">
        <f t="shared" si="1"/>
        <v>0</v>
      </c>
      <c r="K28" s="2"/>
      <c r="L28" s="2"/>
      <c r="M28" s="2">
        <f t="shared" si="2"/>
        <v>0</v>
      </c>
    </row>
    <row r="29" spans="3:13" x14ac:dyDescent="0.25">
      <c r="C29" s="2" t="s">
        <v>88</v>
      </c>
      <c r="D29" s="2"/>
      <c r="E29" s="2"/>
      <c r="F29" s="2">
        <f t="shared" si="0"/>
        <v>0</v>
      </c>
      <c r="G29" s="2"/>
      <c r="H29" s="2"/>
      <c r="I29" s="2"/>
      <c r="J29" s="2">
        <f t="shared" si="1"/>
        <v>0</v>
      </c>
      <c r="K29" s="2"/>
      <c r="L29" s="2"/>
      <c r="M29" s="2">
        <f t="shared" si="2"/>
        <v>0</v>
      </c>
    </row>
    <row r="30" spans="3:13" x14ac:dyDescent="0.25">
      <c r="C30" s="2" t="s">
        <v>89</v>
      </c>
      <c r="D30" s="2"/>
      <c r="E30" s="2"/>
      <c r="F30" s="2">
        <f t="shared" si="0"/>
        <v>0</v>
      </c>
      <c r="G30" s="2"/>
      <c r="H30" s="2"/>
      <c r="I30" s="2"/>
      <c r="J30" s="2">
        <f>H30*I30</f>
        <v>0</v>
      </c>
      <c r="K30" s="2"/>
      <c r="L30" s="2"/>
      <c r="M30" s="2">
        <f>K30*L30</f>
        <v>0</v>
      </c>
    </row>
    <row r="31" spans="3:13" x14ac:dyDescent="0.25">
      <c r="C31" s="2"/>
      <c r="D31" s="2"/>
      <c r="E31" s="2"/>
      <c r="F31" s="2">
        <f t="shared" si="0"/>
        <v>0</v>
      </c>
      <c r="G31" s="2"/>
      <c r="H31" s="2"/>
      <c r="I31" s="2"/>
      <c r="J31" s="2">
        <f>H31*I31</f>
        <v>0</v>
      </c>
      <c r="K31" s="2"/>
      <c r="L31" s="2"/>
      <c r="M31" s="2">
        <f>K31*L31</f>
        <v>0</v>
      </c>
    </row>
    <row r="32" spans="3:13" x14ac:dyDescent="0.25">
      <c r="C32" s="2"/>
      <c r="D32" s="2"/>
      <c r="E32" s="2"/>
      <c r="F32" s="2">
        <f t="shared" si="0"/>
        <v>0</v>
      </c>
      <c r="G32" s="2"/>
      <c r="H32" s="2"/>
      <c r="I32" s="2"/>
      <c r="J32" s="2">
        <f>H32*I32</f>
        <v>0</v>
      </c>
      <c r="K32" s="2"/>
      <c r="L32" s="2"/>
      <c r="M32" s="2">
        <f>K32*L32</f>
        <v>0</v>
      </c>
    </row>
    <row r="33" spans="3:13" x14ac:dyDescent="0.25">
      <c r="C33" s="2"/>
      <c r="D33" s="2"/>
      <c r="E33" s="2"/>
      <c r="F33" s="2">
        <f t="shared" si="0"/>
        <v>0</v>
      </c>
      <c r="G33" s="2"/>
      <c r="H33" s="2"/>
      <c r="I33" s="2"/>
      <c r="J33" s="2">
        <f>H33*I33</f>
        <v>0</v>
      </c>
      <c r="K33" s="2"/>
      <c r="L33" s="2"/>
      <c r="M33" s="2">
        <f>K33*L33</f>
        <v>0</v>
      </c>
    </row>
    <row r="34" spans="3:13" x14ac:dyDescent="0.25">
      <c r="C34" s="2" t="s">
        <v>93</v>
      </c>
      <c r="D34" s="2"/>
      <c r="E34" s="2">
        <f>F34*10.764</f>
        <v>0</v>
      </c>
      <c r="F34" s="2">
        <f>SUM(F6:F33)</f>
        <v>0</v>
      </c>
      <c r="G34" s="2"/>
      <c r="H34" s="2"/>
      <c r="I34" s="2">
        <f>J34*10.764</f>
        <v>0</v>
      </c>
      <c r="J34" s="2">
        <f>SUM(J6:J33)</f>
        <v>0</v>
      </c>
      <c r="K34" s="2"/>
      <c r="L34" s="2">
        <f>M34*10.764</f>
        <v>0</v>
      </c>
      <c r="M34" s="2">
        <f>SUM(M6:M33)</f>
        <v>0</v>
      </c>
    </row>
  </sheetData>
  <mergeCells count="4">
    <mergeCell ref="D2:E2"/>
    <mergeCell ref="D4:F4"/>
    <mergeCell ref="H4:J4"/>
    <mergeCell ref="K4:M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RowHeight="15" x14ac:dyDescent="0.25"/>
  <sheetData>
    <row r="3" spans="2:13" ht="14.45" x14ac:dyDescent="0.35">
      <c r="C3" s="5" t="s">
        <v>94</v>
      </c>
      <c r="D3" s="181"/>
      <c r="E3" s="181"/>
    </row>
    <row r="4" spans="2:13" ht="14.45" x14ac:dyDescent="0.35">
      <c r="E4" s="4"/>
      <c r="F4" s="4"/>
      <c r="G4" s="4"/>
      <c r="H4" s="4"/>
      <c r="I4" s="4"/>
      <c r="J4" s="4"/>
    </row>
    <row r="5" spans="2:13" ht="14.45" x14ac:dyDescent="0.35">
      <c r="B5" s="5" t="s">
        <v>95</v>
      </c>
      <c r="C5" s="3" t="s">
        <v>75</v>
      </c>
      <c r="D5" s="182" t="s">
        <v>76</v>
      </c>
      <c r="E5" s="182"/>
      <c r="F5" s="182"/>
      <c r="G5" s="6"/>
      <c r="H5" s="182" t="s">
        <v>77</v>
      </c>
      <c r="I5" s="182"/>
      <c r="J5" s="182"/>
      <c r="K5" s="182" t="s">
        <v>78</v>
      </c>
      <c r="L5" s="182"/>
      <c r="M5" s="182"/>
    </row>
    <row r="6" spans="2:13" ht="14.45" x14ac:dyDescent="0.35">
      <c r="B6" s="5">
        <v>1</v>
      </c>
      <c r="C6" s="3"/>
      <c r="D6" s="3" t="s">
        <v>79</v>
      </c>
      <c r="E6" s="3" t="s">
        <v>80</v>
      </c>
      <c r="F6" s="3" t="s">
        <v>81</v>
      </c>
      <c r="G6" s="3"/>
      <c r="H6" s="3" t="s">
        <v>79</v>
      </c>
      <c r="I6" s="3" t="s">
        <v>80</v>
      </c>
      <c r="J6" s="3" t="s">
        <v>81</v>
      </c>
      <c r="K6" s="3" t="s">
        <v>79</v>
      </c>
      <c r="L6" s="3" t="s">
        <v>80</v>
      </c>
      <c r="M6" s="3" t="s">
        <v>81</v>
      </c>
    </row>
    <row r="7" spans="2:13" ht="14.45" x14ac:dyDescent="0.35">
      <c r="C7" s="2" t="s">
        <v>82</v>
      </c>
      <c r="D7" s="2"/>
      <c r="E7" s="2"/>
      <c r="F7" s="2">
        <f>D7*E7</f>
        <v>0</v>
      </c>
      <c r="G7" s="2" t="s">
        <v>97</v>
      </c>
      <c r="H7" s="2"/>
      <c r="I7" s="2"/>
      <c r="J7" s="2">
        <f>H7*I7</f>
        <v>0</v>
      </c>
      <c r="K7" s="2"/>
      <c r="L7" s="2"/>
      <c r="M7" s="2">
        <f>K7*L7</f>
        <v>0</v>
      </c>
    </row>
    <row r="8" spans="2:13" ht="14.45" x14ac:dyDescent="0.35">
      <c r="C8" s="2"/>
      <c r="D8" s="2"/>
      <c r="E8" s="2"/>
      <c r="F8" s="2">
        <f t="shared" ref="F8:F34" si="0">D8*E8</f>
        <v>0</v>
      </c>
      <c r="G8" s="2" t="s">
        <v>98</v>
      </c>
      <c r="H8" s="2"/>
      <c r="I8" s="2"/>
      <c r="J8" s="2">
        <f t="shared" ref="J8:J34" si="1">H8*I8</f>
        <v>0</v>
      </c>
      <c r="K8" s="2"/>
      <c r="L8" s="2"/>
      <c r="M8" s="2">
        <f t="shared" ref="M8:M34" si="2">K8*L8</f>
        <v>0</v>
      </c>
    </row>
    <row r="9" spans="2:13" ht="14.45" x14ac:dyDescent="0.35">
      <c r="C9" s="2"/>
      <c r="D9" s="2"/>
      <c r="E9" s="2"/>
      <c r="F9" s="2">
        <f t="shared" si="0"/>
        <v>0</v>
      </c>
      <c r="G9" s="2"/>
      <c r="H9" s="2"/>
      <c r="I9" s="2"/>
      <c r="J9" s="2">
        <f t="shared" si="1"/>
        <v>0</v>
      </c>
      <c r="K9" s="2"/>
      <c r="L9" s="2"/>
      <c r="M9" s="2">
        <f t="shared" si="2"/>
        <v>0</v>
      </c>
    </row>
    <row r="10" spans="2:13" ht="14.45" x14ac:dyDescent="0.35">
      <c r="C10" s="2" t="s">
        <v>85</v>
      </c>
      <c r="D10" s="2"/>
      <c r="E10" s="2"/>
      <c r="F10" s="2">
        <f t="shared" si="0"/>
        <v>0</v>
      </c>
      <c r="G10" s="2" t="s">
        <v>97</v>
      </c>
      <c r="H10" s="2"/>
      <c r="I10" s="2"/>
      <c r="J10" s="2">
        <f t="shared" si="1"/>
        <v>0</v>
      </c>
      <c r="K10" s="2"/>
      <c r="L10" s="2"/>
      <c r="M10" s="2">
        <f t="shared" si="2"/>
        <v>0</v>
      </c>
    </row>
    <row r="11" spans="2:13" ht="14.45" x14ac:dyDescent="0.35">
      <c r="C11" s="2"/>
      <c r="D11" s="2"/>
      <c r="E11" s="2"/>
      <c r="F11" s="2">
        <f t="shared" si="0"/>
        <v>0</v>
      </c>
      <c r="G11" s="2" t="s">
        <v>98</v>
      </c>
      <c r="H11" s="2"/>
      <c r="I11" s="2"/>
      <c r="J11" s="2">
        <f t="shared" si="1"/>
        <v>0</v>
      </c>
      <c r="K11" s="2"/>
      <c r="L11" s="2"/>
      <c r="M11" s="2">
        <f t="shared" si="2"/>
        <v>0</v>
      </c>
    </row>
    <row r="12" spans="2:13" ht="14.45" x14ac:dyDescent="0.35">
      <c r="C12" s="2"/>
      <c r="D12" s="2"/>
      <c r="E12" s="2"/>
      <c r="F12" s="2">
        <f t="shared" si="0"/>
        <v>0</v>
      </c>
      <c r="G12" s="2"/>
      <c r="H12" s="2"/>
      <c r="I12" s="2"/>
      <c r="J12" s="2">
        <f t="shared" si="1"/>
        <v>0</v>
      </c>
      <c r="K12" s="2"/>
      <c r="L12" s="2"/>
      <c r="M12" s="2">
        <f t="shared" si="2"/>
        <v>0</v>
      </c>
    </row>
    <row r="13" spans="2:13" ht="14.45" x14ac:dyDescent="0.35">
      <c r="C13" s="2"/>
      <c r="D13" s="2"/>
      <c r="E13" s="2"/>
      <c r="F13" s="2">
        <f t="shared" si="0"/>
        <v>0</v>
      </c>
      <c r="G13" s="2"/>
      <c r="H13" s="2"/>
      <c r="I13" s="2"/>
      <c r="J13" s="2">
        <f t="shared" si="1"/>
        <v>0</v>
      </c>
      <c r="K13" s="2"/>
      <c r="L13" s="2"/>
      <c r="M13" s="2">
        <f t="shared" si="2"/>
        <v>0</v>
      </c>
    </row>
    <row r="14" spans="2:13" ht="14.45" x14ac:dyDescent="0.35">
      <c r="C14" s="2" t="s">
        <v>83</v>
      </c>
      <c r="D14" s="2"/>
      <c r="E14" s="2"/>
      <c r="F14" s="2">
        <f t="shared" si="0"/>
        <v>0</v>
      </c>
      <c r="G14" s="2" t="s">
        <v>97</v>
      </c>
      <c r="H14" s="2"/>
      <c r="I14" s="2"/>
      <c r="J14" s="2">
        <f t="shared" si="1"/>
        <v>0</v>
      </c>
      <c r="K14" s="2"/>
      <c r="L14" s="2"/>
      <c r="M14" s="2">
        <f t="shared" si="2"/>
        <v>0</v>
      </c>
    </row>
    <row r="15" spans="2:13" ht="14.45" x14ac:dyDescent="0.35">
      <c r="C15" s="2"/>
      <c r="D15" s="2"/>
      <c r="E15" s="2"/>
      <c r="F15" s="2">
        <f t="shared" si="0"/>
        <v>0</v>
      </c>
      <c r="G15" s="2" t="s">
        <v>98</v>
      </c>
      <c r="H15" s="2"/>
      <c r="I15" s="2"/>
      <c r="J15" s="2">
        <f t="shared" si="1"/>
        <v>0</v>
      </c>
      <c r="K15" s="2"/>
      <c r="L15" s="2"/>
      <c r="M15" s="2">
        <f t="shared" si="2"/>
        <v>0</v>
      </c>
    </row>
    <row r="16" spans="2:13" ht="14.45" x14ac:dyDescent="0.35">
      <c r="C16" s="2"/>
      <c r="D16" s="2"/>
      <c r="E16" s="2"/>
      <c r="F16" s="2">
        <f t="shared" si="0"/>
        <v>0</v>
      </c>
      <c r="G16" s="2"/>
      <c r="H16" s="2"/>
      <c r="I16" s="2"/>
      <c r="J16" s="2">
        <f t="shared" si="1"/>
        <v>0</v>
      </c>
      <c r="K16" s="2"/>
      <c r="L16" s="2"/>
      <c r="M16" s="2">
        <f t="shared" si="2"/>
        <v>0</v>
      </c>
    </row>
    <row r="17" spans="3:13" ht="14.45" x14ac:dyDescent="0.35">
      <c r="C17" s="2"/>
      <c r="D17" s="2"/>
      <c r="E17" s="2"/>
      <c r="F17" s="2">
        <f t="shared" si="0"/>
        <v>0</v>
      </c>
      <c r="G17" s="2"/>
      <c r="H17" s="2"/>
      <c r="I17" s="2"/>
      <c r="J17" s="2">
        <f t="shared" si="1"/>
        <v>0</v>
      </c>
      <c r="K17" s="2"/>
      <c r="L17" s="2"/>
      <c r="M17" s="2">
        <f t="shared" si="2"/>
        <v>0</v>
      </c>
    </row>
    <row r="18" spans="3:13" ht="14.45" x14ac:dyDescent="0.35">
      <c r="C18" s="2" t="s">
        <v>84</v>
      </c>
      <c r="D18" s="2"/>
      <c r="E18" s="2"/>
      <c r="F18" s="2">
        <f t="shared" si="0"/>
        <v>0</v>
      </c>
      <c r="G18" s="2" t="s">
        <v>97</v>
      </c>
      <c r="H18" s="2"/>
      <c r="I18" s="2"/>
      <c r="J18" s="2">
        <f t="shared" si="1"/>
        <v>0</v>
      </c>
      <c r="K18" s="2"/>
      <c r="L18" s="2"/>
      <c r="M18" s="2">
        <f t="shared" si="2"/>
        <v>0</v>
      </c>
    </row>
    <row r="19" spans="3:13" ht="14.45" x14ac:dyDescent="0.35">
      <c r="C19" s="2"/>
      <c r="D19" s="2"/>
      <c r="E19" s="2"/>
      <c r="F19" s="2">
        <f t="shared" si="0"/>
        <v>0</v>
      </c>
      <c r="G19" s="2" t="s">
        <v>98</v>
      </c>
      <c r="H19" s="2"/>
      <c r="I19" s="2"/>
      <c r="J19" s="2">
        <f t="shared" si="1"/>
        <v>0</v>
      </c>
      <c r="K19" s="2"/>
      <c r="L19" s="2"/>
      <c r="M19" s="2">
        <f t="shared" si="2"/>
        <v>0</v>
      </c>
    </row>
    <row r="20" spans="3:13" x14ac:dyDescent="0.25">
      <c r="C20" s="2"/>
      <c r="D20" s="2"/>
      <c r="E20" s="2"/>
      <c r="F20" s="2">
        <f t="shared" si="0"/>
        <v>0</v>
      </c>
      <c r="G20" s="2"/>
      <c r="H20" s="2"/>
      <c r="I20" s="2"/>
      <c r="J20" s="2">
        <f t="shared" si="1"/>
        <v>0</v>
      </c>
      <c r="K20" s="2"/>
      <c r="L20" s="2"/>
      <c r="M20" s="2">
        <f t="shared" si="2"/>
        <v>0</v>
      </c>
    </row>
    <row r="21" spans="3:13" x14ac:dyDescent="0.25">
      <c r="C21" s="2" t="s">
        <v>84</v>
      </c>
      <c r="D21" s="2"/>
      <c r="E21" s="2"/>
      <c r="F21" s="2">
        <f t="shared" si="0"/>
        <v>0</v>
      </c>
      <c r="G21" s="2" t="s">
        <v>97</v>
      </c>
      <c r="H21" s="2"/>
      <c r="I21" s="2"/>
      <c r="J21" s="2">
        <f t="shared" si="1"/>
        <v>0</v>
      </c>
      <c r="K21" s="2"/>
      <c r="L21" s="2"/>
      <c r="M21" s="2">
        <f t="shared" si="2"/>
        <v>0</v>
      </c>
    </row>
    <row r="22" spans="3:13" x14ac:dyDescent="0.25">
      <c r="C22" s="2"/>
      <c r="D22" s="2"/>
      <c r="E22" s="2"/>
      <c r="F22" s="2">
        <f t="shared" si="0"/>
        <v>0</v>
      </c>
      <c r="G22" s="2" t="s">
        <v>98</v>
      </c>
      <c r="H22" s="2"/>
      <c r="I22" s="2"/>
      <c r="J22" s="2">
        <f t="shared" si="1"/>
        <v>0</v>
      </c>
      <c r="K22" s="2"/>
      <c r="L22" s="2"/>
      <c r="M22" s="2">
        <f t="shared" si="2"/>
        <v>0</v>
      </c>
    </row>
    <row r="23" spans="3:13" x14ac:dyDescent="0.25">
      <c r="C23" s="2"/>
      <c r="D23" s="2"/>
      <c r="E23" s="2"/>
      <c r="F23" s="2">
        <f t="shared" si="0"/>
        <v>0</v>
      </c>
      <c r="G23" s="2"/>
      <c r="H23" s="2"/>
      <c r="I23" s="2"/>
      <c r="J23" s="2">
        <f t="shared" si="1"/>
        <v>0</v>
      </c>
      <c r="K23" s="2"/>
      <c r="L23" s="2"/>
      <c r="M23" s="2">
        <f t="shared" si="2"/>
        <v>0</v>
      </c>
    </row>
    <row r="24" spans="3:13" x14ac:dyDescent="0.25">
      <c r="C24" s="2" t="s">
        <v>90</v>
      </c>
      <c r="D24" s="2"/>
      <c r="E24" s="2"/>
      <c r="F24" s="2">
        <f t="shared" si="0"/>
        <v>0</v>
      </c>
      <c r="G24" s="2" t="s">
        <v>99</v>
      </c>
      <c r="H24" s="2"/>
      <c r="I24" s="2"/>
      <c r="J24" s="2">
        <f t="shared" si="1"/>
        <v>0</v>
      </c>
      <c r="K24" s="2"/>
      <c r="L24" s="2"/>
      <c r="M24" s="2">
        <f t="shared" si="2"/>
        <v>0</v>
      </c>
    </row>
    <row r="25" spans="3:13" x14ac:dyDescent="0.25">
      <c r="C25" s="2" t="s">
        <v>91</v>
      </c>
      <c r="D25" s="2"/>
      <c r="E25" s="2"/>
      <c r="F25" s="2">
        <f t="shared" si="0"/>
        <v>0</v>
      </c>
      <c r="G25" s="2" t="s">
        <v>99</v>
      </c>
      <c r="H25" s="2"/>
      <c r="I25" s="2"/>
      <c r="J25" s="2">
        <f t="shared" si="1"/>
        <v>0</v>
      </c>
      <c r="K25" s="2"/>
      <c r="L25" s="2"/>
      <c r="M25" s="2">
        <f t="shared" si="2"/>
        <v>0</v>
      </c>
    </row>
    <row r="26" spans="3:13" x14ac:dyDescent="0.25">
      <c r="C26" s="2" t="s">
        <v>92</v>
      </c>
      <c r="D26" s="2"/>
      <c r="E26" s="2"/>
      <c r="F26" s="2">
        <f t="shared" si="0"/>
        <v>0</v>
      </c>
      <c r="G26" s="2" t="s">
        <v>99</v>
      </c>
      <c r="H26" s="2"/>
      <c r="I26" s="2"/>
      <c r="J26" s="2">
        <f t="shared" si="1"/>
        <v>0</v>
      </c>
      <c r="K26" s="2"/>
      <c r="L26" s="2"/>
      <c r="M26" s="2">
        <f t="shared" si="2"/>
        <v>0</v>
      </c>
    </row>
    <row r="27" spans="3:13" x14ac:dyDescent="0.25">
      <c r="C27" s="2"/>
      <c r="D27" s="2"/>
      <c r="E27" s="2"/>
      <c r="F27" s="2">
        <f t="shared" si="0"/>
        <v>0</v>
      </c>
      <c r="G27" s="2"/>
      <c r="H27" s="2"/>
      <c r="I27" s="2"/>
      <c r="J27" s="2">
        <f t="shared" si="1"/>
        <v>0</v>
      </c>
      <c r="K27" s="2"/>
      <c r="L27" s="2"/>
      <c r="M27" s="2">
        <f t="shared" si="2"/>
        <v>0</v>
      </c>
    </row>
    <row r="28" spans="3:13" x14ac:dyDescent="0.25">
      <c r="C28" s="2" t="s">
        <v>86</v>
      </c>
      <c r="D28" s="2"/>
      <c r="E28" s="2"/>
      <c r="F28" s="2">
        <f t="shared" si="0"/>
        <v>0</v>
      </c>
      <c r="G28" s="2"/>
      <c r="H28" s="2"/>
      <c r="I28" s="2"/>
      <c r="J28" s="2">
        <f t="shared" si="1"/>
        <v>0</v>
      </c>
      <c r="K28" s="2"/>
      <c r="L28" s="2"/>
      <c r="M28" s="2">
        <f t="shared" si="2"/>
        <v>0</v>
      </c>
    </row>
    <row r="29" spans="3:13" x14ac:dyDescent="0.25">
      <c r="C29" s="2" t="s">
        <v>87</v>
      </c>
      <c r="D29" s="2"/>
      <c r="E29" s="2"/>
      <c r="F29" s="2">
        <f t="shared" si="0"/>
        <v>0</v>
      </c>
      <c r="G29" s="2"/>
      <c r="H29" s="2"/>
      <c r="I29" s="2"/>
      <c r="J29" s="2">
        <f t="shared" si="1"/>
        <v>0</v>
      </c>
      <c r="K29" s="2"/>
      <c r="L29" s="2"/>
      <c r="M29" s="2">
        <f t="shared" si="2"/>
        <v>0</v>
      </c>
    </row>
    <row r="30" spans="3:13" x14ac:dyDescent="0.25">
      <c r="C30" s="2" t="s">
        <v>88</v>
      </c>
      <c r="D30" s="2"/>
      <c r="E30" s="2"/>
      <c r="F30" s="2">
        <f t="shared" si="0"/>
        <v>0</v>
      </c>
      <c r="G30" s="2"/>
      <c r="H30" s="2"/>
      <c r="I30" s="2"/>
      <c r="J30" s="2">
        <f t="shared" si="1"/>
        <v>0</v>
      </c>
      <c r="K30" s="2"/>
      <c r="L30" s="2"/>
      <c r="M30" s="2">
        <f t="shared" si="2"/>
        <v>0</v>
      </c>
    </row>
    <row r="31" spans="3:13" x14ac:dyDescent="0.25">
      <c r="C31" s="2" t="s">
        <v>89</v>
      </c>
      <c r="D31" s="2"/>
      <c r="E31" s="2"/>
      <c r="F31" s="2">
        <f t="shared" si="0"/>
        <v>0</v>
      </c>
      <c r="G31" s="2"/>
      <c r="H31" s="2"/>
      <c r="I31" s="2"/>
      <c r="J31" s="2">
        <f t="shared" si="1"/>
        <v>0</v>
      </c>
      <c r="K31" s="2"/>
      <c r="L31" s="2"/>
      <c r="M31" s="2">
        <f t="shared" si="2"/>
        <v>0</v>
      </c>
    </row>
    <row r="32" spans="3:13" x14ac:dyDescent="0.25">
      <c r="C32" s="2"/>
      <c r="D32" s="2"/>
      <c r="E32" s="2"/>
      <c r="F32" s="2">
        <f t="shared" si="0"/>
        <v>0</v>
      </c>
      <c r="G32" s="2"/>
      <c r="H32" s="2"/>
      <c r="I32" s="2"/>
      <c r="J32" s="2">
        <f t="shared" si="1"/>
        <v>0</v>
      </c>
      <c r="K32" s="2"/>
      <c r="L32" s="2"/>
      <c r="M32" s="2">
        <f t="shared" si="2"/>
        <v>0</v>
      </c>
    </row>
    <row r="33" spans="3:13" x14ac:dyDescent="0.25">
      <c r="C33" s="2"/>
      <c r="D33" s="2"/>
      <c r="E33" s="2"/>
      <c r="F33" s="2">
        <f t="shared" si="0"/>
        <v>0</v>
      </c>
      <c r="G33" s="2"/>
      <c r="H33" s="2"/>
      <c r="I33" s="2"/>
      <c r="J33" s="2">
        <f t="shared" si="1"/>
        <v>0</v>
      </c>
      <c r="K33" s="2"/>
      <c r="L33" s="2"/>
      <c r="M33" s="2">
        <f t="shared" si="2"/>
        <v>0</v>
      </c>
    </row>
    <row r="34" spans="3:13" x14ac:dyDescent="0.25">
      <c r="C34" s="2"/>
      <c r="D34" s="2"/>
      <c r="E34" s="2"/>
      <c r="F34" s="2">
        <f t="shared" si="0"/>
        <v>0</v>
      </c>
      <c r="G34" s="2"/>
      <c r="H34" s="2"/>
      <c r="I34" s="2"/>
      <c r="J34" s="2">
        <f t="shared" si="1"/>
        <v>0</v>
      </c>
      <c r="K34" s="2"/>
      <c r="L34" s="2"/>
      <c r="M34" s="2">
        <f t="shared" si="2"/>
        <v>0</v>
      </c>
    </row>
    <row r="35" spans="3:13" x14ac:dyDescent="0.25">
      <c r="C35" s="2" t="s">
        <v>93</v>
      </c>
      <c r="D35" s="2"/>
      <c r="E35" s="2">
        <f>F35*10.764</f>
        <v>0</v>
      </c>
      <c r="F35" s="2">
        <f>SUM(F7:F34)</f>
        <v>0</v>
      </c>
      <c r="G35" s="2"/>
      <c r="H35" s="2"/>
      <c r="I35" s="2">
        <f>J35*10.764</f>
        <v>0</v>
      </c>
      <c r="J35" s="2">
        <f>SUM(J7:J34)</f>
        <v>0</v>
      </c>
      <c r="K35" s="2"/>
      <c r="L35" s="2">
        <f>M35*10.764</f>
        <v>0</v>
      </c>
      <c r="M35" s="2">
        <f>SUM(M7:M34)</f>
        <v>0</v>
      </c>
    </row>
  </sheetData>
  <mergeCells count="4">
    <mergeCell ref="D3:E3"/>
    <mergeCell ref="D5:F5"/>
    <mergeCell ref="H5:J5"/>
    <mergeCell ref="K5:M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5" x14ac:dyDescent="0.25"/>
  <sheetData>
    <row r="3" spans="3:14" ht="14.45" x14ac:dyDescent="0.35">
      <c r="D3" s="5" t="s">
        <v>94</v>
      </c>
      <c r="E3" s="181"/>
      <c r="F3" s="181"/>
    </row>
    <row r="4" spans="3:14" ht="14.45" x14ac:dyDescent="0.35">
      <c r="F4" s="4"/>
      <c r="G4" s="4"/>
      <c r="H4" s="4"/>
      <c r="I4" s="4"/>
      <c r="J4" s="4"/>
      <c r="K4" s="4"/>
    </row>
    <row r="5" spans="3:14" ht="14.45" x14ac:dyDescent="0.35">
      <c r="C5" s="5" t="s">
        <v>95</v>
      </c>
      <c r="D5" s="3" t="s">
        <v>75</v>
      </c>
      <c r="E5" s="182" t="s">
        <v>76</v>
      </c>
      <c r="F5" s="182"/>
      <c r="G5" s="182"/>
      <c r="H5" s="6"/>
      <c r="I5" s="182" t="s">
        <v>77</v>
      </c>
      <c r="J5" s="182"/>
      <c r="K5" s="182"/>
      <c r="L5" s="182" t="s">
        <v>78</v>
      </c>
      <c r="M5" s="182"/>
      <c r="N5" s="182"/>
    </row>
    <row r="6" spans="3:14" ht="14.45" x14ac:dyDescent="0.35">
      <c r="C6" s="5">
        <v>1</v>
      </c>
      <c r="D6" s="3"/>
      <c r="E6" s="3" t="s">
        <v>79</v>
      </c>
      <c r="F6" s="3" t="s">
        <v>80</v>
      </c>
      <c r="G6" s="3" t="s">
        <v>81</v>
      </c>
      <c r="H6" s="3"/>
      <c r="I6" s="3" t="s">
        <v>79</v>
      </c>
      <c r="J6" s="3" t="s">
        <v>80</v>
      </c>
      <c r="K6" s="3" t="s">
        <v>81</v>
      </c>
      <c r="L6" s="3" t="s">
        <v>79</v>
      </c>
      <c r="M6" s="3" t="s">
        <v>80</v>
      </c>
      <c r="N6" s="3" t="s">
        <v>81</v>
      </c>
    </row>
    <row r="7" spans="3:14" ht="14.45" x14ac:dyDescent="0.35">
      <c r="D7" s="2" t="s">
        <v>82</v>
      </c>
      <c r="E7" s="2"/>
      <c r="F7" s="2"/>
      <c r="G7" s="2">
        <f>E7*F7</f>
        <v>0</v>
      </c>
      <c r="H7" s="2" t="s">
        <v>97</v>
      </c>
      <c r="I7" s="2"/>
      <c r="J7" s="2"/>
      <c r="K7" s="2">
        <f>I7*J7</f>
        <v>0</v>
      </c>
      <c r="L7" s="2"/>
      <c r="M7" s="2"/>
      <c r="N7" s="2">
        <f>L7*M7</f>
        <v>0</v>
      </c>
    </row>
    <row r="8" spans="3:14" ht="14.45" x14ac:dyDescent="0.35">
      <c r="D8" s="2"/>
      <c r="E8" s="2"/>
      <c r="F8" s="2"/>
      <c r="G8" s="2">
        <f t="shared" ref="G8:G34" si="0">E8*F8</f>
        <v>0</v>
      </c>
      <c r="H8" s="2" t="s">
        <v>98</v>
      </c>
      <c r="I8" s="2"/>
      <c r="J8" s="2"/>
      <c r="K8" s="2">
        <f t="shared" ref="K8:K34" si="1">I8*J8</f>
        <v>0</v>
      </c>
      <c r="L8" s="2"/>
      <c r="M8" s="2"/>
      <c r="N8" s="2">
        <f t="shared" ref="N8:N34" si="2">L8*M8</f>
        <v>0</v>
      </c>
    </row>
    <row r="9" spans="3:14" ht="14.45" x14ac:dyDescent="0.35">
      <c r="D9" s="2"/>
      <c r="E9" s="2"/>
      <c r="F9" s="2"/>
      <c r="G9" s="2">
        <f t="shared" si="0"/>
        <v>0</v>
      </c>
      <c r="H9" s="2"/>
      <c r="I9" s="2"/>
      <c r="J9" s="2"/>
      <c r="K9" s="2">
        <f t="shared" si="1"/>
        <v>0</v>
      </c>
      <c r="L9" s="2"/>
      <c r="M9" s="2"/>
      <c r="N9" s="2">
        <f t="shared" si="2"/>
        <v>0</v>
      </c>
    </row>
    <row r="10" spans="3:14" ht="14.45" x14ac:dyDescent="0.35">
      <c r="D10" s="2" t="s">
        <v>85</v>
      </c>
      <c r="E10" s="2"/>
      <c r="F10" s="2"/>
      <c r="G10" s="2">
        <f t="shared" si="0"/>
        <v>0</v>
      </c>
      <c r="H10" s="2" t="s">
        <v>97</v>
      </c>
      <c r="I10" s="2"/>
      <c r="J10" s="2"/>
      <c r="K10" s="2">
        <f t="shared" si="1"/>
        <v>0</v>
      </c>
      <c r="L10" s="2"/>
      <c r="M10" s="2"/>
      <c r="N10" s="2">
        <f t="shared" si="2"/>
        <v>0</v>
      </c>
    </row>
    <row r="11" spans="3:14" ht="14.45" x14ac:dyDescent="0.35">
      <c r="D11" s="2"/>
      <c r="E11" s="2"/>
      <c r="F11" s="2"/>
      <c r="G11" s="2">
        <f t="shared" si="0"/>
        <v>0</v>
      </c>
      <c r="H11" s="2" t="s">
        <v>98</v>
      </c>
      <c r="I11" s="2"/>
      <c r="J11" s="2"/>
      <c r="K11" s="2">
        <f t="shared" si="1"/>
        <v>0</v>
      </c>
      <c r="L11" s="2"/>
      <c r="M11" s="2"/>
      <c r="N11" s="2">
        <f t="shared" si="2"/>
        <v>0</v>
      </c>
    </row>
    <row r="12" spans="3:14" ht="14.45" x14ac:dyDescent="0.35">
      <c r="D12" s="2"/>
      <c r="E12" s="2"/>
      <c r="F12" s="2"/>
      <c r="G12" s="2">
        <f t="shared" si="0"/>
        <v>0</v>
      </c>
      <c r="H12" s="2"/>
      <c r="I12" s="2"/>
      <c r="J12" s="2"/>
      <c r="K12" s="2">
        <f t="shared" si="1"/>
        <v>0</v>
      </c>
      <c r="L12" s="2"/>
      <c r="M12" s="2"/>
      <c r="N12" s="2">
        <f t="shared" si="2"/>
        <v>0</v>
      </c>
    </row>
    <row r="13" spans="3:14" ht="14.45" x14ac:dyDescent="0.35">
      <c r="D13" s="2"/>
      <c r="E13" s="2"/>
      <c r="F13" s="2"/>
      <c r="G13" s="2">
        <f t="shared" si="0"/>
        <v>0</v>
      </c>
      <c r="H13" s="2"/>
      <c r="I13" s="2"/>
      <c r="J13" s="2"/>
      <c r="K13" s="2">
        <f t="shared" si="1"/>
        <v>0</v>
      </c>
      <c r="L13" s="2"/>
      <c r="M13" s="2"/>
      <c r="N13" s="2">
        <f t="shared" si="2"/>
        <v>0</v>
      </c>
    </row>
    <row r="14" spans="3:14" ht="14.45" x14ac:dyDescent="0.35">
      <c r="D14" s="2" t="s">
        <v>83</v>
      </c>
      <c r="E14" s="2"/>
      <c r="F14" s="2"/>
      <c r="G14" s="2">
        <f t="shared" si="0"/>
        <v>0</v>
      </c>
      <c r="H14" s="2" t="s">
        <v>97</v>
      </c>
      <c r="I14" s="2"/>
      <c r="J14" s="2"/>
      <c r="K14" s="2">
        <f t="shared" si="1"/>
        <v>0</v>
      </c>
      <c r="L14" s="2"/>
      <c r="M14" s="2"/>
      <c r="N14" s="2">
        <f t="shared" si="2"/>
        <v>0</v>
      </c>
    </row>
    <row r="15" spans="3:14" ht="14.45" x14ac:dyDescent="0.35">
      <c r="D15" s="2"/>
      <c r="E15" s="2"/>
      <c r="F15" s="2"/>
      <c r="G15" s="2">
        <f t="shared" si="0"/>
        <v>0</v>
      </c>
      <c r="H15" s="2" t="s">
        <v>98</v>
      </c>
      <c r="I15" s="2"/>
      <c r="J15" s="2"/>
      <c r="K15" s="2">
        <f t="shared" si="1"/>
        <v>0</v>
      </c>
      <c r="L15" s="2"/>
      <c r="M15" s="2"/>
      <c r="N15" s="2">
        <f t="shared" si="2"/>
        <v>0</v>
      </c>
    </row>
    <row r="16" spans="3:14" ht="14.45" x14ac:dyDescent="0.35">
      <c r="D16" s="2"/>
      <c r="E16" s="2"/>
      <c r="F16" s="2"/>
      <c r="G16" s="2">
        <f t="shared" si="0"/>
        <v>0</v>
      </c>
      <c r="H16" s="2"/>
      <c r="I16" s="2"/>
      <c r="J16" s="2"/>
      <c r="K16" s="2">
        <f t="shared" si="1"/>
        <v>0</v>
      </c>
      <c r="L16" s="2"/>
      <c r="M16" s="2"/>
      <c r="N16" s="2">
        <f t="shared" si="2"/>
        <v>0</v>
      </c>
    </row>
    <row r="17" spans="4:14" ht="14.45" x14ac:dyDescent="0.35">
      <c r="D17" s="2"/>
      <c r="E17" s="2"/>
      <c r="F17" s="2"/>
      <c r="G17" s="2">
        <f t="shared" si="0"/>
        <v>0</v>
      </c>
      <c r="H17" s="2"/>
      <c r="I17" s="2"/>
      <c r="J17" s="2"/>
      <c r="K17" s="2">
        <f t="shared" si="1"/>
        <v>0</v>
      </c>
      <c r="L17" s="2"/>
      <c r="M17" s="2"/>
      <c r="N17" s="2">
        <f t="shared" si="2"/>
        <v>0</v>
      </c>
    </row>
    <row r="18" spans="4:14" ht="14.45" x14ac:dyDescent="0.35">
      <c r="D18" s="2" t="s">
        <v>84</v>
      </c>
      <c r="E18" s="2"/>
      <c r="F18" s="2"/>
      <c r="G18" s="2">
        <f t="shared" si="0"/>
        <v>0</v>
      </c>
      <c r="H18" s="2" t="s">
        <v>97</v>
      </c>
      <c r="I18" s="2"/>
      <c r="J18" s="2"/>
      <c r="K18" s="2">
        <f t="shared" si="1"/>
        <v>0</v>
      </c>
      <c r="L18" s="2"/>
      <c r="M18" s="2"/>
      <c r="N18" s="2">
        <f t="shared" si="2"/>
        <v>0</v>
      </c>
    </row>
    <row r="19" spans="4:14" ht="14.45" x14ac:dyDescent="0.35">
      <c r="D19" s="2"/>
      <c r="E19" s="2"/>
      <c r="F19" s="2"/>
      <c r="G19" s="2">
        <f t="shared" si="0"/>
        <v>0</v>
      </c>
      <c r="H19" s="2" t="s">
        <v>98</v>
      </c>
      <c r="I19" s="2"/>
      <c r="J19" s="2"/>
      <c r="K19" s="2">
        <f t="shared" si="1"/>
        <v>0</v>
      </c>
      <c r="L19" s="2"/>
      <c r="M19" s="2"/>
      <c r="N19" s="2">
        <f t="shared" si="2"/>
        <v>0</v>
      </c>
    </row>
    <row r="20" spans="4:14" x14ac:dyDescent="0.25">
      <c r="D20" s="2"/>
      <c r="E20" s="2"/>
      <c r="F20" s="2"/>
      <c r="G20" s="2">
        <f t="shared" si="0"/>
        <v>0</v>
      </c>
      <c r="H20" s="2"/>
      <c r="I20" s="2"/>
      <c r="J20" s="2"/>
      <c r="K20" s="2">
        <f t="shared" si="1"/>
        <v>0</v>
      </c>
      <c r="L20" s="2"/>
      <c r="M20" s="2"/>
      <c r="N20" s="2">
        <f t="shared" si="2"/>
        <v>0</v>
      </c>
    </row>
    <row r="21" spans="4:14" x14ac:dyDescent="0.25">
      <c r="D21" s="2" t="s">
        <v>84</v>
      </c>
      <c r="E21" s="2"/>
      <c r="F21" s="2"/>
      <c r="G21" s="2">
        <f t="shared" si="0"/>
        <v>0</v>
      </c>
      <c r="H21" s="2" t="s">
        <v>97</v>
      </c>
      <c r="I21" s="2"/>
      <c r="J21" s="2"/>
      <c r="K21" s="2">
        <f t="shared" si="1"/>
        <v>0</v>
      </c>
      <c r="L21" s="2"/>
      <c r="M21" s="2"/>
      <c r="N21" s="2">
        <f t="shared" si="2"/>
        <v>0</v>
      </c>
    </row>
    <row r="22" spans="4:14" x14ac:dyDescent="0.25">
      <c r="D22" s="2"/>
      <c r="E22" s="2"/>
      <c r="F22" s="2"/>
      <c r="G22" s="2">
        <f t="shared" si="0"/>
        <v>0</v>
      </c>
      <c r="H22" s="2" t="s">
        <v>98</v>
      </c>
      <c r="I22" s="2"/>
      <c r="J22" s="2"/>
      <c r="K22" s="2">
        <f t="shared" si="1"/>
        <v>0</v>
      </c>
      <c r="L22" s="2"/>
      <c r="M22" s="2"/>
      <c r="N22" s="2">
        <f t="shared" si="2"/>
        <v>0</v>
      </c>
    </row>
    <row r="23" spans="4:14" x14ac:dyDescent="0.25">
      <c r="D23" s="2"/>
      <c r="E23" s="2"/>
      <c r="F23" s="2"/>
      <c r="G23" s="2">
        <f t="shared" si="0"/>
        <v>0</v>
      </c>
      <c r="H23" s="2"/>
      <c r="I23" s="2"/>
      <c r="J23" s="2"/>
      <c r="K23" s="2">
        <f t="shared" si="1"/>
        <v>0</v>
      </c>
      <c r="L23" s="2"/>
      <c r="M23" s="2"/>
      <c r="N23" s="2">
        <f t="shared" si="2"/>
        <v>0</v>
      </c>
    </row>
    <row r="24" spans="4:14" x14ac:dyDescent="0.25">
      <c r="D24" s="2" t="s">
        <v>90</v>
      </c>
      <c r="E24" s="2"/>
      <c r="F24" s="2"/>
      <c r="G24" s="2">
        <f t="shared" si="0"/>
        <v>0</v>
      </c>
      <c r="H24" s="2" t="s">
        <v>99</v>
      </c>
      <c r="I24" s="2"/>
      <c r="J24" s="2"/>
      <c r="K24" s="2">
        <f t="shared" si="1"/>
        <v>0</v>
      </c>
      <c r="L24" s="2"/>
      <c r="M24" s="2"/>
      <c r="N24" s="2">
        <f t="shared" si="2"/>
        <v>0</v>
      </c>
    </row>
    <row r="25" spans="4:14" x14ac:dyDescent="0.25">
      <c r="D25" s="2" t="s">
        <v>91</v>
      </c>
      <c r="E25" s="2"/>
      <c r="F25" s="2"/>
      <c r="G25" s="2">
        <f t="shared" si="0"/>
        <v>0</v>
      </c>
      <c r="H25" s="2" t="s">
        <v>99</v>
      </c>
      <c r="I25" s="2"/>
      <c r="J25" s="2"/>
      <c r="K25" s="2">
        <f t="shared" si="1"/>
        <v>0</v>
      </c>
      <c r="L25" s="2"/>
      <c r="M25" s="2"/>
      <c r="N25" s="2">
        <f t="shared" si="2"/>
        <v>0</v>
      </c>
    </row>
    <row r="26" spans="4:14" x14ac:dyDescent="0.25">
      <c r="D26" s="2" t="s">
        <v>92</v>
      </c>
      <c r="E26" s="2"/>
      <c r="F26" s="2"/>
      <c r="G26" s="2">
        <f t="shared" si="0"/>
        <v>0</v>
      </c>
      <c r="H26" s="2" t="s">
        <v>99</v>
      </c>
      <c r="I26" s="2"/>
      <c r="J26" s="2"/>
      <c r="K26" s="2">
        <f t="shared" si="1"/>
        <v>0</v>
      </c>
      <c r="L26" s="2"/>
      <c r="M26" s="2"/>
      <c r="N26" s="2">
        <f t="shared" si="2"/>
        <v>0</v>
      </c>
    </row>
    <row r="27" spans="4:14" x14ac:dyDescent="0.25">
      <c r="D27" s="2"/>
      <c r="E27" s="2"/>
      <c r="F27" s="2"/>
      <c r="G27" s="2">
        <f t="shared" si="0"/>
        <v>0</v>
      </c>
      <c r="H27" s="2"/>
      <c r="I27" s="2"/>
      <c r="J27" s="2"/>
      <c r="K27" s="2">
        <f t="shared" si="1"/>
        <v>0</v>
      </c>
      <c r="L27" s="2"/>
      <c r="M27" s="2"/>
      <c r="N27" s="2">
        <f t="shared" si="2"/>
        <v>0</v>
      </c>
    </row>
    <row r="28" spans="4:14" x14ac:dyDescent="0.25">
      <c r="D28" s="2" t="s">
        <v>86</v>
      </c>
      <c r="E28" s="2"/>
      <c r="F28" s="2"/>
      <c r="G28" s="2">
        <f t="shared" si="0"/>
        <v>0</v>
      </c>
      <c r="H28" s="2"/>
      <c r="I28" s="2"/>
      <c r="J28" s="2"/>
      <c r="K28" s="2">
        <f t="shared" si="1"/>
        <v>0</v>
      </c>
      <c r="L28" s="2"/>
      <c r="M28" s="2"/>
      <c r="N28" s="2">
        <f t="shared" si="2"/>
        <v>0</v>
      </c>
    </row>
    <row r="29" spans="4:14" x14ac:dyDescent="0.25">
      <c r="D29" s="2" t="s">
        <v>87</v>
      </c>
      <c r="E29" s="2"/>
      <c r="F29" s="2"/>
      <c r="G29" s="2">
        <f t="shared" si="0"/>
        <v>0</v>
      </c>
      <c r="H29" s="2"/>
      <c r="I29" s="2"/>
      <c r="J29" s="2"/>
      <c r="K29" s="2">
        <f t="shared" si="1"/>
        <v>0</v>
      </c>
      <c r="L29" s="2"/>
      <c r="M29" s="2"/>
      <c r="N29" s="2">
        <f t="shared" si="2"/>
        <v>0</v>
      </c>
    </row>
    <row r="30" spans="4:14" x14ac:dyDescent="0.25">
      <c r="D30" s="2" t="s">
        <v>88</v>
      </c>
      <c r="E30" s="2"/>
      <c r="F30" s="2"/>
      <c r="G30" s="2">
        <f t="shared" si="0"/>
        <v>0</v>
      </c>
      <c r="H30" s="2"/>
      <c r="I30" s="2"/>
      <c r="J30" s="2"/>
      <c r="K30" s="2">
        <f t="shared" si="1"/>
        <v>0</v>
      </c>
      <c r="L30" s="2"/>
      <c r="M30" s="2"/>
      <c r="N30" s="2">
        <f t="shared" si="2"/>
        <v>0</v>
      </c>
    </row>
    <row r="31" spans="4:14" x14ac:dyDescent="0.25">
      <c r="D31" s="2" t="s">
        <v>89</v>
      </c>
      <c r="E31" s="2"/>
      <c r="F31" s="2"/>
      <c r="G31" s="2">
        <f t="shared" si="0"/>
        <v>0</v>
      </c>
      <c r="H31" s="2"/>
      <c r="I31" s="2"/>
      <c r="J31" s="2"/>
      <c r="K31" s="2">
        <f t="shared" si="1"/>
        <v>0</v>
      </c>
      <c r="L31" s="2"/>
      <c r="M31" s="2"/>
      <c r="N31" s="2">
        <f t="shared" si="2"/>
        <v>0</v>
      </c>
    </row>
    <row r="32" spans="4:14" x14ac:dyDescent="0.25">
      <c r="D32" s="2"/>
      <c r="E32" s="2"/>
      <c r="F32" s="2"/>
      <c r="G32" s="2">
        <f t="shared" si="0"/>
        <v>0</v>
      </c>
      <c r="H32" s="2"/>
      <c r="I32" s="2"/>
      <c r="J32" s="2"/>
      <c r="K32" s="2">
        <f t="shared" si="1"/>
        <v>0</v>
      </c>
      <c r="L32" s="2"/>
      <c r="M32" s="2"/>
      <c r="N32" s="2">
        <f t="shared" si="2"/>
        <v>0</v>
      </c>
    </row>
    <row r="33" spans="4:14" x14ac:dyDescent="0.25">
      <c r="D33" s="2"/>
      <c r="E33" s="2"/>
      <c r="F33" s="2"/>
      <c r="G33" s="2">
        <f t="shared" si="0"/>
        <v>0</v>
      </c>
      <c r="H33" s="2"/>
      <c r="I33" s="2"/>
      <c r="J33" s="2"/>
      <c r="K33" s="2">
        <f t="shared" si="1"/>
        <v>0</v>
      </c>
      <c r="L33" s="2"/>
      <c r="M33" s="2"/>
      <c r="N33" s="2">
        <f t="shared" si="2"/>
        <v>0</v>
      </c>
    </row>
    <row r="34" spans="4:14" x14ac:dyDescent="0.25">
      <c r="D34" s="2"/>
      <c r="E34" s="2"/>
      <c r="F34" s="2"/>
      <c r="G34" s="2">
        <f t="shared" si="0"/>
        <v>0</v>
      </c>
      <c r="H34" s="2"/>
      <c r="I34" s="2"/>
      <c r="J34" s="2"/>
      <c r="K34" s="2">
        <f t="shared" si="1"/>
        <v>0</v>
      </c>
      <c r="L34" s="2"/>
      <c r="M34" s="2"/>
      <c r="N34" s="2">
        <f t="shared" si="2"/>
        <v>0</v>
      </c>
    </row>
    <row r="35" spans="4:14" x14ac:dyDescent="0.25">
      <c r="D35" s="2" t="s">
        <v>93</v>
      </c>
      <c r="E35" s="2"/>
      <c r="F35" s="2">
        <f>G35*10.764</f>
        <v>0</v>
      </c>
      <c r="G35" s="2">
        <f>SUM(G7:G34)</f>
        <v>0</v>
      </c>
      <c r="H35" s="2"/>
      <c r="I35" s="2"/>
      <c r="J35" s="2">
        <f>K35*10.764</f>
        <v>0</v>
      </c>
      <c r="K35" s="2">
        <f>SUM(K7:K34)</f>
        <v>0</v>
      </c>
      <c r="L35" s="2"/>
      <c r="M35" s="2">
        <f>N35*10.764</f>
        <v>0</v>
      </c>
      <c r="N35" s="2">
        <f>SUM(N7:N34)</f>
        <v>0</v>
      </c>
    </row>
  </sheetData>
  <mergeCells count="4">
    <mergeCell ref="E3:F3"/>
    <mergeCell ref="E5:G5"/>
    <mergeCell ref="I5:K5"/>
    <mergeCell ref="L5:N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Sheet1</vt:lpstr>
      <vt:lpstr>A %</vt:lpstr>
      <vt:lpstr>B %</vt:lpstr>
      <vt:lpstr>C %</vt:lpstr>
      <vt:lpstr>Note</vt:lpstr>
      <vt:lpstr>Valuation</vt:lpstr>
      <vt:lpstr>Wing A</vt:lpstr>
      <vt:lpstr>Wing B</vt:lpstr>
      <vt:lpstr>Wing C</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VSJC</cp:lastModifiedBy>
  <cp:lastPrinted>2025-04-08T05:34:10Z</cp:lastPrinted>
  <dcterms:created xsi:type="dcterms:W3CDTF">2013-11-23T05:32:33Z</dcterms:created>
  <dcterms:modified xsi:type="dcterms:W3CDTF">2025-07-14T10:19:05Z</dcterms:modified>
</cp:coreProperties>
</file>