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tabRatio="818"/>
  </bookViews>
  <sheets>
    <sheet name="Sheet1" sheetId="1" r:id="rId1"/>
    <sheet name="VALUATION" sheetId="49" r:id="rId2"/>
    <sheet name="Construction %" sheetId="14" r:id="rId3"/>
    <sheet name="Note" sheetId="48" r:id="rId4"/>
    <sheet name="Sheet6" sheetId="19" r:id="rId5"/>
    <sheet name="1A" sheetId="18" r:id="rId6"/>
    <sheet name="2A" sheetId="17" r:id="rId7"/>
    <sheet name="3A" sheetId="16" r:id="rId8"/>
    <sheet name="4A" sheetId="15" r:id="rId9"/>
    <sheet name="5A" sheetId="13" r:id="rId10"/>
    <sheet name="7A" sheetId="12" r:id="rId11"/>
    <sheet name="8A" sheetId="11" r:id="rId12"/>
    <sheet name="1A_" sheetId="40" r:id="rId13"/>
    <sheet name="2A_" sheetId="41" r:id="rId14"/>
    <sheet name="3A_" sheetId="42" r:id="rId15"/>
    <sheet name="4A_" sheetId="43" r:id="rId16"/>
    <sheet name="5A_" sheetId="44" r:id="rId17"/>
    <sheet name="6A_" sheetId="46" r:id="rId18"/>
    <sheet name="7A_" sheetId="45" r:id="rId19"/>
    <sheet name="8A_" sheetId="47" r:id="rId20"/>
    <sheet name="8B" sheetId="22" r:id="rId21"/>
    <sheet name="7B" sheetId="23" r:id="rId22"/>
    <sheet name="6B" sheetId="24" r:id="rId23"/>
    <sheet name="5B" sheetId="25" r:id="rId24"/>
    <sheet name="4B" sheetId="26" r:id="rId25"/>
    <sheet name="3B" sheetId="27" r:id="rId26"/>
    <sheet name="2B" sheetId="28" r:id="rId27"/>
    <sheet name="1B" sheetId="29" r:id="rId28"/>
    <sheet name="1B_" sheetId="32" r:id="rId29"/>
    <sheet name="2B_" sheetId="33" r:id="rId30"/>
    <sheet name="3B_" sheetId="34" r:id="rId31"/>
    <sheet name="4B_" sheetId="35" r:id="rId32"/>
    <sheet name="5B_" sheetId="36" r:id="rId33"/>
    <sheet name="6B_" sheetId="37" r:id="rId34"/>
    <sheet name="7B_" sheetId="38" r:id="rId35"/>
    <sheet name="8B_" sheetId="39" r:id="rId36"/>
  </sheets>
  <definedNames>
    <definedName name="_xlnm.Print_Area" localSheetId="0">Sheet1!$A$1:$J$291</definedName>
  </definedNames>
  <calcPr calcId="152511"/>
</workbook>
</file>

<file path=xl/calcChain.xml><?xml version="1.0" encoding="utf-8"?>
<calcChain xmlns="http://schemas.openxmlformats.org/spreadsheetml/2006/main">
  <c r="D207" i="1" l="1"/>
  <c r="C56" i="1" l="1"/>
  <c r="F3" i="1" l="1"/>
  <c r="D177" i="1"/>
  <c r="G177" i="1" s="1"/>
  <c r="D171" i="1"/>
  <c r="G171" i="1" s="1"/>
  <c r="K172" i="1"/>
  <c r="D150" i="1"/>
  <c r="D121" i="1" l="1"/>
  <c r="G121" i="1" s="1"/>
  <c r="D103" i="1"/>
  <c r="G103" i="1" s="1"/>
  <c r="H186" i="1"/>
  <c r="H177" i="1"/>
  <c r="H168" i="1"/>
  <c r="L169" i="1"/>
  <c r="L168" i="1"/>
  <c r="H150" i="1"/>
  <c r="H159" i="1"/>
  <c r="G150" i="1"/>
  <c r="H139" i="1"/>
  <c r="H130" i="1"/>
  <c r="H121" i="1"/>
  <c r="H112" i="1"/>
  <c r="H103" i="1"/>
  <c r="H94" i="1"/>
  <c r="D192" i="1"/>
  <c r="G192" i="1" s="1"/>
  <c r="H192" i="1" s="1"/>
  <c r="K192" i="1" s="1"/>
  <c r="D191" i="1"/>
  <c r="G191" i="1" s="1"/>
  <c r="H191" i="1" s="1"/>
  <c r="D190" i="1"/>
  <c r="G190" i="1" s="1"/>
  <c r="D189" i="1"/>
  <c r="G189" i="1" s="1"/>
  <c r="H189" i="1" s="1"/>
  <c r="D188" i="1"/>
  <c r="G188" i="1" s="1"/>
  <c r="H188" i="1" s="1"/>
  <c r="D187" i="1"/>
  <c r="G187" i="1" s="1"/>
  <c r="H187" i="1" s="1"/>
  <c r="D186" i="1"/>
  <c r="G186" i="1" s="1"/>
  <c r="D182" i="1"/>
  <c r="G182" i="1" s="1"/>
  <c r="D181" i="1"/>
  <c r="G181" i="1" s="1"/>
  <c r="D180" i="1"/>
  <c r="G180" i="1" s="1"/>
  <c r="D179" i="1"/>
  <c r="G179" i="1" s="1"/>
  <c r="D178" i="1"/>
  <c r="G178" i="1" s="1"/>
  <c r="H190" i="1"/>
  <c r="K189" i="1"/>
  <c r="I186" i="1"/>
  <c r="D175" i="1"/>
  <c r="G175" i="1" s="1"/>
  <c r="D174" i="1"/>
  <c r="G174" i="1" s="1"/>
  <c r="D173" i="1"/>
  <c r="G173" i="1" s="1"/>
  <c r="D172" i="1"/>
  <c r="G172" i="1" s="1"/>
  <c r="D170" i="1"/>
  <c r="G170" i="1" s="1"/>
  <c r="D169" i="1"/>
  <c r="G169" i="1" s="1"/>
  <c r="D168" i="1"/>
  <c r="G168" i="1" s="1"/>
  <c r="D164" i="1"/>
  <c r="G164" i="1" s="1"/>
  <c r="D163" i="1"/>
  <c r="G163" i="1" s="1"/>
  <c r="D162" i="1"/>
  <c r="G162" i="1" s="1"/>
  <c r="D161" i="1"/>
  <c r="G161" i="1" s="1"/>
  <c r="D160" i="1"/>
  <c r="G160" i="1" s="1"/>
  <c r="D159" i="1"/>
  <c r="G159" i="1" s="1"/>
  <c r="D155" i="1"/>
  <c r="G155" i="1" s="1"/>
  <c r="D156" i="1"/>
  <c r="G156" i="1" s="1"/>
  <c r="D157" i="1"/>
  <c r="G157" i="1" s="1"/>
  <c r="D154" i="1"/>
  <c r="G154" i="1" s="1"/>
  <c r="D153" i="1"/>
  <c r="G153" i="1" s="1"/>
  <c r="D152" i="1"/>
  <c r="G152" i="1" s="1"/>
  <c r="D151" i="1"/>
  <c r="K142" i="1"/>
  <c r="D145" i="1"/>
  <c r="G145" i="1" s="1"/>
  <c r="H145" i="1" s="1"/>
  <c r="K145" i="1" s="1"/>
  <c r="D144" i="1"/>
  <c r="G144" i="1" s="1"/>
  <c r="H144" i="1" s="1"/>
  <c r="D143" i="1"/>
  <c r="G143" i="1" s="1"/>
  <c r="H143" i="1" s="1"/>
  <c r="D142" i="1"/>
  <c r="G142" i="1" s="1"/>
  <c r="H142" i="1" s="1"/>
  <c r="D141" i="1"/>
  <c r="G141" i="1" s="1"/>
  <c r="H141" i="1" s="1"/>
  <c r="D140" i="1"/>
  <c r="G140" i="1" s="1"/>
  <c r="H140" i="1" s="1"/>
  <c r="I139" i="1"/>
  <c r="D139" i="1"/>
  <c r="G139" i="1" s="1"/>
  <c r="D135" i="1"/>
  <c r="G135" i="1" s="1"/>
  <c r="D134" i="1"/>
  <c r="G134" i="1" s="1"/>
  <c r="D133" i="1"/>
  <c r="G133" i="1" s="1"/>
  <c r="D132" i="1"/>
  <c r="G132" i="1" s="1"/>
  <c r="D131" i="1"/>
  <c r="G131" i="1" s="1"/>
  <c r="D130" i="1"/>
  <c r="G130" i="1" s="1"/>
  <c r="D128" i="1"/>
  <c r="G128" i="1" s="1"/>
  <c r="D127" i="1"/>
  <c r="G127" i="1" s="1"/>
  <c r="D126" i="1"/>
  <c r="G126" i="1" s="1"/>
  <c r="D125" i="1"/>
  <c r="G125" i="1" s="1"/>
  <c r="D124" i="1"/>
  <c r="G124" i="1" s="1"/>
  <c r="D123" i="1"/>
  <c r="G123" i="1" s="1"/>
  <c r="D122" i="1"/>
  <c r="G122" i="1" s="1"/>
  <c r="D117" i="1"/>
  <c r="G117" i="1" s="1"/>
  <c r="D116" i="1"/>
  <c r="G116" i="1" s="1"/>
  <c r="D115" i="1"/>
  <c r="G115" i="1" s="1"/>
  <c r="D114" i="1"/>
  <c r="G114" i="1" s="1"/>
  <c r="D113" i="1"/>
  <c r="G113" i="1" s="1"/>
  <c r="D112" i="1"/>
  <c r="G112" i="1" s="1"/>
  <c r="D109" i="1"/>
  <c r="G109" i="1" s="1"/>
  <c r="D110" i="1"/>
  <c r="G110" i="1" s="1"/>
  <c r="D108" i="1"/>
  <c r="G108" i="1" s="1"/>
  <c r="D105" i="1"/>
  <c r="G105" i="1" s="1"/>
  <c r="D107" i="1"/>
  <c r="G107" i="1" s="1"/>
  <c r="D106" i="1"/>
  <c r="G106" i="1" s="1"/>
  <c r="D104" i="1"/>
  <c r="G104" i="1" s="1"/>
  <c r="D98" i="1"/>
  <c r="G98" i="1" s="1"/>
  <c r="D100" i="1"/>
  <c r="G100" i="1" s="1"/>
  <c r="D101" i="1"/>
  <c r="G101" i="1" s="1"/>
  <c r="D99" i="1"/>
  <c r="G99" i="1" s="1"/>
  <c r="D95" i="1"/>
  <c r="G95" i="1" s="1"/>
  <c r="D94" i="1"/>
  <c r="G94" i="1" s="1"/>
  <c r="G85" i="1" l="1"/>
  <c r="D86" i="1"/>
  <c r="C85" i="1"/>
  <c r="D85" i="1"/>
  <c r="G151" i="1"/>
  <c r="G86" i="1" s="1"/>
  <c r="D87" i="1" l="1"/>
  <c r="C86" i="1"/>
  <c r="C87" i="1" s="1"/>
  <c r="G87" i="1"/>
  <c r="L65" i="1"/>
  <c r="L64" i="1"/>
  <c r="L63" i="1"/>
  <c r="L62" i="1"/>
  <c r="I55" i="1"/>
  <c r="D67" i="1" l="1"/>
  <c r="D65" i="1"/>
  <c r="D63" i="1"/>
  <c r="D61" i="1"/>
  <c r="L59" i="1"/>
  <c r="C58" i="1" s="1"/>
  <c r="D58" i="1" s="1"/>
  <c r="L57" i="1"/>
  <c r="L58" i="1"/>
  <c r="L60" i="1"/>
  <c r="L61" i="1" s="1"/>
  <c r="L66" i="1" s="1"/>
  <c r="L67" i="1" s="1"/>
  <c r="D66" i="1"/>
  <c r="D64" i="1"/>
  <c r="D62" i="1"/>
  <c r="D60" i="1"/>
  <c r="C59" i="1" l="1"/>
  <c r="F58" i="1" s="1"/>
  <c r="L68" i="1"/>
  <c r="K54" i="1" l="1"/>
  <c r="C68" i="1"/>
  <c r="H58" i="1"/>
  <c r="H68" i="1" s="1"/>
  <c r="D59" i="1"/>
  <c r="F6" i="49"/>
  <c r="F7" i="49"/>
  <c r="F8" i="49"/>
  <c r="G8" i="49" s="1"/>
  <c r="F9" i="49"/>
  <c r="G9" i="49" s="1"/>
  <c r="F5" i="49"/>
  <c r="G5" i="49" s="1"/>
  <c r="H127" i="1"/>
  <c r="K127" i="1" s="1"/>
  <c r="C8" i="14"/>
  <c r="G7" i="49"/>
  <c r="G6" i="49"/>
  <c r="H45" i="1"/>
  <c r="D47" i="1" s="1"/>
  <c r="H128" i="1"/>
  <c r="H126" i="1"/>
  <c r="H125" i="1"/>
  <c r="H124" i="1"/>
  <c r="H123" i="1"/>
  <c r="H122" i="1"/>
  <c r="I121" i="1"/>
  <c r="M33" i="47"/>
  <c r="J33" i="47"/>
  <c r="F33" i="47"/>
  <c r="M32" i="47"/>
  <c r="J32" i="47"/>
  <c r="F32" i="47"/>
  <c r="M31" i="47"/>
  <c r="J31" i="47"/>
  <c r="F31" i="47"/>
  <c r="M30" i="47"/>
  <c r="J30" i="47"/>
  <c r="F30" i="47"/>
  <c r="M29" i="47"/>
  <c r="J29" i="47"/>
  <c r="F29" i="47"/>
  <c r="M28" i="47"/>
  <c r="J28" i="47"/>
  <c r="F28" i="47"/>
  <c r="M27" i="47"/>
  <c r="J27" i="47"/>
  <c r="F27" i="47"/>
  <c r="M26" i="47"/>
  <c r="J26" i="47"/>
  <c r="F26" i="47"/>
  <c r="M25" i="47"/>
  <c r="J25" i="47"/>
  <c r="F25" i="47"/>
  <c r="M24" i="47"/>
  <c r="J24" i="47"/>
  <c r="F24" i="47"/>
  <c r="M23" i="47"/>
  <c r="J23" i="47"/>
  <c r="F23" i="47"/>
  <c r="M22" i="47"/>
  <c r="J22" i="47"/>
  <c r="F22" i="47"/>
  <c r="M21" i="47"/>
  <c r="J21" i="47"/>
  <c r="F21" i="47"/>
  <c r="M20" i="47"/>
  <c r="J20" i="47"/>
  <c r="F20" i="47"/>
  <c r="M19" i="47"/>
  <c r="J19" i="47"/>
  <c r="F19" i="47"/>
  <c r="M18" i="47"/>
  <c r="J18" i="47"/>
  <c r="F18" i="47"/>
  <c r="M17" i="47"/>
  <c r="J17" i="47"/>
  <c r="F17" i="47"/>
  <c r="M16" i="47"/>
  <c r="J16" i="47"/>
  <c r="F16" i="47"/>
  <c r="M15" i="47"/>
  <c r="J15" i="47"/>
  <c r="F15" i="47"/>
  <c r="M14" i="47"/>
  <c r="J14" i="47"/>
  <c r="F14" i="47"/>
  <c r="M13" i="47"/>
  <c r="J13" i="47"/>
  <c r="F13" i="47"/>
  <c r="M12" i="47"/>
  <c r="J12" i="47"/>
  <c r="F12" i="47"/>
  <c r="M11" i="47"/>
  <c r="J11" i="47"/>
  <c r="F11" i="47"/>
  <c r="M10" i="47"/>
  <c r="J10" i="47"/>
  <c r="F10" i="47"/>
  <c r="M9" i="47"/>
  <c r="J9" i="47"/>
  <c r="F9" i="47"/>
  <c r="M8" i="47"/>
  <c r="J8" i="47"/>
  <c r="F8" i="47"/>
  <c r="M7" i="47"/>
  <c r="J7" i="47"/>
  <c r="F7" i="47"/>
  <c r="M6" i="47"/>
  <c r="J6" i="47"/>
  <c r="F6" i="47"/>
  <c r="M34" i="46"/>
  <c r="J34" i="46"/>
  <c r="F34" i="46"/>
  <c r="M33" i="46"/>
  <c r="J33" i="46"/>
  <c r="F33" i="46"/>
  <c r="M32" i="46"/>
  <c r="J32" i="46"/>
  <c r="F32" i="46"/>
  <c r="M31" i="46"/>
  <c r="J31" i="46"/>
  <c r="F31" i="46"/>
  <c r="M30" i="46"/>
  <c r="J30" i="46"/>
  <c r="F30" i="46"/>
  <c r="M29" i="46"/>
  <c r="J29" i="46"/>
  <c r="F29" i="46"/>
  <c r="M28" i="46"/>
  <c r="J28" i="46"/>
  <c r="F28" i="46"/>
  <c r="M27" i="46"/>
  <c r="J27" i="46"/>
  <c r="F27" i="46"/>
  <c r="M26" i="46"/>
  <c r="J26" i="46"/>
  <c r="F26" i="46"/>
  <c r="M25" i="46"/>
  <c r="J25" i="46"/>
  <c r="F25" i="46"/>
  <c r="M24" i="46"/>
  <c r="J24" i="46"/>
  <c r="F24" i="46"/>
  <c r="M23" i="46"/>
  <c r="J23" i="46"/>
  <c r="F23" i="46"/>
  <c r="M22" i="46"/>
  <c r="J22" i="46"/>
  <c r="F22" i="46"/>
  <c r="M21" i="46"/>
  <c r="J21" i="46"/>
  <c r="F21" i="46"/>
  <c r="M20" i="46"/>
  <c r="J20" i="46"/>
  <c r="F20" i="46"/>
  <c r="M19" i="46"/>
  <c r="J19" i="46"/>
  <c r="F19" i="46"/>
  <c r="M18" i="46"/>
  <c r="J18" i="46"/>
  <c r="F18" i="46"/>
  <c r="M17" i="46"/>
  <c r="J17" i="46"/>
  <c r="F17" i="46"/>
  <c r="M16" i="46"/>
  <c r="J16" i="46"/>
  <c r="F16" i="46"/>
  <c r="M15" i="46"/>
  <c r="J15" i="46"/>
  <c r="F15" i="46"/>
  <c r="M14" i="46"/>
  <c r="J14" i="46"/>
  <c r="F14" i="46"/>
  <c r="M13" i="46"/>
  <c r="J13" i="46"/>
  <c r="F13" i="46"/>
  <c r="M12" i="46"/>
  <c r="J12" i="46"/>
  <c r="F12" i="46"/>
  <c r="M11" i="46"/>
  <c r="J11" i="46"/>
  <c r="F11" i="46"/>
  <c r="M10" i="46"/>
  <c r="J10" i="46"/>
  <c r="F10" i="46"/>
  <c r="M9" i="46"/>
  <c r="J9" i="46"/>
  <c r="F9" i="46"/>
  <c r="M8" i="46"/>
  <c r="J8" i="46"/>
  <c r="F8" i="46"/>
  <c r="M7" i="46"/>
  <c r="J7" i="46"/>
  <c r="F7" i="46"/>
  <c r="M34" i="45"/>
  <c r="J34" i="45"/>
  <c r="F34" i="45"/>
  <c r="M33" i="45"/>
  <c r="J33" i="45"/>
  <c r="F33" i="45"/>
  <c r="M32" i="45"/>
  <c r="J32" i="45"/>
  <c r="F32" i="45"/>
  <c r="M31" i="45"/>
  <c r="J31" i="45"/>
  <c r="F31" i="45"/>
  <c r="M30" i="45"/>
  <c r="J30" i="45"/>
  <c r="F30" i="45"/>
  <c r="M29" i="45"/>
  <c r="J29" i="45"/>
  <c r="F29" i="45"/>
  <c r="M28" i="45"/>
  <c r="J28" i="45"/>
  <c r="F28" i="45"/>
  <c r="M27" i="45"/>
  <c r="J27" i="45"/>
  <c r="F27" i="45"/>
  <c r="M26" i="45"/>
  <c r="J26" i="45"/>
  <c r="F26" i="45"/>
  <c r="M25" i="45"/>
  <c r="J25" i="45"/>
  <c r="F25" i="45"/>
  <c r="M24" i="45"/>
  <c r="J24" i="45"/>
  <c r="F24" i="45"/>
  <c r="M23" i="45"/>
  <c r="J23" i="45"/>
  <c r="F23" i="45"/>
  <c r="M22" i="45"/>
  <c r="J22" i="45"/>
  <c r="F22" i="45"/>
  <c r="M21" i="45"/>
  <c r="J21" i="45"/>
  <c r="F21" i="45"/>
  <c r="M20" i="45"/>
  <c r="J20" i="45"/>
  <c r="F20" i="45"/>
  <c r="M19" i="45"/>
  <c r="J19" i="45"/>
  <c r="F19" i="45"/>
  <c r="M18" i="45"/>
  <c r="J18" i="45"/>
  <c r="F18" i="45"/>
  <c r="M17" i="45"/>
  <c r="J17" i="45"/>
  <c r="F17" i="45"/>
  <c r="M16" i="45"/>
  <c r="J16" i="45"/>
  <c r="F16" i="45"/>
  <c r="M15" i="45"/>
  <c r="J15" i="45"/>
  <c r="F15" i="45"/>
  <c r="M14" i="45"/>
  <c r="J14" i="45"/>
  <c r="F14" i="45"/>
  <c r="M13" i="45"/>
  <c r="J13" i="45"/>
  <c r="F13" i="45"/>
  <c r="M12" i="45"/>
  <c r="J12" i="45"/>
  <c r="F12" i="45"/>
  <c r="M11" i="45"/>
  <c r="J11" i="45"/>
  <c r="F11" i="45"/>
  <c r="M10" i="45"/>
  <c r="J10" i="45"/>
  <c r="F10" i="45"/>
  <c r="M9" i="45"/>
  <c r="J9" i="45"/>
  <c r="F9" i="45"/>
  <c r="M8" i="45"/>
  <c r="J8" i="45"/>
  <c r="F8" i="45"/>
  <c r="M7" i="45"/>
  <c r="J7" i="45"/>
  <c r="F7" i="45"/>
  <c r="N34" i="44"/>
  <c r="K34" i="44"/>
  <c r="G34" i="44"/>
  <c r="N33" i="44"/>
  <c r="K33" i="44"/>
  <c r="G33" i="44"/>
  <c r="N32" i="44"/>
  <c r="K32" i="44"/>
  <c r="G32" i="44"/>
  <c r="N31" i="44"/>
  <c r="K31" i="44"/>
  <c r="G31" i="44"/>
  <c r="N30" i="44"/>
  <c r="K30" i="44"/>
  <c r="G30" i="44"/>
  <c r="N29" i="44"/>
  <c r="K29" i="44"/>
  <c r="G29" i="44"/>
  <c r="N28" i="44"/>
  <c r="K28" i="44"/>
  <c r="G28" i="44"/>
  <c r="N27" i="44"/>
  <c r="K27" i="44"/>
  <c r="G27" i="44"/>
  <c r="N26" i="44"/>
  <c r="K26" i="44"/>
  <c r="G26" i="44"/>
  <c r="N25" i="44"/>
  <c r="K25" i="44"/>
  <c r="G25" i="44"/>
  <c r="N24" i="44"/>
  <c r="K24" i="44"/>
  <c r="G24" i="44"/>
  <c r="N23" i="44"/>
  <c r="K23" i="44"/>
  <c r="G23" i="44"/>
  <c r="N22" i="44"/>
  <c r="K22" i="44"/>
  <c r="G22" i="44"/>
  <c r="N21" i="44"/>
  <c r="K21" i="44"/>
  <c r="G21" i="44"/>
  <c r="N20" i="44"/>
  <c r="K20" i="44"/>
  <c r="G20" i="44"/>
  <c r="N19" i="44"/>
  <c r="K19" i="44"/>
  <c r="G19" i="44"/>
  <c r="N18" i="44"/>
  <c r="K18" i="44"/>
  <c r="G18" i="44"/>
  <c r="N17" i="44"/>
  <c r="K17" i="44"/>
  <c r="G17" i="44"/>
  <c r="N16" i="44"/>
  <c r="K16" i="44"/>
  <c r="G16" i="44"/>
  <c r="N15" i="44"/>
  <c r="K15" i="44"/>
  <c r="G15" i="44"/>
  <c r="N14" i="44"/>
  <c r="K14" i="44"/>
  <c r="G14" i="44"/>
  <c r="N13" i="44"/>
  <c r="K13" i="44"/>
  <c r="G13" i="44"/>
  <c r="N12" i="44"/>
  <c r="K12" i="44"/>
  <c r="G12" i="44"/>
  <c r="N11" i="44"/>
  <c r="K11" i="44"/>
  <c r="G11" i="44"/>
  <c r="N10" i="44"/>
  <c r="K10" i="44"/>
  <c r="G10" i="44"/>
  <c r="N9" i="44"/>
  <c r="K9" i="44"/>
  <c r="G9" i="44"/>
  <c r="N8" i="44"/>
  <c r="K8" i="44"/>
  <c r="G8" i="44"/>
  <c r="N7" i="44"/>
  <c r="K7" i="44"/>
  <c r="G7" i="44"/>
  <c r="N34" i="43"/>
  <c r="K34" i="43"/>
  <c r="G34" i="43"/>
  <c r="N33" i="43"/>
  <c r="K33" i="43"/>
  <c r="G33" i="43"/>
  <c r="N32" i="43"/>
  <c r="K32" i="43"/>
  <c r="G32" i="43"/>
  <c r="N31" i="43"/>
  <c r="K31" i="43"/>
  <c r="G31" i="43"/>
  <c r="N30" i="43"/>
  <c r="K30" i="43"/>
  <c r="G30" i="43"/>
  <c r="N29" i="43"/>
  <c r="K29" i="43"/>
  <c r="G29" i="43"/>
  <c r="N28" i="43"/>
  <c r="K28" i="43"/>
  <c r="G28" i="43"/>
  <c r="N27" i="43"/>
  <c r="K27" i="43"/>
  <c r="G27" i="43"/>
  <c r="N26" i="43"/>
  <c r="K26" i="43"/>
  <c r="G26" i="43"/>
  <c r="N25" i="43"/>
  <c r="K25" i="43"/>
  <c r="G25" i="43"/>
  <c r="N24" i="43"/>
  <c r="K24" i="43"/>
  <c r="G24" i="43"/>
  <c r="N23" i="43"/>
  <c r="K23" i="43"/>
  <c r="G23" i="43"/>
  <c r="N22" i="43"/>
  <c r="K22" i="43"/>
  <c r="G22" i="43"/>
  <c r="N21" i="43"/>
  <c r="K21" i="43"/>
  <c r="G21" i="43"/>
  <c r="N20" i="43"/>
  <c r="K20" i="43"/>
  <c r="G20" i="43"/>
  <c r="N19" i="43"/>
  <c r="K19" i="43"/>
  <c r="G19" i="43"/>
  <c r="N18" i="43"/>
  <c r="K18" i="43"/>
  <c r="G18" i="43"/>
  <c r="N17" i="43"/>
  <c r="K17" i="43"/>
  <c r="G17" i="43"/>
  <c r="N16" i="43"/>
  <c r="K16" i="43"/>
  <c r="G16" i="43"/>
  <c r="N15" i="43"/>
  <c r="K15" i="43"/>
  <c r="G15" i="43"/>
  <c r="N14" i="43"/>
  <c r="K14" i="43"/>
  <c r="G14" i="43"/>
  <c r="N13" i="43"/>
  <c r="K13" i="43"/>
  <c r="G13" i="43"/>
  <c r="N12" i="43"/>
  <c r="K12" i="43"/>
  <c r="G12" i="43"/>
  <c r="N11" i="43"/>
  <c r="K11" i="43"/>
  <c r="G11" i="43"/>
  <c r="N10" i="43"/>
  <c r="K10" i="43"/>
  <c r="G10" i="43"/>
  <c r="N9" i="43"/>
  <c r="K9" i="43"/>
  <c r="G9" i="43"/>
  <c r="N8" i="43"/>
  <c r="K8" i="43"/>
  <c r="G8" i="43"/>
  <c r="N7" i="43"/>
  <c r="K7" i="43"/>
  <c r="G7" i="43"/>
  <c r="N34" i="42"/>
  <c r="K34" i="42"/>
  <c r="G34" i="42"/>
  <c r="N33" i="42"/>
  <c r="K33" i="42"/>
  <c r="G33" i="42"/>
  <c r="N32" i="42"/>
  <c r="K32" i="42"/>
  <c r="G32" i="42"/>
  <c r="N31" i="42"/>
  <c r="K31" i="42"/>
  <c r="G31" i="42"/>
  <c r="N30" i="42"/>
  <c r="K30" i="42"/>
  <c r="G30" i="42"/>
  <c r="N29" i="42"/>
  <c r="K29" i="42"/>
  <c r="G29" i="42"/>
  <c r="N28" i="42"/>
  <c r="K28" i="42"/>
  <c r="G28" i="42"/>
  <c r="N27" i="42"/>
  <c r="K27" i="42"/>
  <c r="G27" i="42"/>
  <c r="N26" i="42"/>
  <c r="K26" i="42"/>
  <c r="G26" i="42"/>
  <c r="N25" i="42"/>
  <c r="K25" i="42"/>
  <c r="G25" i="42"/>
  <c r="N24" i="42"/>
  <c r="K24" i="42"/>
  <c r="G24" i="42"/>
  <c r="N23" i="42"/>
  <c r="K23" i="42"/>
  <c r="G23" i="42"/>
  <c r="N22" i="42"/>
  <c r="K22" i="42"/>
  <c r="G22" i="42"/>
  <c r="N21" i="42"/>
  <c r="K21" i="42"/>
  <c r="G21" i="42"/>
  <c r="N20" i="42"/>
  <c r="K20" i="42"/>
  <c r="G20" i="42"/>
  <c r="N19" i="42"/>
  <c r="K19" i="42"/>
  <c r="G19" i="42"/>
  <c r="N18" i="42"/>
  <c r="K18" i="42"/>
  <c r="G18" i="42"/>
  <c r="N17" i="42"/>
  <c r="K17" i="42"/>
  <c r="G17" i="42"/>
  <c r="N16" i="42"/>
  <c r="K16" i="42"/>
  <c r="G16" i="42"/>
  <c r="N15" i="42"/>
  <c r="K15" i="42"/>
  <c r="G15" i="42"/>
  <c r="N14" i="42"/>
  <c r="K14" i="42"/>
  <c r="G14" i="42"/>
  <c r="N13" i="42"/>
  <c r="K13" i="42"/>
  <c r="G13" i="42"/>
  <c r="N12" i="42"/>
  <c r="K12" i="42"/>
  <c r="G12" i="42"/>
  <c r="N11" i="42"/>
  <c r="K11" i="42"/>
  <c r="G11" i="42"/>
  <c r="N10" i="42"/>
  <c r="K10" i="42"/>
  <c r="G10" i="42"/>
  <c r="N9" i="42"/>
  <c r="K9" i="42"/>
  <c r="G9" i="42"/>
  <c r="N8" i="42"/>
  <c r="K8" i="42"/>
  <c r="G8" i="42"/>
  <c r="N7" i="42"/>
  <c r="K7" i="42"/>
  <c r="G7" i="42"/>
  <c r="N34" i="41"/>
  <c r="K34" i="41"/>
  <c r="G34" i="41"/>
  <c r="N33" i="41"/>
  <c r="K33" i="41"/>
  <c r="G33" i="41"/>
  <c r="N32" i="41"/>
  <c r="K32" i="41"/>
  <c r="G32" i="41"/>
  <c r="N31" i="41"/>
  <c r="K31" i="41"/>
  <c r="G31" i="41"/>
  <c r="N30" i="41"/>
  <c r="K30" i="41"/>
  <c r="G30" i="41"/>
  <c r="N29" i="41"/>
  <c r="K29" i="41"/>
  <c r="G29" i="41"/>
  <c r="N28" i="41"/>
  <c r="K28" i="41"/>
  <c r="G28" i="41"/>
  <c r="N27" i="41"/>
  <c r="K27" i="41"/>
  <c r="G27" i="41"/>
  <c r="N26" i="41"/>
  <c r="K26" i="41"/>
  <c r="G26" i="41"/>
  <c r="N25" i="41"/>
  <c r="K25" i="41"/>
  <c r="G25" i="41"/>
  <c r="N24" i="41"/>
  <c r="K24" i="41"/>
  <c r="G24" i="41"/>
  <c r="N23" i="41"/>
  <c r="K23" i="41"/>
  <c r="G23" i="41"/>
  <c r="N22" i="41"/>
  <c r="K22" i="41"/>
  <c r="G22" i="41"/>
  <c r="N21" i="41"/>
  <c r="K21" i="41"/>
  <c r="G21" i="41"/>
  <c r="N20" i="41"/>
  <c r="K20" i="41"/>
  <c r="G20" i="41"/>
  <c r="N19" i="41"/>
  <c r="K19" i="41"/>
  <c r="G19" i="41"/>
  <c r="N18" i="41"/>
  <c r="K18" i="41"/>
  <c r="G18" i="41"/>
  <c r="N17" i="41"/>
  <c r="K17" i="41"/>
  <c r="G17" i="41"/>
  <c r="N16" i="41"/>
  <c r="K16" i="41"/>
  <c r="G16" i="41"/>
  <c r="N15" i="41"/>
  <c r="K15" i="41"/>
  <c r="G15" i="41"/>
  <c r="N14" i="41"/>
  <c r="K14" i="41"/>
  <c r="G14" i="41"/>
  <c r="N13" i="41"/>
  <c r="K13" i="41"/>
  <c r="G13" i="41"/>
  <c r="N12" i="41"/>
  <c r="K12" i="41"/>
  <c r="G12" i="41"/>
  <c r="N11" i="41"/>
  <c r="K11" i="41"/>
  <c r="G11" i="41"/>
  <c r="N10" i="41"/>
  <c r="K10" i="41"/>
  <c r="G10" i="41"/>
  <c r="N9" i="41"/>
  <c r="K9" i="41"/>
  <c r="G9" i="41"/>
  <c r="N8" i="41"/>
  <c r="K8" i="41"/>
  <c r="G8" i="41"/>
  <c r="N7" i="41"/>
  <c r="K7" i="41"/>
  <c r="G7" i="41"/>
  <c r="N34" i="40"/>
  <c r="K34" i="40"/>
  <c r="G34" i="40"/>
  <c r="N33" i="40"/>
  <c r="K33" i="40"/>
  <c r="G33" i="40"/>
  <c r="N32" i="40"/>
  <c r="K32" i="40"/>
  <c r="G32" i="40"/>
  <c r="N31" i="40"/>
  <c r="K31" i="40"/>
  <c r="G31" i="40"/>
  <c r="N30" i="40"/>
  <c r="K30" i="40"/>
  <c r="G30" i="40"/>
  <c r="N29" i="40"/>
  <c r="K29" i="40"/>
  <c r="G29" i="40"/>
  <c r="N28" i="40"/>
  <c r="K28" i="40"/>
  <c r="G28" i="40"/>
  <c r="N27" i="40"/>
  <c r="K27" i="40"/>
  <c r="G27" i="40"/>
  <c r="N26" i="40"/>
  <c r="K26" i="40"/>
  <c r="G26" i="40"/>
  <c r="N25" i="40"/>
  <c r="K25" i="40"/>
  <c r="G25" i="40"/>
  <c r="N24" i="40"/>
  <c r="K24" i="40"/>
  <c r="G24" i="40"/>
  <c r="N23" i="40"/>
  <c r="K23" i="40"/>
  <c r="G23" i="40"/>
  <c r="N22" i="40"/>
  <c r="K22" i="40"/>
  <c r="G22" i="40"/>
  <c r="N21" i="40"/>
  <c r="K21" i="40"/>
  <c r="G21" i="40"/>
  <c r="N20" i="40"/>
  <c r="K20" i="40"/>
  <c r="G20" i="40"/>
  <c r="N19" i="40"/>
  <c r="K19" i="40"/>
  <c r="G19" i="40"/>
  <c r="N18" i="40"/>
  <c r="K18" i="40"/>
  <c r="G18" i="40"/>
  <c r="N17" i="40"/>
  <c r="K17" i="40"/>
  <c r="G17" i="40"/>
  <c r="N16" i="40"/>
  <c r="K16" i="40"/>
  <c r="G16" i="40"/>
  <c r="N15" i="40"/>
  <c r="K15" i="40"/>
  <c r="G15" i="40"/>
  <c r="N14" i="40"/>
  <c r="K14" i="40"/>
  <c r="G14" i="40"/>
  <c r="N13" i="40"/>
  <c r="K13" i="40"/>
  <c r="G13" i="40"/>
  <c r="N12" i="40"/>
  <c r="K12" i="40"/>
  <c r="G12" i="40"/>
  <c r="N11" i="40"/>
  <c r="K11" i="40"/>
  <c r="G11" i="40"/>
  <c r="N10" i="40"/>
  <c r="K10" i="40"/>
  <c r="G10" i="40"/>
  <c r="N9" i="40"/>
  <c r="K9" i="40"/>
  <c r="G9" i="40"/>
  <c r="N8" i="40"/>
  <c r="K8" i="40"/>
  <c r="G8" i="40"/>
  <c r="N7" i="40"/>
  <c r="K7" i="40"/>
  <c r="G7" i="40"/>
  <c r="N34" i="39"/>
  <c r="K34" i="39"/>
  <c r="G34" i="39"/>
  <c r="N33" i="39"/>
  <c r="K33" i="39"/>
  <c r="G33" i="39"/>
  <c r="N32" i="39"/>
  <c r="K32" i="39"/>
  <c r="G32" i="39"/>
  <c r="N31" i="39"/>
  <c r="K31" i="39"/>
  <c r="G31" i="39"/>
  <c r="N30" i="39"/>
  <c r="K30" i="39"/>
  <c r="G30" i="39"/>
  <c r="N29" i="39"/>
  <c r="K29" i="39"/>
  <c r="G29" i="39"/>
  <c r="N28" i="39"/>
  <c r="K28" i="39"/>
  <c r="G28" i="39"/>
  <c r="N27" i="39"/>
  <c r="K27" i="39"/>
  <c r="G27" i="39"/>
  <c r="N26" i="39"/>
  <c r="K26" i="39"/>
  <c r="G26" i="39"/>
  <c r="N25" i="39"/>
  <c r="K25" i="39"/>
  <c r="G25" i="39"/>
  <c r="N24" i="39"/>
  <c r="K24" i="39"/>
  <c r="G24" i="39"/>
  <c r="N23" i="39"/>
  <c r="K23" i="39"/>
  <c r="G23" i="39"/>
  <c r="N22" i="39"/>
  <c r="K22" i="39"/>
  <c r="G22" i="39"/>
  <c r="N21" i="39"/>
  <c r="K21" i="39"/>
  <c r="G21" i="39"/>
  <c r="N20" i="39"/>
  <c r="K20" i="39"/>
  <c r="G20" i="39"/>
  <c r="N19" i="39"/>
  <c r="K19" i="39"/>
  <c r="G19" i="39"/>
  <c r="N18" i="39"/>
  <c r="K18" i="39"/>
  <c r="G18" i="39"/>
  <c r="N17" i="39"/>
  <c r="K17" i="39"/>
  <c r="G17" i="39"/>
  <c r="N16" i="39"/>
  <c r="K16" i="39"/>
  <c r="G16" i="39"/>
  <c r="N15" i="39"/>
  <c r="K15" i="39"/>
  <c r="G15" i="39"/>
  <c r="N14" i="39"/>
  <c r="K14" i="39"/>
  <c r="G14" i="39"/>
  <c r="N13" i="39"/>
  <c r="K13" i="39"/>
  <c r="G13" i="39"/>
  <c r="N12" i="39"/>
  <c r="K12" i="39"/>
  <c r="G12" i="39"/>
  <c r="N11" i="39"/>
  <c r="K11" i="39"/>
  <c r="G11" i="39"/>
  <c r="N10" i="39"/>
  <c r="K10" i="39"/>
  <c r="G10" i="39"/>
  <c r="N9" i="39"/>
  <c r="K9" i="39"/>
  <c r="G9" i="39"/>
  <c r="N8" i="39"/>
  <c r="K8" i="39"/>
  <c r="G8" i="39"/>
  <c r="N7" i="39"/>
  <c r="K7" i="39"/>
  <c r="G7" i="39"/>
  <c r="N34" i="38"/>
  <c r="K34" i="38"/>
  <c r="G34" i="38"/>
  <c r="N33" i="38"/>
  <c r="K33" i="38"/>
  <c r="G33" i="38"/>
  <c r="N32" i="38"/>
  <c r="K32" i="38"/>
  <c r="G32" i="38"/>
  <c r="N31" i="38"/>
  <c r="K31" i="38"/>
  <c r="G31" i="38"/>
  <c r="N30" i="38"/>
  <c r="K30" i="38"/>
  <c r="G30" i="38"/>
  <c r="N29" i="38"/>
  <c r="K29" i="38"/>
  <c r="G29" i="38"/>
  <c r="N28" i="38"/>
  <c r="K28" i="38"/>
  <c r="G28" i="38"/>
  <c r="N27" i="38"/>
  <c r="K27" i="38"/>
  <c r="G27" i="38"/>
  <c r="N26" i="38"/>
  <c r="K26" i="38"/>
  <c r="G26" i="38"/>
  <c r="N25" i="38"/>
  <c r="K25" i="38"/>
  <c r="G25" i="38"/>
  <c r="N24" i="38"/>
  <c r="K24" i="38"/>
  <c r="G24" i="38"/>
  <c r="N23" i="38"/>
  <c r="K23" i="38"/>
  <c r="G23" i="38"/>
  <c r="N22" i="38"/>
  <c r="K22" i="38"/>
  <c r="G22" i="38"/>
  <c r="N21" i="38"/>
  <c r="K21" i="38"/>
  <c r="G21" i="38"/>
  <c r="N20" i="38"/>
  <c r="K20" i="38"/>
  <c r="G20" i="38"/>
  <c r="N19" i="38"/>
  <c r="K19" i="38"/>
  <c r="G19" i="38"/>
  <c r="N18" i="38"/>
  <c r="K18" i="38"/>
  <c r="G18" i="38"/>
  <c r="N17" i="38"/>
  <c r="K17" i="38"/>
  <c r="G17" i="38"/>
  <c r="N16" i="38"/>
  <c r="K16" i="38"/>
  <c r="G16" i="38"/>
  <c r="N15" i="38"/>
  <c r="K15" i="38"/>
  <c r="G15" i="38"/>
  <c r="N14" i="38"/>
  <c r="K14" i="38"/>
  <c r="G14" i="38"/>
  <c r="N13" i="38"/>
  <c r="K13" i="38"/>
  <c r="G13" i="38"/>
  <c r="N12" i="38"/>
  <c r="K12" i="38"/>
  <c r="G12" i="38"/>
  <c r="N11" i="38"/>
  <c r="K11" i="38"/>
  <c r="G11" i="38"/>
  <c r="N10" i="38"/>
  <c r="K10" i="38"/>
  <c r="G10" i="38"/>
  <c r="N9" i="38"/>
  <c r="K9" i="38"/>
  <c r="G9" i="38"/>
  <c r="N8" i="38"/>
  <c r="K8" i="38"/>
  <c r="G8" i="38"/>
  <c r="N7" i="38"/>
  <c r="K7" i="38"/>
  <c r="G7" i="38"/>
  <c r="N34" i="37"/>
  <c r="K34" i="37"/>
  <c r="G34" i="37"/>
  <c r="N33" i="37"/>
  <c r="K33" i="37"/>
  <c r="G33" i="37"/>
  <c r="N32" i="37"/>
  <c r="K32" i="37"/>
  <c r="G32" i="37"/>
  <c r="N31" i="37"/>
  <c r="K31" i="37"/>
  <c r="G31" i="37"/>
  <c r="N30" i="37"/>
  <c r="K30" i="37"/>
  <c r="G30" i="37"/>
  <c r="N29" i="37"/>
  <c r="K29" i="37"/>
  <c r="G29" i="37"/>
  <c r="N28" i="37"/>
  <c r="K28" i="37"/>
  <c r="G28" i="37"/>
  <c r="N27" i="37"/>
  <c r="K27" i="37"/>
  <c r="G27" i="37"/>
  <c r="N26" i="37"/>
  <c r="K26" i="37"/>
  <c r="G26" i="37"/>
  <c r="N25" i="37"/>
  <c r="K25" i="37"/>
  <c r="G25" i="37"/>
  <c r="N24" i="37"/>
  <c r="K24" i="37"/>
  <c r="G24" i="37"/>
  <c r="N23" i="37"/>
  <c r="K23" i="37"/>
  <c r="G23" i="37"/>
  <c r="N22" i="37"/>
  <c r="K22" i="37"/>
  <c r="G22" i="37"/>
  <c r="N21" i="37"/>
  <c r="K21" i="37"/>
  <c r="G21" i="37"/>
  <c r="N20" i="37"/>
  <c r="K20" i="37"/>
  <c r="G20" i="37"/>
  <c r="N19" i="37"/>
  <c r="K19" i="37"/>
  <c r="G19" i="37"/>
  <c r="N18" i="37"/>
  <c r="K18" i="37"/>
  <c r="G18" i="37"/>
  <c r="N17" i="37"/>
  <c r="K17" i="37"/>
  <c r="G17" i="37"/>
  <c r="N16" i="37"/>
  <c r="K16" i="37"/>
  <c r="G16" i="37"/>
  <c r="N15" i="37"/>
  <c r="K15" i="37"/>
  <c r="G15" i="37"/>
  <c r="N14" i="37"/>
  <c r="K14" i="37"/>
  <c r="G14" i="37"/>
  <c r="N13" i="37"/>
  <c r="K13" i="37"/>
  <c r="G13" i="37"/>
  <c r="N12" i="37"/>
  <c r="K12" i="37"/>
  <c r="G12" i="37"/>
  <c r="N11" i="37"/>
  <c r="K11" i="37"/>
  <c r="G11" i="37"/>
  <c r="N10" i="37"/>
  <c r="K10" i="37"/>
  <c r="G10" i="37"/>
  <c r="N9" i="37"/>
  <c r="K9" i="37"/>
  <c r="G9" i="37"/>
  <c r="N8" i="37"/>
  <c r="K8" i="37"/>
  <c r="G8" i="37"/>
  <c r="N7" i="37"/>
  <c r="K7" i="37"/>
  <c r="G7" i="37"/>
  <c r="N34" i="36"/>
  <c r="K34" i="36"/>
  <c r="G34" i="36"/>
  <c r="N33" i="36"/>
  <c r="K33" i="36"/>
  <c r="G33" i="36"/>
  <c r="N32" i="36"/>
  <c r="K32" i="36"/>
  <c r="G32" i="36"/>
  <c r="N31" i="36"/>
  <c r="K31" i="36"/>
  <c r="G31" i="36"/>
  <c r="N30" i="36"/>
  <c r="K30" i="36"/>
  <c r="G30" i="36"/>
  <c r="N29" i="36"/>
  <c r="K29" i="36"/>
  <c r="G29" i="36"/>
  <c r="N28" i="36"/>
  <c r="K28" i="36"/>
  <c r="G28" i="36"/>
  <c r="N27" i="36"/>
  <c r="K27" i="36"/>
  <c r="G27" i="36"/>
  <c r="N26" i="36"/>
  <c r="K26" i="36"/>
  <c r="G26" i="36"/>
  <c r="N25" i="36"/>
  <c r="K25" i="36"/>
  <c r="G25" i="36"/>
  <c r="N24" i="36"/>
  <c r="K24" i="36"/>
  <c r="G24" i="36"/>
  <c r="N23" i="36"/>
  <c r="K23" i="36"/>
  <c r="G23" i="36"/>
  <c r="N22" i="36"/>
  <c r="K22" i="36"/>
  <c r="G22" i="36"/>
  <c r="N21" i="36"/>
  <c r="K21" i="36"/>
  <c r="G21" i="36"/>
  <c r="N20" i="36"/>
  <c r="K20" i="36"/>
  <c r="G20" i="36"/>
  <c r="N19" i="36"/>
  <c r="K19" i="36"/>
  <c r="G19" i="36"/>
  <c r="N18" i="36"/>
  <c r="K18" i="36"/>
  <c r="G18" i="36"/>
  <c r="N17" i="36"/>
  <c r="K17" i="36"/>
  <c r="G17" i="36"/>
  <c r="N16" i="36"/>
  <c r="K16" i="36"/>
  <c r="G16" i="36"/>
  <c r="N15" i="36"/>
  <c r="K15" i="36"/>
  <c r="G15" i="36"/>
  <c r="N14" i="36"/>
  <c r="K14" i="36"/>
  <c r="G14" i="36"/>
  <c r="N13" i="36"/>
  <c r="K13" i="36"/>
  <c r="G13" i="36"/>
  <c r="N12" i="36"/>
  <c r="K12" i="36"/>
  <c r="G12" i="36"/>
  <c r="N11" i="36"/>
  <c r="K11" i="36"/>
  <c r="G11" i="36"/>
  <c r="N10" i="36"/>
  <c r="K10" i="36"/>
  <c r="G10" i="36"/>
  <c r="N9" i="36"/>
  <c r="K9" i="36"/>
  <c r="G9" i="36"/>
  <c r="N8" i="36"/>
  <c r="K8" i="36"/>
  <c r="G8" i="36"/>
  <c r="N7" i="36"/>
  <c r="K7" i="36"/>
  <c r="G7" i="36"/>
  <c r="N34" i="35"/>
  <c r="K34" i="35"/>
  <c r="G34" i="35"/>
  <c r="N33" i="35"/>
  <c r="K33" i="35"/>
  <c r="G33" i="35"/>
  <c r="N32" i="35"/>
  <c r="K32" i="35"/>
  <c r="G32" i="35"/>
  <c r="N31" i="35"/>
  <c r="K31" i="35"/>
  <c r="G31" i="35"/>
  <c r="N30" i="35"/>
  <c r="K30" i="35"/>
  <c r="G30" i="35"/>
  <c r="N29" i="35"/>
  <c r="K29" i="35"/>
  <c r="G29" i="35"/>
  <c r="N28" i="35"/>
  <c r="K28" i="35"/>
  <c r="G28" i="35"/>
  <c r="N27" i="35"/>
  <c r="K27" i="35"/>
  <c r="G27" i="35"/>
  <c r="N26" i="35"/>
  <c r="K26" i="35"/>
  <c r="G26" i="35"/>
  <c r="N25" i="35"/>
  <c r="K25" i="35"/>
  <c r="G25" i="35"/>
  <c r="N24" i="35"/>
  <c r="K24" i="35"/>
  <c r="G24" i="35"/>
  <c r="N23" i="35"/>
  <c r="K23" i="35"/>
  <c r="G23" i="35"/>
  <c r="N22" i="35"/>
  <c r="K22" i="35"/>
  <c r="G22" i="35"/>
  <c r="N21" i="35"/>
  <c r="K21" i="35"/>
  <c r="G21" i="35"/>
  <c r="N20" i="35"/>
  <c r="K20" i="35"/>
  <c r="G20" i="35"/>
  <c r="N19" i="35"/>
  <c r="K19" i="35"/>
  <c r="G19" i="35"/>
  <c r="N18" i="35"/>
  <c r="K18" i="35"/>
  <c r="G18" i="35"/>
  <c r="N17" i="35"/>
  <c r="K17" i="35"/>
  <c r="G17" i="35"/>
  <c r="N16" i="35"/>
  <c r="K16" i="35"/>
  <c r="G16" i="35"/>
  <c r="N15" i="35"/>
  <c r="K15" i="35"/>
  <c r="G15" i="35"/>
  <c r="N14" i="35"/>
  <c r="K14" i="35"/>
  <c r="G14" i="35"/>
  <c r="N13" i="35"/>
  <c r="K13" i="35"/>
  <c r="G13" i="35"/>
  <c r="N12" i="35"/>
  <c r="K12" i="35"/>
  <c r="G12" i="35"/>
  <c r="N11" i="35"/>
  <c r="K11" i="35"/>
  <c r="G11" i="35"/>
  <c r="N10" i="35"/>
  <c r="K10" i="35"/>
  <c r="G10" i="35"/>
  <c r="N9" i="35"/>
  <c r="K9" i="35"/>
  <c r="G9" i="35"/>
  <c r="N8" i="35"/>
  <c r="K8" i="35"/>
  <c r="G8" i="35"/>
  <c r="N7" i="35"/>
  <c r="K7" i="35"/>
  <c r="G7" i="35"/>
  <c r="N34" i="34"/>
  <c r="K34" i="34"/>
  <c r="G34" i="34"/>
  <c r="N33" i="34"/>
  <c r="K33" i="34"/>
  <c r="G33" i="34"/>
  <c r="N32" i="34"/>
  <c r="K32" i="34"/>
  <c r="G32" i="34"/>
  <c r="N31" i="34"/>
  <c r="K31" i="34"/>
  <c r="G31" i="34"/>
  <c r="N30" i="34"/>
  <c r="K30" i="34"/>
  <c r="G30" i="34"/>
  <c r="N29" i="34"/>
  <c r="K29" i="34"/>
  <c r="G29" i="34"/>
  <c r="N28" i="34"/>
  <c r="K28" i="34"/>
  <c r="G28" i="34"/>
  <c r="N27" i="34"/>
  <c r="K27" i="34"/>
  <c r="G27" i="34"/>
  <c r="N26" i="34"/>
  <c r="K26" i="34"/>
  <c r="G26" i="34"/>
  <c r="N25" i="34"/>
  <c r="K25" i="34"/>
  <c r="G25" i="34"/>
  <c r="N24" i="34"/>
  <c r="K24" i="34"/>
  <c r="G24" i="34"/>
  <c r="N23" i="34"/>
  <c r="K23" i="34"/>
  <c r="G23" i="34"/>
  <c r="N22" i="34"/>
  <c r="K22" i="34"/>
  <c r="G22" i="34"/>
  <c r="N21" i="34"/>
  <c r="K21" i="34"/>
  <c r="G21" i="34"/>
  <c r="N20" i="34"/>
  <c r="K20" i="34"/>
  <c r="G20" i="34"/>
  <c r="N19" i="34"/>
  <c r="K19" i="34"/>
  <c r="G19" i="34"/>
  <c r="N18" i="34"/>
  <c r="K18" i="34"/>
  <c r="G18" i="34"/>
  <c r="N17" i="34"/>
  <c r="K17" i="34"/>
  <c r="G17" i="34"/>
  <c r="N16" i="34"/>
  <c r="K16" i="34"/>
  <c r="G16" i="34"/>
  <c r="N15" i="34"/>
  <c r="K15" i="34"/>
  <c r="G15" i="34"/>
  <c r="N14" i="34"/>
  <c r="K14" i="34"/>
  <c r="G14" i="34"/>
  <c r="N13" i="34"/>
  <c r="K13" i="34"/>
  <c r="G13" i="34"/>
  <c r="N12" i="34"/>
  <c r="K12" i="34"/>
  <c r="G12" i="34"/>
  <c r="N11" i="34"/>
  <c r="K11" i="34"/>
  <c r="G11" i="34"/>
  <c r="N10" i="34"/>
  <c r="K10" i="34"/>
  <c r="G10" i="34"/>
  <c r="N9" i="34"/>
  <c r="K9" i="34"/>
  <c r="G9" i="34"/>
  <c r="N8" i="34"/>
  <c r="K8" i="34"/>
  <c r="G8" i="34"/>
  <c r="N7" i="34"/>
  <c r="K7" i="34"/>
  <c r="G7" i="34"/>
  <c r="N34" i="33"/>
  <c r="K34" i="33"/>
  <c r="G34" i="33"/>
  <c r="N33" i="33"/>
  <c r="K33" i="33"/>
  <c r="G33" i="33"/>
  <c r="N32" i="33"/>
  <c r="K32" i="33"/>
  <c r="G32" i="33"/>
  <c r="N31" i="33"/>
  <c r="K31" i="33"/>
  <c r="G31" i="33"/>
  <c r="N30" i="33"/>
  <c r="K30" i="33"/>
  <c r="G30" i="33"/>
  <c r="N29" i="33"/>
  <c r="K29" i="33"/>
  <c r="G29" i="33"/>
  <c r="N28" i="33"/>
  <c r="K28" i="33"/>
  <c r="G28" i="33"/>
  <c r="N27" i="33"/>
  <c r="K27" i="33"/>
  <c r="G27" i="33"/>
  <c r="N26" i="33"/>
  <c r="K26" i="33"/>
  <c r="G26" i="33"/>
  <c r="N25" i="33"/>
  <c r="K25" i="33"/>
  <c r="G25" i="33"/>
  <c r="N24" i="33"/>
  <c r="K24" i="33"/>
  <c r="G24" i="33"/>
  <c r="N23" i="33"/>
  <c r="K23" i="33"/>
  <c r="G23" i="33"/>
  <c r="N22" i="33"/>
  <c r="K22" i="33"/>
  <c r="G22" i="33"/>
  <c r="N21" i="33"/>
  <c r="K21" i="33"/>
  <c r="G21" i="33"/>
  <c r="N20" i="33"/>
  <c r="K20" i="33"/>
  <c r="G20" i="33"/>
  <c r="N19" i="33"/>
  <c r="K19" i="33"/>
  <c r="G19" i="33"/>
  <c r="N18" i="33"/>
  <c r="K18" i="33"/>
  <c r="G18" i="33"/>
  <c r="N17" i="33"/>
  <c r="K17" i="33"/>
  <c r="G17" i="33"/>
  <c r="N16" i="33"/>
  <c r="K16" i="33"/>
  <c r="G16" i="33"/>
  <c r="N15" i="33"/>
  <c r="K15" i="33"/>
  <c r="G15" i="33"/>
  <c r="N14" i="33"/>
  <c r="K14" i="33"/>
  <c r="G14" i="33"/>
  <c r="N13" i="33"/>
  <c r="K13" i="33"/>
  <c r="G13" i="33"/>
  <c r="N12" i="33"/>
  <c r="K12" i="33"/>
  <c r="G12" i="33"/>
  <c r="N11" i="33"/>
  <c r="K11" i="33"/>
  <c r="G11" i="33"/>
  <c r="N10" i="33"/>
  <c r="K10" i="33"/>
  <c r="G10" i="33"/>
  <c r="N9" i="33"/>
  <c r="K9" i="33"/>
  <c r="G9" i="33"/>
  <c r="N8" i="33"/>
  <c r="K8" i="33"/>
  <c r="G8" i="33"/>
  <c r="N7" i="33"/>
  <c r="K7" i="33"/>
  <c r="G7" i="33"/>
  <c r="N34" i="32"/>
  <c r="K34" i="32"/>
  <c r="G34" i="32"/>
  <c r="N33" i="32"/>
  <c r="K33" i="32"/>
  <c r="G33" i="32"/>
  <c r="N32" i="32"/>
  <c r="K32" i="32"/>
  <c r="G32" i="32"/>
  <c r="N31" i="32"/>
  <c r="K31" i="32"/>
  <c r="G31" i="32"/>
  <c r="N30" i="32"/>
  <c r="K30" i="32"/>
  <c r="G30" i="32"/>
  <c r="N29" i="32"/>
  <c r="K29" i="32"/>
  <c r="G29" i="32"/>
  <c r="N28" i="32"/>
  <c r="K28" i="32"/>
  <c r="G28" i="32"/>
  <c r="N27" i="32"/>
  <c r="K27" i="32"/>
  <c r="G27" i="32"/>
  <c r="N26" i="32"/>
  <c r="K26" i="32"/>
  <c r="G26" i="32"/>
  <c r="N25" i="32"/>
  <c r="K25" i="32"/>
  <c r="G25" i="32"/>
  <c r="N24" i="32"/>
  <c r="K24" i="32"/>
  <c r="G24" i="32"/>
  <c r="N23" i="32"/>
  <c r="K23" i="32"/>
  <c r="G23" i="32"/>
  <c r="N22" i="32"/>
  <c r="K22" i="32"/>
  <c r="G22" i="32"/>
  <c r="N21" i="32"/>
  <c r="K21" i="32"/>
  <c r="G21" i="32"/>
  <c r="N20" i="32"/>
  <c r="K20" i="32"/>
  <c r="G20" i="32"/>
  <c r="N19" i="32"/>
  <c r="K19" i="32"/>
  <c r="G19" i="32"/>
  <c r="N18" i="32"/>
  <c r="K18" i="32"/>
  <c r="G18" i="32"/>
  <c r="N17" i="32"/>
  <c r="K17" i="32"/>
  <c r="G17" i="32"/>
  <c r="N16" i="32"/>
  <c r="K16" i="32"/>
  <c r="G16" i="32"/>
  <c r="N15" i="32"/>
  <c r="K15" i="32"/>
  <c r="G15" i="32"/>
  <c r="N14" i="32"/>
  <c r="K14" i="32"/>
  <c r="G14" i="32"/>
  <c r="N13" i="32"/>
  <c r="K13" i="32"/>
  <c r="G13" i="32"/>
  <c r="N12" i="32"/>
  <c r="K12" i="32"/>
  <c r="G12" i="32"/>
  <c r="N11" i="32"/>
  <c r="K11" i="32"/>
  <c r="G11" i="32"/>
  <c r="N10" i="32"/>
  <c r="K10" i="32"/>
  <c r="G10" i="32"/>
  <c r="N9" i="32"/>
  <c r="K9" i="32"/>
  <c r="G9" i="32"/>
  <c r="N8" i="32"/>
  <c r="K8" i="32"/>
  <c r="G8" i="32"/>
  <c r="N7" i="32"/>
  <c r="K7" i="32"/>
  <c r="G7" i="32"/>
  <c r="L159" i="1"/>
  <c r="H117" i="1"/>
  <c r="H116" i="1"/>
  <c r="H115" i="1"/>
  <c r="H114" i="1"/>
  <c r="H113" i="1"/>
  <c r="I112" i="1"/>
  <c r="H107" i="1"/>
  <c r="F7" i="1"/>
  <c r="H110" i="1"/>
  <c r="H109" i="1"/>
  <c r="H108" i="1"/>
  <c r="H106" i="1"/>
  <c r="H105" i="1"/>
  <c r="H104" i="1"/>
  <c r="I103" i="1"/>
  <c r="B3" i="19"/>
  <c r="C3" i="19" s="1"/>
  <c r="C2" i="19"/>
  <c r="N34" i="29"/>
  <c r="K34" i="29"/>
  <c r="G34" i="29"/>
  <c r="N33" i="29"/>
  <c r="K33" i="29"/>
  <c r="G33" i="29"/>
  <c r="N32" i="29"/>
  <c r="K32" i="29"/>
  <c r="G32" i="29"/>
  <c r="N31" i="29"/>
  <c r="K31" i="29"/>
  <c r="G31" i="29"/>
  <c r="N30" i="29"/>
  <c r="K30" i="29"/>
  <c r="G30" i="29"/>
  <c r="N29" i="29"/>
  <c r="K29" i="29"/>
  <c r="G29" i="29"/>
  <c r="N28" i="29"/>
  <c r="K28" i="29"/>
  <c r="G28" i="29"/>
  <c r="N27" i="29"/>
  <c r="K27" i="29"/>
  <c r="G27" i="29"/>
  <c r="N26" i="29"/>
  <c r="K26" i="29"/>
  <c r="G26" i="29"/>
  <c r="N25" i="29"/>
  <c r="K25" i="29"/>
  <c r="G25" i="29"/>
  <c r="N24" i="29"/>
  <c r="K24" i="29"/>
  <c r="G24" i="29"/>
  <c r="N23" i="29"/>
  <c r="K23" i="29"/>
  <c r="G23" i="29"/>
  <c r="N22" i="29"/>
  <c r="K22" i="29"/>
  <c r="G22" i="29"/>
  <c r="N21" i="29"/>
  <c r="K21" i="29"/>
  <c r="G21" i="29"/>
  <c r="N20" i="29"/>
  <c r="K20" i="29"/>
  <c r="G20" i="29"/>
  <c r="N19" i="29"/>
  <c r="K19" i="29"/>
  <c r="G19" i="29"/>
  <c r="N18" i="29"/>
  <c r="K18" i="29"/>
  <c r="G18" i="29"/>
  <c r="N17" i="29"/>
  <c r="K17" i="29"/>
  <c r="G17" i="29"/>
  <c r="N16" i="29"/>
  <c r="K16" i="29"/>
  <c r="G16" i="29"/>
  <c r="N15" i="29"/>
  <c r="K15" i="29"/>
  <c r="G15" i="29"/>
  <c r="N14" i="29"/>
  <c r="K14" i="29"/>
  <c r="G14" i="29"/>
  <c r="N13" i="29"/>
  <c r="K13" i="29"/>
  <c r="G13" i="29"/>
  <c r="N12" i="29"/>
  <c r="K12" i="29"/>
  <c r="G12" i="29"/>
  <c r="N11" i="29"/>
  <c r="K11" i="29"/>
  <c r="G11" i="29"/>
  <c r="N10" i="29"/>
  <c r="K10" i="29"/>
  <c r="G10" i="29"/>
  <c r="N9" i="29"/>
  <c r="K9" i="29"/>
  <c r="G9" i="29"/>
  <c r="N8" i="29"/>
  <c r="K8" i="29"/>
  <c r="G8" i="29"/>
  <c r="N7" i="29"/>
  <c r="K7" i="29"/>
  <c r="G7" i="29"/>
  <c r="N34" i="28"/>
  <c r="K34" i="28"/>
  <c r="G34" i="28"/>
  <c r="N33" i="28"/>
  <c r="K33" i="28"/>
  <c r="G33" i="28"/>
  <c r="N32" i="28"/>
  <c r="K32" i="28"/>
  <c r="G32" i="28"/>
  <c r="N31" i="28"/>
  <c r="K31" i="28"/>
  <c r="G31" i="28"/>
  <c r="N30" i="28"/>
  <c r="K30" i="28"/>
  <c r="G30" i="28"/>
  <c r="N29" i="28"/>
  <c r="K29" i="28"/>
  <c r="G29" i="28"/>
  <c r="N28" i="28"/>
  <c r="K28" i="28"/>
  <c r="G28" i="28"/>
  <c r="N27" i="28"/>
  <c r="K27" i="28"/>
  <c r="G27" i="28"/>
  <c r="N26" i="28"/>
  <c r="K26" i="28"/>
  <c r="G26" i="28"/>
  <c r="N25" i="28"/>
  <c r="K25" i="28"/>
  <c r="G25" i="28"/>
  <c r="N24" i="28"/>
  <c r="K24" i="28"/>
  <c r="G24" i="28"/>
  <c r="N23" i="28"/>
  <c r="K23" i="28"/>
  <c r="G23" i="28"/>
  <c r="N22" i="28"/>
  <c r="K22" i="28"/>
  <c r="G22" i="28"/>
  <c r="N21" i="28"/>
  <c r="K21" i="28"/>
  <c r="G21" i="28"/>
  <c r="N20" i="28"/>
  <c r="K20" i="28"/>
  <c r="G20" i="28"/>
  <c r="N19" i="28"/>
  <c r="K19" i="28"/>
  <c r="G19" i="28"/>
  <c r="N18" i="28"/>
  <c r="K18" i="28"/>
  <c r="G18" i="28"/>
  <c r="N17" i="28"/>
  <c r="K17" i="28"/>
  <c r="G17" i="28"/>
  <c r="N16" i="28"/>
  <c r="K16" i="28"/>
  <c r="G16" i="28"/>
  <c r="N15" i="28"/>
  <c r="K15" i="28"/>
  <c r="G15" i="28"/>
  <c r="N14" i="28"/>
  <c r="K14" i="28"/>
  <c r="G14" i="28"/>
  <c r="N13" i="28"/>
  <c r="K13" i="28"/>
  <c r="G13" i="28"/>
  <c r="N12" i="28"/>
  <c r="K12" i="28"/>
  <c r="G12" i="28"/>
  <c r="N11" i="28"/>
  <c r="K11" i="28"/>
  <c r="G11" i="28"/>
  <c r="N10" i="28"/>
  <c r="K10" i="28"/>
  <c r="G10" i="28"/>
  <c r="N9" i="28"/>
  <c r="K9" i="28"/>
  <c r="G9" i="28"/>
  <c r="N8" i="28"/>
  <c r="K8" i="28"/>
  <c r="G8" i="28"/>
  <c r="N7" i="28"/>
  <c r="K7" i="28"/>
  <c r="G7" i="28"/>
  <c r="N34" i="27"/>
  <c r="K34" i="27"/>
  <c r="G34" i="27"/>
  <c r="N33" i="27"/>
  <c r="K33" i="27"/>
  <c r="G33" i="27"/>
  <c r="N32" i="27"/>
  <c r="K32" i="27"/>
  <c r="G32" i="27"/>
  <c r="N31" i="27"/>
  <c r="K31" i="27"/>
  <c r="G31" i="27"/>
  <c r="N30" i="27"/>
  <c r="K30" i="27"/>
  <c r="G30" i="27"/>
  <c r="N29" i="27"/>
  <c r="K29" i="27"/>
  <c r="G29" i="27"/>
  <c r="N28" i="27"/>
  <c r="K28" i="27"/>
  <c r="G28" i="27"/>
  <c r="N27" i="27"/>
  <c r="K27" i="27"/>
  <c r="G27" i="27"/>
  <c r="N26" i="27"/>
  <c r="K26" i="27"/>
  <c r="G26" i="27"/>
  <c r="N25" i="27"/>
  <c r="K25" i="27"/>
  <c r="G25" i="27"/>
  <c r="N24" i="27"/>
  <c r="K24" i="27"/>
  <c r="G24" i="27"/>
  <c r="N23" i="27"/>
  <c r="K23" i="27"/>
  <c r="G23" i="27"/>
  <c r="N22" i="27"/>
  <c r="K22" i="27"/>
  <c r="G22" i="27"/>
  <c r="N21" i="27"/>
  <c r="K21" i="27"/>
  <c r="G21" i="27"/>
  <c r="N20" i="27"/>
  <c r="K20" i="27"/>
  <c r="G20" i="27"/>
  <c r="N19" i="27"/>
  <c r="K19" i="27"/>
  <c r="G19" i="27"/>
  <c r="N18" i="27"/>
  <c r="K18" i="27"/>
  <c r="G18" i="27"/>
  <c r="N17" i="27"/>
  <c r="K17" i="27"/>
  <c r="G17" i="27"/>
  <c r="N16" i="27"/>
  <c r="K16" i="27"/>
  <c r="G16" i="27"/>
  <c r="N15" i="27"/>
  <c r="K15" i="27"/>
  <c r="G15" i="27"/>
  <c r="N14" i="27"/>
  <c r="K14" i="27"/>
  <c r="G14" i="27"/>
  <c r="N13" i="27"/>
  <c r="K13" i="27"/>
  <c r="G13" i="27"/>
  <c r="N12" i="27"/>
  <c r="K12" i="27"/>
  <c r="G12" i="27"/>
  <c r="N11" i="27"/>
  <c r="K11" i="27"/>
  <c r="G11" i="27"/>
  <c r="N10" i="27"/>
  <c r="K10" i="27"/>
  <c r="G10" i="27"/>
  <c r="N9" i="27"/>
  <c r="K9" i="27"/>
  <c r="G9" i="27"/>
  <c r="N8" i="27"/>
  <c r="K8" i="27"/>
  <c r="G8" i="27"/>
  <c r="N7" i="27"/>
  <c r="K7" i="27"/>
  <c r="G7" i="27"/>
  <c r="N34" i="26"/>
  <c r="K34" i="26"/>
  <c r="G34" i="26"/>
  <c r="N33" i="26"/>
  <c r="K33" i="26"/>
  <c r="G33" i="26"/>
  <c r="N32" i="26"/>
  <c r="K32" i="26"/>
  <c r="G32" i="26"/>
  <c r="N31" i="26"/>
  <c r="K31" i="26"/>
  <c r="G31" i="26"/>
  <c r="N30" i="26"/>
  <c r="K30" i="26"/>
  <c r="G30" i="26"/>
  <c r="N29" i="26"/>
  <c r="K29" i="26"/>
  <c r="G29" i="26"/>
  <c r="N28" i="26"/>
  <c r="K28" i="26"/>
  <c r="G28" i="26"/>
  <c r="N27" i="26"/>
  <c r="K27" i="26"/>
  <c r="G27" i="26"/>
  <c r="N26" i="26"/>
  <c r="K26" i="26"/>
  <c r="G26" i="26"/>
  <c r="N25" i="26"/>
  <c r="K25" i="26"/>
  <c r="G25" i="26"/>
  <c r="N24" i="26"/>
  <c r="K24" i="26"/>
  <c r="G24" i="26"/>
  <c r="N23" i="26"/>
  <c r="K23" i="26"/>
  <c r="G23" i="26"/>
  <c r="N22" i="26"/>
  <c r="K22" i="26"/>
  <c r="G22" i="26"/>
  <c r="N21" i="26"/>
  <c r="K21" i="26"/>
  <c r="G21" i="26"/>
  <c r="N20" i="26"/>
  <c r="K20" i="26"/>
  <c r="G20" i="26"/>
  <c r="N19" i="26"/>
  <c r="K19" i="26"/>
  <c r="G19" i="26"/>
  <c r="N18" i="26"/>
  <c r="K18" i="26"/>
  <c r="G18" i="26"/>
  <c r="N17" i="26"/>
  <c r="K17" i="26"/>
  <c r="G17" i="26"/>
  <c r="N16" i="26"/>
  <c r="K16" i="26"/>
  <c r="G16" i="26"/>
  <c r="N15" i="26"/>
  <c r="K15" i="26"/>
  <c r="G15" i="26"/>
  <c r="N14" i="26"/>
  <c r="K14" i="26"/>
  <c r="G14" i="26"/>
  <c r="N13" i="26"/>
  <c r="K13" i="26"/>
  <c r="G13" i="26"/>
  <c r="N12" i="26"/>
  <c r="K12" i="26"/>
  <c r="G12" i="26"/>
  <c r="N11" i="26"/>
  <c r="K11" i="26"/>
  <c r="G11" i="26"/>
  <c r="N10" i="26"/>
  <c r="K10" i="26"/>
  <c r="G10" i="26"/>
  <c r="N9" i="26"/>
  <c r="K9" i="26"/>
  <c r="G9" i="26"/>
  <c r="N8" i="26"/>
  <c r="K8" i="26"/>
  <c r="G8" i="26"/>
  <c r="N7" i="26"/>
  <c r="K7" i="26"/>
  <c r="G7" i="26"/>
  <c r="N34" i="25"/>
  <c r="K34" i="25"/>
  <c r="G34" i="25"/>
  <c r="N33" i="25"/>
  <c r="K33" i="25"/>
  <c r="G33" i="25"/>
  <c r="N32" i="25"/>
  <c r="K32" i="25"/>
  <c r="G32" i="25"/>
  <c r="N31" i="25"/>
  <c r="K31" i="25"/>
  <c r="G31" i="25"/>
  <c r="N30" i="25"/>
  <c r="K30" i="25"/>
  <c r="G30" i="25"/>
  <c r="N29" i="25"/>
  <c r="K29" i="25"/>
  <c r="G29" i="25"/>
  <c r="N28" i="25"/>
  <c r="K28" i="25"/>
  <c r="G28" i="25"/>
  <c r="N27" i="25"/>
  <c r="K27" i="25"/>
  <c r="G27" i="25"/>
  <c r="N26" i="25"/>
  <c r="K26" i="25"/>
  <c r="G26" i="25"/>
  <c r="N25" i="25"/>
  <c r="K25" i="25"/>
  <c r="G25" i="25"/>
  <c r="N24" i="25"/>
  <c r="K24" i="25"/>
  <c r="G24" i="25"/>
  <c r="N23" i="25"/>
  <c r="K23" i="25"/>
  <c r="G23" i="25"/>
  <c r="N22" i="25"/>
  <c r="K22" i="25"/>
  <c r="G22" i="25"/>
  <c r="N21" i="25"/>
  <c r="K21" i="25"/>
  <c r="G21" i="25"/>
  <c r="N20" i="25"/>
  <c r="K20" i="25"/>
  <c r="G20" i="25"/>
  <c r="N19" i="25"/>
  <c r="K19" i="25"/>
  <c r="G19" i="25"/>
  <c r="N18" i="25"/>
  <c r="K18" i="25"/>
  <c r="G18" i="25"/>
  <c r="N17" i="25"/>
  <c r="K17" i="25"/>
  <c r="G17" i="25"/>
  <c r="N16" i="25"/>
  <c r="K16" i="25"/>
  <c r="G16" i="25"/>
  <c r="N15" i="25"/>
  <c r="K15" i="25"/>
  <c r="G15" i="25"/>
  <c r="N14" i="25"/>
  <c r="K14" i="25"/>
  <c r="G14" i="25"/>
  <c r="N13" i="25"/>
  <c r="K13" i="25"/>
  <c r="G13" i="25"/>
  <c r="N12" i="25"/>
  <c r="K12" i="25"/>
  <c r="G12" i="25"/>
  <c r="N11" i="25"/>
  <c r="K11" i="25"/>
  <c r="G11" i="25"/>
  <c r="N10" i="25"/>
  <c r="K10" i="25"/>
  <c r="G10" i="25"/>
  <c r="N9" i="25"/>
  <c r="K9" i="25"/>
  <c r="G9" i="25"/>
  <c r="N8" i="25"/>
  <c r="K8" i="25"/>
  <c r="G8" i="25"/>
  <c r="N7" i="25"/>
  <c r="K7" i="25"/>
  <c r="G7" i="25"/>
  <c r="N34" i="24"/>
  <c r="K34" i="24"/>
  <c r="G34" i="24"/>
  <c r="N33" i="24"/>
  <c r="K33" i="24"/>
  <c r="G33" i="24"/>
  <c r="N32" i="24"/>
  <c r="K32" i="24"/>
  <c r="G32" i="24"/>
  <c r="N31" i="24"/>
  <c r="K31" i="24"/>
  <c r="G31" i="24"/>
  <c r="N30" i="24"/>
  <c r="K30" i="24"/>
  <c r="G30" i="24"/>
  <c r="N29" i="24"/>
  <c r="K29" i="24"/>
  <c r="G29" i="24"/>
  <c r="N28" i="24"/>
  <c r="K28" i="24"/>
  <c r="G28" i="24"/>
  <c r="N27" i="24"/>
  <c r="K27" i="24"/>
  <c r="G27" i="24"/>
  <c r="N26" i="24"/>
  <c r="K26" i="24"/>
  <c r="G26" i="24"/>
  <c r="N25" i="24"/>
  <c r="K25" i="24"/>
  <c r="G25" i="24"/>
  <c r="N24" i="24"/>
  <c r="K24" i="24"/>
  <c r="G24" i="24"/>
  <c r="N23" i="24"/>
  <c r="K23" i="24"/>
  <c r="G23" i="24"/>
  <c r="N22" i="24"/>
  <c r="K22" i="24"/>
  <c r="G22" i="24"/>
  <c r="N21" i="24"/>
  <c r="K21" i="24"/>
  <c r="G21" i="24"/>
  <c r="N20" i="24"/>
  <c r="K20" i="24"/>
  <c r="G20" i="24"/>
  <c r="N19" i="24"/>
  <c r="K19" i="24"/>
  <c r="G19" i="24"/>
  <c r="N18" i="24"/>
  <c r="K18" i="24"/>
  <c r="G18" i="24"/>
  <c r="N17" i="24"/>
  <c r="K17" i="24"/>
  <c r="G17" i="24"/>
  <c r="N16" i="24"/>
  <c r="K16" i="24"/>
  <c r="G16" i="24"/>
  <c r="N15" i="24"/>
  <c r="K15" i="24"/>
  <c r="G15" i="24"/>
  <c r="N14" i="24"/>
  <c r="K14" i="24"/>
  <c r="G14" i="24"/>
  <c r="N13" i="24"/>
  <c r="K13" i="24"/>
  <c r="G13" i="24"/>
  <c r="N12" i="24"/>
  <c r="K12" i="24"/>
  <c r="G12" i="24"/>
  <c r="N11" i="24"/>
  <c r="K11" i="24"/>
  <c r="G11" i="24"/>
  <c r="N10" i="24"/>
  <c r="K10" i="24"/>
  <c r="G10" i="24"/>
  <c r="N9" i="24"/>
  <c r="K9" i="24"/>
  <c r="G9" i="24"/>
  <c r="N8" i="24"/>
  <c r="K8" i="24"/>
  <c r="G8" i="24"/>
  <c r="N7" i="24"/>
  <c r="K7" i="24"/>
  <c r="G7" i="24"/>
  <c r="N34" i="23"/>
  <c r="K34" i="23"/>
  <c r="G34" i="23"/>
  <c r="N33" i="23"/>
  <c r="K33" i="23"/>
  <c r="G33" i="23"/>
  <c r="N32" i="23"/>
  <c r="K32" i="23"/>
  <c r="G32" i="23"/>
  <c r="N31" i="23"/>
  <c r="K31" i="23"/>
  <c r="G31" i="23"/>
  <c r="N30" i="23"/>
  <c r="K30" i="23"/>
  <c r="G30" i="23"/>
  <c r="N29" i="23"/>
  <c r="K29" i="23"/>
  <c r="G29" i="23"/>
  <c r="N28" i="23"/>
  <c r="K28" i="23"/>
  <c r="G28" i="23"/>
  <c r="N27" i="23"/>
  <c r="K27" i="23"/>
  <c r="G27" i="23"/>
  <c r="N26" i="23"/>
  <c r="K26" i="23"/>
  <c r="G26" i="23"/>
  <c r="N25" i="23"/>
  <c r="K25" i="23"/>
  <c r="G25" i="23"/>
  <c r="N24" i="23"/>
  <c r="K24" i="23"/>
  <c r="G24" i="23"/>
  <c r="N23" i="23"/>
  <c r="K23" i="23"/>
  <c r="G23" i="23"/>
  <c r="N22" i="23"/>
  <c r="K22" i="23"/>
  <c r="G22" i="23"/>
  <c r="N21" i="23"/>
  <c r="K21" i="23"/>
  <c r="G21" i="23"/>
  <c r="N20" i="23"/>
  <c r="K20" i="23"/>
  <c r="G20" i="23"/>
  <c r="N19" i="23"/>
  <c r="K19" i="23"/>
  <c r="G19" i="23"/>
  <c r="N18" i="23"/>
  <c r="K18" i="23"/>
  <c r="G18" i="23"/>
  <c r="N17" i="23"/>
  <c r="K17" i="23"/>
  <c r="G17" i="23"/>
  <c r="N16" i="23"/>
  <c r="K16" i="23"/>
  <c r="G16" i="23"/>
  <c r="N15" i="23"/>
  <c r="K15" i="23"/>
  <c r="G15" i="23"/>
  <c r="N14" i="23"/>
  <c r="K14" i="23"/>
  <c r="G14" i="23"/>
  <c r="N13" i="23"/>
  <c r="K13" i="23"/>
  <c r="G13" i="23"/>
  <c r="N12" i="23"/>
  <c r="K12" i="23"/>
  <c r="G12" i="23"/>
  <c r="N11" i="23"/>
  <c r="K11" i="23"/>
  <c r="G11" i="23"/>
  <c r="N10" i="23"/>
  <c r="K10" i="23"/>
  <c r="G10" i="23"/>
  <c r="N9" i="23"/>
  <c r="K9" i="23"/>
  <c r="G9" i="23"/>
  <c r="N8" i="23"/>
  <c r="K8" i="23"/>
  <c r="G8" i="23"/>
  <c r="N7" i="23"/>
  <c r="K7" i="23"/>
  <c r="G7" i="23"/>
  <c r="N34" i="22"/>
  <c r="K34" i="22"/>
  <c r="G34" i="22"/>
  <c r="N33" i="22"/>
  <c r="K33" i="22"/>
  <c r="G33" i="22"/>
  <c r="N32" i="22"/>
  <c r="K32" i="22"/>
  <c r="G32" i="22"/>
  <c r="N31" i="22"/>
  <c r="K31" i="22"/>
  <c r="G31" i="22"/>
  <c r="N30" i="22"/>
  <c r="K30" i="22"/>
  <c r="G30" i="22"/>
  <c r="N29" i="22"/>
  <c r="K29" i="22"/>
  <c r="G29" i="22"/>
  <c r="N28" i="22"/>
  <c r="K28" i="22"/>
  <c r="G28" i="22"/>
  <c r="N27" i="22"/>
  <c r="K27" i="22"/>
  <c r="G27" i="22"/>
  <c r="N26" i="22"/>
  <c r="K26" i="22"/>
  <c r="G26" i="22"/>
  <c r="N25" i="22"/>
  <c r="K25" i="22"/>
  <c r="G25" i="22"/>
  <c r="N24" i="22"/>
  <c r="K24" i="22"/>
  <c r="G24" i="22"/>
  <c r="N23" i="22"/>
  <c r="K23" i="22"/>
  <c r="G23" i="22"/>
  <c r="N22" i="22"/>
  <c r="K22" i="22"/>
  <c r="G22" i="22"/>
  <c r="N21" i="22"/>
  <c r="K21" i="22"/>
  <c r="G21" i="22"/>
  <c r="N20" i="22"/>
  <c r="K20" i="22"/>
  <c r="G20" i="22"/>
  <c r="N19" i="22"/>
  <c r="K19" i="22"/>
  <c r="G19" i="22"/>
  <c r="N18" i="22"/>
  <c r="K18" i="22"/>
  <c r="G18" i="22"/>
  <c r="N17" i="22"/>
  <c r="K17" i="22"/>
  <c r="G17" i="22"/>
  <c r="N16" i="22"/>
  <c r="K16" i="22"/>
  <c r="G16" i="22"/>
  <c r="N15" i="22"/>
  <c r="K15" i="22"/>
  <c r="G15" i="22"/>
  <c r="N14" i="22"/>
  <c r="K14" i="22"/>
  <c r="G14" i="22"/>
  <c r="N13" i="22"/>
  <c r="K13" i="22"/>
  <c r="G13" i="22"/>
  <c r="N12" i="22"/>
  <c r="K12" i="22"/>
  <c r="G12" i="22"/>
  <c r="N11" i="22"/>
  <c r="K11" i="22"/>
  <c r="G11" i="22"/>
  <c r="N10" i="22"/>
  <c r="K10" i="22"/>
  <c r="G10" i="22"/>
  <c r="N9" i="22"/>
  <c r="K9" i="22"/>
  <c r="G9" i="22"/>
  <c r="N8" i="22"/>
  <c r="K8" i="22"/>
  <c r="G8" i="22"/>
  <c r="N7" i="22"/>
  <c r="K7" i="22"/>
  <c r="G7" i="22"/>
  <c r="N34" i="18"/>
  <c r="K34" i="18"/>
  <c r="G34" i="18"/>
  <c r="N33" i="18"/>
  <c r="K33" i="18"/>
  <c r="G33" i="18"/>
  <c r="N32" i="18"/>
  <c r="K32" i="18"/>
  <c r="G32" i="18"/>
  <c r="N31" i="18"/>
  <c r="K31" i="18"/>
  <c r="G31" i="18"/>
  <c r="N30" i="18"/>
  <c r="K30" i="18"/>
  <c r="G30" i="18"/>
  <c r="N29" i="18"/>
  <c r="K29" i="18"/>
  <c r="G29" i="18"/>
  <c r="N28" i="18"/>
  <c r="K28" i="18"/>
  <c r="G28" i="18"/>
  <c r="N27" i="18"/>
  <c r="K27" i="18"/>
  <c r="G27" i="18"/>
  <c r="N26" i="18"/>
  <c r="K26" i="18"/>
  <c r="G26" i="18"/>
  <c r="N25" i="18"/>
  <c r="K25" i="18"/>
  <c r="G25" i="18"/>
  <c r="N24" i="18"/>
  <c r="K24" i="18"/>
  <c r="G24" i="18"/>
  <c r="N23" i="18"/>
  <c r="K23" i="18"/>
  <c r="G23" i="18"/>
  <c r="N22" i="18"/>
  <c r="K22" i="18"/>
  <c r="G22" i="18"/>
  <c r="N21" i="18"/>
  <c r="K21" i="18"/>
  <c r="G21" i="18"/>
  <c r="N20" i="18"/>
  <c r="K20" i="18"/>
  <c r="G20" i="18"/>
  <c r="N19" i="18"/>
  <c r="K19" i="18"/>
  <c r="G19" i="18"/>
  <c r="N18" i="18"/>
  <c r="K18" i="18"/>
  <c r="G18" i="18"/>
  <c r="N17" i="18"/>
  <c r="K17" i="18"/>
  <c r="G17" i="18"/>
  <c r="N16" i="18"/>
  <c r="K16" i="18"/>
  <c r="G16" i="18"/>
  <c r="N15" i="18"/>
  <c r="K15" i="18"/>
  <c r="G15" i="18"/>
  <c r="N14" i="18"/>
  <c r="K14" i="18"/>
  <c r="G14" i="18"/>
  <c r="N13" i="18"/>
  <c r="K13" i="18"/>
  <c r="G13" i="18"/>
  <c r="N12" i="18"/>
  <c r="K12" i="18"/>
  <c r="G12" i="18"/>
  <c r="N11" i="18"/>
  <c r="K11" i="18"/>
  <c r="G11" i="18"/>
  <c r="N10" i="18"/>
  <c r="K10" i="18"/>
  <c r="G10" i="18"/>
  <c r="N9" i="18"/>
  <c r="K9" i="18"/>
  <c r="G9" i="18"/>
  <c r="N8" i="18"/>
  <c r="K8" i="18"/>
  <c r="G8" i="18"/>
  <c r="N7" i="18"/>
  <c r="K7" i="18"/>
  <c r="G7" i="18"/>
  <c r="N34" i="17"/>
  <c r="K34" i="17"/>
  <c r="G34" i="17"/>
  <c r="N33" i="17"/>
  <c r="K33" i="17"/>
  <c r="G33" i="17"/>
  <c r="N32" i="17"/>
  <c r="K32" i="17"/>
  <c r="G32" i="17"/>
  <c r="N31" i="17"/>
  <c r="K31" i="17"/>
  <c r="G31" i="17"/>
  <c r="N30" i="17"/>
  <c r="K30" i="17"/>
  <c r="G30" i="17"/>
  <c r="N29" i="17"/>
  <c r="K29" i="17"/>
  <c r="G29" i="17"/>
  <c r="N28" i="17"/>
  <c r="K28" i="17"/>
  <c r="G28" i="17"/>
  <c r="N27" i="17"/>
  <c r="K27" i="17"/>
  <c r="G27" i="17"/>
  <c r="N26" i="17"/>
  <c r="K26" i="17"/>
  <c r="G26" i="17"/>
  <c r="N25" i="17"/>
  <c r="K25" i="17"/>
  <c r="G25" i="17"/>
  <c r="N24" i="17"/>
  <c r="K24" i="17"/>
  <c r="G24" i="17"/>
  <c r="N23" i="17"/>
  <c r="K23" i="17"/>
  <c r="G23" i="17"/>
  <c r="N22" i="17"/>
  <c r="K22" i="17"/>
  <c r="G22" i="17"/>
  <c r="N21" i="17"/>
  <c r="K21" i="17"/>
  <c r="G21" i="17"/>
  <c r="N20" i="17"/>
  <c r="K20" i="17"/>
  <c r="G20" i="17"/>
  <c r="N19" i="17"/>
  <c r="K19" i="17"/>
  <c r="G19" i="17"/>
  <c r="N18" i="17"/>
  <c r="K18" i="17"/>
  <c r="G18" i="17"/>
  <c r="N17" i="17"/>
  <c r="K17" i="17"/>
  <c r="G17" i="17"/>
  <c r="N16" i="17"/>
  <c r="K16" i="17"/>
  <c r="G16" i="17"/>
  <c r="N15" i="17"/>
  <c r="K15" i="17"/>
  <c r="G15" i="17"/>
  <c r="N14" i="17"/>
  <c r="K14" i="17"/>
  <c r="G14" i="17"/>
  <c r="N13" i="17"/>
  <c r="K13" i="17"/>
  <c r="G13" i="17"/>
  <c r="N12" i="17"/>
  <c r="K12" i="17"/>
  <c r="G12" i="17"/>
  <c r="N11" i="17"/>
  <c r="K11" i="17"/>
  <c r="G11" i="17"/>
  <c r="N10" i="17"/>
  <c r="K10" i="17"/>
  <c r="G10" i="17"/>
  <c r="N9" i="17"/>
  <c r="K9" i="17"/>
  <c r="G9" i="17"/>
  <c r="N8" i="17"/>
  <c r="K8" i="17"/>
  <c r="G8" i="17"/>
  <c r="N7" i="17"/>
  <c r="K7" i="17"/>
  <c r="G7" i="17"/>
  <c r="N34" i="16"/>
  <c r="K34" i="16"/>
  <c r="G34" i="16"/>
  <c r="N33" i="16"/>
  <c r="K33" i="16"/>
  <c r="G33" i="16"/>
  <c r="N32" i="16"/>
  <c r="K32" i="16"/>
  <c r="G32" i="16"/>
  <c r="N31" i="16"/>
  <c r="K31" i="16"/>
  <c r="G31" i="16"/>
  <c r="N30" i="16"/>
  <c r="K30" i="16"/>
  <c r="G30" i="16"/>
  <c r="N29" i="16"/>
  <c r="K29" i="16"/>
  <c r="G29" i="16"/>
  <c r="N28" i="16"/>
  <c r="K28" i="16"/>
  <c r="G28" i="16"/>
  <c r="N27" i="16"/>
  <c r="K27" i="16"/>
  <c r="G27" i="16"/>
  <c r="N26" i="16"/>
  <c r="K26" i="16"/>
  <c r="G26" i="16"/>
  <c r="N25" i="16"/>
  <c r="K25" i="16"/>
  <c r="G25" i="16"/>
  <c r="N24" i="16"/>
  <c r="K24" i="16"/>
  <c r="G24" i="16"/>
  <c r="N23" i="16"/>
  <c r="K23" i="16"/>
  <c r="G23" i="16"/>
  <c r="N22" i="16"/>
  <c r="K22" i="16"/>
  <c r="G22" i="16"/>
  <c r="N21" i="16"/>
  <c r="K21" i="16"/>
  <c r="G21" i="16"/>
  <c r="N20" i="16"/>
  <c r="K20" i="16"/>
  <c r="G20" i="16"/>
  <c r="N19" i="16"/>
  <c r="K19" i="16"/>
  <c r="G19" i="16"/>
  <c r="N18" i="16"/>
  <c r="K18" i="16"/>
  <c r="G18" i="16"/>
  <c r="N17" i="16"/>
  <c r="K17" i="16"/>
  <c r="G17" i="16"/>
  <c r="N16" i="16"/>
  <c r="K16" i="16"/>
  <c r="G16" i="16"/>
  <c r="N15" i="16"/>
  <c r="K15" i="16"/>
  <c r="G15" i="16"/>
  <c r="N14" i="16"/>
  <c r="K14" i="16"/>
  <c r="G14" i="16"/>
  <c r="N13" i="16"/>
  <c r="K13" i="16"/>
  <c r="G13" i="16"/>
  <c r="N12" i="16"/>
  <c r="K12" i="16"/>
  <c r="G12" i="16"/>
  <c r="N11" i="16"/>
  <c r="K11" i="16"/>
  <c r="G11" i="16"/>
  <c r="N10" i="16"/>
  <c r="K10" i="16"/>
  <c r="G10" i="16"/>
  <c r="N9" i="16"/>
  <c r="K9" i="16"/>
  <c r="G9" i="16"/>
  <c r="N8" i="16"/>
  <c r="K8" i="16"/>
  <c r="G8" i="16"/>
  <c r="N7" i="16"/>
  <c r="K7" i="16"/>
  <c r="G7" i="16"/>
  <c r="N34" i="15"/>
  <c r="K34" i="15"/>
  <c r="G34" i="15"/>
  <c r="N33" i="15"/>
  <c r="K33" i="15"/>
  <c r="G33" i="15"/>
  <c r="N32" i="15"/>
  <c r="K32" i="15"/>
  <c r="G32" i="15"/>
  <c r="N31" i="15"/>
  <c r="K31" i="15"/>
  <c r="G31" i="15"/>
  <c r="N30" i="15"/>
  <c r="K30" i="15"/>
  <c r="G30" i="15"/>
  <c r="N29" i="15"/>
  <c r="K29" i="15"/>
  <c r="G29" i="15"/>
  <c r="N28" i="15"/>
  <c r="K28" i="15"/>
  <c r="G28" i="15"/>
  <c r="N27" i="15"/>
  <c r="K27" i="15"/>
  <c r="G27" i="15"/>
  <c r="N26" i="15"/>
  <c r="K26" i="15"/>
  <c r="G26" i="15"/>
  <c r="N25" i="15"/>
  <c r="K25" i="15"/>
  <c r="G25" i="15"/>
  <c r="N24" i="15"/>
  <c r="K24" i="15"/>
  <c r="G24" i="15"/>
  <c r="N23" i="15"/>
  <c r="K23" i="15"/>
  <c r="G23" i="15"/>
  <c r="N22" i="15"/>
  <c r="K22" i="15"/>
  <c r="G22" i="15"/>
  <c r="N21" i="15"/>
  <c r="K21" i="15"/>
  <c r="G21" i="15"/>
  <c r="N20" i="15"/>
  <c r="K20" i="15"/>
  <c r="G20" i="15"/>
  <c r="N19" i="15"/>
  <c r="K19" i="15"/>
  <c r="G19" i="15"/>
  <c r="N18" i="15"/>
  <c r="K18" i="15"/>
  <c r="G18" i="15"/>
  <c r="N17" i="15"/>
  <c r="K17" i="15"/>
  <c r="G17" i="15"/>
  <c r="N16" i="15"/>
  <c r="K16" i="15"/>
  <c r="G16" i="15"/>
  <c r="N15" i="15"/>
  <c r="K15" i="15"/>
  <c r="G15" i="15"/>
  <c r="N14" i="15"/>
  <c r="K14" i="15"/>
  <c r="G14" i="15"/>
  <c r="N13" i="15"/>
  <c r="K13" i="15"/>
  <c r="G13" i="15"/>
  <c r="N12" i="15"/>
  <c r="K12" i="15"/>
  <c r="G12" i="15"/>
  <c r="N11" i="15"/>
  <c r="K11" i="15"/>
  <c r="G11" i="15"/>
  <c r="N10" i="15"/>
  <c r="K10" i="15"/>
  <c r="G10" i="15"/>
  <c r="N9" i="15"/>
  <c r="K9" i="15"/>
  <c r="G9" i="15"/>
  <c r="N8" i="15"/>
  <c r="K8" i="15"/>
  <c r="G8" i="15"/>
  <c r="N7" i="15"/>
  <c r="K7" i="15"/>
  <c r="G7" i="15"/>
  <c r="F39" i="1"/>
  <c r="F40" i="1" s="1"/>
  <c r="D49" i="1" s="1"/>
  <c r="I6" i="14"/>
  <c r="I7" i="14" s="1"/>
  <c r="H13" i="14" s="1"/>
  <c r="B6" i="14"/>
  <c r="B8" i="14"/>
  <c r="B10" i="14"/>
  <c r="L6" i="14" s="1"/>
  <c r="G16" i="14" s="1"/>
  <c r="B12" i="14"/>
  <c r="E8" i="14"/>
  <c r="M7" i="14"/>
  <c r="H17" i="14" s="1"/>
  <c r="B14" i="14"/>
  <c r="N7" i="14" s="1"/>
  <c r="H18" i="14" s="1"/>
  <c r="B16" i="14"/>
  <c r="O7" i="14" s="1"/>
  <c r="H19" i="14" s="1"/>
  <c r="M6" i="14"/>
  <c r="G17" i="14" s="1"/>
  <c r="E4" i="14"/>
  <c r="H44" i="1"/>
  <c r="C44" i="1"/>
  <c r="G82"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9" i="14"/>
  <c r="O6" i="14"/>
  <c r="G19" i="14" s="1"/>
  <c r="E10" i="14"/>
  <c r="G13" i="14"/>
  <c r="N35" i="44" l="1"/>
  <c r="M35" i="44" s="1"/>
  <c r="K35" i="33"/>
  <c r="J35" i="33" s="1"/>
  <c r="K35" i="41"/>
  <c r="J35" i="41" s="1"/>
  <c r="G35" i="26"/>
  <c r="F35" i="26" s="1"/>
  <c r="G35" i="28"/>
  <c r="F35" i="28" s="1"/>
  <c r="K35" i="35"/>
  <c r="J35" i="35" s="1"/>
  <c r="K35" i="37"/>
  <c r="J35" i="37" s="1"/>
  <c r="L7" i="14"/>
  <c r="H16" i="14" s="1"/>
  <c r="N35" i="22"/>
  <c r="M35" i="22" s="1"/>
  <c r="K35" i="39"/>
  <c r="J35" i="39" s="1"/>
  <c r="K35" i="43"/>
  <c r="J35" i="43" s="1"/>
  <c r="G35" i="17"/>
  <c r="F35" i="17" s="1"/>
  <c r="N35" i="43"/>
  <c r="M35" i="43" s="1"/>
  <c r="M34" i="47"/>
  <c r="L34" i="47" s="1"/>
  <c r="J34" i="47"/>
  <c r="I34" i="47" s="1"/>
  <c r="G35" i="27"/>
  <c r="F35" i="27" s="1"/>
  <c r="J35" i="45"/>
  <c r="I35" i="45" s="1"/>
  <c r="F35" i="45"/>
  <c r="E35" i="45" s="1"/>
  <c r="G35" i="22"/>
  <c r="F35" i="22" s="1"/>
  <c r="N35" i="23"/>
  <c r="M35" i="23" s="1"/>
  <c r="N35" i="29"/>
  <c r="M35" i="29" s="1"/>
  <c r="K35" i="34"/>
  <c r="J35" i="34" s="1"/>
  <c r="N35" i="40"/>
  <c r="M35" i="40" s="1"/>
  <c r="J35" i="46"/>
  <c r="I35" i="46" s="1"/>
  <c r="N35" i="13"/>
  <c r="M35" i="13" s="1"/>
  <c r="N6" i="14"/>
  <c r="G18" i="14" s="1"/>
  <c r="K35" i="15"/>
  <c r="J35" i="15" s="1"/>
  <c r="G35" i="16"/>
  <c r="F35" i="16" s="1"/>
  <c r="N35" i="24"/>
  <c r="M35" i="24" s="1"/>
  <c r="K35" i="24"/>
  <c r="J35" i="24" s="1"/>
  <c r="K35" i="25"/>
  <c r="J35" i="25" s="1"/>
  <c r="N35" i="25"/>
  <c r="M35" i="25" s="1"/>
  <c r="N35" i="28"/>
  <c r="M35" i="28" s="1"/>
  <c r="N35" i="32"/>
  <c r="M35" i="32" s="1"/>
  <c r="G35" i="32"/>
  <c r="F35" i="32" s="1"/>
  <c r="K35" i="32"/>
  <c r="J35" i="32" s="1"/>
  <c r="G35" i="41"/>
  <c r="F35" i="41" s="1"/>
  <c r="G35" i="43"/>
  <c r="F35" i="43" s="1"/>
  <c r="F34" i="47"/>
  <c r="E34" i="47" s="1"/>
  <c r="J35" i="12"/>
  <c r="I35" i="12" s="1"/>
  <c r="N35" i="15"/>
  <c r="M35" i="15" s="1"/>
  <c r="K35" i="16"/>
  <c r="J35" i="16" s="1"/>
  <c r="K35" i="17"/>
  <c r="J35" i="17" s="1"/>
  <c r="G35" i="34"/>
  <c r="F35" i="34" s="1"/>
  <c r="G35" i="35"/>
  <c r="F35" i="35" s="1"/>
  <c r="N35" i="36"/>
  <c r="M35" i="36" s="1"/>
  <c r="G35" i="36"/>
  <c r="F35" i="36" s="1"/>
  <c r="K35" i="36"/>
  <c r="J35" i="36" s="1"/>
  <c r="G35" i="40"/>
  <c r="F35" i="40" s="1"/>
  <c r="N35" i="41"/>
  <c r="M35" i="41" s="1"/>
  <c r="G35" i="18"/>
  <c r="F35" i="18" s="1"/>
  <c r="F34" i="11"/>
  <c r="E34" i="11" s="1"/>
  <c r="F35" i="12"/>
  <c r="E35" i="12" s="1"/>
  <c r="G35" i="13"/>
  <c r="F35" i="13" s="1"/>
  <c r="N35" i="17"/>
  <c r="M35" i="17" s="1"/>
  <c r="K35" i="26"/>
  <c r="J35" i="26" s="1"/>
  <c r="N35" i="26"/>
  <c r="M35" i="26" s="1"/>
  <c r="N35" i="34"/>
  <c r="M35" i="34" s="1"/>
  <c r="K35" i="38"/>
  <c r="J35" i="38" s="1"/>
  <c r="K35" i="40"/>
  <c r="J35" i="40" s="1"/>
  <c r="K35" i="42"/>
  <c r="J35" i="42" s="1"/>
  <c r="K35" i="44"/>
  <c r="J35" i="44" s="1"/>
  <c r="M35" i="46"/>
  <c r="L35" i="46" s="1"/>
  <c r="F35" i="46"/>
  <c r="E35" i="46" s="1"/>
  <c r="J7" i="14"/>
  <c r="H14" i="14" s="1"/>
  <c r="E5" i="14"/>
  <c r="J6" i="14"/>
  <c r="G14" i="14" s="1"/>
  <c r="G35" i="42"/>
  <c r="F35" i="42" s="1"/>
  <c r="J34" i="11"/>
  <c r="I34" i="11" s="1"/>
  <c r="N35" i="16"/>
  <c r="M35" i="16" s="1"/>
  <c r="N35" i="18"/>
  <c r="M35" i="18" s="1"/>
  <c r="K35" i="28"/>
  <c r="J35" i="28" s="1"/>
  <c r="G35" i="29"/>
  <c r="F35" i="29" s="1"/>
  <c r="K35" i="29"/>
  <c r="J35" i="29" s="1"/>
  <c r="N35" i="33"/>
  <c r="M35" i="33" s="1"/>
  <c r="N35" i="37"/>
  <c r="M35" i="37" s="1"/>
  <c r="G35" i="38"/>
  <c r="F35" i="38" s="1"/>
  <c r="N35" i="39"/>
  <c r="M35" i="39" s="1"/>
  <c r="N35" i="42"/>
  <c r="M35" i="42" s="1"/>
  <c r="G10" i="49"/>
  <c r="M34" i="11"/>
  <c r="L34" i="11" s="1"/>
  <c r="K35" i="13"/>
  <c r="J35" i="13" s="1"/>
  <c r="K35" i="18"/>
  <c r="J35" i="18" s="1"/>
  <c r="G35" i="24"/>
  <c r="F35" i="24" s="1"/>
  <c r="N35" i="27"/>
  <c r="M35" i="27" s="1"/>
  <c r="M35" i="12"/>
  <c r="L35" i="12" s="1"/>
  <c r="K7" i="14"/>
  <c r="H15" i="14" s="1"/>
  <c r="K6" i="14"/>
  <c r="G15" i="14" s="1"/>
  <c r="E6" i="14"/>
  <c r="G35" i="15"/>
  <c r="F35" i="15" s="1"/>
  <c r="K35" i="22"/>
  <c r="J35" i="22" s="1"/>
  <c r="G35" i="23"/>
  <c r="F35" i="23" s="1"/>
  <c r="K35" i="23"/>
  <c r="J35" i="23" s="1"/>
  <c r="G35" i="25"/>
  <c r="F35" i="25" s="1"/>
  <c r="K35" i="27"/>
  <c r="J35" i="27" s="1"/>
  <c r="G35" i="33"/>
  <c r="F35" i="33" s="1"/>
  <c r="N35" i="35"/>
  <c r="M35" i="35" s="1"/>
  <c r="G35" i="37"/>
  <c r="F35" i="37" s="1"/>
  <c r="N35" i="38"/>
  <c r="M35" i="38" s="1"/>
  <c r="G35" i="39"/>
  <c r="F35" i="39" s="1"/>
  <c r="G35" i="44"/>
  <c r="F35" i="44" s="1"/>
  <c r="M35" i="45"/>
  <c r="L35" i="45" s="1"/>
  <c r="E7" i="14"/>
  <c r="G20" i="14" l="1"/>
  <c r="H20" i="14"/>
</calcChain>
</file>

<file path=xl/sharedStrings.xml><?xml version="1.0" encoding="utf-8"?>
<sst xmlns="http://schemas.openxmlformats.org/spreadsheetml/2006/main" count="1631" uniqueCount="254">
  <si>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</si>
  <si>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</si>
  <si>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</si>
  <si>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</si>
  <si>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</si>
  <si>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</si>
  <si>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</si>
  <si>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</si>
  <si>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</si>
  <si>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</si>
  <si>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</si>
  <si>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</si>
  <si>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</si>
  <si>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</si>
  <si>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</si>
  <si>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</si>
  <si>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</si>
  <si>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</si>
  <si>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</si>
  <si>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</si>
  <si>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</si>
  <si>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</si>
  <si>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</si>
  <si>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</si>
  <si>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</si>
  <si>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</si>
  <si>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</si>
  <si>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</si>
  <si>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</si>
  <si>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</si>
  <si>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</si>
  <si>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</si>
  <si>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</si>
  <si>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</si>
  <si>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</si>
  <si>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</si>
  <si>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</si>
  <si>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</si>
  <si>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</si>
  <si>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</si>
  <si>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</si>
  <si>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</si>
  <si>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Yes</t>
  </si>
  <si>
    <t>Quality of construction: Good</t>
  </si>
  <si>
    <t>Violations Observed if any : NA</t>
  </si>
  <si>
    <t>NA</t>
  </si>
  <si>
    <t>South</t>
  </si>
  <si>
    <t xml:space="preserve">Distance from city centre: </t>
  </si>
  <si>
    <t>Plane</t>
  </si>
  <si>
    <t>Expiry date: NA</t>
  </si>
  <si>
    <t>No of floors at site : See Construction details</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</si>
  <si>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</si>
  <si>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</si>
  <si>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</si>
  <si>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</si>
  <si>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</si>
  <si>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</si>
  <si>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</si>
  <si>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</si>
  <si>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</si>
  <si>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</si>
  <si>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</si>
  <si>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</si>
  <si>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</si>
  <si>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</si>
  <si>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</si>
  <si>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</si>
  <si>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</si>
  <si>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</si>
  <si>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</si>
  <si>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</si>
  <si>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</si>
  <si>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</si>
  <si>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</si>
  <si>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</si>
  <si>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</si>
  <si>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</si>
  <si>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</si>
  <si>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</si>
  <si>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</si>
  <si>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</si>
  <si>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</si>
  <si>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</si>
  <si>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</si>
  <si>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</si>
  <si>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</si>
  <si>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</si>
  <si>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</si>
  <si>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</si>
  <si>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</si>
  <si>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</si>
  <si>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</si>
  <si>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</si>
  <si>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</si>
  <si>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</si>
  <si>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</si>
  <si>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Name / no of the Building</t>
  </si>
  <si>
    <t>Plot No</t>
  </si>
  <si>
    <t>Accessibility to the Project from the City:
(Proximity to civic amenities like school, hospital, market, etc.)</t>
  </si>
  <si>
    <t>Does property have Electricity / Water / Drainage Connection</t>
  </si>
  <si>
    <t>Date of Commencement of Construction</t>
  </si>
  <si>
    <t>Distressed valuation of the Property</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</si>
  <si>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</si>
  <si>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</si>
  <si>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</si>
  <si>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</si>
  <si>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</si>
  <si>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</si>
  <si>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</si>
  <si>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</si>
  <si>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</si>
  <si>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</si>
  <si>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</si>
  <si>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</si>
  <si>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</si>
  <si>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</si>
  <si>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</si>
  <si>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</si>
  <si>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</si>
  <si>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</si>
  <si>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</si>
  <si>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</si>
  <si>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</si>
  <si>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</si>
  <si>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</si>
  <si>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</si>
  <si>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Survey No.</t>
  </si>
  <si>
    <t>129/1</t>
  </si>
  <si>
    <t>Pokharan Road</t>
  </si>
  <si>
    <t>Thane</t>
  </si>
  <si>
    <t>Opp. Hotel Satkar Residency</t>
  </si>
  <si>
    <t>About 6 Km from Thane Railway Station</t>
  </si>
  <si>
    <t xml:space="preserve">Approved usage of the Property: Residential
(Restrictive Covenants in regard to Land Use, if any)                                                                                                                                                </t>
  </si>
  <si>
    <t xml:space="preserve">RERA No. </t>
  </si>
  <si>
    <t>P51700019265</t>
  </si>
  <si>
    <t>2BHK</t>
  </si>
  <si>
    <t>Axis Sanpada</t>
  </si>
  <si>
    <t>Total land area of the project in Sq. Mt. Plot - A</t>
  </si>
  <si>
    <t>Panchpakhadi</t>
  </si>
  <si>
    <t>Recommended rate of the flat Per Sq. Ft. ( on Saleable area)</t>
  </si>
  <si>
    <t>Open</t>
  </si>
  <si>
    <t>Suniti devi school</t>
  </si>
  <si>
    <t>Refuge Area</t>
  </si>
  <si>
    <t>2 Buldings</t>
  </si>
  <si>
    <t>Proposed no of Floors</t>
  </si>
  <si>
    <t>M/s.Raymond Limited</t>
  </si>
  <si>
    <t xml:space="preserve">PHOTOGRAPHS OF PROPERTY : 
</t>
  </si>
  <si>
    <t>Tower A</t>
  </si>
  <si>
    <t>Tower B</t>
  </si>
  <si>
    <t>Refuge area</t>
  </si>
  <si>
    <t>Recommended rate of Parking</t>
  </si>
  <si>
    <t>Upper Class</t>
  </si>
  <si>
    <t>Developed</t>
  </si>
  <si>
    <t>Approved Plans, CC</t>
  </si>
  <si>
    <t>TEN X HABITAT Raymond Realty | Tower A &amp; B, Plot -A, Survey No. 129/1, Panchpakhadi, Pokharan, Road No. 1, J K Gram, Thane (Section No. IV).</t>
  </si>
  <si>
    <t>06/06/2020.</t>
  </si>
  <si>
    <t>16/09/2020.</t>
  </si>
  <si>
    <t>Pratiksha</t>
  </si>
  <si>
    <t>Construction details provided by Mr.Rahul Singh - 8082255806</t>
  </si>
  <si>
    <t>Market Research Data</t>
  </si>
  <si>
    <t>Source</t>
  </si>
  <si>
    <t>Distance from proposed property</t>
  </si>
  <si>
    <t>Net Carpet</t>
  </si>
  <si>
    <t>Saleable Area</t>
  </si>
  <si>
    <t>Rate on Saleable</t>
  </si>
  <si>
    <t>Market Value</t>
  </si>
  <si>
    <t>Magic Brick</t>
  </si>
  <si>
    <t>99 Acres</t>
  </si>
  <si>
    <t>Average</t>
  </si>
  <si>
    <t xml:space="preserve">Valuation Adopted </t>
  </si>
  <si>
    <t xml:space="preserve">TEN X HABITAT Raymond Realty </t>
  </si>
  <si>
    <t>1BHK</t>
  </si>
  <si>
    <t>4BHK</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</si>
  <si>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</si>
  <si>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</si>
  <si>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</si>
  <si>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</si>
  <si>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</si>
  <si>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</si>
  <si>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</si>
  <si>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</si>
  <si>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</si>
  <si>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</si>
  <si>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</si>
  <si>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</si>
  <si>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</si>
  <si>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</si>
  <si>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</si>
  <si>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</si>
  <si>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</si>
  <si>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</si>
  <si>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</si>
  <si>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</si>
  <si>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</si>
  <si>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</si>
  <si>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</si>
  <si>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</si>
  <si>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</si>
  <si>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</si>
  <si>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</si>
  <si>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</si>
  <si>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</si>
  <si>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</si>
  <si>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</si>
  <si>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</si>
  <si>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</si>
  <si>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Plot - A = Tower A &amp; B = Gr + 1st to 42nd Floor</t>
  </si>
  <si>
    <t>Tower A &amp; B = Gr + 1st to 42nd Floor</t>
  </si>
  <si>
    <t>Other Charges</t>
  </si>
  <si>
    <t>3,00,000/-</t>
  </si>
  <si>
    <t>Ground Floor For Parking &amp; Fitness Center</t>
  </si>
  <si>
    <t>1st Floor for Residential</t>
  </si>
  <si>
    <t xml:space="preserve">2nd to 6th, 8th to 11th, 13th to 16th, 18th to 21st, 23rd to 26th &amp; 28th Floor </t>
  </si>
  <si>
    <t>7th, 12th, 17th, 22nd &amp; 27th Floor (Part Refuge Area)</t>
  </si>
  <si>
    <t>29th to 31st, 33rd to 36th, 38th to 41th Floor</t>
  </si>
  <si>
    <t>32nd &amp; 37th Floor (Part Refuge Area)</t>
  </si>
  <si>
    <t>42nd Floor (Part Refuge Area)</t>
  </si>
  <si>
    <t>29th to 31st, 33rd to 36th, 38th to 41st Floor</t>
  </si>
  <si>
    <t>8,00,000/-</t>
  </si>
  <si>
    <t>S04/0161/19/Revised TMC/TDD/3668/21
Valid Up to: Plot - A = Wing A &amp; B = Gr + 1st to 42nd Floor</t>
  </si>
  <si>
    <t>TMC/TDD/3067/21</t>
  </si>
  <si>
    <t>Plot - A = Wing A &amp; B =  Gr + 1st to 42nd Floor</t>
  </si>
  <si>
    <t>Residential Area Details :</t>
  </si>
  <si>
    <t>Building &amp; Wing</t>
  </si>
  <si>
    <t>No. of Units</t>
  </si>
  <si>
    <t>Total Carpet Area</t>
  </si>
  <si>
    <t>Total Saleable Area</t>
  </si>
  <si>
    <t>1st to 6th, 8th to 11th, 13th to 16th, 18th to 21st, 23rd to 26th &amp; 28th Floor For Residential</t>
  </si>
  <si>
    <t>Building details Floor Wise</t>
  </si>
  <si>
    <t xml:space="preserve">Details of Flats in Building   </t>
  </si>
  <si>
    <t>Flat No.</t>
  </si>
  <si>
    <t>Description</t>
  </si>
  <si>
    <t>Gross Carpet area</t>
  </si>
  <si>
    <t>Attached Terrace area</t>
  </si>
  <si>
    <t>Saleable area</t>
  </si>
  <si>
    <t>Floor</t>
  </si>
  <si>
    <t>Double Height</t>
  </si>
  <si>
    <t>Tower A &amp; B</t>
  </si>
  <si>
    <t xml:space="preserve">Sanket </t>
  </si>
  <si>
    <t>cost sheet</t>
  </si>
  <si>
    <t>S04/0161/19/Revised TMC/TDD/32
Valid Up to: Wing A &amp; B = Gr + 1st to 42nd Floor</t>
  </si>
  <si>
    <t>Wheather the construction is as per approved Building plan : Yes</t>
  </si>
  <si>
    <t>Completed</t>
  </si>
  <si>
    <t>Material laying at Site: Nothing</t>
  </si>
  <si>
    <t>TEN X HABITAT Raymond Realty  Tower A &amp; B</t>
  </si>
  <si>
    <t>Contact Details ( Name &amp; Contact No.)</t>
  </si>
  <si>
    <t>Location Link</t>
  </si>
  <si>
    <t>https://goo.gl/maps/rEvDtr2X3REQdqXm6</t>
  </si>
  <si>
    <t>Office No. 1031, Wing J, Akshar Business Park, Plot No. 03 Sector 25, Near APMC Market, 
Vashi, Navi Mumbai, Maharashtra 400703 TEL: 022-46090378/79/80                                                                                                     E mail : vsjcapf@gmail.com. Web site : www.vsjadon.com</t>
  </si>
  <si>
    <t>Projected life: 59 Years</t>
  </si>
  <si>
    <t>19.21338,72.96747</t>
  </si>
  <si>
    <t>14/08/2021.</t>
  </si>
  <si>
    <t>06/12/2022.</t>
  </si>
  <si>
    <t>Remarks:  
1. All work Completed. OC Received.
2. We considered Saleable area as per our calculation.
3. We considered Carpet area as per Approved Plan.
4. We considered recommended rate as per Market Inquire.
5. Car parking is subjected to authentic documentation.
6. We update revised Approved plans &amp; CC provided to us. (on 30/05/2019).
7. We have updated revised approved floor plan &amp; C.C of Tower A &amp; B (on 23/07/2022).
8. We have updated OC for Tower A &amp; B (on 27/03/2023).
8. Construction details are collected from Ms. Poonam - 8108250876.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</si>
</sst>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2"/>
      <color theme="1"/>
      <name val="Times New Roman"/>
      <family val="1"/>
    </font>
    <font>
      <sz val="11"/>
      <color rgb="FFFF0000"/>
      <name val="Calibri"/>
      <family val="2"/>
    </font>
    <font>
      <sz val="12"/>
      <name val="Times New Roman"/>
      <family val="1"/>
    </font>
    <font>
      <b/>
      <sz val="12"/>
      <name val="Times New Roman"/>
      <family val="1"/>
    </font>
    <font>
      <sz val="11"/>
      <color rgb="FF000000"/>
      <name val="Times New Roman"/>
      <family val="1"/>
    </font>
    <font>
      <b/>
      <sz val="11"/>
      <color indexed="8"/>
      <name val="Calibri"/>
      <family val="2"/>
    </font>
    <font>
      <b/>
      <sz val="14"/>
      <color indexed="8"/>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3" fillId="0" borderId="0"/>
    <xf numFmtId="0" fontId="13" fillId="0" borderId="0"/>
    <xf numFmtId="0" fontId="25" fillId="0" borderId="0" applyNumberFormat="0" applyFill="0" applyBorder="0" applyAlignment="0" applyProtection="0"/>
  </cellStyleXfs>
  <cellXfs count="286">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1" fontId="10" fillId="0" borderId="2" xfId="0" applyNumberFormat="1" applyFont="1" applyBorder="1" applyAlignment="1">
      <alignment horizontal="center" vertical="center" wrapText="1"/>
    </xf>
    <xf numFmtId="0" fontId="14"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0" fontId="4" fillId="2" borderId="2" xfId="0" applyFont="1" applyFill="1" applyBorder="1" applyAlignment="1">
      <alignment horizontal="left" vertical="top"/>
    </xf>
    <xf numFmtId="0" fontId="16" fillId="0" borderId="0" xfId="0" applyFont="1" applyAlignment="1">
      <alignment horizontal="left" vertical="top"/>
    </xf>
    <xf numFmtId="0" fontId="17" fillId="0" borderId="0" xfId="0" applyFont="1"/>
    <xf numFmtId="1" fontId="0" fillId="0" borderId="0" xfId="0" applyNumberFormat="1"/>
    <xf numFmtId="0" fontId="18" fillId="0" borderId="2" xfId="0" applyFont="1" applyBorder="1" applyAlignment="1">
      <alignment horizontal="center" vertical="center"/>
    </xf>
    <xf numFmtId="1" fontId="10" fillId="0" borderId="1" xfId="0" applyNumberFormat="1" applyFont="1" applyBorder="1" applyAlignment="1">
      <alignment horizontal="center" vertical="center" wrapText="1"/>
    </xf>
    <xf numFmtId="0" fontId="1" fillId="0" borderId="0" xfId="3"/>
    <xf numFmtId="0" fontId="13" fillId="0" borderId="0" xfId="4"/>
    <xf numFmtId="0" fontId="14" fillId="0" borderId="2" xfId="4" applyFont="1" applyBorder="1" applyAlignment="1">
      <alignment horizontal="center" vertical="top" wrapText="1"/>
    </xf>
    <xf numFmtId="0" fontId="13" fillId="0" borderId="2" xfId="4" applyBorder="1" applyAlignment="1">
      <alignment horizontal="center" vertical="center"/>
    </xf>
    <xf numFmtId="1" fontId="13" fillId="0" borderId="2" xfId="4" applyNumberFormat="1" applyBorder="1" applyAlignment="1">
      <alignment horizontal="center" vertical="center"/>
    </xf>
    <xf numFmtId="165" fontId="13" fillId="0" borderId="2" xfId="1" applyNumberFormat="1" applyFont="1" applyBorder="1" applyAlignment="1">
      <alignment horizontal="right" vertical="center"/>
    </xf>
    <xf numFmtId="0" fontId="14" fillId="0" borderId="2" xfId="4" applyFont="1" applyBorder="1" applyAlignment="1">
      <alignment horizontal="center" vertical="center"/>
    </xf>
    <xf numFmtId="1" fontId="15" fillId="0" borderId="2" xfId="4"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0" fontId="13" fillId="0" borderId="2" xfId="4" applyBorder="1" applyAlignment="1">
      <alignment horizontal="left" vertical="center"/>
    </xf>
    <xf numFmtId="0" fontId="18" fillId="0" borderId="19" xfId="5" applyFont="1" applyBorder="1" applyProtection="1">
      <protection hidden="1"/>
    </xf>
    <xf numFmtId="0" fontId="18" fillId="0" borderId="20" xfId="5" applyFont="1" applyBorder="1" applyProtection="1">
      <protection hidden="1"/>
    </xf>
    <xf numFmtId="0" fontId="20" fillId="0" borderId="21"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0" fontId="18" fillId="0" borderId="0" xfId="5" applyFont="1" applyProtection="1">
      <protection hidden="1"/>
    </xf>
    <xf numFmtId="0" fontId="18" fillId="0" borderId="23" xfId="5" applyFont="1" applyBorder="1" applyProtection="1">
      <protection hidden="1"/>
    </xf>
    <xf numFmtId="0" fontId="22" fillId="0" borderId="0" xfId="0" applyFont="1" applyProtection="1">
      <protection hidden="1"/>
    </xf>
    <xf numFmtId="0" fontId="18" fillId="0" borderId="23" xfId="5" applyFont="1" applyBorder="1"/>
    <xf numFmtId="0" fontId="22"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2" fillId="0" borderId="32" xfId="0" applyFont="1" applyBorder="1" applyProtection="1">
      <protection hidden="1"/>
    </xf>
    <xf numFmtId="1" fontId="0" fillId="0" borderId="33" xfId="0" applyNumberFormat="1" applyBorder="1"/>
    <xf numFmtId="0" fontId="20" fillId="0" borderId="2" xfId="5" applyFont="1" applyBorder="1" applyAlignment="1" applyProtection="1">
      <alignment horizontal="center" vertical="top" wrapText="1"/>
      <protection locked="0"/>
    </xf>
    <xf numFmtId="0" fontId="20" fillId="0" borderId="2" xfId="5" applyFont="1" applyBorder="1" applyAlignment="1" applyProtection="1">
      <alignment horizontal="center" wrapText="1"/>
      <protection locked="0"/>
    </xf>
    <xf numFmtId="1" fontId="20" fillId="0" borderId="2" xfId="5" applyNumberFormat="1" applyFont="1" applyBorder="1" applyAlignment="1" applyProtection="1">
      <alignment horizontal="center" wrapText="1"/>
      <protection locked="0"/>
    </xf>
    <xf numFmtId="0" fontId="20" fillId="0" borderId="28" xfId="5" applyFont="1" applyBorder="1" applyAlignment="1" applyProtection="1">
      <alignment horizontal="center" wrapText="1"/>
      <protection locked="0"/>
    </xf>
    <xf numFmtId="0" fontId="0" fillId="0" borderId="0" xfId="0" applyAlignment="1">
      <alignment vertical="center"/>
    </xf>
    <xf numFmtId="0" fontId="17" fillId="0" borderId="2" xfId="0" applyFont="1" applyBorder="1" applyAlignment="1">
      <alignment horizontal="center" vertical="center"/>
    </xf>
    <xf numFmtId="0" fontId="16" fillId="0" borderId="2" xfId="0" applyFont="1" applyBorder="1" applyAlignment="1">
      <alignment horizontal="center" vertical="center"/>
    </xf>
    <xf numFmtId="0" fontId="1" fillId="0" borderId="0" xfId="3" applyAlignment="1">
      <alignment vertical="center"/>
    </xf>
    <xf numFmtId="0" fontId="23" fillId="0" borderId="0" xfId="3" applyFont="1" applyAlignment="1">
      <alignment vertical="center"/>
    </xf>
    <xf numFmtId="1" fontId="3" fillId="0" borderId="1"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3" borderId="0" xfId="0" applyFill="1" applyAlignment="1">
      <alignment vertical="center"/>
    </xf>
    <xf numFmtId="14" fontId="0" fillId="3" borderId="0" xfId="0" applyNumberFormat="1" applyFill="1" applyAlignment="1">
      <alignment vertical="center"/>
    </xf>
    <xf numFmtId="0" fontId="3" fillId="2" borderId="2" xfId="0" applyFont="1" applyFill="1" applyBorder="1" applyAlignment="1">
      <alignment vertical="top"/>
    </xf>
    <xf numFmtId="0" fontId="14" fillId="0" borderId="0" xfId="0" applyFont="1"/>
    <xf numFmtId="1" fontId="10" fillId="0" borderId="2" xfId="0" applyNumberFormat="1" applyFont="1" applyBorder="1" applyAlignment="1">
      <alignment horizontal="center" vertical="center" wrapText="1"/>
    </xf>
    <xf numFmtId="0" fontId="3" fillId="0" borderId="0" xfId="0" applyFont="1" applyAlignment="1">
      <alignment horizontal="left" vertical="top" wrapText="1"/>
    </xf>
    <xf numFmtId="1" fontId="10" fillId="0" borderId="1" xfId="0" applyNumberFormat="1" applyFont="1" applyBorder="1" applyAlignment="1">
      <alignment horizontal="center" vertical="top" wrapText="1"/>
    </xf>
    <xf numFmtId="1" fontId="10" fillId="0" borderId="12" xfId="0" applyNumberFormat="1" applyFont="1" applyBorder="1" applyAlignment="1">
      <alignment horizontal="center" vertical="top" wrapText="1"/>
    </xf>
    <xf numFmtId="0" fontId="3" fillId="0" borderId="5" xfId="0" applyFont="1" applyBorder="1" applyAlignment="1">
      <alignment horizontal="center" vertical="top" wrapText="1"/>
    </xf>
    <xf numFmtId="0" fontId="3" fillId="0" borderId="13"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3" xfId="0" applyFont="1" applyBorder="1" applyAlignment="1">
      <alignment horizontal="center" vertical="top" wrapText="1"/>
    </xf>
    <xf numFmtId="0" fontId="3" fillId="0" borderId="10" xfId="0" applyFont="1" applyBorder="1" applyAlignment="1">
      <alignment horizontal="center"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4" fillId="0" borderId="1"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5" fillId="0" borderId="1"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3" fillId="0" borderId="1" xfId="2" applyFont="1" applyBorder="1" applyAlignment="1">
      <alignment horizontal="left" vertical="top" wrapText="1"/>
    </xf>
    <xf numFmtId="0" fontId="3" fillId="0" borderId="11" xfId="2" applyFont="1" applyBorder="1" applyAlignment="1">
      <alignment horizontal="left" vertical="top" wrapText="1"/>
    </xf>
    <xf numFmtId="0" fontId="3" fillId="0" borderId="12" xfId="2" applyFont="1" applyBorder="1" applyAlignment="1">
      <alignment horizontal="left" vertical="top" wrapText="1"/>
    </xf>
    <xf numFmtId="1" fontId="10" fillId="0" borderId="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0" xfId="0" applyNumberFormat="1" applyFont="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3" fillId="0" borderId="1"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1" fontId="6" fillId="0" borderId="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9" fontId="20" fillId="2" borderId="1" xfId="5" applyNumberFormat="1" applyFont="1" applyFill="1" applyBorder="1" applyAlignment="1" applyProtection="1">
      <alignment horizontal="center" vertical="center" wrapText="1"/>
      <protection hidden="1"/>
    </xf>
    <xf numFmtId="9" fontId="20" fillId="2" borderId="12" xfId="5" applyNumberFormat="1" applyFont="1" applyFill="1" applyBorder="1" applyAlignment="1" applyProtection="1">
      <alignment horizontal="center" vertical="center" wrapText="1"/>
      <protection hidden="1"/>
    </xf>
    <xf numFmtId="0" fontId="20" fillId="0" borderId="27" xfId="5" applyFont="1" applyBorder="1" applyAlignment="1" applyProtection="1">
      <alignment horizontal="center" vertical="top" wrapText="1"/>
      <protection locked="0"/>
    </xf>
    <xf numFmtId="0" fontId="20" fillId="0" borderId="28" xfId="5" applyFont="1" applyBorder="1" applyAlignment="1" applyProtection="1">
      <alignment horizontal="center" vertical="top" wrapText="1"/>
      <protection locked="0"/>
    </xf>
    <xf numFmtId="0" fontId="21" fillId="0" borderId="21" xfId="5" applyFont="1" applyBorder="1" applyAlignment="1" applyProtection="1">
      <alignment horizontal="left" vertical="top"/>
      <protection locked="0"/>
    </xf>
    <xf numFmtId="0" fontId="21" fillId="0" borderId="2" xfId="5" applyFont="1" applyBorder="1" applyAlignment="1" applyProtection="1">
      <alignment horizontal="left" vertical="top"/>
      <protection locked="0"/>
    </xf>
    <xf numFmtId="0" fontId="21" fillId="0" borderId="1" xfId="5" applyFont="1" applyBorder="1" applyAlignment="1" applyProtection="1">
      <alignment horizontal="left" vertical="top" wrapText="1"/>
      <protection locked="0"/>
    </xf>
    <xf numFmtId="0" fontId="21" fillId="0" borderId="11" xfId="5" applyFont="1" applyBorder="1" applyAlignment="1" applyProtection="1">
      <alignment horizontal="left" vertical="top" wrapText="1"/>
      <protection locked="0"/>
    </xf>
    <xf numFmtId="0" fontId="21" fillId="0" borderId="22" xfId="5" applyFont="1" applyBorder="1" applyAlignment="1" applyProtection="1">
      <alignment horizontal="left" vertical="top" wrapText="1"/>
      <protection locked="0"/>
    </xf>
    <xf numFmtId="1" fontId="3" fillId="0" borderId="1" xfId="0" applyNumberFormat="1" applyFont="1" applyBorder="1" applyAlignment="1">
      <alignment horizontal="center" vertical="top" wrapText="1"/>
    </xf>
    <xf numFmtId="1" fontId="3" fillId="0" borderId="12"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11" xfId="0" applyNumberFormat="1" applyFont="1" applyBorder="1" applyAlignment="1">
      <alignment horizontal="center" vertical="top" wrapText="1"/>
    </xf>
    <xf numFmtId="1" fontId="6" fillId="0" borderId="12" xfId="0" applyNumberFormat="1" applyFont="1" applyBorder="1" applyAlignment="1">
      <alignment horizontal="center" vertical="top" wrapText="1"/>
    </xf>
    <xf numFmtId="0" fontId="7" fillId="0" borderId="1" xfId="0" applyFont="1" applyBorder="1" applyAlignment="1">
      <alignment horizontal="left" vertical="top"/>
    </xf>
    <xf numFmtId="0" fontId="17" fillId="0" borderId="1" xfId="0" applyFont="1" applyBorder="1" applyAlignment="1">
      <alignment horizontal="center" vertical="top" wrapText="1"/>
    </xf>
    <xf numFmtId="0" fontId="17" fillId="0" borderId="11" xfId="0" applyFont="1" applyBorder="1" applyAlignment="1">
      <alignment horizontal="center" vertical="top" wrapText="1"/>
    </xf>
    <xf numFmtId="0" fontId="17" fillId="0" borderId="12" xfId="0" applyFont="1" applyBorder="1" applyAlignment="1">
      <alignment horizontal="center" vertical="top" wrapText="1"/>
    </xf>
    <xf numFmtId="1" fontId="3" fillId="0" borderId="11"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1" fontId="16" fillId="0" borderId="11" xfId="0" applyNumberFormat="1" applyFont="1" applyBorder="1" applyAlignment="1">
      <alignment horizontal="center" vertical="top" wrapText="1"/>
    </xf>
    <xf numFmtId="1" fontId="16" fillId="0" borderId="12"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 fontId="4" fillId="0" borderId="11" xfId="0" applyNumberFormat="1" applyFont="1" applyBorder="1" applyAlignment="1">
      <alignment horizontal="center" vertical="top" wrapText="1"/>
    </xf>
    <xf numFmtId="1" fontId="4" fillId="0" borderId="12" xfId="0" applyNumberFormat="1" applyFont="1" applyBorder="1" applyAlignment="1">
      <alignment horizontal="center" vertical="top" wrapText="1"/>
    </xf>
    <xf numFmtId="1" fontId="4" fillId="0" borderId="1"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0" fontId="24" fillId="0" borderId="1" xfId="0" applyFont="1" applyBorder="1" applyAlignment="1">
      <alignment horizontal="center" vertical="top"/>
    </xf>
    <xf numFmtId="0" fontId="24" fillId="0" borderId="11" xfId="0" applyFont="1" applyBorder="1" applyAlignment="1">
      <alignment horizontal="center" vertical="top"/>
    </xf>
    <xf numFmtId="0" fontId="24" fillId="0" borderId="12" xfId="0" applyFont="1" applyBorder="1" applyAlignment="1">
      <alignment horizontal="center" vertical="top"/>
    </xf>
    <xf numFmtId="1" fontId="3" fillId="0" borderId="1"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17" fillId="0" borderId="1" xfId="0" applyNumberFormat="1" applyFont="1" applyBorder="1" applyAlignment="1">
      <alignment horizontal="center" vertical="top" wrapText="1"/>
    </xf>
    <xf numFmtId="1" fontId="17" fillId="0" borderId="11" xfId="0" applyNumberFormat="1" applyFont="1" applyBorder="1" applyAlignment="1">
      <alignment horizontal="center" vertical="top" wrapText="1"/>
    </xf>
    <xf numFmtId="1" fontId="17" fillId="0" borderId="12" xfId="0" applyNumberFormat="1" applyFont="1" applyBorder="1" applyAlignment="1">
      <alignment horizontal="center" vertical="top" wrapText="1"/>
    </xf>
    <xf numFmtId="0" fontId="9" fillId="0" borderId="2" xfId="0" applyFont="1" applyBorder="1" applyAlignment="1">
      <alignment horizontal="left" vertical="top"/>
    </xf>
    <xf numFmtId="1" fontId="3" fillId="0" borderId="11"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20" fillId="0" borderId="21"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0" fontId="20" fillId="0" borderId="21" xfId="5" applyFont="1" applyBorder="1" applyAlignment="1" applyProtection="1">
      <alignment horizontal="center" vertical="top" wrapText="1"/>
      <protection locked="0"/>
    </xf>
    <xf numFmtId="0" fontId="20" fillId="0" borderId="2" xfId="5" applyFont="1" applyBorder="1" applyAlignment="1" applyProtection="1">
      <alignment horizontal="center" vertical="top" wrapText="1"/>
      <protection locked="0"/>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4" fillId="0" borderId="1" xfId="0" applyFont="1" applyBorder="1" applyAlignment="1">
      <alignment horizontal="center" vertical="top"/>
    </xf>
    <xf numFmtId="0" fontId="4" fillId="0" borderId="12" xfId="0" applyFont="1" applyBorder="1" applyAlignment="1">
      <alignment horizontal="center" vertical="top"/>
    </xf>
    <xf numFmtId="0" fontId="9" fillId="0" borderId="2" xfId="0" applyFont="1" applyBorder="1" applyAlignment="1">
      <alignment horizontal="left" vertical="top" wrapText="1"/>
    </xf>
    <xf numFmtId="14" fontId="4" fillId="0" borderId="1" xfId="0" applyNumberFormat="1" applyFont="1" applyBorder="1" applyAlignment="1">
      <alignment horizontal="left" vertical="top"/>
    </xf>
    <xf numFmtId="0" fontId="3" fillId="0" borderId="1"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9" fontId="20" fillId="2" borderId="5" xfId="5" applyNumberFormat="1" applyFont="1" applyFill="1" applyBorder="1" applyAlignment="1" applyProtection="1">
      <alignment horizontal="center" vertical="center" wrapText="1"/>
      <protection hidden="1"/>
    </xf>
    <xf numFmtId="9" fontId="20" fillId="2" borderId="13" xfId="5" applyNumberFormat="1" applyFont="1" applyFill="1" applyBorder="1" applyAlignment="1" applyProtection="1">
      <alignment horizontal="center" vertical="center" wrapText="1"/>
      <protection hidden="1"/>
    </xf>
    <xf numFmtId="9" fontId="20" fillId="2" borderId="26" xfId="5" applyNumberFormat="1" applyFont="1" applyFill="1" applyBorder="1" applyAlignment="1" applyProtection="1">
      <alignment horizontal="center" vertical="center" wrapText="1"/>
      <protection hidden="1"/>
    </xf>
    <xf numFmtId="9" fontId="20" fillId="2" borderId="7" xfId="5" applyNumberFormat="1" applyFont="1" applyFill="1" applyBorder="1" applyAlignment="1" applyProtection="1">
      <alignment horizontal="center" vertical="center" wrapText="1"/>
      <protection hidden="1"/>
    </xf>
    <xf numFmtId="9" fontId="20" fillId="2" borderId="0" xfId="5" applyNumberFormat="1" applyFont="1" applyFill="1" applyAlignment="1" applyProtection="1">
      <alignment horizontal="center" vertical="center" wrapText="1"/>
      <protection hidden="1"/>
    </xf>
    <xf numFmtId="9" fontId="20" fillId="2" borderId="23" xfId="5" applyNumberFormat="1" applyFont="1" applyFill="1" applyBorder="1" applyAlignment="1" applyProtection="1">
      <alignment horizontal="center" vertical="center" wrapText="1"/>
      <protection hidden="1"/>
    </xf>
    <xf numFmtId="9" fontId="20" fillId="2" borderId="31" xfId="5" applyNumberFormat="1" applyFont="1" applyFill="1" applyBorder="1" applyAlignment="1" applyProtection="1">
      <alignment horizontal="center" vertical="center" wrapText="1"/>
      <protection hidden="1"/>
    </xf>
    <xf numFmtId="9" fontId="20" fillId="2" borderId="32" xfId="5" applyNumberFormat="1" applyFont="1" applyFill="1" applyBorder="1" applyAlignment="1" applyProtection="1">
      <alignment horizontal="center" vertical="center" wrapText="1"/>
      <protection hidden="1"/>
    </xf>
    <xf numFmtId="9" fontId="20" fillId="2" borderId="33" xfId="5" applyNumberFormat="1" applyFont="1" applyFill="1" applyBorder="1" applyAlignment="1" applyProtection="1">
      <alignment horizontal="center" vertical="center" wrapText="1"/>
      <protection hidden="1"/>
    </xf>
    <xf numFmtId="0" fontId="8" fillId="0" borderId="5" xfId="0" applyFont="1" applyBorder="1" applyAlignment="1">
      <alignment vertical="top" wrapText="1"/>
    </xf>
    <xf numFmtId="0" fontId="8" fillId="0" borderId="13"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3" xfId="0" applyFont="1" applyBorder="1" applyAlignment="1">
      <alignment vertical="top" wrapText="1"/>
    </xf>
    <xf numFmtId="0" fontId="8" fillId="0" borderId="10" xfId="0" applyFont="1" applyBorder="1" applyAlignment="1">
      <alignment vertical="top" wrapText="1"/>
    </xf>
    <xf numFmtId="0" fontId="9" fillId="0" borderId="1"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21" fillId="0" borderId="14" xfId="5" applyFont="1" applyBorder="1" applyAlignment="1" applyProtection="1">
      <alignment horizontal="center" vertical="top" wrapText="1"/>
      <protection locked="0"/>
    </xf>
    <xf numFmtId="0" fontId="21" fillId="0" borderId="15" xfId="5" applyFont="1" applyBorder="1" applyAlignment="1" applyProtection="1">
      <alignment horizontal="center" vertical="top" wrapText="1"/>
      <protection locked="0"/>
    </xf>
    <xf numFmtId="0" fontId="21" fillId="0" borderId="16" xfId="5" applyFont="1" applyBorder="1" applyAlignment="1" applyProtection="1">
      <alignment horizontal="left" vertical="top" wrapText="1"/>
      <protection locked="0"/>
    </xf>
    <xf numFmtId="0" fontId="21" fillId="0" borderId="17" xfId="5" applyFont="1" applyBorder="1" applyAlignment="1" applyProtection="1">
      <alignment horizontal="left" vertical="top" wrapText="1"/>
      <protection locked="0"/>
    </xf>
    <xf numFmtId="0" fontId="21" fillId="0" borderId="18" xfId="5" applyFont="1" applyBorder="1" applyAlignment="1" applyProtection="1">
      <alignment horizontal="left" vertical="top" wrapText="1"/>
      <protection locked="0"/>
    </xf>
    <xf numFmtId="0" fontId="20" fillId="0" borderId="1" xfId="5" applyFont="1" applyBorder="1" applyAlignment="1" applyProtection="1">
      <alignment horizontal="center" vertical="top"/>
      <protection locked="0"/>
    </xf>
    <xf numFmtId="0" fontId="20" fillId="0" borderId="12" xfId="5" applyFont="1" applyBorder="1" applyAlignment="1" applyProtection="1">
      <alignment horizontal="center" vertical="top"/>
      <protection locked="0"/>
    </xf>
    <xf numFmtId="0" fontId="20" fillId="0" borderId="22" xfId="5" applyFont="1" applyBorder="1" applyAlignment="1" applyProtection="1">
      <alignment horizontal="center" vertical="top"/>
      <protection locked="0"/>
    </xf>
    <xf numFmtId="0" fontId="3" fillId="2" borderId="1"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4" fillId="2" borderId="1"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14" fontId="3" fillId="2" borderId="1" xfId="0" applyNumberFormat="1" applyFont="1" applyFill="1" applyBorder="1" applyAlignment="1">
      <alignment horizontal="left" vertical="top"/>
    </xf>
    <xf numFmtId="14" fontId="4" fillId="2" borderId="1" xfId="0" applyNumberFormat="1" applyFont="1" applyFill="1" applyBorder="1" applyAlignment="1">
      <alignment horizontal="left" vertical="top"/>
    </xf>
    <xf numFmtId="14" fontId="4" fillId="2" borderId="11" xfId="0" applyNumberFormat="1" applyFont="1" applyFill="1" applyBorder="1" applyAlignment="1">
      <alignment horizontal="left" vertical="top"/>
    </xf>
    <xf numFmtId="14" fontId="4" fillId="2" borderId="12" xfId="0" applyNumberFormat="1" applyFont="1" applyFill="1" applyBorder="1" applyAlignment="1">
      <alignment horizontal="left" vertical="top"/>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14" fontId="4" fillId="0" borderId="2" xfId="0" applyNumberFormat="1" applyFont="1" applyBorder="1" applyAlignment="1">
      <alignment horizontal="center" vertical="top"/>
    </xf>
    <xf numFmtId="0" fontId="20" fillId="0" borderId="24" xfId="5" applyFont="1" applyBorder="1" applyAlignment="1" applyProtection="1">
      <alignment horizontal="center" vertical="top" wrapText="1"/>
      <protection locked="0"/>
    </xf>
    <xf numFmtId="0" fontId="20" fillId="0" borderId="12" xfId="5" applyFont="1" applyBorder="1" applyAlignment="1" applyProtection="1">
      <alignment horizontal="center" vertical="top" wrapText="1"/>
      <protection locked="0"/>
    </xf>
    <xf numFmtId="0" fontId="20" fillId="0" borderId="25" xfId="5" applyFont="1" applyBorder="1" applyAlignment="1" applyProtection="1">
      <alignment horizontal="center" vertical="top" wrapText="1"/>
      <protection locked="0"/>
    </xf>
    <xf numFmtId="9" fontId="20" fillId="2" borderId="2" xfId="5" applyNumberFormat="1" applyFont="1" applyFill="1" applyBorder="1" applyAlignment="1" applyProtection="1">
      <alignment horizontal="center" vertical="center" wrapText="1"/>
      <protection hidden="1"/>
    </xf>
    <xf numFmtId="9" fontId="20" fillId="2" borderId="28" xfId="5"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0" fillId="0" borderId="12" xfId="0" applyBorder="1" applyAlignment="1">
      <alignment horizontal="left"/>
    </xf>
    <xf numFmtId="0" fontId="16" fillId="0" borderId="1"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9" fillId="0" borderId="2" xfId="0" applyFont="1" applyBorder="1" applyAlignment="1">
      <alignment horizontal="center" vertical="top" wrapText="1"/>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2" xfId="0" applyFont="1" applyBorder="1" applyAlignment="1">
      <alignment horizontal="left" vertical="top"/>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2" borderId="1" xfId="0" applyFont="1" applyFill="1" applyBorder="1" applyAlignment="1">
      <alignment horizontal="left" vertical="top" wrapText="1"/>
    </xf>
    <xf numFmtId="0" fontId="4" fillId="2" borderId="2" xfId="0" applyFont="1" applyFill="1" applyBorder="1" applyAlignment="1">
      <alignment horizontal="left" vertical="top"/>
    </xf>
    <xf numFmtId="0" fontId="4" fillId="0" borderId="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 xfId="0" applyFont="1" applyBorder="1" applyAlignment="1">
      <alignment horizontal="center" vertical="top"/>
    </xf>
    <xf numFmtId="0" fontId="5" fillId="0" borderId="12" xfId="0" applyFont="1" applyBorder="1" applyAlignment="1">
      <alignment horizontal="center" vertical="top"/>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9" fillId="0" borderId="1"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14" fontId="4" fillId="0" borderId="11" xfId="0" applyNumberFormat="1" applyFont="1" applyBorder="1" applyAlignment="1">
      <alignment horizontal="left" vertical="top"/>
    </xf>
    <xf numFmtId="14" fontId="4" fillId="0" borderId="12" xfId="0" applyNumberFormat="1" applyFont="1" applyBorder="1" applyAlignment="1">
      <alignment horizontal="left" vertical="top"/>
    </xf>
    <xf numFmtId="0" fontId="3" fillId="0" borderId="11" xfId="0" applyFont="1" applyBorder="1" applyAlignment="1">
      <alignment horizontal="left" vertical="top" wrapText="1"/>
    </xf>
    <xf numFmtId="0" fontId="9" fillId="0" borderId="1" xfId="0" applyFont="1" applyBorder="1" applyAlignment="1">
      <alignment horizontal="center" vertical="top"/>
    </xf>
    <xf numFmtId="0" fontId="9" fillId="0" borderId="12" xfId="0" applyFont="1" applyBorder="1" applyAlignment="1">
      <alignment horizontal="center"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3" xfId="0" applyFont="1" applyBorder="1" applyAlignment="1">
      <alignment horizontal="left" vertical="top"/>
    </xf>
    <xf numFmtId="0" fontId="4" fillId="0" borderId="10" xfId="0" applyFont="1" applyBorder="1" applyAlignment="1">
      <alignment horizontal="left" vertical="top"/>
    </xf>
    <xf numFmtId="0" fontId="8" fillId="0" borderId="1" xfId="0" applyFont="1"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25" fillId="0" borderId="1" xfId="6" applyBorder="1" applyAlignment="1">
      <alignment vertical="top"/>
    </xf>
    <xf numFmtId="9" fontId="20" fillId="2" borderId="29" xfId="5" applyNumberFormat="1" applyFont="1" applyFill="1" applyBorder="1" applyAlignment="1" applyProtection="1">
      <alignment horizontal="center" vertical="center" wrapText="1"/>
      <protection hidden="1"/>
    </xf>
    <xf numFmtId="9" fontId="20" fillId="2" borderId="30" xfId="5" applyNumberFormat="1" applyFont="1" applyFill="1" applyBorder="1" applyAlignment="1" applyProtection="1">
      <alignment horizontal="center" vertical="center" wrapText="1"/>
      <protection hidden="1"/>
    </xf>
    <xf numFmtId="0" fontId="0" fillId="0" borderId="1" xfId="0" applyBorder="1" applyAlignment="1">
      <alignment horizontal="center"/>
    </xf>
    <xf numFmtId="0" fontId="0" fillId="0" borderId="11" xfId="0" applyBorder="1" applyAlignment="1">
      <alignment horizontal="center"/>
    </xf>
    <xf numFmtId="0" fontId="14" fillId="0" borderId="2" xfId="4" applyFont="1" applyBorder="1" applyAlignment="1">
      <alignment horizontal="left"/>
    </xf>
    <xf numFmtId="0" fontId="0" fillId="3" borderId="2" xfId="0" applyFill="1" applyBorder="1" applyAlignment="1">
      <alignment horizontal="center" wrapText="1"/>
    </xf>
    <xf numFmtId="0" fontId="14" fillId="0" borderId="2" xfId="0" applyFont="1" applyBorder="1" applyAlignment="1">
      <alignment horizontal="center"/>
    </xf>
    <xf numFmtId="0" fontId="21" fillId="0" borderId="34" xfId="5" applyFont="1" applyBorder="1" applyAlignment="1" applyProtection="1">
      <alignment horizontal="center" vertical="center" wrapText="1"/>
      <protection locked="0"/>
    </xf>
    <xf numFmtId="0" fontId="21" fillId="0" borderId="35" xfId="5" applyFont="1" applyBorder="1" applyAlignment="1" applyProtection="1">
      <alignment horizontal="center" vertical="center" wrapText="1"/>
      <protection locked="0"/>
    </xf>
    <xf numFmtId="9" fontId="21" fillId="2" borderId="37" xfId="5" applyNumberFormat="1" applyFont="1" applyFill="1" applyBorder="1" applyAlignment="1" applyProtection="1">
      <alignment horizontal="center" vertical="center" wrapText="1"/>
      <protection hidden="1"/>
    </xf>
    <xf numFmtId="9" fontId="21" fillId="2" borderId="36" xfId="5" applyNumberFormat="1" applyFont="1" applyFill="1" applyBorder="1" applyAlignment="1" applyProtection="1">
      <alignment horizontal="center" vertical="center" wrapText="1"/>
      <protection hidden="1"/>
    </xf>
    <xf numFmtId="9" fontId="21" fillId="2" borderId="35" xfId="5" applyNumberFormat="1" applyFont="1" applyFill="1" applyBorder="1" applyAlignment="1" applyProtection="1">
      <alignment horizontal="center" vertical="center" wrapText="1"/>
      <protection hidden="1"/>
    </xf>
    <xf numFmtId="9" fontId="21" fillId="0" borderId="35" xfId="5" applyNumberFormat="1" applyFont="1" applyBorder="1" applyAlignment="1" applyProtection="1">
      <alignment horizontal="center" vertical="center" wrapText="1"/>
      <protection locked="0"/>
    </xf>
    <xf numFmtId="0" fontId="21" fillId="0" borderId="38" xfId="5" applyFont="1" applyBorder="1" applyAlignment="1" applyProtection="1">
      <alignment horizontal="center" vertical="center" wrapText="1"/>
      <protection locked="0"/>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704454</xdr:colOff>
      <xdr:row>269</xdr:row>
      <xdr:rowOff>80394</xdr:rowOff>
    </xdr:from>
    <xdr:to>
      <xdr:col>7</xdr:col>
      <xdr:colOff>64817</xdr:colOff>
      <xdr:row>286</xdr:row>
      <xdr:rowOff>115629</xdr:rowOff>
    </xdr:to>
    <xdr:pic>
      <xdr:nvPicPr>
        <xdr:cNvPr id="24" name="Picture 23">
          <a:extLst>
            <a:ext uri="{FF2B5EF4-FFF2-40B4-BE49-F238E27FC236}">
              <a16:creationId xmlns=""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369407" y="55253507"/>
          <a:ext cx="3844302" cy="3243183"/>
        </a:xfrm>
        <a:prstGeom prst="rect">
          <a:avLst/>
        </a:prstGeom>
        <a:ln>
          <a:solidFill>
            <a:schemeClr val="tx1"/>
          </a:solidFill>
        </a:ln>
      </xdr:spPr>
    </xdr:pic>
    <xdr:clientData/>
  </xdr:twoCellAnchor>
  <xdr:twoCellAnchor editAs="oneCell">
    <xdr:from>
      <xdr:col>1</xdr:col>
      <xdr:colOff>734223</xdr:colOff>
      <xdr:row>251</xdr:row>
      <xdr:rowOff>79376</xdr:rowOff>
    </xdr:from>
    <xdr:to>
      <xdr:col>7</xdr:col>
      <xdr:colOff>91139</xdr:colOff>
      <xdr:row>268</xdr:row>
      <xdr:rowOff>114610</xdr:rowOff>
    </xdr:to>
    <xdr:pic>
      <xdr:nvPicPr>
        <xdr:cNvPr id="25" name="Picture 24">
          <a:extLst>
            <a:ext uri="{FF2B5EF4-FFF2-40B4-BE49-F238E27FC236}">
              <a16:creationId xmlns=""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399176" y="51855838"/>
          <a:ext cx="3840855" cy="3243182"/>
        </a:xfrm>
        <a:prstGeom prst="rect">
          <a:avLst/>
        </a:prstGeom>
        <a:ln>
          <a:solidFill>
            <a:schemeClr val="tx1"/>
          </a:solidFill>
        </a:ln>
      </xdr:spPr>
    </xdr:pic>
    <xdr:clientData/>
  </xdr:twoCellAnchor>
  <xdr:twoCellAnchor>
    <xdr:from>
      <xdr:col>0</xdr:col>
      <xdr:colOff>171450</xdr:colOff>
      <xdr:row>207</xdr:row>
      <xdr:rowOff>57150</xdr:rowOff>
    </xdr:from>
    <xdr:to>
      <xdr:col>8</xdr:col>
      <xdr:colOff>572283</xdr:colOff>
      <xdr:row>249</xdr:row>
      <xdr:rowOff>66674</xdr:rowOff>
    </xdr:to>
    <xdr:grpSp>
      <xdr:nvGrpSpPr>
        <xdr:cNvPr id="4" name="Group 3"/>
        <xdr:cNvGrpSpPr/>
      </xdr:nvGrpSpPr>
      <xdr:grpSpPr>
        <a:xfrm>
          <a:off x="171450" y="41948100"/>
          <a:ext cx="5849133" cy="8010524"/>
          <a:chOff x="238125" y="42281475"/>
          <a:chExt cx="5849133" cy="8010524"/>
        </a:xfrm>
      </xdr:grpSpPr>
      <xdr:pic>
        <xdr:nvPicPr>
          <xdr:cNvPr id="37" name="Picture 36" descr="https://vsjcllp.vsjadon.com/upload/insp-239306-1525.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l="4054" t="895" r="1351" b="5959"/>
          <a:stretch/>
        </xdr:blipFill>
        <xdr:spPr bwMode="auto">
          <a:xfrm>
            <a:off x="2457449" y="48453674"/>
            <a:ext cx="1398727" cy="1838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9306-847.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38125" y="4621053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306-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209925" y="462010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306-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685800" y="42333862"/>
            <a:ext cx="5043576" cy="37861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 name="TextBox 2"/>
          <xdr:cNvSpPr txBox="1"/>
        </xdr:nvSpPr>
        <xdr:spPr>
          <a:xfrm>
            <a:off x="3876675" y="42281475"/>
            <a:ext cx="419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ysClr val="windowText" lastClr="000000"/>
                </a:solidFill>
              </a:rPr>
              <a:t>A</a:t>
            </a:r>
          </a:p>
        </xdr:txBody>
      </xdr:sp>
      <xdr:sp macro="" textlink="">
        <xdr:nvSpPr>
          <xdr:cNvPr id="42" name="TextBox 41"/>
          <xdr:cNvSpPr txBox="1"/>
        </xdr:nvSpPr>
        <xdr:spPr>
          <a:xfrm>
            <a:off x="2876550" y="42995850"/>
            <a:ext cx="419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ysClr val="windowText" lastClr="000000"/>
                </a:solidFill>
              </a:rPr>
              <a:t>C</a:t>
            </a:r>
          </a:p>
        </xdr:txBody>
      </xdr:sp>
      <xdr:sp macro="" textlink="">
        <xdr:nvSpPr>
          <xdr:cNvPr id="43" name="TextBox 42"/>
          <xdr:cNvSpPr txBox="1"/>
        </xdr:nvSpPr>
        <xdr:spPr>
          <a:xfrm>
            <a:off x="2038350" y="43595925"/>
            <a:ext cx="419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ysClr val="windowText" lastClr="000000"/>
                </a:solidFill>
              </a:rPr>
              <a:t>E</a:t>
            </a:r>
          </a:p>
        </xdr:txBody>
      </xdr:sp>
      <xdr:sp macro="" textlink="">
        <xdr:nvSpPr>
          <xdr:cNvPr id="44" name="TextBox 43"/>
          <xdr:cNvSpPr txBox="1"/>
        </xdr:nvSpPr>
        <xdr:spPr>
          <a:xfrm>
            <a:off x="2381250" y="43376850"/>
            <a:ext cx="419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ysClr val="windowText" lastClr="000000"/>
                </a:solidFill>
              </a:rPr>
              <a:t>D</a:t>
            </a:r>
          </a:p>
        </xdr:txBody>
      </xdr:sp>
      <xdr:sp macro="" textlink="">
        <xdr:nvSpPr>
          <xdr:cNvPr id="45" name="TextBox 44"/>
          <xdr:cNvSpPr txBox="1"/>
        </xdr:nvSpPr>
        <xdr:spPr>
          <a:xfrm>
            <a:off x="3448050" y="42576750"/>
            <a:ext cx="419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ysClr val="windowText" lastClr="000000"/>
                </a:solidFill>
              </a:rPr>
              <a:t>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38100</xdr:rowOff>
    </xdr:from>
    <xdr:to>
      <xdr:col>6</xdr:col>
      <xdr:colOff>361950</xdr:colOff>
      <xdr:row>32</xdr:row>
      <xdr:rowOff>19050</xdr:rowOff>
    </xdr:to>
    <xdr:pic>
      <xdr:nvPicPr>
        <xdr:cNvPr id="37000" name="Picture 1">
          <a:extLst>
            <a:ext uri="{FF2B5EF4-FFF2-40B4-BE49-F238E27FC236}">
              <a16:creationId xmlns="" xmlns:a16="http://schemas.microsoft.com/office/drawing/2014/main" id="{00000000-0008-0000-0100-0000889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52412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180975</xdr:rowOff>
    </xdr:from>
    <xdr:to>
      <xdr:col>6</xdr:col>
      <xdr:colOff>352425</xdr:colOff>
      <xdr:row>51</xdr:row>
      <xdr:rowOff>161925</xdr:rowOff>
    </xdr:to>
    <xdr:pic>
      <xdr:nvPicPr>
        <xdr:cNvPr id="37001" name="Picture 2">
          <a:extLst>
            <a:ext uri="{FF2B5EF4-FFF2-40B4-BE49-F238E27FC236}">
              <a16:creationId xmlns="" xmlns:a16="http://schemas.microsoft.com/office/drawing/2014/main" id="{00000000-0008-0000-0100-0000899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6286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666750</xdr:colOff>
      <xdr:row>13</xdr:row>
      <xdr:rowOff>0</xdr:rowOff>
    </xdr:from>
    <xdr:to>
      <xdr:col>16</xdr:col>
      <xdr:colOff>342900</xdr:colOff>
      <xdr:row>31</xdr:row>
      <xdr:rowOff>171450</xdr:rowOff>
    </xdr:to>
    <xdr:pic>
      <xdr:nvPicPr>
        <xdr:cNvPr id="37002" name="Picture 3">
          <a:extLst>
            <a:ext uri="{FF2B5EF4-FFF2-40B4-BE49-F238E27FC236}">
              <a16:creationId xmlns="" xmlns:a16="http://schemas.microsoft.com/office/drawing/2014/main" id="{00000000-0008-0000-0100-00008A9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8575"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33</xdr:row>
      <xdr:rowOff>38100</xdr:rowOff>
    </xdr:from>
    <xdr:to>
      <xdr:col>16</xdr:col>
      <xdr:colOff>285750</xdr:colOff>
      <xdr:row>52</xdr:row>
      <xdr:rowOff>19050</xdr:rowOff>
    </xdr:to>
    <xdr:pic>
      <xdr:nvPicPr>
        <xdr:cNvPr id="37003" name="Picture 4">
          <a:extLst>
            <a:ext uri="{FF2B5EF4-FFF2-40B4-BE49-F238E27FC236}">
              <a16:creationId xmlns="" xmlns:a16="http://schemas.microsoft.com/office/drawing/2014/main" id="{00000000-0008-0000-0100-00008B9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91425" y="63341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66675</xdr:colOff>
      <xdr:row>13</xdr:row>
      <xdr:rowOff>47625</xdr:rowOff>
    </xdr:from>
    <xdr:to>
      <xdr:col>28</xdr:col>
      <xdr:colOff>428625</xdr:colOff>
      <xdr:row>32</xdr:row>
      <xdr:rowOff>28575</xdr:rowOff>
    </xdr:to>
    <xdr:pic>
      <xdr:nvPicPr>
        <xdr:cNvPr id="37004" name="Picture 5">
          <a:extLst>
            <a:ext uri="{FF2B5EF4-FFF2-40B4-BE49-F238E27FC236}">
              <a16:creationId xmlns="" xmlns:a16="http://schemas.microsoft.com/office/drawing/2014/main" id="{00000000-0008-0000-0100-00008C9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706600" y="25336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22</xdr:row>
      <xdr:rowOff>9525</xdr:rowOff>
    </xdr:from>
    <xdr:to>
      <xdr:col>7</xdr:col>
      <xdr:colOff>400050</xdr:colOff>
      <xdr:row>33</xdr:row>
      <xdr:rowOff>76200</xdr:rowOff>
    </xdr:to>
    <xdr:pic>
      <xdr:nvPicPr>
        <xdr:cNvPr id="19481" name="Picture 1">
          <a:extLst>
            <a:ext uri="{FF2B5EF4-FFF2-40B4-BE49-F238E27FC236}">
              <a16:creationId xmlns="" xmlns:a16="http://schemas.microsoft.com/office/drawing/2014/main" id="{00000000-0008-0000-0200-0000194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9450" y="458152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533400</xdr:colOff>
      <xdr:row>22</xdr:row>
      <xdr:rowOff>0</xdr:rowOff>
    </xdr:from>
    <xdr:to>
      <xdr:col>10</xdr:col>
      <xdr:colOff>323850</xdr:colOff>
      <xdr:row>33</xdr:row>
      <xdr:rowOff>66675</xdr:rowOff>
    </xdr:to>
    <xdr:pic>
      <xdr:nvPicPr>
        <xdr:cNvPr id="19482" name="Picture 2">
          <a:extLst>
            <a:ext uri="{FF2B5EF4-FFF2-40B4-BE49-F238E27FC236}">
              <a16:creationId xmlns="" xmlns:a16="http://schemas.microsoft.com/office/drawing/2014/main" id="{00000000-0008-0000-0200-00001A4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266700</xdr:colOff>
      <xdr:row>38</xdr:row>
      <xdr:rowOff>95250</xdr:rowOff>
    </xdr:to>
    <xdr:pic>
      <xdr:nvPicPr>
        <xdr:cNvPr id="35971" name="Picture 1">
          <a:extLst>
            <a:ext uri="{FF2B5EF4-FFF2-40B4-BE49-F238E27FC236}">
              <a16:creationId xmlns="" xmlns:a16="http://schemas.microsoft.com/office/drawing/2014/main" id="{00000000-0008-0000-0300-000083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190500"/>
          <a:ext cx="5143500" cy="714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428625</xdr:colOff>
      <xdr:row>1</xdr:row>
      <xdr:rowOff>0</xdr:rowOff>
    </xdr:from>
    <xdr:to>
      <xdr:col>20</xdr:col>
      <xdr:colOff>85725</xdr:colOff>
      <xdr:row>38</xdr:row>
      <xdr:rowOff>95250</xdr:rowOff>
    </xdr:to>
    <xdr:pic>
      <xdr:nvPicPr>
        <xdr:cNvPr id="35972" name="Picture 2">
          <a:extLst>
            <a:ext uri="{FF2B5EF4-FFF2-40B4-BE49-F238E27FC236}">
              <a16:creationId xmlns="" xmlns:a16="http://schemas.microsoft.com/office/drawing/2014/main" id="{00000000-0008-0000-0300-0000848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7575" y="190500"/>
          <a:ext cx="5143500" cy="714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3</xdr:row>
      <xdr:rowOff>66675</xdr:rowOff>
    </xdr:from>
    <xdr:to>
      <xdr:col>21</xdr:col>
      <xdr:colOff>371475</xdr:colOff>
      <xdr:row>41</xdr:row>
      <xdr:rowOff>142875</xdr:rowOff>
    </xdr:to>
    <xdr:pic>
      <xdr:nvPicPr>
        <xdr:cNvPr id="17521" name="Picture 1">
          <a:extLst>
            <a:ext uri="{FF2B5EF4-FFF2-40B4-BE49-F238E27FC236}">
              <a16:creationId xmlns="" xmlns:a16="http://schemas.microsoft.com/office/drawing/2014/main" id="{00000000-0008-0000-0400-0000714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38175"/>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EvDtr2X3REQdqXm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1"/>
  <sheetViews>
    <sheetView tabSelected="1" view="pageBreakPreview" topLeftCell="A190" zoomScaleNormal="100" zoomScaleSheetLayoutView="100" zoomScalePageLayoutView="106" workbookViewId="0">
      <selection activeCell="O194" sqref="O194"/>
    </sheetView>
  </sheetViews>
  <sheetFormatPr defaultRowHeight="15" x14ac:dyDescent="0.25"/>
  <cols>
    <col min="1" max="1" width="9.28515625" customWidth="1"/>
    <col min="2" max="2" width="14.28515625" customWidth="1"/>
    <col min="3" max="3" width="14.42578125" customWidth="1"/>
    <col min="4" max="4" width="7.28515625" customWidth="1"/>
    <col min="5" max="5" width="5.5703125" customWidth="1"/>
    <col min="6" max="6" width="9" customWidth="1"/>
    <col min="7" max="7" width="12" customWidth="1"/>
    <col min="8" max="9" width="9.85546875" customWidth="1"/>
    <col min="10" max="10" width="1.85546875" customWidth="1"/>
    <col min="14" max="14" width="10.85546875" bestFit="1" customWidth="1"/>
  </cols>
  <sheetData>
    <row r="1" spans="1:10" ht="43.9" customHeight="1" x14ac:dyDescent="0.25">
      <c r="A1" s="218" t="s">
        <v>248</v>
      </c>
      <c r="B1" s="219"/>
      <c r="C1" s="219"/>
      <c r="D1" s="219"/>
      <c r="E1" s="219"/>
      <c r="F1" s="219"/>
      <c r="G1" s="219"/>
      <c r="H1" s="219"/>
      <c r="I1" s="219"/>
      <c r="J1" s="220"/>
    </row>
    <row r="2" spans="1:10" x14ac:dyDescent="0.25">
      <c r="A2" s="157" t="s">
        <v>41</v>
      </c>
      <c r="B2" s="158"/>
      <c r="C2" s="158"/>
      <c r="D2" s="158"/>
      <c r="E2" s="158"/>
      <c r="F2" s="158"/>
      <c r="G2" s="158"/>
      <c r="H2" s="158"/>
      <c r="I2" s="158"/>
      <c r="J2" s="159"/>
    </row>
    <row r="3" spans="1:10" x14ac:dyDescent="0.25">
      <c r="A3" s="86" t="s">
        <v>0</v>
      </c>
      <c r="B3" s="87"/>
      <c r="C3" s="87"/>
      <c r="D3" s="87"/>
      <c r="E3" s="88"/>
      <c r="F3" s="163" t="str">
        <f ca="1">TEXT(TODAY(),"DD/MM/YYYY")</f>
        <v>15/07/2025</v>
      </c>
      <c r="G3" s="252"/>
      <c r="H3" s="252"/>
      <c r="I3" s="252"/>
      <c r="J3" s="253"/>
    </row>
    <row r="4" spans="1:10" x14ac:dyDescent="0.25">
      <c r="A4" s="86" t="s">
        <v>1</v>
      </c>
      <c r="B4" s="87"/>
      <c r="C4" s="87"/>
      <c r="D4" s="87"/>
      <c r="E4" s="88"/>
      <c r="F4" s="80" t="s">
        <v>136</v>
      </c>
      <c r="G4" s="81"/>
      <c r="H4" s="81"/>
      <c r="I4" s="81"/>
      <c r="J4" s="82"/>
    </row>
    <row r="5" spans="1:10" x14ac:dyDescent="0.25">
      <c r="A5" s="86" t="s">
        <v>2</v>
      </c>
      <c r="B5" s="87"/>
      <c r="C5" s="87"/>
      <c r="D5" s="87"/>
      <c r="E5" s="88"/>
      <c r="F5" s="163">
        <v>45847</v>
      </c>
      <c r="G5" s="252"/>
      <c r="H5" s="252"/>
      <c r="I5" s="252"/>
      <c r="J5" s="253"/>
    </row>
    <row r="6" spans="1:10" ht="16.5" customHeight="1" x14ac:dyDescent="0.25">
      <c r="A6" s="86" t="s">
        <v>3</v>
      </c>
      <c r="B6" s="87"/>
      <c r="C6" s="87"/>
      <c r="D6" s="87"/>
      <c r="E6" s="88"/>
      <c r="F6" s="83" t="s">
        <v>145</v>
      </c>
      <c r="G6" s="84"/>
      <c r="H6" s="84"/>
      <c r="I6" s="84"/>
      <c r="J6" s="85"/>
    </row>
    <row r="7" spans="1:10" ht="15" customHeight="1" x14ac:dyDescent="0.25">
      <c r="A7" s="86" t="s">
        <v>4</v>
      </c>
      <c r="B7" s="87"/>
      <c r="C7" s="87"/>
      <c r="D7" s="87"/>
      <c r="E7" s="88"/>
      <c r="F7" s="83" t="str">
        <f>F6</f>
        <v>M/s.Raymond Limited</v>
      </c>
      <c r="G7" s="84"/>
      <c r="H7" s="84"/>
      <c r="I7" s="84"/>
      <c r="J7" s="85"/>
    </row>
    <row r="8" spans="1:10" ht="31.5" customHeight="1" x14ac:dyDescent="0.25">
      <c r="A8" s="86" t="s">
        <v>5</v>
      </c>
      <c r="B8" s="87"/>
      <c r="C8" s="87"/>
      <c r="D8" s="87"/>
      <c r="E8" s="88"/>
      <c r="F8" s="231" t="s">
        <v>244</v>
      </c>
      <c r="G8" s="254"/>
      <c r="H8" s="254"/>
      <c r="I8" s="254"/>
      <c r="J8" s="232"/>
    </row>
    <row r="9" spans="1:10" x14ac:dyDescent="0.25">
      <c r="A9" s="80" t="s">
        <v>245</v>
      </c>
      <c r="B9" s="87"/>
      <c r="C9" s="87"/>
      <c r="D9" s="87"/>
      <c r="E9" s="88"/>
      <c r="F9" s="80">
        <v>2240367403</v>
      </c>
      <c r="G9" s="81"/>
      <c r="H9" s="81"/>
      <c r="I9" s="81"/>
      <c r="J9" s="82"/>
    </row>
    <row r="10" spans="1:10" x14ac:dyDescent="0.25">
      <c r="A10" s="80" t="s">
        <v>96</v>
      </c>
      <c r="B10" s="81"/>
      <c r="C10" s="81"/>
      <c r="D10" s="81"/>
      <c r="E10" s="82"/>
      <c r="F10" s="222" t="s">
        <v>237</v>
      </c>
      <c r="G10" s="223"/>
      <c r="H10" s="223"/>
      <c r="I10" s="223"/>
      <c r="J10" s="224"/>
    </row>
    <row r="11" spans="1:10" x14ac:dyDescent="0.25">
      <c r="A11" s="80" t="s">
        <v>133</v>
      </c>
      <c r="B11" s="87"/>
      <c r="C11" s="87"/>
      <c r="D11" s="87"/>
      <c r="E11" s="88"/>
      <c r="F11" s="77" t="s">
        <v>134</v>
      </c>
      <c r="G11" s="78"/>
      <c r="H11" s="78"/>
      <c r="I11" s="78"/>
      <c r="J11" s="79"/>
    </row>
    <row r="12" spans="1:10" x14ac:dyDescent="0.25">
      <c r="A12" s="86" t="s">
        <v>6</v>
      </c>
      <c r="B12" s="87"/>
      <c r="C12" s="87"/>
      <c r="D12" s="87"/>
      <c r="E12" s="88"/>
      <c r="F12" s="77" t="s">
        <v>153</v>
      </c>
      <c r="G12" s="78"/>
      <c r="H12" s="78"/>
      <c r="I12" s="78"/>
      <c r="J12" s="79"/>
    </row>
    <row r="13" spans="1:10" ht="34.5" customHeight="1" x14ac:dyDescent="0.25">
      <c r="A13" s="230" t="s">
        <v>55</v>
      </c>
      <c r="B13" s="230"/>
      <c r="C13" s="83" t="s">
        <v>154</v>
      </c>
      <c r="D13" s="84"/>
      <c r="E13" s="84"/>
      <c r="F13" s="84"/>
      <c r="G13" s="84"/>
      <c r="H13" s="84"/>
      <c r="I13" s="84"/>
      <c r="J13" s="85"/>
    </row>
    <row r="14" spans="1:10" x14ac:dyDescent="0.25">
      <c r="A14" s="2" t="s">
        <v>97</v>
      </c>
      <c r="B14" s="80" t="s">
        <v>75</v>
      </c>
      <c r="C14" s="81"/>
      <c r="D14" s="82"/>
      <c r="E14" s="226" t="s">
        <v>126</v>
      </c>
      <c r="F14" s="227"/>
      <c r="G14" s="20" t="s">
        <v>127</v>
      </c>
      <c r="H14" s="5" t="s">
        <v>56</v>
      </c>
      <c r="I14" s="228" t="s">
        <v>138</v>
      </c>
      <c r="J14" s="229"/>
    </row>
    <row r="15" spans="1:10" x14ac:dyDescent="0.25">
      <c r="A15" s="3" t="s">
        <v>7</v>
      </c>
      <c r="B15" s="80" t="s">
        <v>128</v>
      </c>
      <c r="C15" s="81"/>
      <c r="D15" s="81"/>
      <c r="E15" s="82"/>
      <c r="F15" s="4" t="s">
        <v>57</v>
      </c>
      <c r="G15" s="80" t="s">
        <v>129</v>
      </c>
      <c r="H15" s="81"/>
      <c r="I15" s="81"/>
      <c r="J15" s="82"/>
    </row>
    <row r="16" spans="1:10" x14ac:dyDescent="0.25">
      <c r="A16" s="3" t="s">
        <v>8</v>
      </c>
      <c r="B16" s="80" t="s">
        <v>129</v>
      </c>
      <c r="C16" s="81"/>
      <c r="D16" s="81"/>
      <c r="E16" s="82"/>
      <c r="F16" s="4" t="s">
        <v>58</v>
      </c>
      <c r="G16" s="80">
        <v>400606</v>
      </c>
      <c r="H16" s="81"/>
      <c r="I16" s="81"/>
      <c r="J16" s="82"/>
    </row>
    <row r="17" spans="1:10" ht="32.25" customHeight="1" x14ac:dyDescent="0.25">
      <c r="A17" s="230" t="s">
        <v>59</v>
      </c>
      <c r="B17" s="230"/>
      <c r="C17" s="234" t="s">
        <v>130</v>
      </c>
      <c r="D17" s="234"/>
      <c r="E17" s="234"/>
      <c r="F17" s="242" t="s">
        <v>47</v>
      </c>
      <c r="G17" s="242"/>
      <c r="H17" s="84" t="s">
        <v>131</v>
      </c>
      <c r="I17" s="84"/>
      <c r="J17" s="85"/>
    </row>
    <row r="18" spans="1:10" ht="15" customHeight="1" x14ac:dyDescent="0.25">
      <c r="A18" s="243" t="s">
        <v>98</v>
      </c>
      <c r="B18" s="244"/>
      <c r="C18" s="244"/>
      <c r="D18" s="244"/>
      <c r="E18" s="245"/>
      <c r="F18" s="257" t="s">
        <v>53</v>
      </c>
      <c r="G18" s="258"/>
      <c r="H18" s="258"/>
      <c r="I18" s="258"/>
      <c r="J18" s="259"/>
    </row>
    <row r="19" spans="1:10" ht="31.5" customHeight="1" x14ac:dyDescent="0.25">
      <c r="A19" s="246"/>
      <c r="B19" s="247"/>
      <c r="C19" s="247"/>
      <c r="D19" s="247"/>
      <c r="E19" s="248"/>
      <c r="F19" s="260"/>
      <c r="G19" s="261"/>
      <c r="H19" s="261"/>
      <c r="I19" s="261"/>
      <c r="J19" s="262"/>
    </row>
    <row r="20" spans="1:10" ht="15" customHeight="1" x14ac:dyDescent="0.25">
      <c r="A20" s="243" t="s">
        <v>99</v>
      </c>
      <c r="B20" s="266"/>
      <c r="C20" s="266"/>
      <c r="D20" s="266"/>
      <c r="E20" s="267"/>
      <c r="F20" s="243" t="s">
        <v>42</v>
      </c>
      <c r="G20" s="244"/>
      <c r="H20" s="244"/>
      <c r="I20" s="244"/>
      <c r="J20" s="245"/>
    </row>
    <row r="21" spans="1:10" x14ac:dyDescent="0.25">
      <c r="A21" s="268"/>
      <c r="B21" s="269"/>
      <c r="C21" s="269"/>
      <c r="D21" s="269"/>
      <c r="E21" s="270"/>
      <c r="F21" s="246"/>
      <c r="G21" s="247"/>
      <c r="H21" s="247"/>
      <c r="I21" s="247"/>
      <c r="J21" s="248"/>
    </row>
    <row r="22" spans="1:10" x14ac:dyDescent="0.25">
      <c r="A22" s="86" t="s">
        <v>9</v>
      </c>
      <c r="B22" s="87"/>
      <c r="C22" s="87"/>
      <c r="D22" s="87"/>
      <c r="E22" s="88"/>
      <c r="F22" s="249" t="s">
        <v>151</v>
      </c>
      <c r="G22" s="250"/>
      <c r="H22" s="250"/>
      <c r="I22" s="250"/>
      <c r="J22" s="251"/>
    </row>
    <row r="23" spans="1:10" x14ac:dyDescent="0.25">
      <c r="A23" s="86" t="s">
        <v>10</v>
      </c>
      <c r="B23" s="87"/>
      <c r="C23" s="87"/>
      <c r="D23" s="87"/>
      <c r="E23" s="88"/>
      <c r="F23" s="235" t="s">
        <v>48</v>
      </c>
      <c r="G23" s="236"/>
      <c r="H23" s="236"/>
      <c r="I23" s="236"/>
      <c r="J23" s="237"/>
    </row>
    <row r="24" spans="1:10" x14ac:dyDescent="0.25">
      <c r="A24" s="86" t="s">
        <v>11</v>
      </c>
      <c r="B24" s="87"/>
      <c r="C24" s="87"/>
      <c r="D24" s="87"/>
      <c r="E24" s="88"/>
      <c r="F24" s="249" t="s">
        <v>152</v>
      </c>
      <c r="G24" s="250"/>
      <c r="H24" s="250"/>
      <c r="I24" s="250"/>
      <c r="J24" s="251"/>
    </row>
    <row r="25" spans="1:10" x14ac:dyDescent="0.25">
      <c r="A25" s="86" t="s">
        <v>28</v>
      </c>
      <c r="B25" s="87"/>
      <c r="C25" s="87"/>
      <c r="D25" s="87"/>
      <c r="E25" s="88"/>
      <c r="F25" s="235" t="s">
        <v>60</v>
      </c>
      <c r="G25" s="90"/>
      <c r="H25" s="90"/>
      <c r="I25" s="90"/>
      <c r="J25" s="91"/>
    </row>
    <row r="26" spans="1:10" x14ac:dyDescent="0.25">
      <c r="A26" s="240" t="s">
        <v>12</v>
      </c>
      <c r="B26" s="241"/>
      <c r="C26" s="255" t="s">
        <v>13</v>
      </c>
      <c r="D26" s="256"/>
      <c r="E26" s="255" t="s">
        <v>14</v>
      </c>
      <c r="F26" s="256"/>
      <c r="G26" s="255" t="s">
        <v>46</v>
      </c>
      <c r="H26" s="256"/>
      <c r="I26" s="255" t="s">
        <v>15</v>
      </c>
      <c r="J26" s="256"/>
    </row>
    <row r="27" spans="1:10" x14ac:dyDescent="0.25">
      <c r="A27" s="160" t="s">
        <v>16</v>
      </c>
      <c r="B27" s="161"/>
      <c r="C27" s="160" t="s">
        <v>45</v>
      </c>
      <c r="D27" s="161"/>
      <c r="E27" s="160" t="s">
        <v>45</v>
      </c>
      <c r="F27" s="161"/>
      <c r="G27" s="160" t="s">
        <v>45</v>
      </c>
      <c r="H27" s="161"/>
      <c r="I27" s="160" t="s">
        <v>45</v>
      </c>
      <c r="J27" s="161"/>
    </row>
    <row r="28" spans="1:10" x14ac:dyDescent="0.25">
      <c r="A28" s="240" t="s">
        <v>17</v>
      </c>
      <c r="B28" s="241"/>
      <c r="C28" s="160" t="s">
        <v>7</v>
      </c>
      <c r="D28" s="161"/>
      <c r="E28" s="160" t="s">
        <v>140</v>
      </c>
      <c r="F28" s="161"/>
      <c r="G28" s="160" t="s">
        <v>141</v>
      </c>
      <c r="H28" s="161"/>
      <c r="I28" s="160" t="s">
        <v>140</v>
      </c>
      <c r="J28" s="161"/>
    </row>
    <row r="29" spans="1:10" x14ac:dyDescent="0.25">
      <c r="A29" s="80" t="s">
        <v>52</v>
      </c>
      <c r="B29" s="81"/>
      <c r="C29" s="81"/>
      <c r="D29" s="81"/>
      <c r="E29" s="81"/>
      <c r="F29" s="81"/>
      <c r="G29" s="81"/>
      <c r="H29" s="81"/>
      <c r="I29" s="81"/>
      <c r="J29" s="82"/>
    </row>
    <row r="30" spans="1:10" x14ac:dyDescent="0.25">
      <c r="A30" s="80" t="s">
        <v>123</v>
      </c>
      <c r="B30" s="81"/>
      <c r="C30" s="81"/>
      <c r="D30" s="81"/>
      <c r="E30" s="81"/>
      <c r="F30" s="81"/>
      <c r="G30" s="81"/>
      <c r="H30" s="81"/>
      <c r="I30" s="81"/>
      <c r="J30" s="82"/>
    </row>
    <row r="31" spans="1:10" x14ac:dyDescent="0.25">
      <c r="A31" s="80" t="s">
        <v>38</v>
      </c>
      <c r="B31" s="82"/>
      <c r="C31" s="164" t="s">
        <v>250</v>
      </c>
      <c r="D31" s="165"/>
      <c r="E31" s="165"/>
      <c r="F31" s="165"/>
      <c r="G31" s="165"/>
      <c r="H31" s="165"/>
      <c r="I31" s="165"/>
      <c r="J31" s="166"/>
    </row>
    <row r="32" spans="1:10" x14ac:dyDescent="0.25">
      <c r="A32" s="80" t="s">
        <v>246</v>
      </c>
      <c r="B32" s="82"/>
      <c r="C32" s="271" t="s">
        <v>247</v>
      </c>
      <c r="D32" s="236"/>
      <c r="E32" s="236"/>
      <c r="F32" s="236"/>
      <c r="G32" s="236"/>
      <c r="H32" s="236"/>
      <c r="I32" s="236"/>
      <c r="J32" s="237"/>
    </row>
    <row r="33" spans="1:10" x14ac:dyDescent="0.25">
      <c r="A33" s="107" t="s">
        <v>18</v>
      </c>
      <c r="B33" s="238"/>
      <c r="C33" s="238"/>
      <c r="D33" s="238"/>
      <c r="E33" s="238"/>
      <c r="F33" s="238"/>
      <c r="G33" s="238"/>
      <c r="H33" s="238"/>
      <c r="I33" s="238"/>
      <c r="J33" s="239"/>
    </row>
    <row r="34" spans="1:10" ht="15" customHeight="1" x14ac:dyDescent="0.25">
      <c r="A34" s="206" t="s">
        <v>132</v>
      </c>
      <c r="B34" s="207"/>
      <c r="C34" s="207"/>
      <c r="D34" s="207"/>
      <c r="E34" s="207"/>
      <c r="F34" s="207"/>
      <c r="G34" s="207"/>
      <c r="H34" s="207"/>
      <c r="I34" s="207"/>
      <c r="J34" s="208"/>
    </row>
    <row r="35" spans="1:10" x14ac:dyDescent="0.25">
      <c r="A35" s="209"/>
      <c r="B35" s="210"/>
      <c r="C35" s="210"/>
      <c r="D35" s="210"/>
      <c r="E35" s="210"/>
      <c r="F35" s="210"/>
      <c r="G35" s="210"/>
      <c r="H35" s="210"/>
      <c r="I35" s="210"/>
      <c r="J35" s="211"/>
    </row>
    <row r="36" spans="1:10" ht="16.5" customHeight="1" x14ac:dyDescent="0.25">
      <c r="A36" s="263" t="s">
        <v>137</v>
      </c>
      <c r="B36" s="264"/>
      <c r="C36" s="264"/>
      <c r="D36" s="264"/>
      <c r="E36" s="265"/>
      <c r="F36" s="83">
        <v>53122.95</v>
      </c>
      <c r="G36" s="84"/>
      <c r="H36" s="84"/>
      <c r="I36" s="84"/>
      <c r="J36" s="85"/>
    </row>
    <row r="37" spans="1:10" x14ac:dyDescent="0.25">
      <c r="A37" s="86" t="s">
        <v>19</v>
      </c>
      <c r="B37" s="87"/>
      <c r="C37" s="87"/>
      <c r="D37" s="87"/>
      <c r="E37" s="88"/>
      <c r="F37" s="80">
        <v>1</v>
      </c>
      <c r="G37" s="81"/>
      <c r="H37" s="81"/>
      <c r="I37" s="81"/>
      <c r="J37" s="82"/>
    </row>
    <row r="38" spans="1:10" x14ac:dyDescent="0.25">
      <c r="A38" s="86" t="s">
        <v>20</v>
      </c>
      <c r="B38" s="87"/>
      <c r="C38" s="87"/>
      <c r="D38" s="87"/>
      <c r="E38" s="88"/>
      <c r="F38" s="80">
        <v>0</v>
      </c>
      <c r="G38" s="81"/>
      <c r="H38" s="81"/>
      <c r="I38" s="81"/>
      <c r="J38" s="82"/>
    </row>
    <row r="39" spans="1:10" x14ac:dyDescent="0.25">
      <c r="A39" s="86" t="s">
        <v>21</v>
      </c>
      <c r="B39" s="87"/>
      <c r="C39" s="87"/>
      <c r="D39" s="87"/>
      <c r="E39" s="88"/>
      <c r="F39" s="80">
        <f>F37+F38</f>
        <v>1</v>
      </c>
      <c r="G39" s="81"/>
      <c r="H39" s="81"/>
      <c r="I39" s="81"/>
      <c r="J39" s="82"/>
    </row>
    <row r="40" spans="1:10" x14ac:dyDescent="0.25">
      <c r="A40" s="80" t="s">
        <v>61</v>
      </c>
      <c r="B40" s="87"/>
      <c r="C40" s="87"/>
      <c r="D40" s="87"/>
      <c r="E40" s="88"/>
      <c r="F40" s="80">
        <f>F36*F39</f>
        <v>53122.95</v>
      </c>
      <c r="G40" s="81"/>
      <c r="H40" s="81"/>
      <c r="I40" s="81"/>
      <c r="J40" s="82"/>
    </row>
    <row r="41" spans="1:10" x14ac:dyDescent="0.25">
      <c r="A41" s="86" t="s">
        <v>22</v>
      </c>
      <c r="B41" s="87"/>
      <c r="C41" s="87"/>
      <c r="D41" s="87"/>
      <c r="E41" s="88"/>
      <c r="F41" s="222" t="s">
        <v>143</v>
      </c>
      <c r="G41" s="223"/>
      <c r="H41" s="223"/>
      <c r="I41" s="223"/>
      <c r="J41" s="224"/>
    </row>
    <row r="42" spans="1:10" x14ac:dyDescent="0.25">
      <c r="A42" s="107" t="s">
        <v>63</v>
      </c>
      <c r="B42" s="238"/>
      <c r="C42" s="238"/>
      <c r="D42" s="238"/>
      <c r="E42" s="238"/>
      <c r="F42" s="238"/>
      <c r="G42" s="238"/>
      <c r="H42" s="238"/>
      <c r="I42" s="238"/>
      <c r="J42" s="239"/>
    </row>
    <row r="43" spans="1:10" ht="16.5" customHeight="1" x14ac:dyDescent="0.25">
      <c r="A43" s="83" t="s">
        <v>62</v>
      </c>
      <c r="B43" s="85"/>
      <c r="C43" s="199" t="s">
        <v>220</v>
      </c>
      <c r="D43" s="200"/>
      <c r="E43" s="200"/>
      <c r="F43" s="201"/>
      <c r="G43" s="19" t="s">
        <v>54</v>
      </c>
      <c r="H43" s="203" t="s">
        <v>251</v>
      </c>
      <c r="I43" s="200"/>
      <c r="J43" s="201"/>
    </row>
    <row r="44" spans="1:10" ht="15" customHeight="1" x14ac:dyDescent="0.25">
      <c r="A44" s="83" t="s">
        <v>64</v>
      </c>
      <c r="B44" s="85"/>
      <c r="C44" s="199" t="str">
        <f>C43</f>
        <v>TMC/TDD/3067/21</v>
      </c>
      <c r="D44" s="200"/>
      <c r="E44" s="200"/>
      <c r="F44" s="201"/>
      <c r="G44" s="19" t="s">
        <v>54</v>
      </c>
      <c r="H44" s="203" t="str">
        <f>H43</f>
        <v>14/08/2021.</v>
      </c>
      <c r="I44" s="204"/>
      <c r="J44" s="205"/>
    </row>
    <row r="45" spans="1:10" ht="48.75" customHeight="1" x14ac:dyDescent="0.25">
      <c r="A45" s="83" t="s">
        <v>100</v>
      </c>
      <c r="B45" s="85"/>
      <c r="C45" s="150" t="s">
        <v>219</v>
      </c>
      <c r="D45" s="151"/>
      <c r="E45" s="151"/>
      <c r="F45" s="152"/>
      <c r="G45" s="6" t="s">
        <v>54</v>
      </c>
      <c r="H45" s="203" t="str">
        <f>H43</f>
        <v>14/08/2021.</v>
      </c>
      <c r="I45" s="204"/>
      <c r="J45" s="205"/>
    </row>
    <row r="46" spans="1:10" s="63" customFormat="1" ht="42.75" customHeight="1" x14ac:dyDescent="0.25">
      <c r="A46" s="231" t="s">
        <v>94</v>
      </c>
      <c r="B46" s="232"/>
      <c r="C46" s="233" t="s">
        <v>240</v>
      </c>
      <c r="D46" s="197"/>
      <c r="E46" s="197"/>
      <c r="F46" s="198" t="s">
        <v>95</v>
      </c>
      <c r="G46" s="62" t="s">
        <v>54</v>
      </c>
      <c r="H46" s="202" t="s">
        <v>252</v>
      </c>
      <c r="I46" s="197" t="s">
        <v>49</v>
      </c>
      <c r="J46" s="198"/>
    </row>
    <row r="47" spans="1:10" x14ac:dyDescent="0.25">
      <c r="A47" s="230" t="s">
        <v>68</v>
      </c>
      <c r="B47" s="230"/>
      <c r="C47" s="230"/>
      <c r="D47" s="212" t="str">
        <f>H45</f>
        <v>14/08/2021.</v>
      </c>
      <c r="E47" s="212"/>
      <c r="F47" s="80" t="s">
        <v>65</v>
      </c>
      <c r="G47" s="221"/>
      <c r="H47" s="163" t="s">
        <v>242</v>
      </c>
      <c r="I47" s="81"/>
      <c r="J47" s="82"/>
    </row>
    <row r="48" spans="1:10" x14ac:dyDescent="0.25">
      <c r="A48" s="164" t="s">
        <v>23</v>
      </c>
      <c r="B48" s="165"/>
      <c r="C48" s="165"/>
      <c r="D48" s="165"/>
      <c r="E48" s="165"/>
      <c r="F48" s="165"/>
      <c r="G48" s="165"/>
      <c r="H48" s="165"/>
      <c r="I48" s="165"/>
      <c r="J48" s="166"/>
    </row>
    <row r="49" spans="1:12" x14ac:dyDescent="0.25">
      <c r="A49" s="80" t="s">
        <v>93</v>
      </c>
      <c r="B49" s="81"/>
      <c r="C49" s="82"/>
      <c r="D49" s="160">
        <f>F40</f>
        <v>53122.95</v>
      </c>
      <c r="E49" s="161"/>
      <c r="F49" s="162" t="s">
        <v>124</v>
      </c>
      <c r="G49" s="162"/>
      <c r="H49" s="162"/>
      <c r="I49" s="225">
        <v>640</v>
      </c>
      <c r="J49" s="225"/>
    </row>
    <row r="50" spans="1:12" ht="33" customHeight="1" x14ac:dyDescent="0.25">
      <c r="A50" s="148" t="s">
        <v>66</v>
      </c>
      <c r="B50" s="148"/>
      <c r="C50" s="162" t="s">
        <v>221</v>
      </c>
      <c r="D50" s="162"/>
      <c r="E50" s="162"/>
      <c r="F50" s="80" t="s">
        <v>50</v>
      </c>
      <c r="G50" s="81"/>
      <c r="H50" s="81"/>
      <c r="I50" s="81"/>
      <c r="J50" s="82"/>
    </row>
    <row r="51" spans="1:12" x14ac:dyDescent="0.25">
      <c r="A51" s="148" t="s">
        <v>144</v>
      </c>
      <c r="B51" s="148"/>
      <c r="C51" s="77" t="s">
        <v>206</v>
      </c>
      <c r="D51" s="78"/>
      <c r="E51" s="78"/>
      <c r="F51" s="78"/>
      <c r="G51" s="78"/>
      <c r="H51" s="78"/>
      <c r="I51" s="78"/>
      <c r="J51" s="79"/>
    </row>
    <row r="52" spans="1:12" x14ac:dyDescent="0.25">
      <c r="A52" s="80" t="s">
        <v>43</v>
      </c>
      <c r="B52" s="81"/>
      <c r="C52" s="81"/>
      <c r="D52" s="81"/>
      <c r="E52" s="82"/>
      <c r="F52" s="83" t="s">
        <v>249</v>
      </c>
      <c r="G52" s="84"/>
      <c r="H52" s="84"/>
      <c r="I52" s="84"/>
      <c r="J52" s="85"/>
    </row>
    <row r="53" spans="1:12" ht="15.75" thickBot="1" x14ac:dyDescent="0.3">
      <c r="A53" s="80" t="s">
        <v>243</v>
      </c>
      <c r="B53" s="81"/>
      <c r="C53" s="81"/>
      <c r="D53" s="81"/>
      <c r="E53" s="81"/>
      <c r="F53" s="81"/>
      <c r="G53" s="81"/>
      <c r="H53" s="81"/>
      <c r="I53" s="81"/>
      <c r="J53" s="82"/>
    </row>
    <row r="54" spans="1:12" ht="15" customHeight="1" x14ac:dyDescent="0.25">
      <c r="A54" s="188" t="s">
        <v>173</v>
      </c>
      <c r="B54" s="189"/>
      <c r="C54" s="190" t="s">
        <v>207</v>
      </c>
      <c r="D54" s="191"/>
      <c r="E54" s="191"/>
      <c r="F54" s="191"/>
      <c r="G54" s="191"/>
      <c r="H54" s="191"/>
      <c r="I54" s="191"/>
      <c r="J54" s="192"/>
      <c r="K54" s="36"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All work completed. Please provide OC.</v>
      </c>
      <c r="L54" s="37"/>
    </row>
    <row r="55" spans="1:12" ht="15.75" x14ac:dyDescent="0.25">
      <c r="A55" s="38" t="s">
        <v>174</v>
      </c>
      <c r="B55" s="39">
        <v>0</v>
      </c>
      <c r="C55" s="39" t="s">
        <v>175</v>
      </c>
      <c r="D55" s="39">
        <v>1</v>
      </c>
      <c r="E55" s="193" t="s">
        <v>176</v>
      </c>
      <c r="F55" s="194"/>
      <c r="G55" s="39">
        <v>0</v>
      </c>
      <c r="H55" s="39" t="s">
        <v>177</v>
      </c>
      <c r="I55" s="193">
        <f ca="1">--TRIM(RIGHT(SUBSTITUTE(LEFT(C54,_xlfn.AGGREGATE(16,6,FIND({0,1,2,3,4,5,6,7,8,9},C54,ROW(INDIRECT("1:"&amp;LEN(C54)))),1))," ",REPT(" ",LEN(C54))),LEN(C54)))</f>
        <v>42</v>
      </c>
      <c r="J55" s="195"/>
      <c r="K55" s="40"/>
      <c r="L55" s="41"/>
    </row>
    <row r="56" spans="1:12" ht="16.5" thickBot="1" x14ac:dyDescent="0.3">
      <c r="A56" s="117" t="s">
        <v>178</v>
      </c>
      <c r="B56" s="118"/>
      <c r="C56" s="119" t="str">
        <f>K56</f>
        <v>All work Completed. OC Received.</v>
      </c>
      <c r="D56" s="120"/>
      <c r="E56" s="120"/>
      <c r="F56" s="120"/>
      <c r="G56" s="120"/>
      <c r="H56" s="120"/>
      <c r="I56" s="120"/>
      <c r="J56" s="121"/>
      <c r="K56" s="40" t="s">
        <v>179</v>
      </c>
      <c r="L56" s="41"/>
    </row>
    <row r="57" spans="1:12" ht="15.75" hidden="1" x14ac:dyDescent="0.25">
      <c r="A57" s="213" t="s">
        <v>30</v>
      </c>
      <c r="B57" s="214"/>
      <c r="C57" s="49" t="s">
        <v>180</v>
      </c>
      <c r="D57" s="156" t="s">
        <v>181</v>
      </c>
      <c r="E57" s="156"/>
      <c r="F57" s="156" t="s">
        <v>182</v>
      </c>
      <c r="G57" s="156"/>
      <c r="H57" s="156" t="s">
        <v>183</v>
      </c>
      <c r="I57" s="156"/>
      <c r="J57" s="215"/>
      <c r="K57" s="42" t="s">
        <v>184</v>
      </c>
      <c r="L57" s="43">
        <f ca="1">I55*25%</f>
        <v>10.5</v>
      </c>
    </row>
    <row r="58" spans="1:12" ht="15.75" hidden="1" x14ac:dyDescent="0.25">
      <c r="A58" s="155" t="s">
        <v>185</v>
      </c>
      <c r="B58" s="156"/>
      <c r="C58" s="50">
        <f ca="1">L59</f>
        <v>42</v>
      </c>
      <c r="D58" s="113">
        <f ca="1">((100/I55)*C58)/100</f>
        <v>1</v>
      </c>
      <c r="E58" s="114"/>
      <c r="F58" s="216">
        <f ca="1">(((C59/I55*10)+(40/(D55+G55+I55)*C60)+(7.5/(I55)*C61)+(7.5/(I55)*C62)+(10/I55*C63)+(10/I55*C64)+(5/I55*C65)+(5/I55*C66)+(5/I55*C67))/100)</f>
        <v>1</v>
      </c>
      <c r="G58" s="216"/>
      <c r="H58" s="167">
        <f ca="1">((((C58/I55)*20)+((C59/I55)*25)+(30/(I55+G55+D55)*C60)+(5/I55*C61)+(5/I55*C62)+(5/I55*C63)+(5/I55*C64)+(0/I55*C65)+(0/I55*C66)+(5/I55*C67))/100)</f>
        <v>1</v>
      </c>
      <c r="I58" s="168"/>
      <c r="J58" s="169"/>
      <c r="K58" s="42" t="s">
        <v>186</v>
      </c>
      <c r="L58" s="44">
        <f ca="1">I55*50%</f>
        <v>21</v>
      </c>
    </row>
    <row r="59" spans="1:12" ht="15.75" hidden="1" x14ac:dyDescent="0.25">
      <c r="A59" s="155" t="s">
        <v>31</v>
      </c>
      <c r="B59" s="156"/>
      <c r="C59" s="51">
        <f ca="1">L67</f>
        <v>42</v>
      </c>
      <c r="D59" s="113">
        <f ca="1">((100/I55)*C59)/100</f>
        <v>1</v>
      </c>
      <c r="E59" s="114"/>
      <c r="F59" s="216"/>
      <c r="G59" s="216"/>
      <c r="H59" s="170"/>
      <c r="I59" s="171"/>
      <c r="J59" s="172"/>
      <c r="K59" s="42" t="s">
        <v>187</v>
      </c>
      <c r="L59" s="44">
        <f ca="1">I55</f>
        <v>42</v>
      </c>
    </row>
    <row r="60" spans="1:12" ht="15.75" hidden="1" x14ac:dyDescent="0.25">
      <c r="A60" s="153" t="s">
        <v>188</v>
      </c>
      <c r="B60" s="154"/>
      <c r="C60" s="51">
        <v>43</v>
      </c>
      <c r="D60" s="113">
        <f ca="1">((100/(D55+G55+I55))*C60)/100</f>
        <v>1</v>
      </c>
      <c r="E60" s="114"/>
      <c r="F60" s="216"/>
      <c r="G60" s="216"/>
      <c r="H60" s="170"/>
      <c r="I60" s="171"/>
      <c r="J60" s="172"/>
      <c r="K60" s="42" t="s">
        <v>189</v>
      </c>
      <c r="L60" s="45">
        <f ca="1">(IF(B55&gt;1,(I55/(B55+2)),I55/4))</f>
        <v>10.5</v>
      </c>
    </row>
    <row r="61" spans="1:12" ht="15.75" hidden="1" x14ac:dyDescent="0.25">
      <c r="A61" s="155" t="s">
        <v>190</v>
      </c>
      <c r="B61" s="156" t="s">
        <v>191</v>
      </c>
      <c r="C61" s="50">
        <v>42</v>
      </c>
      <c r="D61" s="113">
        <f ca="1">((100/I55)*C61)/100</f>
        <v>1</v>
      </c>
      <c r="E61" s="114"/>
      <c r="F61" s="216"/>
      <c r="G61" s="216"/>
      <c r="H61" s="170"/>
      <c r="I61" s="171"/>
      <c r="J61" s="172"/>
      <c r="K61" s="42" t="s">
        <v>192</v>
      </c>
      <c r="L61" s="45">
        <f ca="1">(IF(B55&gt;1,(I55/(B55+2)+L60),I55/4+L60))</f>
        <v>21</v>
      </c>
    </row>
    <row r="62" spans="1:12" ht="15.75" hidden="1" x14ac:dyDescent="0.25">
      <c r="A62" s="155" t="s">
        <v>193</v>
      </c>
      <c r="B62" s="156" t="s">
        <v>191</v>
      </c>
      <c r="C62" s="50">
        <v>42</v>
      </c>
      <c r="D62" s="113">
        <f ca="1">((100/I55)*C62)/100</f>
        <v>1</v>
      </c>
      <c r="E62" s="114"/>
      <c r="F62" s="216"/>
      <c r="G62" s="216"/>
      <c r="H62" s="170"/>
      <c r="I62" s="171"/>
      <c r="J62" s="172"/>
      <c r="K62" s="42" t="s">
        <v>194</v>
      </c>
      <c r="L62" s="45">
        <f>(IF(B55&gt;1,(I55/(B55+2)+L61),0))</f>
        <v>0</v>
      </c>
    </row>
    <row r="63" spans="1:12" ht="15.75" hidden="1" x14ac:dyDescent="0.25">
      <c r="A63" s="155" t="s">
        <v>195</v>
      </c>
      <c r="B63" s="156" t="s">
        <v>196</v>
      </c>
      <c r="C63" s="50">
        <v>42</v>
      </c>
      <c r="D63" s="113">
        <f ca="1">((100/(I55))*C63)/100</f>
        <v>1</v>
      </c>
      <c r="E63" s="114"/>
      <c r="F63" s="216"/>
      <c r="G63" s="216"/>
      <c r="H63" s="170"/>
      <c r="I63" s="171"/>
      <c r="J63" s="172"/>
      <c r="K63" s="42" t="s">
        <v>197</v>
      </c>
      <c r="L63" s="45">
        <f>(IF(B55&gt;2,(I55/(B55+2)+L62),0))</f>
        <v>0</v>
      </c>
    </row>
    <row r="64" spans="1:12" ht="15.75" hidden="1" x14ac:dyDescent="0.25">
      <c r="A64" s="155" t="s">
        <v>198</v>
      </c>
      <c r="B64" s="156" t="s">
        <v>198</v>
      </c>
      <c r="C64" s="50">
        <v>42</v>
      </c>
      <c r="D64" s="113">
        <f ca="1">((100/I55)*C64)/100</f>
        <v>1</v>
      </c>
      <c r="E64" s="114"/>
      <c r="F64" s="216"/>
      <c r="G64" s="216"/>
      <c r="H64" s="170"/>
      <c r="I64" s="171"/>
      <c r="J64" s="172"/>
      <c r="K64" s="42" t="s">
        <v>199</v>
      </c>
      <c r="L64" s="46">
        <f>(IF(B55&gt;3,(I55/(B55+2)+L63),0))</f>
        <v>0</v>
      </c>
    </row>
    <row r="65" spans="1:15" ht="15" hidden="1" customHeight="1" x14ac:dyDescent="0.25">
      <c r="A65" s="155" t="s">
        <v>200</v>
      </c>
      <c r="B65" s="156"/>
      <c r="C65" s="50">
        <v>42</v>
      </c>
      <c r="D65" s="113">
        <f ca="1">((100/I55)*C65)/100</f>
        <v>1</v>
      </c>
      <c r="E65" s="114"/>
      <c r="F65" s="216"/>
      <c r="G65" s="216"/>
      <c r="H65" s="170"/>
      <c r="I65" s="171"/>
      <c r="J65" s="172"/>
      <c r="K65" s="42" t="s">
        <v>201</v>
      </c>
      <c r="L65" s="45">
        <f>(IF(B55&gt;4,(I55/(B55+2)+L64),0))</f>
        <v>0</v>
      </c>
    </row>
    <row r="66" spans="1:15" ht="15.75" hidden="1" x14ac:dyDescent="0.25">
      <c r="A66" s="155" t="s">
        <v>202</v>
      </c>
      <c r="B66" s="156" t="s">
        <v>202</v>
      </c>
      <c r="C66" s="50">
        <v>42</v>
      </c>
      <c r="D66" s="113">
        <f ca="1">((100/(I55))*C66)/100</f>
        <v>1</v>
      </c>
      <c r="E66" s="114"/>
      <c r="F66" s="216"/>
      <c r="G66" s="216"/>
      <c r="H66" s="170"/>
      <c r="I66" s="171"/>
      <c r="J66" s="172"/>
      <c r="K66" s="42" t="s">
        <v>203</v>
      </c>
      <c r="L66" s="45">
        <f ca="1">(IF(B55=1,(I55/(B55+3)+L61),IF(B55=0,(I55/4+L61),IF(B55&gt;1,0))))</f>
        <v>31.5</v>
      </c>
    </row>
    <row r="67" spans="1:15" ht="16.5" hidden="1" thickBot="1" x14ac:dyDescent="0.3">
      <c r="A67" s="115" t="s">
        <v>204</v>
      </c>
      <c r="B67" s="116"/>
      <c r="C67" s="52">
        <v>42</v>
      </c>
      <c r="D67" s="272">
        <f ca="1">((100/(I55))*C67)/100</f>
        <v>1</v>
      </c>
      <c r="E67" s="273"/>
      <c r="F67" s="217"/>
      <c r="G67" s="217"/>
      <c r="H67" s="173"/>
      <c r="I67" s="174"/>
      <c r="J67" s="175"/>
      <c r="K67" s="47" t="s">
        <v>205</v>
      </c>
      <c r="L67" s="48">
        <f ca="1">(IF(B55&gt;1.5,(I55/(B55+2)+L61+MAX(0,L62-L61)+MAX(0,L63-L62)+MAX(0,L64-L63)+MAX(0,L65-L64)+MAX(0,L66-L65)),IF(B55=1,(I55/(B55+3)+L66),IF(B55=0,I55/4+L66))))</f>
        <v>42</v>
      </c>
    </row>
    <row r="68" spans="1:15" ht="30.75" customHeight="1" thickBot="1" x14ac:dyDescent="0.3">
      <c r="A68" s="279" t="s">
        <v>182</v>
      </c>
      <c r="B68" s="285"/>
      <c r="C68" s="284">
        <f ca="1">F58</f>
        <v>1</v>
      </c>
      <c r="D68" s="280"/>
      <c r="E68" s="280"/>
      <c r="F68" s="281" t="s">
        <v>183</v>
      </c>
      <c r="G68" s="282"/>
      <c r="H68" s="281">
        <f ca="1">H58</f>
        <v>1</v>
      </c>
      <c r="I68" s="283"/>
      <c r="J68" s="282"/>
      <c r="K68" s="47" t="s">
        <v>205</v>
      </c>
      <c r="L68" s="48">
        <f ca="1">(IF(B56&gt;1.5,(I56/(B56+2)+L62+MAX(0,L63-L62)+MAX(0,L64-L63)+MAX(0,L65-L64)+MAX(0,L66-L65)+MAX(0,L67-L66)),IF(B56=1,(I56/(B56+3)+L67),IF(B56=0,I56/4+L67))))</f>
        <v>42</v>
      </c>
    </row>
    <row r="69" spans="1:15" x14ac:dyDescent="0.25">
      <c r="A69" s="260" t="s">
        <v>241</v>
      </c>
      <c r="B69" s="261"/>
      <c r="C69" s="261"/>
      <c r="D69" s="261"/>
      <c r="E69" s="261"/>
      <c r="F69" s="261"/>
      <c r="G69" s="261"/>
      <c r="H69" s="261"/>
      <c r="I69" s="261"/>
      <c r="J69" s="262"/>
    </row>
    <row r="70" spans="1:15" x14ac:dyDescent="0.25">
      <c r="A70" s="80" t="s">
        <v>44</v>
      </c>
      <c r="B70" s="81"/>
      <c r="C70" s="81"/>
      <c r="D70" s="81"/>
      <c r="E70" s="81"/>
      <c r="F70" s="81"/>
      <c r="G70" s="81"/>
      <c r="H70" s="81"/>
      <c r="I70" s="81"/>
      <c r="J70" s="82"/>
    </row>
    <row r="71" spans="1:15" ht="15" customHeight="1" x14ac:dyDescent="0.25">
      <c r="A71" s="176" t="s">
        <v>67</v>
      </c>
      <c r="B71" s="177"/>
      <c r="C71" s="177"/>
      <c r="D71" s="177"/>
      <c r="E71" s="177"/>
      <c r="F71" s="177"/>
      <c r="G71" s="177"/>
      <c r="H71" s="177"/>
      <c r="I71" s="177"/>
      <c r="J71" s="178"/>
    </row>
    <row r="72" spans="1:15" x14ac:dyDescent="0.25">
      <c r="A72" s="179"/>
      <c r="B72" s="180"/>
      <c r="C72" s="180"/>
      <c r="D72" s="180"/>
      <c r="E72" s="180"/>
      <c r="F72" s="180"/>
      <c r="G72" s="180"/>
      <c r="H72" s="180"/>
      <c r="I72" s="180"/>
      <c r="J72" s="181"/>
    </row>
    <row r="73" spans="1:15" ht="2.25" customHeight="1" x14ac:dyDescent="0.25">
      <c r="A73" s="179"/>
      <c r="B73" s="180"/>
      <c r="C73" s="180"/>
      <c r="D73" s="180"/>
      <c r="E73" s="180"/>
      <c r="F73" s="180"/>
      <c r="G73" s="180"/>
      <c r="H73" s="180"/>
      <c r="I73" s="180"/>
      <c r="J73" s="181"/>
    </row>
    <row r="74" spans="1:15" ht="15" hidden="1" customHeight="1" x14ac:dyDescent="0.25">
      <c r="A74" s="179"/>
      <c r="B74" s="180"/>
      <c r="C74" s="180"/>
      <c r="D74" s="180"/>
      <c r="E74" s="180"/>
      <c r="F74" s="180"/>
      <c r="G74" s="180"/>
      <c r="H74" s="180"/>
      <c r="I74" s="180"/>
      <c r="J74" s="181"/>
    </row>
    <row r="75" spans="1:15" ht="15" hidden="1" customHeight="1" x14ac:dyDescent="0.25">
      <c r="A75" s="179"/>
      <c r="B75" s="180"/>
      <c r="C75" s="180"/>
      <c r="D75" s="180"/>
      <c r="E75" s="180"/>
      <c r="F75" s="180"/>
      <c r="G75" s="180"/>
      <c r="H75" s="180"/>
      <c r="I75" s="180"/>
      <c r="J75" s="181"/>
    </row>
    <row r="76" spans="1:15" ht="15" hidden="1" customHeight="1" x14ac:dyDescent="0.25">
      <c r="A76" s="179"/>
      <c r="B76" s="180"/>
      <c r="C76" s="180"/>
      <c r="D76" s="180"/>
      <c r="E76" s="180"/>
      <c r="F76" s="180"/>
      <c r="G76" s="180"/>
      <c r="H76" s="180"/>
      <c r="I76" s="180"/>
      <c r="J76" s="181"/>
    </row>
    <row r="77" spans="1:15" ht="15" hidden="1" customHeight="1" x14ac:dyDescent="0.25">
      <c r="A77" s="182"/>
      <c r="B77" s="183"/>
      <c r="C77" s="183"/>
      <c r="D77" s="183"/>
      <c r="E77" s="183"/>
      <c r="F77" s="183"/>
      <c r="G77" s="183"/>
      <c r="H77" s="183"/>
      <c r="I77" s="183"/>
      <c r="J77" s="184"/>
    </row>
    <row r="78" spans="1:15" x14ac:dyDescent="0.25">
      <c r="A78" s="127" t="s">
        <v>24</v>
      </c>
      <c r="B78" s="108"/>
      <c r="C78" s="108"/>
      <c r="D78" s="108"/>
      <c r="E78" s="108"/>
      <c r="F78" s="108"/>
      <c r="G78" s="108"/>
      <c r="H78" s="108"/>
      <c r="I78" s="108"/>
      <c r="J78" s="109"/>
    </row>
    <row r="79" spans="1:15" x14ac:dyDescent="0.25">
      <c r="A79" s="185" t="s">
        <v>139</v>
      </c>
      <c r="B79" s="186"/>
      <c r="C79" s="186"/>
      <c r="D79" s="186"/>
      <c r="E79" s="186"/>
      <c r="F79" s="187"/>
      <c r="G79" s="196">
        <v>16600</v>
      </c>
      <c r="H79" s="197"/>
      <c r="I79" s="197"/>
      <c r="J79" s="198"/>
      <c r="K79" s="60">
        <v>15000</v>
      </c>
      <c r="L79" s="60">
        <v>16600</v>
      </c>
      <c r="M79" s="60" t="s">
        <v>238</v>
      </c>
      <c r="N79" s="61">
        <v>44852</v>
      </c>
      <c r="O79" s="60" t="s">
        <v>239</v>
      </c>
    </row>
    <row r="80" spans="1:15" x14ac:dyDescent="0.25">
      <c r="A80" s="80" t="s">
        <v>208</v>
      </c>
      <c r="B80" s="87"/>
      <c r="C80" s="87"/>
      <c r="D80" s="87"/>
      <c r="E80" s="87"/>
      <c r="F80" s="88"/>
      <c r="G80" s="150" t="s">
        <v>209</v>
      </c>
      <c r="H80" s="151"/>
      <c r="I80" s="151"/>
      <c r="J80" s="152"/>
    </row>
    <row r="81" spans="1:10" x14ac:dyDescent="0.25">
      <c r="A81" s="80" t="s">
        <v>150</v>
      </c>
      <c r="B81" s="87"/>
      <c r="C81" s="87"/>
      <c r="D81" s="87"/>
      <c r="E81" s="87"/>
      <c r="F81" s="88"/>
      <c r="G81" s="150" t="s">
        <v>218</v>
      </c>
      <c r="H81" s="151"/>
      <c r="I81" s="151"/>
      <c r="J81" s="152"/>
    </row>
    <row r="82" spans="1:10" s="1" customFormat="1" ht="14.45" customHeight="1" x14ac:dyDescent="0.25">
      <c r="A82" s="107" t="s">
        <v>101</v>
      </c>
      <c r="B82" s="108"/>
      <c r="C82" s="108"/>
      <c r="D82" s="108"/>
      <c r="E82" s="108"/>
      <c r="F82" s="109"/>
      <c r="G82" s="199">
        <f>G79*0.8</f>
        <v>13280</v>
      </c>
      <c r="H82" s="200"/>
      <c r="I82" s="200"/>
      <c r="J82" s="201"/>
    </row>
    <row r="83" spans="1:10" s="53" customFormat="1" ht="16.5" customHeight="1" x14ac:dyDescent="0.25">
      <c r="A83" s="143" t="s">
        <v>222</v>
      </c>
      <c r="B83" s="149"/>
      <c r="C83" s="149"/>
      <c r="D83" s="149"/>
      <c r="E83" s="149"/>
      <c r="F83" s="149"/>
      <c r="G83" s="149"/>
      <c r="H83" s="149"/>
      <c r="I83" s="149"/>
      <c r="J83" s="144"/>
    </row>
    <row r="84" spans="1:10" s="53" customFormat="1" x14ac:dyDescent="0.25">
      <c r="A84" s="122" t="s">
        <v>223</v>
      </c>
      <c r="B84" s="123"/>
      <c r="C84" s="54" t="s">
        <v>224</v>
      </c>
      <c r="D84" s="128" t="s">
        <v>225</v>
      </c>
      <c r="E84" s="129"/>
      <c r="F84" s="130"/>
      <c r="G84" s="122" t="s">
        <v>226</v>
      </c>
      <c r="H84" s="131"/>
      <c r="I84" s="131"/>
      <c r="J84" s="123"/>
    </row>
    <row r="85" spans="1:10" s="56" customFormat="1" x14ac:dyDescent="0.25">
      <c r="A85" s="138" t="s">
        <v>147</v>
      </c>
      <c r="B85" s="139"/>
      <c r="C85" s="55">
        <f>COUNT(D94:E95)+COUNT(D98:E101)+COUNT(D103:E110)*22+COUNT(D112:E117)*5+COUNT(D121:E128)*11+COUNT(D130:E135)*2+COUNT(D139:E145)</f>
        <v>319</v>
      </c>
      <c r="D85" s="132">
        <f>SUM(D94:E95)+SUM(D98:E101)+SUM(D103:E110)*22+SUM(D112:E117)*5+SUM(D121:E128)*11+SUM(D130:E135)*2+SUM(D139:E145)</f>
        <v>178963.34793480005</v>
      </c>
      <c r="E85" s="133"/>
      <c r="F85" s="134"/>
      <c r="G85" s="135">
        <f>SUM(G94:G95)+SUM(G98:G101)+SUM(G103:G110)*22+SUM(G112:G117)*5+SUM(G121:G128)*11+SUM(G130:G135)*2+SUM(G139:G145)</f>
        <v>277393.18929894007</v>
      </c>
      <c r="H85" s="136"/>
      <c r="I85" s="136"/>
      <c r="J85" s="137"/>
    </row>
    <row r="86" spans="1:10" s="56" customFormat="1" x14ac:dyDescent="0.25">
      <c r="A86" s="138" t="s">
        <v>148</v>
      </c>
      <c r="B86" s="139"/>
      <c r="C86" s="55">
        <f>COUNT(G150:G157)*23+COUNT(G159:G164)*5+COUNT(G168:G175)*11+COUNT(G177:G182)*2+COUNT(G186:G192)</f>
        <v>321</v>
      </c>
      <c r="D86" s="132">
        <f>SUM(D150:E157)*23+SUM(D159:E164)*5+SUM(D168:E175)*11+SUM(D177:E182)*2+SUM(D186:E192)</f>
        <v>176283.47575799999</v>
      </c>
      <c r="E86" s="133"/>
      <c r="F86" s="134"/>
      <c r="G86" s="135">
        <f>SUM(G150:G157)*23+SUM(G159:G164)*5+SUM(G168:G175)*11+SUM(G177:G182)*2+SUM(G186:G192)</f>
        <v>264425.21363700001</v>
      </c>
      <c r="H86" s="136"/>
      <c r="I86" s="136"/>
      <c r="J86" s="137"/>
    </row>
    <row r="87" spans="1:10" s="57" customFormat="1" x14ac:dyDescent="0.25">
      <c r="A87" s="143" t="s">
        <v>87</v>
      </c>
      <c r="B87" s="144"/>
      <c r="C87" s="54">
        <f>SUM(C85:C86)</f>
        <v>640</v>
      </c>
      <c r="D87" s="145">
        <f>SUM(D85:F86)</f>
        <v>355246.82369280001</v>
      </c>
      <c r="E87" s="146"/>
      <c r="F87" s="147"/>
      <c r="G87" s="122">
        <f>SUM(G85:J86)</f>
        <v>541818.40293594007</v>
      </c>
      <c r="H87" s="131"/>
      <c r="I87" s="131"/>
      <c r="J87" s="123"/>
    </row>
    <row r="88" spans="1:10" s="25" customFormat="1" ht="18.75" x14ac:dyDescent="0.25">
      <c r="A88" s="140" t="s">
        <v>228</v>
      </c>
      <c r="B88" s="141"/>
      <c r="C88" s="141"/>
      <c r="D88" s="141"/>
      <c r="E88" s="141"/>
      <c r="F88" s="141"/>
      <c r="G88" s="141"/>
      <c r="H88" s="141"/>
      <c r="I88" s="141"/>
      <c r="J88" s="142"/>
    </row>
    <row r="89" spans="1:10" x14ac:dyDescent="0.25">
      <c r="A89" s="157" t="s">
        <v>229</v>
      </c>
      <c r="B89" s="158"/>
      <c r="C89" s="158"/>
      <c r="D89" s="158"/>
      <c r="E89" s="158"/>
      <c r="F89" s="158"/>
      <c r="G89" s="158"/>
      <c r="H89" s="158"/>
      <c r="I89" s="158"/>
      <c r="J89" s="159"/>
    </row>
    <row r="90" spans="1:10" ht="43.5" customHeight="1" x14ac:dyDescent="0.25">
      <c r="A90" s="122" t="s">
        <v>230</v>
      </c>
      <c r="B90" s="123"/>
      <c r="C90" s="59" t="s">
        <v>231</v>
      </c>
      <c r="D90" s="122" t="s">
        <v>232</v>
      </c>
      <c r="E90" s="123"/>
      <c r="F90" s="58" t="s">
        <v>233</v>
      </c>
      <c r="G90" s="59" t="s">
        <v>234</v>
      </c>
      <c r="H90" s="124" t="s">
        <v>235</v>
      </c>
      <c r="I90" s="125"/>
      <c r="J90" s="126"/>
    </row>
    <row r="91" spans="1:10" ht="15.75" x14ac:dyDescent="0.25">
      <c r="A91" s="110" t="s">
        <v>147</v>
      </c>
      <c r="B91" s="111"/>
      <c r="C91" s="111"/>
      <c r="D91" s="111"/>
      <c r="E91" s="111"/>
      <c r="F91" s="111"/>
      <c r="G91" s="111"/>
      <c r="H91" s="111"/>
      <c r="I91" s="111"/>
      <c r="J91" s="112"/>
    </row>
    <row r="92" spans="1:10" ht="15.75" x14ac:dyDescent="0.25">
      <c r="A92" s="110" t="s">
        <v>210</v>
      </c>
      <c r="B92" s="111"/>
      <c r="C92" s="111"/>
      <c r="D92" s="111"/>
      <c r="E92" s="111"/>
      <c r="F92" s="111"/>
      <c r="G92" s="111"/>
      <c r="H92" s="111"/>
      <c r="I92" s="111"/>
      <c r="J92" s="112"/>
    </row>
    <row r="93" spans="1:10" ht="15.75" x14ac:dyDescent="0.25">
      <c r="A93" s="110" t="s">
        <v>211</v>
      </c>
      <c r="B93" s="111"/>
      <c r="C93" s="111"/>
      <c r="D93" s="111"/>
      <c r="E93" s="111"/>
      <c r="F93" s="111"/>
      <c r="G93" s="111"/>
      <c r="H93" s="111"/>
      <c r="I93" s="111"/>
      <c r="J93" s="112"/>
    </row>
    <row r="94" spans="1:10" ht="15.75" customHeight="1" x14ac:dyDescent="0.25">
      <c r="A94" s="66">
        <v>1</v>
      </c>
      <c r="B94" s="67"/>
      <c r="C94" s="12" t="s">
        <v>135</v>
      </c>
      <c r="D94" s="95">
        <f t="shared" ref="D94" si="0">(2.82*3.9+2.22*3.35+2.15*2.75+2.75*3.28+3.95*2.76+1.38*2.13+1.52*2.43+1.38*1+2.75*0.88+2.6*0.75+2.13*0.58+0.6*1.62+0.6*1.6)*10.764</f>
        <v>643.90140360000021</v>
      </c>
      <c r="E94" s="96"/>
      <c r="F94" s="23">
        <v>0</v>
      </c>
      <c r="G94" s="24">
        <f>D94*1.55</f>
        <v>998.04717558000038</v>
      </c>
      <c r="H94" s="106" t="str">
        <f>A93</f>
        <v>1st Floor for Residential</v>
      </c>
      <c r="I94" s="106"/>
      <c r="J94" s="106"/>
    </row>
    <row r="95" spans="1:10" ht="15.75" x14ac:dyDescent="0.25">
      <c r="A95" s="66">
        <v>2</v>
      </c>
      <c r="B95" s="67"/>
      <c r="C95" s="12" t="s">
        <v>135</v>
      </c>
      <c r="D95" s="95">
        <f t="shared" ref="D95" si="1">(4.33*2.25+2.21*0.8+2.14*2.58+2.74*2.81+1.68*3.45+1.07*3.35+1.52*2.13+1.37*2.13+1.07*1.2+2.05*0.88+2.59*0.75+0.6*(1.3+1.8))*10.764</f>
        <v>507.60655920000005</v>
      </c>
      <c r="E95" s="96"/>
      <c r="F95" s="23">
        <v>0</v>
      </c>
      <c r="G95" s="24">
        <f>D95*1.55</f>
        <v>786.79016676000015</v>
      </c>
      <c r="H95" s="106"/>
      <c r="I95" s="106"/>
      <c r="J95" s="106"/>
    </row>
    <row r="96" spans="1:10" ht="15.75" customHeight="1" x14ac:dyDescent="0.25">
      <c r="A96" s="66">
        <v>3</v>
      </c>
      <c r="B96" s="67"/>
      <c r="C96" s="97" t="s">
        <v>236</v>
      </c>
      <c r="D96" s="98"/>
      <c r="E96" s="98"/>
      <c r="F96" s="98"/>
      <c r="G96" s="99"/>
      <c r="H96" s="106"/>
      <c r="I96" s="106"/>
      <c r="J96" s="106"/>
    </row>
    <row r="97" spans="1:10" ht="15.75" customHeight="1" x14ac:dyDescent="0.25">
      <c r="A97" s="66">
        <v>4</v>
      </c>
      <c r="B97" s="67"/>
      <c r="C97" s="103"/>
      <c r="D97" s="104"/>
      <c r="E97" s="104"/>
      <c r="F97" s="104"/>
      <c r="G97" s="105"/>
      <c r="H97" s="106"/>
      <c r="I97" s="106"/>
      <c r="J97" s="106"/>
    </row>
    <row r="98" spans="1:10" ht="15.75" x14ac:dyDescent="0.25">
      <c r="A98" s="66">
        <v>5</v>
      </c>
      <c r="B98" s="67"/>
      <c r="C98" s="12" t="s">
        <v>135</v>
      </c>
      <c r="D98" s="95">
        <f t="shared" ref="D98" si="2">(2.82*3.9+2.22*3.35+2.15*2.75+2.75*3.28+3.95*2.76+1.38*2.13+1.52*2.43+1.38*1+2.75*0.88+2.6*0.75+2.13*0.58+0.6*1.62+0.6*1.6)*10.764</f>
        <v>643.90140360000021</v>
      </c>
      <c r="E98" s="96"/>
      <c r="F98" s="23">
        <v>0</v>
      </c>
      <c r="G98" s="24">
        <f>D98*1.55</f>
        <v>998.04717558000038</v>
      </c>
      <c r="H98" s="106"/>
      <c r="I98" s="106"/>
      <c r="J98" s="106"/>
    </row>
    <row r="99" spans="1:10" ht="15.75" x14ac:dyDescent="0.25">
      <c r="A99" s="66">
        <v>6</v>
      </c>
      <c r="B99" s="67"/>
      <c r="C99" s="12" t="s">
        <v>135</v>
      </c>
      <c r="D99" s="95">
        <f t="shared" ref="D99:D101" si="3">(4.33*2.25+2.21*0.8+2.14*2.58+2.74*2.81+1.68*3.45+1.07*3.35+1.52*2.13+1.37*2.13+1.07*1.2+2.05*0.88+2.59*0.75+0.6*(1.3+1.8))*10.764</f>
        <v>507.60655920000005</v>
      </c>
      <c r="E99" s="96"/>
      <c r="F99" s="23">
        <v>0</v>
      </c>
      <c r="G99" s="24">
        <f t="shared" ref="G99:G117" si="4">D99*1.55</f>
        <v>786.79016676000015</v>
      </c>
      <c r="H99" s="106"/>
      <c r="I99" s="106"/>
      <c r="J99" s="106"/>
    </row>
    <row r="100" spans="1:10" ht="15.75" x14ac:dyDescent="0.25">
      <c r="A100" s="66">
        <v>7</v>
      </c>
      <c r="B100" s="67"/>
      <c r="C100" s="12" t="s">
        <v>135</v>
      </c>
      <c r="D100" s="95">
        <f t="shared" si="3"/>
        <v>507.60655920000005</v>
      </c>
      <c r="E100" s="96"/>
      <c r="F100" s="23">
        <v>0</v>
      </c>
      <c r="G100" s="24">
        <f t="shared" si="4"/>
        <v>786.79016676000015</v>
      </c>
      <c r="H100" s="106"/>
      <c r="I100" s="106"/>
      <c r="J100" s="106"/>
    </row>
    <row r="101" spans="1:10" ht="15.75" x14ac:dyDescent="0.25">
      <c r="A101" s="66">
        <v>8</v>
      </c>
      <c r="B101" s="67"/>
      <c r="C101" s="12" t="s">
        <v>135</v>
      </c>
      <c r="D101" s="95">
        <f t="shared" si="3"/>
        <v>507.60655920000005</v>
      </c>
      <c r="E101" s="96"/>
      <c r="F101" s="23">
        <v>0</v>
      </c>
      <c r="G101" s="24">
        <f t="shared" si="4"/>
        <v>786.79016676000015</v>
      </c>
      <c r="H101" s="106"/>
      <c r="I101" s="106"/>
      <c r="J101" s="106"/>
    </row>
    <row r="102" spans="1:10" ht="15.75" x14ac:dyDescent="0.25">
      <c r="A102" s="110" t="s">
        <v>212</v>
      </c>
      <c r="B102" s="111"/>
      <c r="C102" s="111"/>
      <c r="D102" s="111"/>
      <c r="E102" s="111"/>
      <c r="F102" s="111"/>
      <c r="G102" s="111"/>
      <c r="H102" s="111"/>
      <c r="I102" s="111"/>
      <c r="J102" s="112"/>
    </row>
    <row r="103" spans="1:10" ht="15.75" customHeight="1" x14ac:dyDescent="0.25">
      <c r="A103" s="66">
        <v>1</v>
      </c>
      <c r="B103" s="67"/>
      <c r="C103" s="12" t="s">
        <v>135</v>
      </c>
      <c r="D103" s="95">
        <f>(2.82*3.9+2.22*3.35+2.15*2.75+2.75*3.28+3.95*2.76+1.38*2.13+1.52*2.43+1.38*1+2.75*0.88+2.6*0.75+2.13*0.58+0.6*1.62+0.6*1.6)*10.764</f>
        <v>643.90140360000021</v>
      </c>
      <c r="E103" s="96"/>
      <c r="F103" s="23">
        <v>0</v>
      </c>
      <c r="G103" s="24">
        <f t="shared" si="4"/>
        <v>998.04717558000038</v>
      </c>
      <c r="H103" s="106" t="str">
        <f>A102</f>
        <v xml:space="preserve">2nd to 6th, 8th to 11th, 13th to 16th, 18th to 21st, 23rd to 26th &amp; 28th Floor </v>
      </c>
      <c r="I103" s="106" t="str">
        <f>A102</f>
        <v xml:space="preserve">2nd to 6th, 8th to 11th, 13th to 16th, 18th to 21st, 23rd to 26th &amp; 28th Floor </v>
      </c>
      <c r="J103" s="106"/>
    </row>
    <row r="104" spans="1:10" ht="15.75" x14ac:dyDescent="0.25">
      <c r="A104" s="66">
        <v>2</v>
      </c>
      <c r="B104" s="67"/>
      <c r="C104" s="12" t="s">
        <v>135</v>
      </c>
      <c r="D104" s="95">
        <f t="shared" ref="D104:D105" si="5">(4.33*2.25+2.21*0.8+2.14*2.58+2.74*2.81+1.68*3.45+1.07*3.35+1.52*2.13+1.37*2.13+1.07*1.2+2.05*0.88+2.59*0.75+0.6*(1.3+1.8))*10.764</f>
        <v>507.60655920000005</v>
      </c>
      <c r="E104" s="96"/>
      <c r="F104" s="23">
        <v>0</v>
      </c>
      <c r="G104" s="24">
        <f t="shared" si="4"/>
        <v>786.79016676000015</v>
      </c>
      <c r="H104" s="106">
        <f t="shared" ref="H104:H110" si="6">G104*1.5</f>
        <v>1180.1852501400003</v>
      </c>
      <c r="I104" s="106"/>
      <c r="J104" s="106"/>
    </row>
    <row r="105" spans="1:10" ht="15.75" x14ac:dyDescent="0.25">
      <c r="A105" s="66">
        <v>3</v>
      </c>
      <c r="B105" s="67"/>
      <c r="C105" s="12" t="s">
        <v>135</v>
      </c>
      <c r="D105" s="95">
        <f t="shared" si="5"/>
        <v>507.60655920000005</v>
      </c>
      <c r="E105" s="96"/>
      <c r="F105" s="23">
        <v>0</v>
      </c>
      <c r="G105" s="24">
        <f t="shared" si="4"/>
        <v>786.79016676000015</v>
      </c>
      <c r="H105" s="106">
        <f t="shared" si="6"/>
        <v>1180.1852501400003</v>
      </c>
      <c r="I105" s="106"/>
      <c r="J105" s="106"/>
    </row>
    <row r="106" spans="1:10" ht="15.75" x14ac:dyDescent="0.25">
      <c r="A106" s="66">
        <v>4</v>
      </c>
      <c r="B106" s="67"/>
      <c r="C106" s="12" t="s">
        <v>135</v>
      </c>
      <c r="D106" s="95">
        <f t="shared" ref="D106:D107" si="7">(2.82*3.9+2.22*3.35+2.15*2.75+2.75*3.28+3.95*2.76+1.38*2.13+1.52*2.43+1.38*1+2.75*0.88+2.6*0.75+2.13*0.58+0.6*1.62+0.6*1.6)*10.764</f>
        <v>643.90140360000021</v>
      </c>
      <c r="E106" s="96"/>
      <c r="F106" s="23">
        <v>0</v>
      </c>
      <c r="G106" s="24">
        <f t="shared" si="4"/>
        <v>998.04717558000038</v>
      </c>
      <c r="H106" s="106">
        <f t="shared" si="6"/>
        <v>1497.0707633700006</v>
      </c>
      <c r="I106" s="106"/>
      <c r="J106" s="106"/>
    </row>
    <row r="107" spans="1:10" ht="15.75" x14ac:dyDescent="0.25">
      <c r="A107" s="66">
        <v>5</v>
      </c>
      <c r="B107" s="67"/>
      <c r="C107" s="12" t="s">
        <v>135</v>
      </c>
      <c r="D107" s="95">
        <f t="shared" si="7"/>
        <v>643.90140360000021</v>
      </c>
      <c r="E107" s="96"/>
      <c r="F107" s="23">
        <v>0</v>
      </c>
      <c r="G107" s="24">
        <f t="shared" si="4"/>
        <v>998.04717558000038</v>
      </c>
      <c r="H107" s="106">
        <f>G107*1.5</f>
        <v>1497.0707633700006</v>
      </c>
      <c r="I107" s="106"/>
      <c r="J107" s="106"/>
    </row>
    <row r="108" spans="1:10" ht="15.75" x14ac:dyDescent="0.25">
      <c r="A108" s="66">
        <v>6</v>
      </c>
      <c r="B108" s="67"/>
      <c r="C108" s="12" t="s">
        <v>135</v>
      </c>
      <c r="D108" s="95">
        <f t="shared" ref="D108:D110" si="8">(4.33*2.25+2.21*0.8+2.14*2.58+2.74*2.81+1.68*3.45+1.07*3.35+1.52*2.13+1.37*2.13+1.07*1.2+2.05*0.88+2.59*0.75+0.6*(1.3+1.8))*10.764</f>
        <v>507.60655920000005</v>
      </c>
      <c r="E108" s="96"/>
      <c r="F108" s="23">
        <v>0</v>
      </c>
      <c r="G108" s="24">
        <f t="shared" si="4"/>
        <v>786.79016676000015</v>
      </c>
      <c r="H108" s="106">
        <f t="shared" si="6"/>
        <v>1180.1852501400003</v>
      </c>
      <c r="I108" s="106"/>
      <c r="J108" s="106"/>
    </row>
    <row r="109" spans="1:10" ht="15.75" x14ac:dyDescent="0.25">
      <c r="A109" s="66">
        <v>7</v>
      </c>
      <c r="B109" s="67"/>
      <c r="C109" s="12" t="s">
        <v>135</v>
      </c>
      <c r="D109" s="95">
        <f t="shared" si="8"/>
        <v>507.60655920000005</v>
      </c>
      <c r="E109" s="96"/>
      <c r="F109" s="23">
        <v>0</v>
      </c>
      <c r="G109" s="24">
        <f t="shared" si="4"/>
        <v>786.79016676000015</v>
      </c>
      <c r="H109" s="106">
        <f t="shared" si="6"/>
        <v>1180.1852501400003</v>
      </c>
      <c r="I109" s="106"/>
      <c r="J109" s="106"/>
    </row>
    <row r="110" spans="1:10" ht="15.75" x14ac:dyDescent="0.25">
      <c r="A110" s="66">
        <v>8</v>
      </c>
      <c r="B110" s="67"/>
      <c r="C110" s="12" t="s">
        <v>135</v>
      </c>
      <c r="D110" s="95">
        <f t="shared" si="8"/>
        <v>507.60655920000005</v>
      </c>
      <c r="E110" s="96"/>
      <c r="F110" s="23">
        <v>0</v>
      </c>
      <c r="G110" s="24">
        <f t="shared" si="4"/>
        <v>786.79016676000015</v>
      </c>
      <c r="H110" s="106">
        <f t="shared" si="6"/>
        <v>1180.1852501400003</v>
      </c>
      <c r="I110" s="106"/>
      <c r="J110" s="106"/>
    </row>
    <row r="111" spans="1:10" ht="15.75" x14ac:dyDescent="0.25">
      <c r="A111" s="110" t="s">
        <v>213</v>
      </c>
      <c r="B111" s="111"/>
      <c r="C111" s="111"/>
      <c r="D111" s="111"/>
      <c r="E111" s="111"/>
      <c r="F111" s="111"/>
      <c r="G111" s="111"/>
      <c r="H111" s="111"/>
      <c r="I111" s="111"/>
      <c r="J111" s="112"/>
    </row>
    <row r="112" spans="1:10" ht="15.75" customHeight="1" x14ac:dyDescent="0.25">
      <c r="A112" s="66">
        <v>1</v>
      </c>
      <c r="B112" s="67"/>
      <c r="C112" s="12" t="s">
        <v>135</v>
      </c>
      <c r="D112" s="95">
        <f t="shared" ref="D112" si="9">(2.82*3.9+2.22*3.35+2.15*2.75+2.75*3.28+3.95*2.76+1.38*2.13+1.52*2.43+1.38*1+2.75*0.88+2.6*0.75+2.13*0.58+0.6*1.62+0.6*1.6)*10.764</f>
        <v>643.90140360000021</v>
      </c>
      <c r="E112" s="96"/>
      <c r="F112" s="23">
        <v>0</v>
      </c>
      <c r="G112" s="24">
        <f t="shared" si="4"/>
        <v>998.04717558000038</v>
      </c>
      <c r="H112" s="106" t="str">
        <f>A111</f>
        <v>7th, 12th, 17th, 22nd &amp; 27th Floor (Part Refuge Area)</v>
      </c>
      <c r="I112" s="106" t="str">
        <f>A111</f>
        <v>7th, 12th, 17th, 22nd &amp; 27th Floor (Part Refuge Area)</v>
      </c>
      <c r="J112" s="106"/>
    </row>
    <row r="113" spans="1:11" ht="15.75" x14ac:dyDescent="0.25">
      <c r="A113" s="66">
        <v>2</v>
      </c>
      <c r="B113" s="67"/>
      <c r="C113" s="12" t="s">
        <v>135</v>
      </c>
      <c r="D113" s="95">
        <f t="shared" ref="D113:D114" si="10">(4.33*2.25+2.21*0.8+2.14*2.58+2.74*2.81+1.68*3.45+1.07*3.35+1.52*2.13+1.37*2.13+1.07*1.2+2.05*0.88+2.59*0.75+0.6*(1.3+1.8))*10.764</f>
        <v>507.60655920000005</v>
      </c>
      <c r="E113" s="96"/>
      <c r="F113" s="23">
        <v>0</v>
      </c>
      <c r="G113" s="24">
        <f t="shared" si="4"/>
        <v>786.79016676000015</v>
      </c>
      <c r="H113" s="106">
        <f t="shared" ref="H113:H117" si="11">G113*1.5</f>
        <v>1180.1852501400003</v>
      </c>
      <c r="I113" s="106"/>
      <c r="J113" s="106"/>
    </row>
    <row r="114" spans="1:11" ht="15.75" x14ac:dyDescent="0.25">
      <c r="A114" s="66">
        <v>3</v>
      </c>
      <c r="B114" s="67"/>
      <c r="C114" s="12" t="s">
        <v>135</v>
      </c>
      <c r="D114" s="95">
        <f t="shared" si="10"/>
        <v>507.60655920000005</v>
      </c>
      <c r="E114" s="96"/>
      <c r="F114" s="23">
        <v>0</v>
      </c>
      <c r="G114" s="24">
        <f t="shared" si="4"/>
        <v>786.79016676000015</v>
      </c>
      <c r="H114" s="106">
        <f t="shared" si="11"/>
        <v>1180.1852501400003</v>
      </c>
      <c r="I114" s="106"/>
      <c r="J114" s="106"/>
    </row>
    <row r="115" spans="1:11" ht="15.75" x14ac:dyDescent="0.25">
      <c r="A115" s="66">
        <v>4</v>
      </c>
      <c r="B115" s="67"/>
      <c r="C115" s="12" t="s">
        <v>135</v>
      </c>
      <c r="D115" s="95">
        <f t="shared" ref="D115:D116" si="12">(2.82*3.9+2.22*3.35+2.15*2.75+2.75*3.28+3.95*2.76+1.38*2.13+1.52*2.43+1.38*1+2.75*0.88+2.6*0.75+2.13*0.58+0.6*1.62+0.6*1.6)*10.764</f>
        <v>643.90140360000021</v>
      </c>
      <c r="E115" s="96"/>
      <c r="F115" s="23">
        <v>0</v>
      </c>
      <c r="G115" s="24">
        <f t="shared" si="4"/>
        <v>998.04717558000038</v>
      </c>
      <c r="H115" s="106">
        <f t="shared" si="11"/>
        <v>1497.0707633700006</v>
      </c>
      <c r="I115" s="106"/>
      <c r="J115" s="106"/>
    </row>
    <row r="116" spans="1:11" ht="15.75" x14ac:dyDescent="0.25">
      <c r="A116" s="66">
        <v>5</v>
      </c>
      <c r="B116" s="67"/>
      <c r="C116" s="12" t="s">
        <v>135</v>
      </c>
      <c r="D116" s="95">
        <f t="shared" si="12"/>
        <v>643.90140360000021</v>
      </c>
      <c r="E116" s="96"/>
      <c r="F116" s="23">
        <v>0</v>
      </c>
      <c r="G116" s="24">
        <f t="shared" si="4"/>
        <v>998.04717558000038</v>
      </c>
      <c r="H116" s="106">
        <f t="shared" si="11"/>
        <v>1497.0707633700006</v>
      </c>
      <c r="I116" s="106"/>
      <c r="J116" s="106"/>
    </row>
    <row r="117" spans="1:11" ht="15.75" x14ac:dyDescent="0.25">
      <c r="A117" s="66">
        <v>6</v>
      </c>
      <c r="B117" s="67"/>
      <c r="C117" s="12" t="s">
        <v>135</v>
      </c>
      <c r="D117" s="95">
        <f t="shared" ref="D117" si="13">(4.33*2.25+2.21*0.8+2.14*2.58+2.74*2.81+1.68*3.45+1.07*3.35+1.52*2.13+1.37*2.13+1.07*1.2+2.05*0.88+2.59*0.75+0.6*(1.3+1.8))*10.764</f>
        <v>507.60655920000005</v>
      </c>
      <c r="E117" s="96"/>
      <c r="F117" s="23">
        <v>0</v>
      </c>
      <c r="G117" s="24">
        <f t="shared" si="4"/>
        <v>786.79016676000015</v>
      </c>
      <c r="H117" s="106">
        <f t="shared" si="11"/>
        <v>1180.1852501400003</v>
      </c>
      <c r="I117" s="106"/>
      <c r="J117" s="106"/>
    </row>
    <row r="118" spans="1:11" ht="15.75" x14ac:dyDescent="0.25">
      <c r="A118" s="66">
        <v>7</v>
      </c>
      <c r="B118" s="67"/>
      <c r="C118" s="97" t="s">
        <v>142</v>
      </c>
      <c r="D118" s="98"/>
      <c r="E118" s="98"/>
      <c r="F118" s="98"/>
      <c r="G118" s="99"/>
      <c r="H118" s="106"/>
      <c r="I118" s="106"/>
      <c r="J118" s="106"/>
    </row>
    <row r="119" spans="1:11" ht="15.75" x14ac:dyDescent="0.25">
      <c r="A119" s="66">
        <v>8</v>
      </c>
      <c r="B119" s="67"/>
      <c r="C119" s="103"/>
      <c r="D119" s="104"/>
      <c r="E119" s="104"/>
      <c r="F119" s="104"/>
      <c r="G119" s="105"/>
      <c r="H119" s="106"/>
      <c r="I119" s="106"/>
      <c r="J119" s="106"/>
    </row>
    <row r="120" spans="1:11" ht="15.75" x14ac:dyDescent="0.25">
      <c r="A120" s="110" t="s">
        <v>214</v>
      </c>
      <c r="B120" s="111"/>
      <c r="C120" s="111"/>
      <c r="D120" s="111"/>
      <c r="E120" s="111"/>
      <c r="F120" s="111"/>
      <c r="G120" s="111"/>
      <c r="H120" s="111"/>
      <c r="I120" s="111"/>
      <c r="J120" s="112"/>
    </row>
    <row r="121" spans="1:11" ht="15.75" customHeight="1" x14ac:dyDescent="0.25">
      <c r="A121" s="66">
        <v>1</v>
      </c>
      <c r="B121" s="67"/>
      <c r="C121" s="12" t="s">
        <v>135</v>
      </c>
      <c r="D121" s="95">
        <f t="shared" ref="D121" si="14">(2.82*3.9+2.22*3.35+2.15*2.75+2.75*3.28+3.95*2.76+1.38*2.13+1.52*2.43+1.38*1+2.75*0.88+2.6*0.75+2.13*0.58+0.6*1.62+0.6*1.6)*10.764</f>
        <v>643.90140360000021</v>
      </c>
      <c r="E121" s="96"/>
      <c r="F121" s="23">
        <v>0</v>
      </c>
      <c r="G121" s="24">
        <f t="shared" ref="G121:G135" si="15">D121*1.55</f>
        <v>998.04717558000038</v>
      </c>
      <c r="H121" s="106" t="str">
        <f>A120</f>
        <v>29th to 31st, 33rd to 36th, 38th to 41th Floor</v>
      </c>
      <c r="I121" s="106" t="str">
        <f>A120</f>
        <v>29th to 31st, 33rd to 36th, 38th to 41th Floor</v>
      </c>
      <c r="J121" s="106"/>
    </row>
    <row r="122" spans="1:11" ht="15.75" x14ac:dyDescent="0.25">
      <c r="A122" s="66">
        <v>2</v>
      </c>
      <c r="B122" s="67"/>
      <c r="C122" s="12" t="s">
        <v>135</v>
      </c>
      <c r="D122" s="95">
        <f t="shared" ref="D122:D123" si="16">(4.33*2.25+2.21*0.8+2.14*2.58+2.74*2.81+1.68*3.45+1.07*3.35+1.52*2.13+1.37*2.13+1.07*1.2+2.05*0.88+2.59*0.75+0.6*(1.3+1.8))*10.764</f>
        <v>507.60655920000005</v>
      </c>
      <c r="E122" s="96"/>
      <c r="F122" s="23">
        <v>0</v>
      </c>
      <c r="G122" s="24">
        <f t="shared" si="15"/>
        <v>786.79016676000015</v>
      </c>
      <c r="H122" s="106">
        <f t="shared" ref="H122:H128" si="17">G122*1.5</f>
        <v>1180.1852501400003</v>
      </c>
      <c r="I122" s="106"/>
      <c r="J122" s="106"/>
    </row>
    <row r="123" spans="1:11" ht="15.75" x14ac:dyDescent="0.25">
      <c r="A123" s="66">
        <v>3</v>
      </c>
      <c r="B123" s="67"/>
      <c r="C123" s="12" t="s">
        <v>135</v>
      </c>
      <c r="D123" s="95">
        <f t="shared" si="16"/>
        <v>507.60655920000005</v>
      </c>
      <c r="E123" s="96"/>
      <c r="F123" s="23">
        <v>0</v>
      </c>
      <c r="G123" s="24">
        <f t="shared" si="15"/>
        <v>786.79016676000015</v>
      </c>
      <c r="H123" s="106">
        <f t="shared" si="17"/>
        <v>1180.1852501400003</v>
      </c>
      <c r="I123" s="106"/>
      <c r="J123" s="106"/>
    </row>
    <row r="124" spans="1:11" ht="15.75" x14ac:dyDescent="0.25">
      <c r="A124" s="66">
        <v>4</v>
      </c>
      <c r="B124" s="67"/>
      <c r="C124" s="12" t="s">
        <v>135</v>
      </c>
      <c r="D124" s="95">
        <f t="shared" ref="D124:D125" si="18">(2.82*3.9+2.22*3.35+2.15*2.75+2.75*3.28+3.95*2.76+1.38*2.13+1.52*2.43+1.38*1+2.75*0.88+2.6*0.75+2.13*0.58+0.6*1.62+0.6*1.6)*10.764</f>
        <v>643.90140360000021</v>
      </c>
      <c r="E124" s="96"/>
      <c r="F124" s="23">
        <v>0</v>
      </c>
      <c r="G124" s="24">
        <f t="shared" si="15"/>
        <v>998.04717558000038</v>
      </c>
      <c r="H124" s="106">
        <f t="shared" si="17"/>
        <v>1497.0707633700006</v>
      </c>
      <c r="I124" s="106"/>
      <c r="J124" s="106"/>
    </row>
    <row r="125" spans="1:11" ht="15.75" x14ac:dyDescent="0.25">
      <c r="A125" s="66">
        <v>5</v>
      </c>
      <c r="B125" s="67"/>
      <c r="C125" s="12" t="s">
        <v>135</v>
      </c>
      <c r="D125" s="95">
        <f t="shared" si="18"/>
        <v>643.90140360000021</v>
      </c>
      <c r="E125" s="96"/>
      <c r="F125" s="23">
        <v>0</v>
      </c>
      <c r="G125" s="24">
        <f t="shared" si="15"/>
        <v>998.04717558000038</v>
      </c>
      <c r="H125" s="106">
        <f t="shared" si="17"/>
        <v>1497.0707633700006</v>
      </c>
      <c r="I125" s="106"/>
      <c r="J125" s="106"/>
    </row>
    <row r="126" spans="1:11" ht="15.75" x14ac:dyDescent="0.25">
      <c r="A126" s="66">
        <v>6</v>
      </c>
      <c r="B126" s="67"/>
      <c r="C126" s="12" t="s">
        <v>135</v>
      </c>
      <c r="D126" s="95">
        <f t="shared" ref="D126:D128" si="19">(4.33*2.25+2.21*0.8+2.14*2.58+2.74*2.81+1.68*3.45+1.07*3.35+1.52*2.13+1.37*2.13+1.07*1.2+2.05*0.88+2.59*0.75+0.6*(1.3+1.8))*10.764</f>
        <v>507.60655920000005</v>
      </c>
      <c r="E126" s="96"/>
      <c r="F126" s="23">
        <v>0</v>
      </c>
      <c r="G126" s="24">
        <f t="shared" si="15"/>
        <v>786.79016676000015</v>
      </c>
      <c r="H126" s="106">
        <f t="shared" si="17"/>
        <v>1180.1852501400003</v>
      </c>
      <c r="I126" s="106"/>
      <c r="J126" s="106"/>
    </row>
    <row r="127" spans="1:11" ht="15.75" x14ac:dyDescent="0.25">
      <c r="A127" s="66">
        <v>7</v>
      </c>
      <c r="B127" s="67"/>
      <c r="C127" s="12" t="s">
        <v>135</v>
      </c>
      <c r="D127" s="95">
        <f t="shared" si="19"/>
        <v>507.60655920000005</v>
      </c>
      <c r="E127" s="96"/>
      <c r="F127" s="23">
        <v>0</v>
      </c>
      <c r="G127" s="24">
        <f t="shared" si="15"/>
        <v>786.79016676000015</v>
      </c>
      <c r="H127" s="106">
        <f>G127*1.5</f>
        <v>1180.1852501400003</v>
      </c>
      <c r="I127" s="106"/>
      <c r="J127" s="106"/>
      <c r="K127">
        <f>12100000/H127</f>
        <v>10252.627711255185</v>
      </c>
    </row>
    <row r="128" spans="1:11" ht="15.75" x14ac:dyDescent="0.25">
      <c r="A128" s="66">
        <v>8</v>
      </c>
      <c r="B128" s="67"/>
      <c r="C128" s="12" t="s">
        <v>135</v>
      </c>
      <c r="D128" s="95">
        <f t="shared" si="19"/>
        <v>507.60655920000005</v>
      </c>
      <c r="E128" s="96"/>
      <c r="F128" s="23">
        <v>0</v>
      </c>
      <c r="G128" s="24">
        <f t="shared" si="15"/>
        <v>786.79016676000015</v>
      </c>
      <c r="H128" s="106">
        <f t="shared" si="17"/>
        <v>1180.1852501400003</v>
      </c>
      <c r="I128" s="106"/>
      <c r="J128" s="106"/>
    </row>
    <row r="129" spans="1:11" ht="15.75" x14ac:dyDescent="0.25">
      <c r="A129" s="110" t="s">
        <v>215</v>
      </c>
      <c r="B129" s="111"/>
      <c r="C129" s="111"/>
      <c r="D129" s="111"/>
      <c r="E129" s="111"/>
      <c r="F129" s="111"/>
      <c r="G129" s="111"/>
      <c r="H129" s="111"/>
      <c r="I129" s="111"/>
      <c r="J129" s="112"/>
    </row>
    <row r="130" spans="1:11" ht="15.6" customHeight="1" x14ac:dyDescent="0.25">
      <c r="A130" s="66">
        <v>1</v>
      </c>
      <c r="B130" s="67"/>
      <c r="C130" s="12" t="s">
        <v>135</v>
      </c>
      <c r="D130" s="95">
        <f t="shared" ref="D130" si="20">(2.82*3.9+2.22*3.35+2.15*2.75+2.75*3.28+3.95*2.76+1.38*2.13+1.52*2.43+1.38*1+2.75*0.88+2.6*0.75+2.13*0.58+0.6*1.62+0.6*1.6)*10.764</f>
        <v>643.90140360000021</v>
      </c>
      <c r="E130" s="96"/>
      <c r="F130" s="23">
        <v>0</v>
      </c>
      <c r="G130" s="24">
        <f t="shared" si="15"/>
        <v>998.04717558000038</v>
      </c>
      <c r="H130" s="106" t="str">
        <f>A129</f>
        <v>32nd &amp; 37th Floor (Part Refuge Area)</v>
      </c>
      <c r="I130" s="106"/>
      <c r="J130" s="106"/>
    </row>
    <row r="131" spans="1:11" ht="15.75" x14ac:dyDescent="0.25">
      <c r="A131" s="66">
        <v>2</v>
      </c>
      <c r="B131" s="67"/>
      <c r="C131" s="12" t="s">
        <v>135</v>
      </c>
      <c r="D131" s="95">
        <f t="shared" ref="D131:D132" si="21">(4.33*2.25+2.21*0.8+2.14*2.58+2.74*2.81+1.68*3.45+1.07*3.35+1.52*2.13+1.37*2.13+1.07*1.2+2.05*0.88+2.59*0.75+0.6*(1.3+1.8))*10.764</f>
        <v>507.60655920000005</v>
      </c>
      <c r="E131" s="96"/>
      <c r="F131" s="23">
        <v>0</v>
      </c>
      <c r="G131" s="24">
        <f t="shared" si="15"/>
        <v>786.79016676000015</v>
      </c>
      <c r="H131" s="106"/>
      <c r="I131" s="106"/>
      <c r="J131" s="106"/>
    </row>
    <row r="132" spans="1:11" ht="15.75" x14ac:dyDescent="0.25">
      <c r="A132" s="66">
        <v>3</v>
      </c>
      <c r="B132" s="67"/>
      <c r="C132" s="12" t="s">
        <v>135</v>
      </c>
      <c r="D132" s="95">
        <f t="shared" si="21"/>
        <v>507.60655920000005</v>
      </c>
      <c r="E132" s="96"/>
      <c r="F132" s="23">
        <v>0</v>
      </c>
      <c r="G132" s="24">
        <f t="shared" si="15"/>
        <v>786.79016676000015</v>
      </c>
      <c r="H132" s="106"/>
      <c r="I132" s="106"/>
      <c r="J132" s="106"/>
    </row>
    <row r="133" spans="1:11" ht="15.75" x14ac:dyDescent="0.25">
      <c r="A133" s="66">
        <v>4</v>
      </c>
      <c r="B133" s="67"/>
      <c r="C133" s="12" t="s">
        <v>135</v>
      </c>
      <c r="D133" s="95">
        <f t="shared" ref="D133:D134" si="22">(2.82*3.9+2.22*3.35+2.15*2.75+2.75*3.28+3.95*2.76+1.38*2.13+1.52*2.43+1.38*1+2.75*0.88+2.6*0.75+2.13*0.58+0.6*1.62+0.6*1.6)*10.764</f>
        <v>643.90140360000021</v>
      </c>
      <c r="E133" s="96"/>
      <c r="F133" s="23">
        <v>0</v>
      </c>
      <c r="G133" s="24">
        <f t="shared" si="15"/>
        <v>998.04717558000038</v>
      </c>
      <c r="H133" s="106"/>
      <c r="I133" s="106"/>
      <c r="J133" s="106"/>
    </row>
    <row r="134" spans="1:11" ht="15.75" customHeight="1" x14ac:dyDescent="0.25">
      <c r="A134" s="66">
        <v>5</v>
      </c>
      <c r="B134" s="67"/>
      <c r="C134" s="12" t="s">
        <v>135</v>
      </c>
      <c r="D134" s="95">
        <f t="shared" si="22"/>
        <v>643.90140360000021</v>
      </c>
      <c r="E134" s="96"/>
      <c r="F134" s="23">
        <v>0</v>
      </c>
      <c r="G134" s="24">
        <f t="shared" si="15"/>
        <v>998.04717558000038</v>
      </c>
      <c r="H134" s="106"/>
      <c r="I134" s="106"/>
      <c r="J134" s="106"/>
    </row>
    <row r="135" spans="1:11" ht="15.75" x14ac:dyDescent="0.25">
      <c r="A135" s="66">
        <v>6</v>
      </c>
      <c r="B135" s="67"/>
      <c r="C135" s="12" t="s">
        <v>135</v>
      </c>
      <c r="D135" s="95">
        <f t="shared" ref="D135" si="23">(4.33*2.25+2.21*0.8+2.14*2.58+2.74*2.81+1.68*3.45+1.07*3.35+1.52*2.13+1.37*2.13+1.07*1.2+2.05*0.88+2.59*0.75+0.6*(1.3+1.8))*10.764</f>
        <v>507.60655920000005</v>
      </c>
      <c r="E135" s="96"/>
      <c r="F135" s="23">
        <v>0</v>
      </c>
      <c r="G135" s="24">
        <f t="shared" si="15"/>
        <v>786.79016676000015</v>
      </c>
      <c r="H135" s="106"/>
      <c r="I135" s="106"/>
      <c r="J135" s="106"/>
    </row>
    <row r="136" spans="1:11" ht="15.75" x14ac:dyDescent="0.25">
      <c r="A136" s="66">
        <v>7</v>
      </c>
      <c r="B136" s="67"/>
      <c r="C136" s="97" t="s">
        <v>142</v>
      </c>
      <c r="D136" s="98"/>
      <c r="E136" s="98"/>
      <c r="F136" s="98"/>
      <c r="G136" s="98"/>
      <c r="H136" s="106"/>
      <c r="I136" s="106"/>
      <c r="J136" s="106"/>
    </row>
    <row r="137" spans="1:11" ht="15.75" x14ac:dyDescent="0.25">
      <c r="A137" s="66">
        <v>8</v>
      </c>
      <c r="B137" s="67"/>
      <c r="C137" s="103"/>
      <c r="D137" s="104"/>
      <c r="E137" s="104"/>
      <c r="F137" s="104"/>
      <c r="G137" s="104"/>
      <c r="H137" s="106"/>
      <c r="I137" s="106"/>
      <c r="J137" s="106"/>
    </row>
    <row r="138" spans="1:11" ht="15.75" x14ac:dyDescent="0.25">
      <c r="A138" s="110" t="s">
        <v>216</v>
      </c>
      <c r="B138" s="111"/>
      <c r="C138" s="111"/>
      <c r="D138" s="111"/>
      <c r="E138" s="111"/>
      <c r="F138" s="111"/>
      <c r="G138" s="111"/>
      <c r="H138" s="111"/>
      <c r="I138" s="111"/>
      <c r="J138" s="112"/>
    </row>
    <row r="139" spans="1:11" ht="15.75" customHeight="1" x14ac:dyDescent="0.25">
      <c r="A139" s="66">
        <v>1</v>
      </c>
      <c r="B139" s="67"/>
      <c r="C139" s="12" t="s">
        <v>135</v>
      </c>
      <c r="D139" s="95">
        <f t="shared" ref="D139" si="24">(2.82*3.9+2.22*3.35+2.15*2.75+2.75*3.28+3.95*2.76+1.38*2.13+1.52*2.43+1.38*1+2.75*0.88+2.6*0.75+2.13*0.58+0.6*1.62+0.6*1.6)*10.764</f>
        <v>643.90140360000021</v>
      </c>
      <c r="E139" s="96"/>
      <c r="F139" s="23">
        <v>0</v>
      </c>
      <c r="G139" s="24">
        <f t="shared" ref="G139:G141" si="25">D139*1.55</f>
        <v>998.04717558000038</v>
      </c>
      <c r="H139" s="106" t="str">
        <f>A138</f>
        <v>42nd Floor (Part Refuge Area)</v>
      </c>
      <c r="I139" s="106" t="str">
        <f>A138</f>
        <v>42nd Floor (Part Refuge Area)</v>
      </c>
      <c r="J139" s="106"/>
    </row>
    <row r="140" spans="1:11" ht="15.75" x14ac:dyDescent="0.25">
      <c r="A140" s="66">
        <v>2</v>
      </c>
      <c r="B140" s="67"/>
      <c r="C140" s="12" t="s">
        <v>135</v>
      </c>
      <c r="D140" s="95">
        <f t="shared" ref="D140:D141" si="26">(4.33*2.25+2.21*0.8+2.14*2.58+2.74*2.81+1.68*3.45+1.07*3.35+1.52*2.13+1.37*2.13+1.07*1.2+2.05*0.88+2.59*0.75+0.6*(1.3+1.8))*10.764</f>
        <v>507.60655920000005</v>
      </c>
      <c r="E140" s="96"/>
      <c r="F140" s="23">
        <v>0</v>
      </c>
      <c r="G140" s="24">
        <f t="shared" si="25"/>
        <v>786.79016676000015</v>
      </c>
      <c r="H140" s="106">
        <f t="shared" ref="H140:H144" si="27">G140*1.5</f>
        <v>1180.1852501400003</v>
      </c>
      <c r="I140" s="106"/>
      <c r="J140" s="106"/>
    </row>
    <row r="141" spans="1:11" ht="15.75" x14ac:dyDescent="0.25">
      <c r="A141" s="66">
        <v>3</v>
      </c>
      <c r="B141" s="67"/>
      <c r="C141" s="12" t="s">
        <v>135</v>
      </c>
      <c r="D141" s="95">
        <f t="shared" si="26"/>
        <v>507.60655920000005</v>
      </c>
      <c r="E141" s="96"/>
      <c r="F141" s="23">
        <v>0</v>
      </c>
      <c r="G141" s="24">
        <f t="shared" si="25"/>
        <v>786.79016676000015</v>
      </c>
      <c r="H141" s="106">
        <f t="shared" si="27"/>
        <v>1180.1852501400003</v>
      </c>
      <c r="I141" s="106"/>
      <c r="J141" s="106"/>
    </row>
    <row r="142" spans="1:11" ht="15.75" x14ac:dyDescent="0.25">
      <c r="A142" s="66">
        <v>4</v>
      </c>
      <c r="B142" s="67"/>
      <c r="C142" s="12" t="s">
        <v>135</v>
      </c>
      <c r="D142" s="95">
        <f t="shared" ref="D142:D143" si="28">(2.82*3.9+2.22*3.35+2.15*2.75+2.75*3.28+3.95*2.76+1.38*2.13+1.52*2.43+1.38*1+2.75*0.88+2.6*0.75+2.13*0.58+0.6*1.62+0.6*1.6)*10.764</f>
        <v>643.90140360000021</v>
      </c>
      <c r="E142" s="96"/>
      <c r="F142" s="23">
        <v>0</v>
      </c>
      <c r="G142" s="24">
        <f t="shared" ref="G142:G144" si="29">D142*1.55</f>
        <v>998.04717558000038</v>
      </c>
      <c r="H142" s="106">
        <f t="shared" si="27"/>
        <v>1497.0707633700006</v>
      </c>
      <c r="I142" s="106"/>
      <c r="J142" s="106"/>
      <c r="K142">
        <f>644-615</f>
        <v>29</v>
      </c>
    </row>
    <row r="143" spans="1:11" ht="15.75" x14ac:dyDescent="0.25">
      <c r="A143" s="66">
        <v>5</v>
      </c>
      <c r="B143" s="67"/>
      <c r="C143" s="12" t="s">
        <v>135</v>
      </c>
      <c r="D143" s="95">
        <f t="shared" si="28"/>
        <v>643.90140360000021</v>
      </c>
      <c r="E143" s="96"/>
      <c r="F143" s="23">
        <v>0</v>
      </c>
      <c r="G143" s="24">
        <f t="shared" si="29"/>
        <v>998.04717558000038</v>
      </c>
      <c r="H143" s="106">
        <f t="shared" si="27"/>
        <v>1497.0707633700006</v>
      </c>
      <c r="I143" s="106"/>
      <c r="J143" s="106"/>
    </row>
    <row r="144" spans="1:11" ht="15.75" x14ac:dyDescent="0.25">
      <c r="A144" s="66">
        <v>6</v>
      </c>
      <c r="B144" s="67"/>
      <c r="C144" s="12" t="s">
        <v>135</v>
      </c>
      <c r="D144" s="95">
        <f t="shared" ref="D144:D145" si="30">(4.33*2.25+2.21*0.8+2.14*2.58+2.74*2.81+1.68*3.45+1.07*3.35+1.52*2.13+1.37*2.13+1.07*1.2+2.05*0.88+2.59*0.75+0.6*(1.3+1.8))*10.764</f>
        <v>507.60655920000005</v>
      </c>
      <c r="E144" s="96"/>
      <c r="F144" s="23">
        <v>0</v>
      </c>
      <c r="G144" s="24">
        <f t="shared" si="29"/>
        <v>786.79016676000015</v>
      </c>
      <c r="H144" s="106">
        <f t="shared" si="27"/>
        <v>1180.1852501400003</v>
      </c>
      <c r="I144" s="106"/>
      <c r="J144" s="106"/>
    </row>
    <row r="145" spans="1:12" ht="15.75" x14ac:dyDescent="0.25">
      <c r="A145" s="66">
        <v>7</v>
      </c>
      <c r="B145" s="67"/>
      <c r="C145" s="12" t="s">
        <v>135</v>
      </c>
      <c r="D145" s="95">
        <f t="shared" si="30"/>
        <v>507.60655920000005</v>
      </c>
      <c r="E145" s="96"/>
      <c r="F145" s="23">
        <v>0</v>
      </c>
      <c r="G145" s="24">
        <f t="shared" ref="G145" si="31">D145*1.55</f>
        <v>786.79016676000015</v>
      </c>
      <c r="H145" s="106">
        <f>G145*1.5</f>
        <v>1180.1852501400003</v>
      </c>
      <c r="I145" s="106"/>
      <c r="J145" s="106"/>
      <c r="K145">
        <f>12100000/H145</f>
        <v>10252.627711255185</v>
      </c>
    </row>
    <row r="146" spans="1:12" ht="15.75" x14ac:dyDescent="0.25">
      <c r="A146" s="66">
        <v>8</v>
      </c>
      <c r="B146" s="67"/>
      <c r="C146" s="274" t="s">
        <v>142</v>
      </c>
      <c r="D146" s="275"/>
      <c r="E146" s="275"/>
      <c r="F146" s="275"/>
      <c r="G146" s="275"/>
      <c r="H146" s="106"/>
      <c r="I146" s="106"/>
      <c r="J146" s="106"/>
    </row>
    <row r="147" spans="1:12" ht="15.75" x14ac:dyDescent="0.25">
      <c r="A147" s="110" t="s">
        <v>148</v>
      </c>
      <c r="B147" s="111"/>
      <c r="C147" s="111"/>
      <c r="D147" s="111"/>
      <c r="E147" s="111"/>
      <c r="F147" s="111"/>
      <c r="G147" s="111"/>
      <c r="H147" s="111"/>
      <c r="I147" s="111"/>
      <c r="J147" s="112"/>
    </row>
    <row r="148" spans="1:12" ht="15.75" x14ac:dyDescent="0.25">
      <c r="A148" s="110" t="s">
        <v>210</v>
      </c>
      <c r="B148" s="111"/>
      <c r="C148" s="111"/>
      <c r="D148" s="111"/>
      <c r="E148" s="111"/>
      <c r="F148" s="111"/>
      <c r="G148" s="111"/>
      <c r="H148" s="111"/>
      <c r="I148" s="111"/>
      <c r="J148" s="112"/>
    </row>
    <row r="149" spans="1:12" ht="15.75" x14ac:dyDescent="0.25">
      <c r="A149" s="110" t="s">
        <v>227</v>
      </c>
      <c r="B149" s="111"/>
      <c r="C149" s="111"/>
      <c r="D149" s="111"/>
      <c r="E149" s="111"/>
      <c r="F149" s="111"/>
      <c r="G149" s="111"/>
      <c r="H149" s="111"/>
      <c r="I149" s="111"/>
      <c r="J149" s="112"/>
    </row>
    <row r="150" spans="1:12" ht="15.75" customHeight="1" x14ac:dyDescent="0.25">
      <c r="A150" s="66">
        <v>1</v>
      </c>
      <c r="B150" s="67"/>
      <c r="C150" s="12" t="s">
        <v>135</v>
      </c>
      <c r="D150" s="95">
        <f>(2.82*3.9+2.21*2.55+2.14*2.75+2.75*3.28+3.95*2.25+0.56*1.9+1.52*2.43+1.38*2.13+1.38*1+2.14*0.8+2.74*0.88+2.6*0.75+2.1*0.58+0.6*(1.7+1.6))*10.764</f>
        <v>632.64548880000007</v>
      </c>
      <c r="E150" s="96">
        <v>0</v>
      </c>
      <c r="F150" s="23">
        <v>0</v>
      </c>
      <c r="G150" s="12">
        <f>D150*1.5</f>
        <v>948.9682332000001</v>
      </c>
      <c r="H150" s="97" t="str">
        <f>A149</f>
        <v>1st to 6th, 8th to 11th, 13th to 16th, 18th to 21st, 23rd to 26th &amp; 28th Floor For Residential</v>
      </c>
      <c r="I150" s="98"/>
      <c r="J150" s="99"/>
    </row>
    <row r="151" spans="1:12" ht="15.75" x14ac:dyDescent="0.25">
      <c r="A151" s="66">
        <v>2</v>
      </c>
      <c r="B151" s="67"/>
      <c r="C151" s="12" t="s">
        <v>135</v>
      </c>
      <c r="D151" s="95">
        <f t="shared" ref="D151:D152" si="32">(4.33*2.3+2.21*0.88+2.14*2.58+2.74*2.81+1.68*3.45+1.07*5.2+1.52*2.13+1.37*2.13+2.05*0.88+2.59*0.74+0.6*(1.6+1.6))*10.764</f>
        <v>519.69345480000004</v>
      </c>
      <c r="E151" s="96"/>
      <c r="F151" s="23">
        <v>0</v>
      </c>
      <c r="G151" s="12">
        <f t="shared" ref="G151:G157" si="33">D151*1.5</f>
        <v>779.54018220000012</v>
      </c>
      <c r="H151" s="100"/>
      <c r="I151" s="101"/>
      <c r="J151" s="102"/>
    </row>
    <row r="152" spans="1:12" ht="15.75" x14ac:dyDescent="0.25">
      <c r="A152" s="66">
        <v>3</v>
      </c>
      <c r="B152" s="67"/>
      <c r="C152" s="12" t="s">
        <v>135</v>
      </c>
      <c r="D152" s="95">
        <f t="shared" si="32"/>
        <v>519.69345480000004</v>
      </c>
      <c r="E152" s="96"/>
      <c r="F152" s="23">
        <v>0</v>
      </c>
      <c r="G152" s="12">
        <f t="shared" si="33"/>
        <v>779.54018220000012</v>
      </c>
      <c r="H152" s="100"/>
      <c r="I152" s="101"/>
      <c r="J152" s="102"/>
    </row>
    <row r="153" spans="1:12" ht="15.75" x14ac:dyDescent="0.25">
      <c r="A153" s="66">
        <v>4</v>
      </c>
      <c r="B153" s="67"/>
      <c r="C153" s="12" t="s">
        <v>135</v>
      </c>
      <c r="D153" s="95">
        <f>(2.82*3.9+2.21*2.55+2.14*2.75+2.75*3.28+3.95*2.25+0.56*1.9+1.52*2.43+1.38*2.13+1.38*1+2.14*0.8+2.74*0.88+2.6*0.75+2.1*0.58+0.6*(1.7+1.6))*10.764</f>
        <v>632.64548880000007</v>
      </c>
      <c r="E153" s="96">
        <v>0</v>
      </c>
      <c r="F153" s="23">
        <v>0</v>
      </c>
      <c r="G153" s="12">
        <f t="shared" si="33"/>
        <v>948.9682332000001</v>
      </c>
      <c r="H153" s="100"/>
      <c r="I153" s="101"/>
      <c r="J153" s="102"/>
    </row>
    <row r="154" spans="1:12" ht="15.75" x14ac:dyDescent="0.25">
      <c r="A154" s="66">
        <v>5</v>
      </c>
      <c r="B154" s="67"/>
      <c r="C154" s="12" t="s">
        <v>135</v>
      </c>
      <c r="D154" s="95">
        <f t="shared" ref="D154:D157" si="34">(2.12*2.24+2.21*3.05+2.14*2.58+2.74*2.81+1.68*3.45+1.07*5.5+1.52*2.13+1.37*2.13+0.89*2.05+2.59*0.75+0.6*(1.4+1.7))*10.764</f>
        <v>518.54063040000005</v>
      </c>
      <c r="E154" s="96"/>
      <c r="F154" s="23">
        <v>0</v>
      </c>
      <c r="G154" s="12">
        <f t="shared" si="33"/>
        <v>777.81094560000008</v>
      </c>
      <c r="H154" s="100"/>
      <c r="I154" s="101"/>
      <c r="J154" s="102"/>
    </row>
    <row r="155" spans="1:12" ht="15.75" x14ac:dyDescent="0.25">
      <c r="A155" s="66">
        <v>6</v>
      </c>
      <c r="B155" s="67"/>
      <c r="C155" s="12" t="s">
        <v>135</v>
      </c>
      <c r="D155" s="95">
        <f t="shared" si="34"/>
        <v>518.54063040000005</v>
      </c>
      <c r="E155" s="96"/>
      <c r="F155" s="23">
        <v>0</v>
      </c>
      <c r="G155" s="12">
        <f t="shared" si="33"/>
        <v>777.81094560000008</v>
      </c>
      <c r="H155" s="100"/>
      <c r="I155" s="101"/>
      <c r="J155" s="102"/>
    </row>
    <row r="156" spans="1:12" ht="15.75" x14ac:dyDescent="0.25">
      <c r="A156" s="66">
        <v>7</v>
      </c>
      <c r="B156" s="67"/>
      <c r="C156" s="12" t="s">
        <v>135</v>
      </c>
      <c r="D156" s="95">
        <f t="shared" si="34"/>
        <v>518.54063040000005</v>
      </c>
      <c r="E156" s="96"/>
      <c r="F156" s="23">
        <v>0</v>
      </c>
      <c r="G156" s="12">
        <f t="shared" si="33"/>
        <v>777.81094560000008</v>
      </c>
      <c r="H156" s="100"/>
      <c r="I156" s="101"/>
      <c r="J156" s="102"/>
    </row>
    <row r="157" spans="1:12" ht="15.75" x14ac:dyDescent="0.25">
      <c r="A157" s="66">
        <v>8</v>
      </c>
      <c r="B157" s="67"/>
      <c r="C157" s="12" t="s">
        <v>135</v>
      </c>
      <c r="D157" s="95">
        <f t="shared" si="34"/>
        <v>518.54063040000005</v>
      </c>
      <c r="E157" s="96"/>
      <c r="F157" s="23">
        <v>0</v>
      </c>
      <c r="G157" s="12">
        <f t="shared" si="33"/>
        <v>777.81094560000008</v>
      </c>
      <c r="H157" s="103"/>
      <c r="I157" s="104"/>
      <c r="J157" s="105"/>
    </row>
    <row r="158" spans="1:12" ht="15.75" x14ac:dyDescent="0.25">
      <c r="A158" s="110" t="s">
        <v>213</v>
      </c>
      <c r="B158" s="111"/>
      <c r="C158" s="111"/>
      <c r="D158" s="111"/>
      <c r="E158" s="111"/>
      <c r="F158" s="111"/>
      <c r="G158" s="111"/>
      <c r="H158" s="111"/>
      <c r="I158" s="111"/>
      <c r="J158" s="112"/>
    </row>
    <row r="159" spans="1:12" ht="15.75" customHeight="1" x14ac:dyDescent="0.25">
      <c r="A159" s="66">
        <v>1</v>
      </c>
      <c r="B159" s="67"/>
      <c r="C159" s="12" t="s">
        <v>135</v>
      </c>
      <c r="D159" s="95">
        <f>(2.82*3.9+2.21*2.55+2.14*2.75+2.75*3.28+3.95*2.25+0.56*1.9+1.52*2.43+1.38*2.13+1.38*1+2.14*0.8+2.74*0.88+2.6*0.75+2.1*0.58+0.6*(1.7+1.6))*10.764</f>
        <v>632.64548880000007</v>
      </c>
      <c r="E159" s="96">
        <v>0</v>
      </c>
      <c r="F159" s="23">
        <v>0</v>
      </c>
      <c r="G159" s="24">
        <f>D159*1.5</f>
        <v>948.9682332000001</v>
      </c>
      <c r="H159" s="106" t="str">
        <f>A158</f>
        <v>7th, 12th, 17th, 22nd &amp; 27th Floor (Part Refuge Area)</v>
      </c>
      <c r="I159" s="106"/>
      <c r="J159" s="106"/>
      <c r="L159" t="e">
        <f>14800000/H159</f>
        <v>#VALUE!</v>
      </c>
    </row>
    <row r="160" spans="1:12" ht="15.75" x14ac:dyDescent="0.25">
      <c r="A160" s="66">
        <v>2</v>
      </c>
      <c r="B160" s="67"/>
      <c r="C160" s="12" t="s">
        <v>135</v>
      </c>
      <c r="D160" s="95">
        <f t="shared" ref="D160:D161" si="35">(4.33*2.3+2.21*0.88+2.14*2.58+2.74*2.81+1.68*3.45+1.07*5.2+1.52*2.13+1.37*2.13+2.05*0.88+2.59*0.74+0.6*(1.6+1.6))*10.764</f>
        <v>519.69345480000004</v>
      </c>
      <c r="E160" s="96"/>
      <c r="F160" s="23">
        <v>0</v>
      </c>
      <c r="G160" s="24">
        <f t="shared" ref="G160:G164" si="36">D160*1.5</f>
        <v>779.54018220000012</v>
      </c>
      <c r="H160" s="106"/>
      <c r="I160" s="106"/>
      <c r="J160" s="106"/>
    </row>
    <row r="161" spans="1:12" ht="15.75" x14ac:dyDescent="0.25">
      <c r="A161" s="66">
        <v>3</v>
      </c>
      <c r="B161" s="67"/>
      <c r="C161" s="12" t="s">
        <v>135</v>
      </c>
      <c r="D161" s="95">
        <f t="shared" si="35"/>
        <v>519.69345480000004</v>
      </c>
      <c r="E161" s="96"/>
      <c r="F161" s="23">
        <v>0</v>
      </c>
      <c r="G161" s="24">
        <f t="shared" si="36"/>
        <v>779.54018220000012</v>
      </c>
      <c r="H161" s="106"/>
      <c r="I161" s="106"/>
      <c r="J161" s="106"/>
    </row>
    <row r="162" spans="1:12" ht="15.75" x14ac:dyDescent="0.25">
      <c r="A162" s="66">
        <v>4</v>
      </c>
      <c r="B162" s="67"/>
      <c r="C162" s="12" t="s">
        <v>135</v>
      </c>
      <c r="D162" s="95">
        <f>(2.82*3.9+2.21*2.55+2.14*2.75+2.75*3.28+3.95*2.25+0.56*1.9+1.52*2.43+1.38*2.13+1.38*1+2.14*0.8+2.74*0.88+2.6*0.75+2.1*0.58+0.6*(1.7+1.6))*10.764</f>
        <v>632.64548880000007</v>
      </c>
      <c r="E162" s="96">
        <v>0</v>
      </c>
      <c r="F162" s="23">
        <v>0</v>
      </c>
      <c r="G162" s="24">
        <f t="shared" si="36"/>
        <v>948.9682332000001</v>
      </c>
      <c r="H162" s="106"/>
      <c r="I162" s="106"/>
      <c r="J162" s="106"/>
    </row>
    <row r="163" spans="1:12" ht="15.75" x14ac:dyDescent="0.25">
      <c r="A163" s="66">
        <v>5</v>
      </c>
      <c r="B163" s="67"/>
      <c r="C163" s="12" t="s">
        <v>135</v>
      </c>
      <c r="D163" s="95">
        <f t="shared" ref="D163:D164" si="37">(2.12*2.24+2.21*3.05+2.14*2.58+2.74*2.81+1.68*3.45+1.07*5.5+1.52*2.13+1.37*2.13+0.89*2.05+2.59*0.75+0.6*(1.4+1.7))*10.764</f>
        <v>518.54063040000005</v>
      </c>
      <c r="E163" s="96"/>
      <c r="F163" s="23">
        <v>0</v>
      </c>
      <c r="G163" s="24">
        <f t="shared" si="36"/>
        <v>777.81094560000008</v>
      </c>
      <c r="H163" s="106"/>
      <c r="I163" s="106"/>
      <c r="J163" s="106"/>
    </row>
    <row r="164" spans="1:12" ht="15.75" x14ac:dyDescent="0.25">
      <c r="A164" s="66">
        <v>6</v>
      </c>
      <c r="B164" s="67"/>
      <c r="C164" s="12" t="s">
        <v>135</v>
      </c>
      <c r="D164" s="95">
        <f t="shared" si="37"/>
        <v>518.54063040000005</v>
      </c>
      <c r="E164" s="96"/>
      <c r="F164" s="23">
        <v>0</v>
      </c>
      <c r="G164" s="24">
        <f t="shared" si="36"/>
        <v>777.81094560000008</v>
      </c>
      <c r="H164" s="106"/>
      <c r="I164" s="106"/>
      <c r="J164" s="106"/>
    </row>
    <row r="165" spans="1:12" ht="15.75" x14ac:dyDescent="0.25">
      <c r="A165" s="66">
        <v>7</v>
      </c>
      <c r="B165" s="67"/>
      <c r="C165" s="97" t="s">
        <v>142</v>
      </c>
      <c r="D165" s="98"/>
      <c r="E165" s="98"/>
      <c r="F165" s="98"/>
      <c r="G165" s="98"/>
      <c r="H165" s="106"/>
      <c r="I165" s="106"/>
      <c r="J165" s="106"/>
    </row>
    <row r="166" spans="1:12" ht="15.75" x14ac:dyDescent="0.25">
      <c r="A166" s="66">
        <v>8</v>
      </c>
      <c r="B166" s="67"/>
      <c r="C166" s="103"/>
      <c r="D166" s="104"/>
      <c r="E166" s="104"/>
      <c r="F166" s="104"/>
      <c r="G166" s="104"/>
      <c r="H166" s="106"/>
      <c r="I166" s="106"/>
      <c r="J166" s="106"/>
    </row>
    <row r="167" spans="1:12" ht="15.75" x14ac:dyDescent="0.25">
      <c r="A167" s="110" t="s">
        <v>217</v>
      </c>
      <c r="B167" s="111"/>
      <c r="C167" s="111"/>
      <c r="D167" s="111"/>
      <c r="E167" s="111"/>
      <c r="F167" s="111"/>
      <c r="G167" s="111"/>
      <c r="H167" s="111"/>
      <c r="I167" s="111"/>
      <c r="J167" s="112"/>
    </row>
    <row r="168" spans="1:12" ht="15.75" customHeight="1" x14ac:dyDescent="0.25">
      <c r="A168" s="66">
        <v>1</v>
      </c>
      <c r="B168" s="67"/>
      <c r="C168" s="12" t="s">
        <v>135</v>
      </c>
      <c r="D168" s="95">
        <f>(2.82*3.9+2.21*2.55+2.14*2.75+2.75*3.28+3.95*2.25+0.56*1.9+1.52*2.43+1.38*2.13+1.38*1+2.14*0.8+2.74*0.88+2.6*0.75+2.1*0.58+0.6*(1.7+1.6))*10.764</f>
        <v>632.64548880000007</v>
      </c>
      <c r="E168" s="96">
        <v>0</v>
      </c>
      <c r="F168" s="23">
        <v>0</v>
      </c>
      <c r="G168" s="12">
        <f>D168*1.5</f>
        <v>948.9682332000001</v>
      </c>
      <c r="H168" s="97" t="str">
        <f>A167</f>
        <v>29th to 31st, 33rd to 36th, 38th to 41st Floor</v>
      </c>
      <c r="I168" s="98"/>
      <c r="J168" s="99"/>
      <c r="L168">
        <f>780-756</f>
        <v>24</v>
      </c>
    </row>
    <row r="169" spans="1:12" ht="15.75" x14ac:dyDescent="0.25">
      <c r="A169" s="66">
        <v>2</v>
      </c>
      <c r="B169" s="67"/>
      <c r="C169" s="12" t="s">
        <v>135</v>
      </c>
      <c r="D169" s="95">
        <f t="shared" ref="D169:D170" si="38">(4.33*2.3+2.21*0.88+2.14*2.58+2.74*2.81+1.68*3.45+1.07*5.2+1.52*2.13+1.37*2.13+2.05*0.88+2.59*0.74+0.6*(1.6+1.6))*10.764</f>
        <v>519.69345480000004</v>
      </c>
      <c r="E169" s="96"/>
      <c r="F169" s="23">
        <v>0</v>
      </c>
      <c r="G169" s="12">
        <f t="shared" ref="G169:G175" si="39">D169*1.5</f>
        <v>779.54018220000012</v>
      </c>
      <c r="H169" s="100"/>
      <c r="I169" s="101"/>
      <c r="J169" s="102"/>
      <c r="L169">
        <f>949-923</f>
        <v>26</v>
      </c>
    </row>
    <row r="170" spans="1:12" ht="15.75" x14ac:dyDescent="0.25">
      <c r="A170" s="66">
        <v>3</v>
      </c>
      <c r="B170" s="67"/>
      <c r="C170" s="12" t="s">
        <v>135</v>
      </c>
      <c r="D170" s="95">
        <f t="shared" si="38"/>
        <v>519.69345480000004</v>
      </c>
      <c r="E170" s="96"/>
      <c r="F170" s="23">
        <v>0</v>
      </c>
      <c r="G170" s="12">
        <f t="shared" si="39"/>
        <v>779.54018220000012</v>
      </c>
      <c r="H170" s="100"/>
      <c r="I170" s="101"/>
      <c r="J170" s="102"/>
    </row>
    <row r="171" spans="1:12" ht="15.75" x14ac:dyDescent="0.25">
      <c r="A171" s="66">
        <v>4</v>
      </c>
      <c r="B171" s="67"/>
      <c r="C171" s="12" t="s">
        <v>135</v>
      </c>
      <c r="D171" s="95">
        <f>(2.82*3.9+2.21*2.55+2.14*2.75+2.75*3.28+3.95*2.25+0.56*1.9+1.52*2.43+1.38*2.13+1.38*1+2.14*0.8+2.74*0.88+2.6*0.75+2.1*0.58+0.6*(1.7+1.6))*10.764</f>
        <v>632.64548880000007</v>
      </c>
      <c r="E171" s="96"/>
      <c r="F171" s="23">
        <v>0</v>
      </c>
      <c r="G171" s="64">
        <f t="shared" si="39"/>
        <v>948.9682332000001</v>
      </c>
      <c r="H171" s="100"/>
      <c r="I171" s="101"/>
      <c r="J171" s="102"/>
    </row>
    <row r="172" spans="1:12" ht="15.75" x14ac:dyDescent="0.25">
      <c r="A172" s="66">
        <v>5</v>
      </c>
      <c r="B172" s="67"/>
      <c r="C172" s="12" t="s">
        <v>135</v>
      </c>
      <c r="D172" s="95">
        <f t="shared" ref="D172:D175" si="40">(2.12*2.24+2.21*3.05+2.14*2.58+2.74*2.81+1.68*3.45+1.07*5.5+1.52*2.13+1.37*2.13+0.89*2.05+2.59*0.75+0.6*(1.4+1.7))*10.764</f>
        <v>518.54063040000005</v>
      </c>
      <c r="E172" s="96"/>
      <c r="F172" s="23">
        <v>0</v>
      </c>
      <c r="G172" s="64">
        <f t="shared" si="39"/>
        <v>777.81094560000008</v>
      </c>
      <c r="H172" s="100"/>
      <c r="I172" s="101"/>
      <c r="J172" s="102"/>
      <c r="K172">
        <f>8*42-5*2-2*2-1</f>
        <v>321</v>
      </c>
    </row>
    <row r="173" spans="1:12" ht="15.75" x14ac:dyDescent="0.25">
      <c r="A173" s="66">
        <v>6</v>
      </c>
      <c r="B173" s="67"/>
      <c r="C173" s="12" t="s">
        <v>135</v>
      </c>
      <c r="D173" s="95">
        <f t="shared" si="40"/>
        <v>518.54063040000005</v>
      </c>
      <c r="E173" s="96"/>
      <c r="F173" s="23">
        <v>0</v>
      </c>
      <c r="G173" s="64">
        <f t="shared" si="39"/>
        <v>777.81094560000008</v>
      </c>
      <c r="H173" s="100"/>
      <c r="I173" s="101"/>
      <c r="J173" s="102"/>
    </row>
    <row r="174" spans="1:12" ht="15.75" x14ac:dyDescent="0.25">
      <c r="A174" s="66">
        <v>7</v>
      </c>
      <c r="B174" s="67"/>
      <c r="C174" s="12" t="s">
        <v>135</v>
      </c>
      <c r="D174" s="95">
        <f t="shared" si="40"/>
        <v>518.54063040000005</v>
      </c>
      <c r="E174" s="96"/>
      <c r="F174" s="23">
        <v>0</v>
      </c>
      <c r="G174" s="64">
        <f t="shared" si="39"/>
        <v>777.81094560000008</v>
      </c>
      <c r="H174" s="100"/>
      <c r="I174" s="101"/>
      <c r="J174" s="102"/>
    </row>
    <row r="175" spans="1:12" ht="15.75" x14ac:dyDescent="0.25">
      <c r="A175" s="66">
        <v>8</v>
      </c>
      <c r="B175" s="67"/>
      <c r="C175" s="12" t="s">
        <v>135</v>
      </c>
      <c r="D175" s="95">
        <f t="shared" si="40"/>
        <v>518.54063040000005</v>
      </c>
      <c r="E175" s="96"/>
      <c r="F175" s="23">
        <v>0</v>
      </c>
      <c r="G175" s="64">
        <f t="shared" si="39"/>
        <v>777.81094560000008</v>
      </c>
      <c r="H175" s="103"/>
      <c r="I175" s="104"/>
      <c r="J175" s="105"/>
    </row>
    <row r="176" spans="1:12" ht="15.75" x14ac:dyDescent="0.25">
      <c r="A176" s="110" t="s">
        <v>215</v>
      </c>
      <c r="B176" s="111"/>
      <c r="C176" s="111"/>
      <c r="D176" s="111"/>
      <c r="E176" s="111"/>
      <c r="F176" s="111"/>
      <c r="G176" s="111"/>
      <c r="H176" s="111"/>
      <c r="I176" s="111"/>
      <c r="J176" s="112"/>
    </row>
    <row r="177" spans="1:11" ht="15.75" customHeight="1" x14ac:dyDescent="0.25">
      <c r="A177" s="66">
        <v>1</v>
      </c>
      <c r="B177" s="67"/>
      <c r="C177" s="12" t="s">
        <v>135</v>
      </c>
      <c r="D177" s="95">
        <f>(2.82*3.9+2.21*3.35+2.24*2.75+3.38*2.33+1.73*0.42+2.05*2.25+1.9*2.75+1.38*2.13+1.52*2.43+1.38*1+2.74*0.88+2.6*0.75+2.1*0.58+0.6*(1.73+1.6))*10.764</f>
        <v>630.67567680000002</v>
      </c>
      <c r="E177" s="96"/>
      <c r="F177" s="23">
        <v>0</v>
      </c>
      <c r="G177" s="24">
        <f>D177*1.5</f>
        <v>946.01351520000003</v>
      </c>
      <c r="H177" s="106" t="str">
        <f>A176</f>
        <v>32nd &amp; 37th Floor (Part Refuge Area)</v>
      </c>
      <c r="I177" s="106"/>
      <c r="J177" s="106"/>
    </row>
    <row r="178" spans="1:11" ht="15.75" x14ac:dyDescent="0.25">
      <c r="A178" s="66">
        <v>2</v>
      </c>
      <c r="B178" s="67"/>
      <c r="C178" s="12" t="s">
        <v>135</v>
      </c>
      <c r="D178" s="95">
        <f>(2.12*2.25+2.21*3.05+2.24*2.56+2.81*2.85+1.68*3.45+1.07*3.84+1.52*2.13+1.37*2.13+1*1.3+2.05*0.88+2.59*0.74+2.15*0.58+0.6*(1.4+1.6))*10.764</f>
        <v>531.54246599999999</v>
      </c>
      <c r="E178" s="96"/>
      <c r="F178" s="23">
        <v>0</v>
      </c>
      <c r="G178" s="24">
        <f t="shared" ref="G178:G182" si="41">D178*1.5</f>
        <v>797.31369900000004</v>
      </c>
      <c r="H178" s="106"/>
      <c r="I178" s="106"/>
      <c r="J178" s="106"/>
      <c r="K178" s="22"/>
    </row>
    <row r="179" spans="1:11" ht="15.75" x14ac:dyDescent="0.25">
      <c r="A179" s="66">
        <v>3</v>
      </c>
      <c r="B179" s="67"/>
      <c r="C179" s="12" t="s">
        <v>135</v>
      </c>
      <c r="D179" s="95">
        <f>(2.12*2.25+2.21*3.05+2.24*2.56+2.81*2.85+1.68*3.45+1.07*3.84+1.52*2.13+1.37*2.13+1*1.3+2.05*0.88+2.59*0.74+2.15*0.58+0.6*(1.4+1.6))*10.764</f>
        <v>531.54246599999999</v>
      </c>
      <c r="E179" s="96"/>
      <c r="F179" s="23">
        <v>0</v>
      </c>
      <c r="G179" s="24">
        <f t="shared" si="41"/>
        <v>797.31369900000004</v>
      </c>
      <c r="H179" s="106"/>
      <c r="I179" s="106"/>
      <c r="J179" s="106"/>
    </row>
    <row r="180" spans="1:11" ht="15.75" x14ac:dyDescent="0.25">
      <c r="A180" s="66">
        <v>4</v>
      </c>
      <c r="B180" s="67"/>
      <c r="C180" s="12" t="s">
        <v>135</v>
      </c>
      <c r="D180" s="95">
        <f t="shared" ref="D180" si="42">(2.82*3.9+2.21*3.35+2.24*2.75+1.73*2.75+1.65*2.33+2.05*2.25+1.9*2.75+1.38*2.13+1.52*2.43+1.38*1+2.74*0.88+2.6*0.75+2.1*0.58+0.6*(1.73+1.6))*10.764</f>
        <v>630.67567680000002</v>
      </c>
      <c r="E180" s="96"/>
      <c r="F180" s="23">
        <v>0</v>
      </c>
      <c r="G180" s="24">
        <f t="shared" si="41"/>
        <v>946.01351520000003</v>
      </c>
      <c r="H180" s="106"/>
      <c r="I180" s="106"/>
      <c r="J180" s="106"/>
    </row>
    <row r="181" spans="1:11" ht="15.75" x14ac:dyDescent="0.25">
      <c r="A181" s="66">
        <v>5</v>
      </c>
      <c r="B181" s="67"/>
      <c r="C181" s="12" t="s">
        <v>135</v>
      </c>
      <c r="D181" s="95">
        <f>(2.12*2.25+2.21*3.05+2.24*2.56+2.81*2.85+1.68*3.45+1.07*3.84+1.52*2.13+1.37*2.13+1*1.3+2.05*0.88+2.59*0.74+2.15*0.58+0.6*(1.4+1.6))*10.764</f>
        <v>531.54246599999999</v>
      </c>
      <c r="E181" s="96"/>
      <c r="F181" s="23">
        <v>0</v>
      </c>
      <c r="G181" s="24">
        <f t="shared" si="41"/>
        <v>797.31369900000004</v>
      </c>
      <c r="H181" s="106"/>
      <c r="I181" s="106"/>
      <c r="J181" s="106"/>
    </row>
    <row r="182" spans="1:11" ht="15.75" x14ac:dyDescent="0.25">
      <c r="A182" s="66">
        <v>6</v>
      </c>
      <c r="B182" s="67"/>
      <c r="C182" s="12" t="s">
        <v>135</v>
      </c>
      <c r="D182" s="95">
        <f>(2.12*2.25+2.21*3.05+2.24*2.56+2.81*2.85+1.68*3.45+1.07*3.84+1.52*2.13+1.37*2.13+1*1.3+2.05*0.88+2.59*0.74+2.15*0.58+0.6*(1.4+1.6))*10.764</f>
        <v>531.54246599999999</v>
      </c>
      <c r="E182" s="96"/>
      <c r="F182" s="23">
        <v>0</v>
      </c>
      <c r="G182" s="24">
        <f t="shared" si="41"/>
        <v>797.31369900000004</v>
      </c>
      <c r="H182" s="106"/>
      <c r="I182" s="106"/>
      <c r="J182" s="106"/>
    </row>
    <row r="183" spans="1:11" ht="15.75" customHeight="1" x14ac:dyDescent="0.25">
      <c r="A183" s="66">
        <v>7</v>
      </c>
      <c r="B183" s="67"/>
      <c r="C183" s="97" t="s">
        <v>149</v>
      </c>
      <c r="D183" s="98"/>
      <c r="E183" s="98"/>
      <c r="F183" s="98"/>
      <c r="G183" s="98"/>
      <c r="H183" s="106"/>
      <c r="I183" s="106"/>
      <c r="J183" s="106"/>
    </row>
    <row r="184" spans="1:11" ht="15.75" x14ac:dyDescent="0.25">
      <c r="A184" s="66">
        <v>8</v>
      </c>
      <c r="B184" s="67"/>
      <c r="C184" s="103"/>
      <c r="D184" s="104"/>
      <c r="E184" s="104"/>
      <c r="F184" s="104"/>
      <c r="G184" s="104"/>
      <c r="H184" s="106"/>
      <c r="I184" s="106"/>
      <c r="J184" s="106"/>
    </row>
    <row r="185" spans="1:11" ht="15.75" x14ac:dyDescent="0.25">
      <c r="A185" s="110" t="s">
        <v>216</v>
      </c>
      <c r="B185" s="111"/>
      <c r="C185" s="111"/>
      <c r="D185" s="111"/>
      <c r="E185" s="111"/>
      <c r="F185" s="111"/>
      <c r="G185" s="111"/>
      <c r="H185" s="111"/>
      <c r="I185" s="111"/>
      <c r="J185" s="112"/>
    </row>
    <row r="186" spans="1:11" ht="15.75" customHeight="1" x14ac:dyDescent="0.25">
      <c r="A186" s="66">
        <v>1</v>
      </c>
      <c r="B186" s="67"/>
      <c r="C186" s="12" t="s">
        <v>135</v>
      </c>
      <c r="D186" s="95">
        <f t="shared" ref="D186" si="43">(2.82*3.9+2.21*3.35+2.24*2.75+1.73*2.75+1.65*2.33+2.05*2.25+1.9*2.75+1.38*2.13+1.52*2.43+1.38*1+2.74*0.88+2.6*0.75+2.1*0.58+0.6*(1.73+1.6))*10.764</f>
        <v>630.67567680000002</v>
      </c>
      <c r="E186" s="96"/>
      <c r="F186" s="23">
        <v>0</v>
      </c>
      <c r="G186" s="24">
        <f>D186*1.5</f>
        <v>946.01351520000003</v>
      </c>
      <c r="H186" s="106" t="str">
        <f>A185</f>
        <v>42nd Floor (Part Refuge Area)</v>
      </c>
      <c r="I186" s="106" t="str">
        <f>A185</f>
        <v>42nd Floor (Part Refuge Area)</v>
      </c>
      <c r="J186" s="106"/>
    </row>
    <row r="187" spans="1:11" ht="15.75" x14ac:dyDescent="0.25">
      <c r="A187" s="66">
        <v>2</v>
      </c>
      <c r="B187" s="67"/>
      <c r="C187" s="12" t="s">
        <v>135</v>
      </c>
      <c r="D187" s="95">
        <f>(2.12*2.25+2.21*3.05+2.24*2.56+2.81*2.85+1.68*3.45+1.07*3.84+1.52*2.13+1.37*2.13+1*1.3+2.05*0.88+2.59*0.74+2.15*0.58+0.6*(1.4+1.6))*10.764</f>
        <v>531.54246599999999</v>
      </c>
      <c r="E187" s="96"/>
      <c r="F187" s="23">
        <v>0</v>
      </c>
      <c r="G187" s="24">
        <f t="shared" ref="G187:G192" si="44">D187*1.5</f>
        <v>797.31369900000004</v>
      </c>
      <c r="H187" s="106">
        <f t="shared" ref="H187:H191" si="45">G187*1.5</f>
        <v>1195.9705484999999</v>
      </c>
      <c r="I187" s="106"/>
      <c r="J187" s="106"/>
    </row>
    <row r="188" spans="1:11" ht="15.75" x14ac:dyDescent="0.25">
      <c r="A188" s="66">
        <v>3</v>
      </c>
      <c r="B188" s="67"/>
      <c r="C188" s="12" t="s">
        <v>135</v>
      </c>
      <c r="D188" s="95">
        <f>(2.12*2.25+2.21*3.05+2.24*2.56+2.81*2.85+1.68*3.45+1.07*3.84+1.52*2.13+1.37*2.13+1*1.3+2.05*0.88+2.59*0.74+2.15*0.58+0.6*(1.4+1.6))*10.764</f>
        <v>531.54246599999999</v>
      </c>
      <c r="E188" s="96"/>
      <c r="F188" s="23">
        <v>0</v>
      </c>
      <c r="G188" s="24">
        <f t="shared" si="44"/>
        <v>797.31369900000004</v>
      </c>
      <c r="H188" s="106">
        <f t="shared" si="45"/>
        <v>1195.9705484999999</v>
      </c>
      <c r="I188" s="106"/>
      <c r="J188" s="106"/>
    </row>
    <row r="189" spans="1:11" ht="15.75" x14ac:dyDescent="0.25">
      <c r="A189" s="66">
        <v>4</v>
      </c>
      <c r="B189" s="67"/>
      <c r="C189" s="12" t="s">
        <v>135</v>
      </c>
      <c r="D189" s="95">
        <f t="shared" ref="D189" si="46">(2.82*3.9+2.21*3.35+2.24*2.75+1.73*2.75+1.65*2.33+2.05*2.25+1.9*2.75+1.38*2.13+1.52*2.43+1.38*1+2.74*0.88+2.6*0.75+2.1*0.58+0.6*(1.73+1.6))*10.764</f>
        <v>630.67567680000002</v>
      </c>
      <c r="E189" s="96"/>
      <c r="F189" s="23">
        <v>0</v>
      </c>
      <c r="G189" s="24">
        <f t="shared" si="44"/>
        <v>946.01351520000003</v>
      </c>
      <c r="H189" s="106">
        <f t="shared" si="45"/>
        <v>1419.0202727999999</v>
      </c>
      <c r="I189" s="106"/>
      <c r="J189" s="106"/>
      <c r="K189">
        <f>644-615</f>
        <v>29</v>
      </c>
    </row>
    <row r="190" spans="1:11" ht="15.75" x14ac:dyDescent="0.25">
      <c r="A190" s="66">
        <v>5</v>
      </c>
      <c r="B190" s="67"/>
      <c r="C190" s="12" t="s">
        <v>135</v>
      </c>
      <c r="D190" s="95">
        <f>(2.12*2.25+2.21*3.05+2.24*2.56+2.81*2.85+1.68*3.45+1.07*3.84+1.52*2.13+1.37*2.13+1*1.3+2.05*0.88+2.59*0.74+2.15*0.58+0.6*(1.4+1.6))*10.764</f>
        <v>531.54246599999999</v>
      </c>
      <c r="E190" s="96"/>
      <c r="F190" s="23">
        <v>0</v>
      </c>
      <c r="G190" s="24">
        <f t="shared" si="44"/>
        <v>797.31369900000004</v>
      </c>
      <c r="H190" s="106">
        <f t="shared" si="45"/>
        <v>1195.9705484999999</v>
      </c>
      <c r="I190" s="106"/>
      <c r="J190" s="106"/>
    </row>
    <row r="191" spans="1:11" ht="15.75" x14ac:dyDescent="0.25">
      <c r="A191" s="66">
        <v>6</v>
      </c>
      <c r="B191" s="67"/>
      <c r="C191" s="12" t="s">
        <v>135</v>
      </c>
      <c r="D191" s="95">
        <f>(2.12*2.25+2.21*3.05+2.24*2.56+2.81*2.85+1.68*3.45+1.07*3.84+1.52*2.13+1.37*2.13+1*1.3+2.05*0.88+2.59*0.74+2.15*0.58+0.6*(1.4+1.6))*10.764</f>
        <v>531.54246599999999</v>
      </c>
      <c r="E191" s="96"/>
      <c r="F191" s="23">
        <v>0</v>
      </c>
      <c r="G191" s="24">
        <f t="shared" si="44"/>
        <v>797.31369900000004</v>
      </c>
      <c r="H191" s="106">
        <f t="shared" si="45"/>
        <v>1195.9705484999999</v>
      </c>
      <c r="I191" s="106"/>
      <c r="J191" s="106"/>
    </row>
    <row r="192" spans="1:11" ht="15.75" x14ac:dyDescent="0.25">
      <c r="A192" s="66">
        <v>7</v>
      </c>
      <c r="B192" s="67"/>
      <c r="C192" s="12" t="s">
        <v>135</v>
      </c>
      <c r="D192" s="95">
        <f>(2.12*2.25+2.21*3.05+2.24*2.56+2.81*2.85+1.68*3.45+1.07*3.84+1.52*2.13+1.37*2.13+1*1.3+2.05*0.88+2.59*0.74+2.15*0.58+0.6*(1.4+1.6))*10.764</f>
        <v>531.54246599999999</v>
      </c>
      <c r="E192" s="96"/>
      <c r="F192" s="23">
        <v>0</v>
      </c>
      <c r="G192" s="24">
        <f t="shared" si="44"/>
        <v>797.31369900000004</v>
      </c>
      <c r="H192" s="106">
        <f>G192*1.5</f>
        <v>1195.9705484999999</v>
      </c>
      <c r="I192" s="106"/>
      <c r="J192" s="106"/>
      <c r="K192">
        <f>12100000/H192</f>
        <v>10117.305994847415</v>
      </c>
    </row>
    <row r="193" spans="1:10" ht="15.75" x14ac:dyDescent="0.25">
      <c r="A193" s="66">
        <v>8</v>
      </c>
      <c r="B193" s="67"/>
      <c r="C193" s="97" t="s">
        <v>142</v>
      </c>
      <c r="D193" s="98"/>
      <c r="E193" s="98"/>
      <c r="F193" s="98"/>
      <c r="G193" s="98"/>
      <c r="H193" s="106"/>
      <c r="I193" s="106"/>
      <c r="J193" s="106"/>
    </row>
    <row r="194" spans="1:10" ht="134.25" customHeight="1" x14ac:dyDescent="0.25">
      <c r="A194" s="92" t="s">
        <v>253</v>
      </c>
      <c r="B194" s="93"/>
      <c r="C194" s="93"/>
      <c r="D194" s="93"/>
      <c r="E194" s="93"/>
      <c r="F194" s="93"/>
      <c r="G194" s="93"/>
      <c r="H194" s="93"/>
      <c r="I194" s="93"/>
      <c r="J194" s="94"/>
    </row>
    <row r="195" spans="1:10" x14ac:dyDescent="0.25">
      <c r="A195" s="89" t="s">
        <v>25</v>
      </c>
      <c r="B195" s="90"/>
      <c r="C195" s="90"/>
      <c r="D195" s="90"/>
      <c r="E195" s="90"/>
      <c r="F195" s="90"/>
      <c r="G195" s="90"/>
      <c r="H195" s="90"/>
      <c r="I195" s="90"/>
      <c r="J195" s="91"/>
    </row>
    <row r="196" spans="1:10" x14ac:dyDescent="0.25">
      <c r="A196" s="86" t="s">
        <v>29</v>
      </c>
      <c r="B196" s="87"/>
      <c r="C196" s="87"/>
      <c r="D196" s="87"/>
      <c r="E196" s="87"/>
      <c r="F196" s="87"/>
      <c r="G196" s="87"/>
      <c r="H196" s="87"/>
      <c r="I196" s="87"/>
      <c r="J196" s="88"/>
    </row>
    <row r="197" spans="1:10" x14ac:dyDescent="0.25">
      <c r="A197" s="89" t="s">
        <v>27</v>
      </c>
      <c r="B197" s="90"/>
      <c r="C197" s="90"/>
      <c r="D197" s="90"/>
      <c r="E197" s="90"/>
      <c r="F197" s="90"/>
      <c r="G197" s="90"/>
      <c r="H197" s="90"/>
      <c r="I197" s="90"/>
      <c r="J197" s="91"/>
    </row>
    <row r="198" spans="1:10" x14ac:dyDescent="0.25">
      <c r="A198" s="80" t="s">
        <v>34</v>
      </c>
      <c r="B198" s="81"/>
      <c r="C198" s="81"/>
      <c r="D198" s="81"/>
      <c r="E198" s="81"/>
      <c r="F198" s="81"/>
      <c r="G198" s="81"/>
      <c r="H198" s="81"/>
      <c r="I198" s="81"/>
      <c r="J198" s="82"/>
    </row>
    <row r="199" spans="1:10" ht="16.5" customHeight="1" x14ac:dyDescent="0.25">
      <c r="A199" s="77" t="s">
        <v>51</v>
      </c>
      <c r="B199" s="78"/>
      <c r="C199" s="78"/>
      <c r="D199" s="78"/>
      <c r="E199" s="78"/>
      <c r="F199" s="78"/>
      <c r="G199" s="78"/>
      <c r="H199" s="78"/>
      <c r="I199" s="78"/>
      <c r="J199" s="79"/>
    </row>
    <row r="200" spans="1:10" x14ac:dyDescent="0.25">
      <c r="A200" s="80" t="s">
        <v>35</v>
      </c>
      <c r="B200" s="81"/>
      <c r="C200" s="81"/>
      <c r="D200" s="81"/>
      <c r="E200" s="81"/>
      <c r="F200" s="81"/>
      <c r="G200" s="81"/>
      <c r="H200" s="81"/>
      <c r="I200" s="81"/>
      <c r="J200" s="82"/>
    </row>
    <row r="201" spans="1:10" x14ac:dyDescent="0.25">
      <c r="A201" s="80" t="s">
        <v>36</v>
      </c>
      <c r="B201" s="81"/>
      <c r="C201" s="81"/>
      <c r="D201" s="81"/>
      <c r="E201" s="81"/>
      <c r="F201" s="81"/>
      <c r="G201" s="81"/>
      <c r="H201" s="81"/>
      <c r="I201" s="81"/>
      <c r="J201" s="82"/>
    </row>
    <row r="202" spans="1:10" x14ac:dyDescent="0.25">
      <c r="A202" s="83" t="s">
        <v>37</v>
      </c>
      <c r="B202" s="84"/>
      <c r="C202" s="84"/>
      <c r="D202" s="84"/>
      <c r="E202" s="84"/>
      <c r="F202" s="84"/>
      <c r="G202" s="84"/>
      <c r="H202" s="84"/>
      <c r="I202" s="84"/>
      <c r="J202" s="85"/>
    </row>
    <row r="203" spans="1:10" ht="15" customHeight="1" x14ac:dyDescent="0.25">
      <c r="A203" s="68" t="s">
        <v>26</v>
      </c>
      <c r="B203" s="69"/>
      <c r="C203" s="69"/>
      <c r="D203" s="69"/>
      <c r="E203" s="69"/>
      <c r="F203" s="69"/>
      <c r="G203" s="69"/>
      <c r="H203" s="69"/>
      <c r="I203" s="69"/>
      <c r="J203" s="70"/>
    </row>
    <row r="204" spans="1:10" x14ac:dyDescent="0.25">
      <c r="A204" s="71"/>
      <c r="B204" s="72"/>
      <c r="C204" s="72"/>
      <c r="D204" s="72"/>
      <c r="E204" s="72"/>
      <c r="F204" s="72"/>
      <c r="G204" s="72"/>
      <c r="H204" s="72"/>
      <c r="I204" s="72"/>
      <c r="J204" s="73"/>
    </row>
    <row r="205" spans="1:10" x14ac:dyDescent="0.25">
      <c r="A205" s="71"/>
      <c r="B205" s="72"/>
      <c r="C205" s="72"/>
      <c r="D205" s="72"/>
      <c r="E205" s="72"/>
      <c r="F205" s="72"/>
      <c r="G205" s="72"/>
      <c r="H205" s="72"/>
      <c r="I205" s="72"/>
      <c r="J205" s="73"/>
    </row>
    <row r="206" spans="1:10" x14ac:dyDescent="0.25">
      <c r="A206" s="74"/>
      <c r="B206" s="75"/>
      <c r="C206" s="75"/>
      <c r="D206" s="75"/>
      <c r="E206" s="75"/>
      <c r="F206" s="75"/>
      <c r="G206" s="75"/>
      <c r="H206" s="75"/>
      <c r="I206" s="75"/>
      <c r="J206" s="76"/>
    </row>
    <row r="207" spans="1:10" x14ac:dyDescent="0.25">
      <c r="A207" s="18" t="s">
        <v>146</v>
      </c>
      <c r="B207" s="17"/>
      <c r="C207" s="17"/>
      <c r="D207" s="65" t="str">
        <f>F8</f>
        <v>TEN X HABITAT Raymond Realty  Tower A &amp; B</v>
      </c>
      <c r="E207" s="65"/>
      <c r="F207" s="65"/>
      <c r="G207" s="65"/>
      <c r="H207" s="65"/>
      <c r="I207" s="65"/>
      <c r="J207" s="65"/>
    </row>
    <row r="208" spans="1:10" x14ac:dyDescent="0.25">
      <c r="A208" s="17"/>
      <c r="B208" s="17"/>
      <c r="C208" s="17"/>
      <c r="D208" s="17"/>
      <c r="E208" s="17"/>
      <c r="F208" s="17"/>
      <c r="G208" s="17"/>
      <c r="H208" s="17"/>
      <c r="I208" s="17"/>
      <c r="J208" s="17"/>
    </row>
    <row r="209" spans="1:10" x14ac:dyDescent="0.25">
      <c r="A209" s="17"/>
      <c r="B209" s="17"/>
      <c r="C209" s="17"/>
      <c r="D209" s="17"/>
      <c r="E209" s="17"/>
      <c r="F209" s="17"/>
      <c r="G209" s="17"/>
      <c r="H209" s="17"/>
      <c r="I209" s="17"/>
      <c r="J209" s="17"/>
    </row>
    <row r="251" spans="1:1" x14ac:dyDescent="0.25">
      <c r="A251" s="21" t="s">
        <v>125</v>
      </c>
    </row>
  </sheetData>
  <mergeCells count="386">
    <mergeCell ref="C193:G193"/>
    <mergeCell ref="H186:J193"/>
    <mergeCell ref="C118:G119"/>
    <mergeCell ref="H112:J119"/>
    <mergeCell ref="H121:J128"/>
    <mergeCell ref="C136:G137"/>
    <mergeCell ref="H130:J137"/>
    <mergeCell ref="C146:G146"/>
    <mergeCell ref="H139:J146"/>
    <mergeCell ref="D143:E143"/>
    <mergeCell ref="D168:E168"/>
    <mergeCell ref="D170:E170"/>
    <mergeCell ref="D171:E171"/>
    <mergeCell ref="D159:E159"/>
    <mergeCell ref="D126:E126"/>
    <mergeCell ref="A158:J158"/>
    <mergeCell ref="D151:E151"/>
    <mergeCell ref="D152:E152"/>
    <mergeCell ref="D153:E153"/>
    <mergeCell ref="D154:E154"/>
    <mergeCell ref="A154:B154"/>
    <mergeCell ref="D144:E144"/>
    <mergeCell ref="A145:B145"/>
    <mergeCell ref="D145:E145"/>
    <mergeCell ref="A185:J185"/>
    <mergeCell ref="A186:B186"/>
    <mergeCell ref="D186:E186"/>
    <mergeCell ref="A187:B187"/>
    <mergeCell ref="D187:E187"/>
    <mergeCell ref="D122:E122"/>
    <mergeCell ref="D150:E150"/>
    <mergeCell ref="D155:E155"/>
    <mergeCell ref="D156:E156"/>
    <mergeCell ref="A155:B155"/>
    <mergeCell ref="A123:B123"/>
    <mergeCell ref="D123:E123"/>
    <mergeCell ref="H159:J166"/>
    <mergeCell ref="H150:J157"/>
    <mergeCell ref="A128:B128"/>
    <mergeCell ref="A150:B150"/>
    <mergeCell ref="A131:B131"/>
    <mergeCell ref="A138:J138"/>
    <mergeCell ref="A139:B139"/>
    <mergeCell ref="D139:E139"/>
    <mergeCell ref="A140:B140"/>
    <mergeCell ref="D140:E140"/>
    <mergeCell ref="A141:B141"/>
    <mergeCell ref="D141:E141"/>
    <mergeCell ref="A189:B189"/>
    <mergeCell ref="D189:E189"/>
    <mergeCell ref="A190:B190"/>
    <mergeCell ref="D190:E190"/>
    <mergeCell ref="A191:B191"/>
    <mergeCell ref="D191:E191"/>
    <mergeCell ref="A192:B192"/>
    <mergeCell ref="D192:E192"/>
    <mergeCell ref="C96:G97"/>
    <mergeCell ref="C183:G184"/>
    <mergeCell ref="A168:B168"/>
    <mergeCell ref="A170:B170"/>
    <mergeCell ref="A171:B171"/>
    <mergeCell ref="A165:B165"/>
    <mergeCell ref="A124:B124"/>
    <mergeCell ref="D124:E124"/>
    <mergeCell ref="A157:B157"/>
    <mergeCell ref="A152:B152"/>
    <mergeCell ref="A153:B153"/>
    <mergeCell ref="A121:B121"/>
    <mergeCell ref="D121:E121"/>
    <mergeCell ref="A125:B125"/>
    <mergeCell ref="D125:E125"/>
    <mergeCell ref="A126:B126"/>
    <mergeCell ref="A193:B193"/>
    <mergeCell ref="A93:J93"/>
    <mergeCell ref="D135:E135"/>
    <mergeCell ref="A136:B136"/>
    <mergeCell ref="C50:E50"/>
    <mergeCell ref="F57:G57"/>
    <mergeCell ref="D67:E67"/>
    <mergeCell ref="D160:E160"/>
    <mergeCell ref="D134:E134"/>
    <mergeCell ref="A135:B135"/>
    <mergeCell ref="A149:J149"/>
    <mergeCell ref="D157:E157"/>
    <mergeCell ref="D104:E104"/>
    <mergeCell ref="D105:E105"/>
    <mergeCell ref="D106:E106"/>
    <mergeCell ref="D109:E109"/>
    <mergeCell ref="D110:E110"/>
    <mergeCell ref="D117:E117"/>
    <mergeCell ref="D112:E112"/>
    <mergeCell ref="D95:E95"/>
    <mergeCell ref="A91:J91"/>
    <mergeCell ref="A122:B122"/>
    <mergeCell ref="A188:B188"/>
    <mergeCell ref="D188:E188"/>
    <mergeCell ref="D142:E142"/>
    <mergeCell ref="A143:B143"/>
    <mergeCell ref="D131:E131"/>
    <mergeCell ref="D128:E128"/>
    <mergeCell ref="A147:J147"/>
    <mergeCell ref="A129:J129"/>
    <mergeCell ref="A130:B130"/>
    <mergeCell ref="D130:E130"/>
    <mergeCell ref="A132:B132"/>
    <mergeCell ref="D132:E132"/>
    <mergeCell ref="A133:B133"/>
    <mergeCell ref="A146:B146"/>
    <mergeCell ref="A144:B144"/>
    <mergeCell ref="I26:J26"/>
    <mergeCell ref="A38:E38"/>
    <mergeCell ref="F18:J19"/>
    <mergeCell ref="A44:B44"/>
    <mergeCell ref="A36:E36"/>
    <mergeCell ref="F37:J37"/>
    <mergeCell ref="F36:J36"/>
    <mergeCell ref="A26:B26"/>
    <mergeCell ref="C26:D26"/>
    <mergeCell ref="E26:F26"/>
    <mergeCell ref="G26:H26"/>
    <mergeCell ref="C27:D27"/>
    <mergeCell ref="A29:J29"/>
    <mergeCell ref="F22:J22"/>
    <mergeCell ref="F25:J25"/>
    <mergeCell ref="A20:E21"/>
    <mergeCell ref="F20:J21"/>
    <mergeCell ref="A42:J42"/>
    <mergeCell ref="C44:F44"/>
    <mergeCell ref="C32:J32"/>
    <mergeCell ref="C31:J31"/>
    <mergeCell ref="A22:E22"/>
    <mergeCell ref="E27:F27"/>
    <mergeCell ref="G27:H27"/>
    <mergeCell ref="A2:J2"/>
    <mergeCell ref="A3:E3"/>
    <mergeCell ref="F3:J3"/>
    <mergeCell ref="A4:E4"/>
    <mergeCell ref="F4:J4"/>
    <mergeCell ref="F9:J9"/>
    <mergeCell ref="A6:E6"/>
    <mergeCell ref="F6:J6"/>
    <mergeCell ref="A5:E5"/>
    <mergeCell ref="F5:J5"/>
    <mergeCell ref="A7:E7"/>
    <mergeCell ref="F7:J7"/>
    <mergeCell ref="A9:E9"/>
    <mergeCell ref="F8:J8"/>
    <mergeCell ref="A8:E8"/>
    <mergeCell ref="B14:D14"/>
    <mergeCell ref="G16:J16"/>
    <mergeCell ref="A12:E12"/>
    <mergeCell ref="F12:J12"/>
    <mergeCell ref="B15:E15"/>
    <mergeCell ref="C17:E17"/>
    <mergeCell ref="F23:J23"/>
    <mergeCell ref="A33:J33"/>
    <mergeCell ref="A28:B28"/>
    <mergeCell ref="C28:D28"/>
    <mergeCell ref="A31:B31"/>
    <mergeCell ref="E28:F28"/>
    <mergeCell ref="G15:J15"/>
    <mergeCell ref="F17:G17"/>
    <mergeCell ref="A18:E19"/>
    <mergeCell ref="G28:H28"/>
    <mergeCell ref="H17:J17"/>
    <mergeCell ref="A23:E23"/>
    <mergeCell ref="B16:E16"/>
    <mergeCell ref="A17:B17"/>
    <mergeCell ref="I27:J27"/>
    <mergeCell ref="A24:E24"/>
    <mergeCell ref="A25:E25"/>
    <mergeCell ref="F24:J24"/>
    <mergeCell ref="A1:J1"/>
    <mergeCell ref="A52:E52"/>
    <mergeCell ref="F52:J52"/>
    <mergeCell ref="F47:G47"/>
    <mergeCell ref="C13:J13"/>
    <mergeCell ref="A43:B43"/>
    <mergeCell ref="F41:J41"/>
    <mergeCell ref="F40:J40"/>
    <mergeCell ref="F39:J39"/>
    <mergeCell ref="A51:B51"/>
    <mergeCell ref="I49:J49"/>
    <mergeCell ref="D49:E49"/>
    <mergeCell ref="A10:E10"/>
    <mergeCell ref="F10:J10"/>
    <mergeCell ref="E14:F14"/>
    <mergeCell ref="I14:J14"/>
    <mergeCell ref="A13:B13"/>
    <mergeCell ref="A39:E39"/>
    <mergeCell ref="C45:F45"/>
    <mergeCell ref="A47:C47"/>
    <mergeCell ref="A46:B46"/>
    <mergeCell ref="C46:F46"/>
    <mergeCell ref="A11:E11"/>
    <mergeCell ref="F11:J11"/>
    <mergeCell ref="A27:B27"/>
    <mergeCell ref="A69:J69"/>
    <mergeCell ref="G82:J82"/>
    <mergeCell ref="H46:J46"/>
    <mergeCell ref="A40:E40"/>
    <mergeCell ref="C43:F43"/>
    <mergeCell ref="H45:J45"/>
    <mergeCell ref="H43:J43"/>
    <mergeCell ref="H44:J44"/>
    <mergeCell ref="C51:J51"/>
    <mergeCell ref="A34:J35"/>
    <mergeCell ref="A45:B45"/>
    <mergeCell ref="D47:E47"/>
    <mergeCell ref="A32:B32"/>
    <mergeCell ref="F50:J50"/>
    <mergeCell ref="A63:B63"/>
    <mergeCell ref="D63:E63"/>
    <mergeCell ref="A64:B64"/>
    <mergeCell ref="A57:B57"/>
    <mergeCell ref="D57:E57"/>
    <mergeCell ref="H57:J57"/>
    <mergeCell ref="A58:B58"/>
    <mergeCell ref="D58:E58"/>
    <mergeCell ref="F58:G67"/>
    <mergeCell ref="H58:J67"/>
    <mergeCell ref="A59:B59"/>
    <mergeCell ref="D59:E59"/>
    <mergeCell ref="A70:J70"/>
    <mergeCell ref="A71:J77"/>
    <mergeCell ref="A79:F79"/>
    <mergeCell ref="A54:B54"/>
    <mergeCell ref="C54:J54"/>
    <mergeCell ref="E55:F55"/>
    <mergeCell ref="I55:J55"/>
    <mergeCell ref="G79:J79"/>
    <mergeCell ref="A68:B68"/>
    <mergeCell ref="C68:E68"/>
    <mergeCell ref="F68:G68"/>
    <mergeCell ref="H68:J68"/>
    <mergeCell ref="I28:J28"/>
    <mergeCell ref="F49:H49"/>
    <mergeCell ref="A49:C49"/>
    <mergeCell ref="F38:J38"/>
    <mergeCell ref="A30:J30"/>
    <mergeCell ref="A37:E37"/>
    <mergeCell ref="H47:J47"/>
    <mergeCell ref="A48:J48"/>
    <mergeCell ref="A41:E41"/>
    <mergeCell ref="A50:B50"/>
    <mergeCell ref="A95:B95"/>
    <mergeCell ref="A94:B94"/>
    <mergeCell ref="A90:B90"/>
    <mergeCell ref="A83:J83"/>
    <mergeCell ref="H94:J101"/>
    <mergeCell ref="H103:J110"/>
    <mergeCell ref="A81:F81"/>
    <mergeCell ref="G81:J81"/>
    <mergeCell ref="G80:J80"/>
    <mergeCell ref="A80:F80"/>
    <mergeCell ref="D94:E94"/>
    <mergeCell ref="A60:B60"/>
    <mergeCell ref="D60:E60"/>
    <mergeCell ref="A61:B61"/>
    <mergeCell ref="D61:E61"/>
    <mergeCell ref="A62:B62"/>
    <mergeCell ref="D62:E62"/>
    <mergeCell ref="D64:E64"/>
    <mergeCell ref="A65:B65"/>
    <mergeCell ref="D65:E65"/>
    <mergeCell ref="A66:B66"/>
    <mergeCell ref="A89:J89"/>
    <mergeCell ref="A85:B85"/>
    <mergeCell ref="A96:B96"/>
    <mergeCell ref="A84:B84"/>
    <mergeCell ref="D84:F84"/>
    <mergeCell ref="G84:J84"/>
    <mergeCell ref="D85:F85"/>
    <mergeCell ref="G85:J85"/>
    <mergeCell ref="A86:B86"/>
    <mergeCell ref="D86:F86"/>
    <mergeCell ref="A88:J88"/>
    <mergeCell ref="G86:J86"/>
    <mergeCell ref="A87:B87"/>
    <mergeCell ref="D87:F87"/>
    <mergeCell ref="G87:J87"/>
    <mergeCell ref="D107:E107"/>
    <mergeCell ref="D108:E108"/>
    <mergeCell ref="A108:B108"/>
    <mergeCell ref="A107:B107"/>
    <mergeCell ref="A112:B112"/>
    <mergeCell ref="A113:B113"/>
    <mergeCell ref="A110:B110"/>
    <mergeCell ref="D113:E113"/>
    <mergeCell ref="D103:E103"/>
    <mergeCell ref="A53:J53"/>
    <mergeCell ref="D66:E66"/>
    <mergeCell ref="A67:B67"/>
    <mergeCell ref="A56:B56"/>
    <mergeCell ref="C56:J56"/>
    <mergeCell ref="A118:B118"/>
    <mergeCell ref="D116:E116"/>
    <mergeCell ref="A119:B119"/>
    <mergeCell ref="A109:B109"/>
    <mergeCell ref="D98:E98"/>
    <mergeCell ref="A99:B99"/>
    <mergeCell ref="D99:E99"/>
    <mergeCell ref="A100:B100"/>
    <mergeCell ref="D100:E100"/>
    <mergeCell ref="A101:B101"/>
    <mergeCell ref="D101:E101"/>
    <mergeCell ref="A98:B98"/>
    <mergeCell ref="D90:E90"/>
    <mergeCell ref="H90:J90"/>
    <mergeCell ref="A92:J92"/>
    <mergeCell ref="A111:J111"/>
    <mergeCell ref="A102:J102"/>
    <mergeCell ref="A97:B97"/>
    <mergeCell ref="A78:J78"/>
    <mergeCell ref="A184:B184"/>
    <mergeCell ref="A174:B174"/>
    <mergeCell ref="D174:E174"/>
    <mergeCell ref="A180:B180"/>
    <mergeCell ref="A182:B182"/>
    <mergeCell ref="D182:E182"/>
    <mergeCell ref="A175:B175"/>
    <mergeCell ref="A166:B166"/>
    <mergeCell ref="A127:B127"/>
    <mergeCell ref="D127:E127"/>
    <mergeCell ref="D175:E175"/>
    <mergeCell ref="A176:J176"/>
    <mergeCell ref="A177:B177"/>
    <mergeCell ref="D177:E177"/>
    <mergeCell ref="A183:B183"/>
    <mergeCell ref="A179:B179"/>
    <mergeCell ref="D179:E179"/>
    <mergeCell ref="D180:E180"/>
    <mergeCell ref="A181:B181"/>
    <mergeCell ref="D181:E181"/>
    <mergeCell ref="D172:E172"/>
    <mergeCell ref="A173:B173"/>
    <mergeCell ref="D173:E173"/>
    <mergeCell ref="A142:B142"/>
    <mergeCell ref="A82:F82"/>
    <mergeCell ref="A167:J167"/>
    <mergeCell ref="D161:E161"/>
    <mergeCell ref="D162:E162"/>
    <mergeCell ref="D163:E163"/>
    <mergeCell ref="A156:B156"/>
    <mergeCell ref="A116:B116"/>
    <mergeCell ref="A117:B117"/>
    <mergeCell ref="A103:B103"/>
    <mergeCell ref="D164:E164"/>
    <mergeCell ref="C165:G166"/>
    <mergeCell ref="A151:B151"/>
    <mergeCell ref="A137:B137"/>
    <mergeCell ref="A148:J148"/>
    <mergeCell ref="D133:E133"/>
    <mergeCell ref="A134:B134"/>
    <mergeCell ref="A104:B104"/>
    <mergeCell ref="A105:B105"/>
    <mergeCell ref="A106:B106"/>
    <mergeCell ref="D115:E115"/>
    <mergeCell ref="A114:B114"/>
    <mergeCell ref="A115:B115"/>
    <mergeCell ref="A120:J120"/>
    <mergeCell ref="D114:E114"/>
    <mergeCell ref="D207:J207"/>
    <mergeCell ref="A159:B159"/>
    <mergeCell ref="A160:B160"/>
    <mergeCell ref="A161:B161"/>
    <mergeCell ref="A162:B162"/>
    <mergeCell ref="A163:B163"/>
    <mergeCell ref="A164:B164"/>
    <mergeCell ref="A203:J206"/>
    <mergeCell ref="A199:J199"/>
    <mergeCell ref="A200:J200"/>
    <mergeCell ref="A201:J201"/>
    <mergeCell ref="A202:J202"/>
    <mergeCell ref="A196:J196"/>
    <mergeCell ref="A197:J197"/>
    <mergeCell ref="A194:J194"/>
    <mergeCell ref="A198:J198"/>
    <mergeCell ref="A195:J195"/>
    <mergeCell ref="A178:B178"/>
    <mergeCell ref="D178:E178"/>
    <mergeCell ref="H168:J175"/>
    <mergeCell ref="H177:J184"/>
    <mergeCell ref="A169:B169"/>
    <mergeCell ref="D169:E169"/>
    <mergeCell ref="A172:B172"/>
  </mergeCells>
  <phoneticPr fontId="0" type="noConversion"/>
  <hyperlinks>
    <hyperlink ref="C32" r:id="rId1"/>
  </hyperlinks>
  <printOptions horizontalCentered="1"/>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206" max="16383" man="1"/>
    <brk id="250" max="8"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3" workbookViewId="0">
      <selection activeCell="H14" sqref="H1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c r="I7" s="7"/>
      <c r="J7" s="7"/>
      <c r="K7" s="7">
        <f>I7*J7</f>
        <v>0</v>
      </c>
      <c r="L7" s="7"/>
      <c r="M7" s="7"/>
      <c r="N7" s="7">
        <f>L7*M7</f>
        <v>0</v>
      </c>
    </row>
    <row r="8" spans="3:14" x14ac:dyDescent="0.25">
      <c r="D8" s="7"/>
      <c r="E8" s="7">
        <v>2.67</v>
      </c>
      <c r="F8" s="7">
        <v>0.65</v>
      </c>
      <c r="G8" s="7">
        <f t="shared" ref="G8:G34" si="0">E8*F8</f>
        <v>1.7355</v>
      </c>
      <c r="H8" s="7" t="s">
        <v>91</v>
      </c>
      <c r="I8" s="7"/>
      <c r="J8" s="7"/>
      <c r="K8" s="7">
        <f t="shared" ref="K8:K34" si="1">I8*J8</f>
        <v>0</v>
      </c>
      <c r="L8" s="7"/>
      <c r="M8" s="7"/>
      <c r="N8" s="7">
        <f t="shared" ref="N8:N34" si="2">L8*M8</f>
        <v>0</v>
      </c>
    </row>
    <row r="9" spans="3:14" x14ac:dyDescent="0.25">
      <c r="D9" s="7"/>
      <c r="E9" s="7">
        <v>2.27</v>
      </c>
      <c r="F9" s="7">
        <v>3.28</v>
      </c>
      <c r="G9" s="7">
        <f t="shared" si="0"/>
        <v>7.4455999999999998</v>
      </c>
      <c r="H9" s="7"/>
      <c r="I9" s="7"/>
      <c r="J9" s="7"/>
      <c r="K9" s="7">
        <f t="shared" si="1"/>
        <v>0</v>
      </c>
      <c r="L9" s="7"/>
      <c r="M9" s="7"/>
      <c r="N9" s="7">
        <f t="shared" si="2"/>
        <v>0</v>
      </c>
    </row>
    <row r="10" spans="3:14" x14ac:dyDescent="0.25">
      <c r="D10" s="7" t="s">
        <v>79</v>
      </c>
      <c r="E10" s="7">
        <v>2.14</v>
      </c>
      <c r="F10" s="7">
        <v>2.75</v>
      </c>
      <c r="G10" s="7">
        <f t="shared" si="0"/>
        <v>5.8850000000000007</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3.28</v>
      </c>
      <c r="F14" s="7">
        <v>2.33</v>
      </c>
      <c r="G14" s="7">
        <f t="shared" si="0"/>
        <v>7.6423999999999994</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3.95</v>
      </c>
      <c r="F18" s="7">
        <v>2.25</v>
      </c>
      <c r="G18" s="7">
        <f t="shared" si="0"/>
        <v>8.8875000000000011</v>
      </c>
      <c r="H18" s="7" t="s">
        <v>90</v>
      </c>
      <c r="I18" s="7"/>
      <c r="J18" s="7"/>
      <c r="K18" s="7">
        <f t="shared" si="1"/>
        <v>0</v>
      </c>
      <c r="L18" s="7"/>
      <c r="M18" s="7"/>
      <c r="N18" s="7">
        <f t="shared" si="2"/>
        <v>0</v>
      </c>
    </row>
    <row r="19" spans="4:14" x14ac:dyDescent="0.25">
      <c r="D19" s="7"/>
      <c r="E19" s="7">
        <v>1.9</v>
      </c>
      <c r="F19" s="7">
        <v>0.35</v>
      </c>
      <c r="G19" s="7">
        <f t="shared" si="0"/>
        <v>0.66499999999999992</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1.53</v>
      </c>
      <c r="F21" s="7">
        <v>0.15</v>
      </c>
      <c r="G21" s="7">
        <f t="shared" si="0"/>
        <v>0.22949999999999998</v>
      </c>
      <c r="H21" s="7" t="s">
        <v>90</v>
      </c>
      <c r="I21" s="7"/>
      <c r="J21" s="7"/>
      <c r="K21" s="7">
        <f t="shared" si="1"/>
        <v>0</v>
      </c>
      <c r="L21" s="7"/>
      <c r="M21" s="7"/>
      <c r="N21" s="7">
        <f t="shared" si="2"/>
        <v>0</v>
      </c>
    </row>
    <row r="22" spans="4:14" x14ac:dyDescent="0.25">
      <c r="D22" s="7"/>
      <c r="E22" s="7">
        <v>1.53</v>
      </c>
      <c r="F22" s="7">
        <v>0.45</v>
      </c>
      <c r="G22" s="7">
        <f t="shared" si="0"/>
        <v>0.6885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1.32</v>
      </c>
      <c r="F24" s="7">
        <v>2.14</v>
      </c>
      <c r="G24" s="7">
        <f t="shared" si="0"/>
        <v>2.8248000000000002</v>
      </c>
      <c r="H24" s="7" t="s">
        <v>92</v>
      </c>
      <c r="I24" s="7"/>
      <c r="J24" s="7"/>
      <c r="K24" s="7">
        <f t="shared" si="1"/>
        <v>0</v>
      </c>
      <c r="L24" s="7"/>
      <c r="M24" s="7"/>
      <c r="N24" s="7">
        <f t="shared" si="2"/>
        <v>0</v>
      </c>
    </row>
    <row r="25" spans="4:14" x14ac:dyDescent="0.25">
      <c r="D25" s="7" t="s">
        <v>85</v>
      </c>
      <c r="E25" s="7">
        <v>1.53</v>
      </c>
      <c r="F25" s="7">
        <v>2.44</v>
      </c>
      <c r="G25" s="7">
        <f t="shared" si="0"/>
        <v>3.7332000000000001</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1.55</v>
      </c>
      <c r="F28" s="7">
        <v>1.07</v>
      </c>
      <c r="G28" s="7">
        <f t="shared" si="0"/>
        <v>1.6585000000000001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612.88709040000003</v>
      </c>
      <c r="G35" s="7">
        <f>SUM(G7:G34)</f>
        <v>56.938600000000008</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topLeftCell="A19" workbookViewId="0">
      <selection activeCell="H14" sqref="H14"/>
    </sheetView>
  </sheetViews>
  <sheetFormatPr defaultRowHeight="15" x14ac:dyDescent="0.25"/>
  <sheetData>
    <row r="3" spans="2:13" x14ac:dyDescent="0.25">
      <c r="C3" s="10" t="s">
        <v>88</v>
      </c>
      <c r="D3" s="277"/>
      <c r="E3" s="277"/>
    </row>
    <row r="4" spans="2:13" x14ac:dyDescent="0.25">
      <c r="E4" s="9"/>
      <c r="F4" s="9"/>
      <c r="G4" s="9"/>
      <c r="H4" s="9"/>
      <c r="I4" s="9"/>
      <c r="J4" s="9"/>
    </row>
    <row r="5" spans="2:13" x14ac:dyDescent="0.25">
      <c r="B5" s="10" t="s">
        <v>89</v>
      </c>
      <c r="C5" s="8" t="s">
        <v>69</v>
      </c>
      <c r="D5" s="278" t="s">
        <v>70</v>
      </c>
      <c r="E5" s="278"/>
      <c r="F5" s="278"/>
      <c r="G5" s="11"/>
      <c r="H5" s="278" t="s">
        <v>71</v>
      </c>
      <c r="I5" s="278"/>
      <c r="J5" s="278"/>
      <c r="K5" s="278" t="s">
        <v>72</v>
      </c>
      <c r="L5" s="278"/>
      <c r="M5" s="278"/>
    </row>
    <row r="6" spans="2:13" x14ac:dyDescent="0.25">
      <c r="B6" s="10">
        <v>1</v>
      </c>
      <c r="C6" s="8"/>
      <c r="D6" s="8" t="s">
        <v>73</v>
      </c>
      <c r="E6" s="8" t="s">
        <v>74</v>
      </c>
      <c r="F6" s="8" t="s">
        <v>75</v>
      </c>
      <c r="G6" s="8"/>
      <c r="H6" s="8" t="s">
        <v>73</v>
      </c>
      <c r="I6" s="8" t="s">
        <v>74</v>
      </c>
      <c r="J6" s="8" t="s">
        <v>75</v>
      </c>
      <c r="K6" s="8" t="s">
        <v>73</v>
      </c>
      <c r="L6" s="8" t="s">
        <v>74</v>
      </c>
      <c r="M6" s="8" t="s">
        <v>75</v>
      </c>
    </row>
    <row r="7" spans="2:13" x14ac:dyDescent="0.25">
      <c r="C7" s="7" t="s">
        <v>76</v>
      </c>
      <c r="D7" s="7">
        <v>4.41</v>
      </c>
      <c r="E7" s="7">
        <v>2.25</v>
      </c>
      <c r="F7" s="7">
        <f>D7*E7</f>
        <v>9.9224999999999994</v>
      </c>
      <c r="G7" s="7" t="s">
        <v>90</v>
      </c>
      <c r="H7" s="7"/>
      <c r="I7" s="7"/>
      <c r="J7" s="7">
        <f>H7*I7</f>
        <v>0</v>
      </c>
      <c r="K7" s="7"/>
      <c r="L7" s="7"/>
      <c r="M7" s="7">
        <f>K7*L7</f>
        <v>0</v>
      </c>
    </row>
    <row r="8" spans="2:13" x14ac:dyDescent="0.25">
      <c r="C8" s="7"/>
      <c r="D8" s="7">
        <v>1.97</v>
      </c>
      <c r="E8" s="7">
        <v>0.65</v>
      </c>
      <c r="F8" s="7">
        <f t="shared" ref="F8:F34" si="0">D8*E8</f>
        <v>1.2805</v>
      </c>
      <c r="G8" s="7" t="s">
        <v>91</v>
      </c>
      <c r="H8" s="7"/>
      <c r="I8" s="7"/>
      <c r="J8" s="7">
        <f t="shared" ref="J8:J34" si="1">H8*I8</f>
        <v>0</v>
      </c>
      <c r="K8" s="7"/>
      <c r="L8" s="7"/>
      <c r="M8" s="7">
        <f t="shared" ref="M8:M34" si="2">K8*L8</f>
        <v>0</v>
      </c>
    </row>
    <row r="9" spans="2:13" x14ac:dyDescent="0.25">
      <c r="C9" s="7"/>
      <c r="D9" s="7">
        <v>2.29</v>
      </c>
      <c r="E9" s="7">
        <v>0.8</v>
      </c>
      <c r="F9" s="7">
        <f t="shared" si="0"/>
        <v>1.8320000000000001</v>
      </c>
      <c r="G9" s="7"/>
      <c r="H9" s="7"/>
      <c r="I9" s="7"/>
      <c r="J9" s="7">
        <f t="shared" si="1"/>
        <v>0</v>
      </c>
      <c r="K9" s="7"/>
      <c r="L9" s="7"/>
      <c r="M9" s="7">
        <f t="shared" si="2"/>
        <v>0</v>
      </c>
    </row>
    <row r="10" spans="2:13" x14ac:dyDescent="0.25">
      <c r="C10" s="7" t="s">
        <v>79</v>
      </c>
      <c r="D10" s="7">
        <v>2.14</v>
      </c>
      <c r="E10" s="7">
        <v>2.57</v>
      </c>
      <c r="F10" s="7">
        <f t="shared" si="0"/>
        <v>5.4997999999999996</v>
      </c>
      <c r="G10" s="7" t="s">
        <v>90</v>
      </c>
      <c r="H10" s="7"/>
      <c r="I10" s="7"/>
      <c r="J10" s="7">
        <f t="shared" si="1"/>
        <v>0</v>
      </c>
      <c r="K10" s="7"/>
      <c r="L10" s="7"/>
      <c r="M10" s="7">
        <f t="shared" si="2"/>
        <v>0</v>
      </c>
    </row>
    <row r="11" spans="2:13" x14ac:dyDescent="0.25">
      <c r="C11" s="7"/>
      <c r="D11" s="7">
        <v>2.29</v>
      </c>
      <c r="E11" s="7">
        <v>0.65</v>
      </c>
      <c r="F11" s="7">
        <f t="shared" si="0"/>
        <v>1.4885000000000002</v>
      </c>
      <c r="G11" s="7" t="s">
        <v>91</v>
      </c>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c r="D13" s="7"/>
      <c r="E13" s="7"/>
      <c r="F13" s="7">
        <f t="shared" si="0"/>
        <v>0</v>
      </c>
      <c r="G13" s="7"/>
      <c r="H13" s="7"/>
      <c r="I13" s="7"/>
      <c r="J13" s="7">
        <f t="shared" si="1"/>
        <v>0</v>
      </c>
      <c r="K13" s="7"/>
      <c r="L13" s="7"/>
      <c r="M13" s="7">
        <f t="shared" si="2"/>
        <v>0</v>
      </c>
    </row>
    <row r="14" spans="2:13" x14ac:dyDescent="0.25">
      <c r="C14" s="7" t="s">
        <v>77</v>
      </c>
      <c r="D14" s="7">
        <v>2.75</v>
      </c>
      <c r="E14" s="7">
        <v>2.8</v>
      </c>
      <c r="F14" s="7">
        <f t="shared" si="0"/>
        <v>7.6999999999999993</v>
      </c>
      <c r="G14" s="7" t="s">
        <v>90</v>
      </c>
      <c r="H14" s="7"/>
      <c r="I14" s="7"/>
      <c r="J14" s="7">
        <f t="shared" si="1"/>
        <v>0</v>
      </c>
      <c r="K14" s="7"/>
      <c r="L14" s="7"/>
      <c r="M14" s="7">
        <f t="shared" si="2"/>
        <v>0</v>
      </c>
    </row>
    <row r="15" spans="2:13" x14ac:dyDescent="0.25">
      <c r="C15" s="7"/>
      <c r="D15" s="7">
        <v>1.3</v>
      </c>
      <c r="E15" s="7">
        <v>0.45</v>
      </c>
      <c r="F15" s="7">
        <f t="shared" si="0"/>
        <v>0.58500000000000008</v>
      </c>
      <c r="G15" s="7" t="s">
        <v>91</v>
      </c>
      <c r="H15" s="7"/>
      <c r="I15" s="7"/>
      <c r="J15" s="7">
        <f t="shared" si="1"/>
        <v>0</v>
      </c>
      <c r="K15" s="7"/>
      <c r="L15" s="7"/>
      <c r="M15" s="7">
        <f t="shared" si="2"/>
        <v>0</v>
      </c>
    </row>
    <row r="16" spans="2:13" x14ac:dyDescent="0.25">
      <c r="C16" s="7"/>
      <c r="D16" s="7">
        <v>1.3</v>
      </c>
      <c r="E16" s="7">
        <v>0.15</v>
      </c>
      <c r="F16" s="7">
        <f t="shared" si="0"/>
        <v>0.19500000000000001</v>
      </c>
      <c r="G16" s="7"/>
      <c r="H16" s="7"/>
      <c r="I16" s="7"/>
      <c r="J16" s="7">
        <f t="shared" si="1"/>
        <v>0</v>
      </c>
      <c r="K16" s="7"/>
      <c r="L16" s="7"/>
      <c r="M16" s="7">
        <f t="shared" si="2"/>
        <v>0</v>
      </c>
    </row>
    <row r="17" spans="3:13" x14ac:dyDescent="0.25">
      <c r="C17" s="7"/>
      <c r="D17" s="7"/>
      <c r="E17" s="7"/>
      <c r="F17" s="7">
        <f t="shared" si="0"/>
        <v>0</v>
      </c>
      <c r="G17" s="7"/>
      <c r="H17" s="7"/>
      <c r="I17" s="7"/>
      <c r="J17" s="7">
        <f t="shared" si="1"/>
        <v>0</v>
      </c>
      <c r="K17" s="7"/>
      <c r="L17" s="7"/>
      <c r="M17" s="7">
        <f t="shared" si="2"/>
        <v>0</v>
      </c>
    </row>
    <row r="18" spans="3:13" x14ac:dyDescent="0.25">
      <c r="C18" s="7" t="s">
        <v>78</v>
      </c>
      <c r="D18" s="7">
        <v>3.45</v>
      </c>
      <c r="E18" s="7">
        <v>2.25</v>
      </c>
      <c r="F18" s="7">
        <f t="shared" si="0"/>
        <v>7.7625000000000002</v>
      </c>
      <c r="G18" s="7" t="s">
        <v>90</v>
      </c>
      <c r="H18" s="7"/>
      <c r="I18" s="7"/>
      <c r="J18" s="7">
        <f t="shared" si="1"/>
        <v>0</v>
      </c>
      <c r="K18" s="7"/>
      <c r="L18" s="7"/>
      <c r="M18" s="7">
        <f t="shared" si="2"/>
        <v>0</v>
      </c>
    </row>
    <row r="19" spans="3:13" x14ac:dyDescent="0.25">
      <c r="C19" s="7"/>
      <c r="D19" s="7">
        <v>1.93</v>
      </c>
      <c r="E19" s="7">
        <v>0.35</v>
      </c>
      <c r="F19" s="7">
        <f t="shared" si="0"/>
        <v>0.67549999999999999</v>
      </c>
      <c r="G19" s="7" t="s">
        <v>91</v>
      </c>
      <c r="H19" s="7"/>
      <c r="I19" s="7"/>
      <c r="J19" s="7">
        <f t="shared" si="1"/>
        <v>0</v>
      </c>
      <c r="K19" s="7"/>
      <c r="L19" s="7"/>
      <c r="M19" s="7">
        <f t="shared" si="2"/>
        <v>0</v>
      </c>
    </row>
    <row r="20" spans="3:13" x14ac:dyDescent="0.25">
      <c r="C20" s="7"/>
      <c r="D20" s="7">
        <v>1.37</v>
      </c>
      <c r="E20" s="7">
        <v>0.5</v>
      </c>
      <c r="F20" s="7">
        <f t="shared" si="0"/>
        <v>0.68500000000000005</v>
      </c>
      <c r="G20" s="7"/>
      <c r="H20" s="7"/>
      <c r="I20" s="7"/>
      <c r="J20" s="7">
        <f t="shared" si="1"/>
        <v>0</v>
      </c>
      <c r="K20" s="7"/>
      <c r="L20" s="7"/>
      <c r="M20" s="7">
        <f t="shared" si="2"/>
        <v>0</v>
      </c>
    </row>
    <row r="21" spans="3:13" x14ac:dyDescent="0.25">
      <c r="C21" s="7" t="s">
        <v>78</v>
      </c>
      <c r="D21" s="7">
        <v>1.57</v>
      </c>
      <c r="E21" s="7">
        <v>0.45</v>
      </c>
      <c r="F21" s="7">
        <f t="shared" si="0"/>
        <v>0.70650000000000002</v>
      </c>
      <c r="G21" s="7" t="s">
        <v>90</v>
      </c>
      <c r="H21" s="7"/>
      <c r="I21" s="7"/>
      <c r="J21" s="7">
        <f t="shared" si="1"/>
        <v>0</v>
      </c>
      <c r="K21" s="7"/>
      <c r="L21" s="7"/>
      <c r="M21" s="7">
        <f t="shared" si="2"/>
        <v>0</v>
      </c>
    </row>
    <row r="22" spans="3:13" x14ac:dyDescent="0.25">
      <c r="C22" s="7"/>
      <c r="D22" s="7">
        <v>1.57</v>
      </c>
      <c r="E22" s="7">
        <v>0.15</v>
      </c>
      <c r="F22" s="7">
        <f t="shared" si="0"/>
        <v>0.23549999999999999</v>
      </c>
      <c r="G22" s="7" t="s">
        <v>91</v>
      </c>
      <c r="H22" s="7"/>
      <c r="I22" s="7"/>
      <c r="J22" s="7">
        <f t="shared" si="1"/>
        <v>0</v>
      </c>
      <c r="K22" s="7"/>
      <c r="L22" s="7"/>
      <c r="M22" s="7">
        <f t="shared" si="2"/>
        <v>0</v>
      </c>
    </row>
    <row r="23" spans="3:13" x14ac:dyDescent="0.25">
      <c r="C23" s="7"/>
      <c r="D23" s="7"/>
      <c r="E23" s="7"/>
      <c r="F23" s="7">
        <f t="shared" si="0"/>
        <v>0</v>
      </c>
      <c r="G23" s="7"/>
      <c r="H23" s="7"/>
      <c r="I23" s="7"/>
      <c r="J23" s="7">
        <f t="shared" si="1"/>
        <v>0</v>
      </c>
      <c r="K23" s="7"/>
      <c r="L23" s="7"/>
      <c r="M23" s="7">
        <f t="shared" si="2"/>
        <v>0</v>
      </c>
    </row>
    <row r="24" spans="3:13" x14ac:dyDescent="0.25">
      <c r="C24" s="7" t="s">
        <v>84</v>
      </c>
      <c r="D24" s="7">
        <v>1.37</v>
      </c>
      <c r="E24" s="7">
        <v>2.13</v>
      </c>
      <c r="F24" s="7">
        <f t="shared" si="0"/>
        <v>2.9180999999999999</v>
      </c>
      <c r="G24" s="7" t="s">
        <v>92</v>
      </c>
      <c r="H24" s="7"/>
      <c r="I24" s="7"/>
      <c r="J24" s="7">
        <f t="shared" si="1"/>
        <v>0</v>
      </c>
      <c r="K24" s="7"/>
      <c r="L24" s="7"/>
      <c r="M24" s="7">
        <f t="shared" si="2"/>
        <v>0</v>
      </c>
    </row>
    <row r="25" spans="3:13" x14ac:dyDescent="0.25">
      <c r="C25" s="7" t="s">
        <v>85</v>
      </c>
      <c r="D25" s="7">
        <v>1.53</v>
      </c>
      <c r="E25" s="7">
        <v>2.13</v>
      </c>
      <c r="F25" s="7">
        <f t="shared" si="0"/>
        <v>3.2588999999999997</v>
      </c>
      <c r="G25" s="7" t="s">
        <v>92</v>
      </c>
      <c r="H25" s="7"/>
      <c r="I25" s="7"/>
      <c r="J25" s="7">
        <f t="shared" si="1"/>
        <v>0</v>
      </c>
      <c r="K25" s="7"/>
      <c r="L25" s="7"/>
      <c r="M25" s="7">
        <f t="shared" si="2"/>
        <v>0</v>
      </c>
    </row>
    <row r="26" spans="3:13" x14ac:dyDescent="0.25">
      <c r="C26" s="7" t="s">
        <v>86</v>
      </c>
      <c r="D26" s="7"/>
      <c r="E26" s="7"/>
      <c r="F26" s="7">
        <f t="shared" si="0"/>
        <v>0</v>
      </c>
      <c r="G26" s="7" t="s">
        <v>92</v>
      </c>
      <c r="H26" s="7"/>
      <c r="I26" s="7"/>
      <c r="J26" s="7">
        <f t="shared" si="1"/>
        <v>0</v>
      </c>
      <c r="K26" s="7"/>
      <c r="L26" s="7"/>
      <c r="M26" s="7">
        <f t="shared" si="2"/>
        <v>0</v>
      </c>
    </row>
    <row r="27" spans="3:13" x14ac:dyDescent="0.25">
      <c r="C27" s="7"/>
      <c r="D27" s="7"/>
      <c r="E27" s="7"/>
      <c r="F27" s="7">
        <f t="shared" si="0"/>
        <v>0</v>
      </c>
      <c r="G27" s="7"/>
      <c r="H27" s="7"/>
      <c r="I27" s="7"/>
      <c r="J27" s="7">
        <f t="shared" si="1"/>
        <v>0</v>
      </c>
      <c r="K27" s="7"/>
      <c r="L27" s="7"/>
      <c r="M27" s="7">
        <f t="shared" si="2"/>
        <v>0</v>
      </c>
    </row>
    <row r="28" spans="3:13" x14ac:dyDescent="0.25">
      <c r="C28" s="7" t="s">
        <v>80</v>
      </c>
      <c r="D28" s="7">
        <v>0.4</v>
      </c>
      <c r="E28" s="7">
        <v>1.07</v>
      </c>
      <c r="F28" s="7">
        <f t="shared" si="0"/>
        <v>0.42800000000000005</v>
      </c>
      <c r="G28" s="7"/>
      <c r="H28" s="7"/>
      <c r="I28" s="7"/>
      <c r="J28" s="7">
        <f t="shared" si="1"/>
        <v>0</v>
      </c>
      <c r="K28" s="7"/>
      <c r="L28" s="7"/>
      <c r="M28" s="7">
        <f t="shared" si="2"/>
        <v>0</v>
      </c>
    </row>
    <row r="29" spans="3:13" x14ac:dyDescent="0.25">
      <c r="C29" s="7" t="s">
        <v>81</v>
      </c>
      <c r="D29" s="7">
        <v>1.1200000000000001</v>
      </c>
      <c r="E29" s="7">
        <v>1.07</v>
      </c>
      <c r="F29" s="7">
        <f t="shared" si="0"/>
        <v>1.1984000000000001</v>
      </c>
      <c r="G29" s="7"/>
      <c r="H29" s="7"/>
      <c r="I29" s="7"/>
      <c r="J29" s="7">
        <f t="shared" si="1"/>
        <v>0</v>
      </c>
      <c r="K29" s="7"/>
      <c r="L29" s="7"/>
      <c r="M29" s="7">
        <f t="shared" si="2"/>
        <v>0</v>
      </c>
    </row>
    <row r="30" spans="3:13" x14ac:dyDescent="0.25">
      <c r="C30" s="7" t="s">
        <v>82</v>
      </c>
      <c r="D30" s="7"/>
      <c r="E30" s="7"/>
      <c r="F30" s="7">
        <f t="shared" si="0"/>
        <v>0</v>
      </c>
      <c r="G30" s="7"/>
      <c r="H30" s="7"/>
      <c r="I30" s="7"/>
      <c r="J30" s="7">
        <f t="shared" si="1"/>
        <v>0</v>
      </c>
      <c r="K30" s="7"/>
      <c r="L30" s="7"/>
      <c r="M30" s="7">
        <f t="shared" si="2"/>
        <v>0</v>
      </c>
    </row>
    <row r="31" spans="3:13" x14ac:dyDescent="0.25">
      <c r="C31" s="7" t="s">
        <v>83</v>
      </c>
      <c r="D31" s="7"/>
      <c r="E31" s="7"/>
      <c r="F31" s="7">
        <f t="shared" si="0"/>
        <v>0</v>
      </c>
      <c r="G31" s="7"/>
      <c r="H31" s="7"/>
      <c r="I31" s="7"/>
      <c r="J31" s="7">
        <f t="shared" si="1"/>
        <v>0</v>
      </c>
      <c r="K31" s="7"/>
      <c r="L31" s="7"/>
      <c r="M31" s="7">
        <f t="shared" si="2"/>
        <v>0</v>
      </c>
    </row>
    <row r="32" spans="3:13" x14ac:dyDescent="0.25">
      <c r="C32" s="7"/>
      <c r="D32" s="7"/>
      <c r="E32" s="7"/>
      <c r="F32" s="7">
        <f t="shared" si="0"/>
        <v>0</v>
      </c>
      <c r="G32" s="7"/>
      <c r="H32" s="7"/>
      <c r="I32" s="7"/>
      <c r="J32" s="7">
        <f t="shared" si="1"/>
        <v>0</v>
      </c>
      <c r="K32" s="7"/>
      <c r="L32" s="7"/>
      <c r="M32" s="7">
        <f t="shared" si="2"/>
        <v>0</v>
      </c>
    </row>
    <row r="33" spans="3:13" x14ac:dyDescent="0.25">
      <c r="C33" s="7"/>
      <c r="D33" s="7"/>
      <c r="E33" s="7"/>
      <c r="F33" s="7">
        <f t="shared" si="0"/>
        <v>0</v>
      </c>
      <c r="G33" s="7"/>
      <c r="H33" s="7"/>
      <c r="I33" s="7"/>
      <c r="J33" s="7">
        <f t="shared" si="1"/>
        <v>0</v>
      </c>
      <c r="K33" s="7"/>
      <c r="L33" s="7"/>
      <c r="M33" s="7">
        <f t="shared" si="2"/>
        <v>0</v>
      </c>
    </row>
    <row r="34" spans="3:13" x14ac:dyDescent="0.25">
      <c r="C34" s="7"/>
      <c r="D34" s="7"/>
      <c r="E34" s="7"/>
      <c r="F34" s="7">
        <f t="shared" si="0"/>
        <v>0</v>
      </c>
      <c r="G34" s="7"/>
      <c r="H34" s="7"/>
      <c r="I34" s="7"/>
      <c r="J34" s="7">
        <f t="shared" si="1"/>
        <v>0</v>
      </c>
      <c r="K34" s="7"/>
      <c r="L34" s="7"/>
      <c r="M34" s="7">
        <f t="shared" si="2"/>
        <v>0</v>
      </c>
    </row>
    <row r="35" spans="3:13" x14ac:dyDescent="0.25">
      <c r="C35" s="7" t="s">
        <v>87</v>
      </c>
      <c r="D35" s="7"/>
      <c r="E35" s="7">
        <f>F35*10.764</f>
        <v>499.14497879999993</v>
      </c>
      <c r="F35" s="7">
        <f>SUM(F7:F34)</f>
        <v>46.371699999999997</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H14" sqref="H14"/>
    </sheetView>
  </sheetViews>
  <sheetFormatPr defaultRowHeight="15" x14ac:dyDescent="0.25"/>
  <sheetData>
    <row r="2" spans="2:13" x14ac:dyDescent="0.25">
      <c r="C2" s="10" t="s">
        <v>88</v>
      </c>
      <c r="D2" s="277"/>
      <c r="E2" s="277"/>
    </row>
    <row r="3" spans="2:13" x14ac:dyDescent="0.25">
      <c r="E3" s="9"/>
      <c r="F3" s="9"/>
      <c r="G3" s="9"/>
      <c r="H3" s="9"/>
      <c r="I3" s="9"/>
      <c r="J3" s="9"/>
    </row>
    <row r="4" spans="2:13" x14ac:dyDescent="0.25">
      <c r="B4" s="10" t="s">
        <v>89</v>
      </c>
      <c r="C4" s="8" t="s">
        <v>69</v>
      </c>
      <c r="D4" s="278" t="s">
        <v>70</v>
      </c>
      <c r="E4" s="278"/>
      <c r="F4" s="278"/>
      <c r="G4" s="11"/>
      <c r="H4" s="278" t="s">
        <v>71</v>
      </c>
      <c r="I4" s="278"/>
      <c r="J4" s="278"/>
      <c r="K4" s="278" t="s">
        <v>72</v>
      </c>
      <c r="L4" s="278"/>
      <c r="M4" s="278"/>
    </row>
    <row r="5" spans="2:13" x14ac:dyDescent="0.25">
      <c r="B5" s="10">
        <v>1</v>
      </c>
      <c r="C5" s="8"/>
      <c r="D5" s="8" t="s">
        <v>73</v>
      </c>
      <c r="E5" s="8" t="s">
        <v>74</v>
      </c>
      <c r="F5" s="8" t="s">
        <v>75</v>
      </c>
      <c r="G5" s="8"/>
      <c r="H5" s="8" t="s">
        <v>73</v>
      </c>
      <c r="I5" s="8" t="s">
        <v>74</v>
      </c>
      <c r="J5" s="8" t="s">
        <v>75</v>
      </c>
      <c r="K5" s="8" t="s">
        <v>73</v>
      </c>
      <c r="L5" s="8" t="s">
        <v>74</v>
      </c>
      <c r="M5" s="8" t="s">
        <v>75</v>
      </c>
    </row>
    <row r="6" spans="2:13" x14ac:dyDescent="0.25">
      <c r="C6" s="7" t="s">
        <v>76</v>
      </c>
      <c r="D6" s="7">
        <v>4.33</v>
      </c>
      <c r="E6" s="7">
        <v>2.25</v>
      </c>
      <c r="F6" s="7">
        <f>D6*E6</f>
        <v>9.7424999999999997</v>
      </c>
      <c r="G6" s="7" t="s">
        <v>90</v>
      </c>
      <c r="H6" s="7"/>
      <c r="I6" s="7"/>
      <c r="J6" s="7">
        <f>H6*I6</f>
        <v>0</v>
      </c>
      <c r="K6" s="7"/>
      <c r="L6" s="7"/>
      <c r="M6" s="7">
        <f>K6*L6</f>
        <v>0</v>
      </c>
    </row>
    <row r="7" spans="2:13" x14ac:dyDescent="0.25">
      <c r="C7" s="7"/>
      <c r="D7" s="7">
        <v>1.97</v>
      </c>
      <c r="E7" s="7">
        <v>0.65</v>
      </c>
      <c r="F7" s="7">
        <f t="shared" ref="F7:F33" si="0">D7*E7</f>
        <v>1.2805</v>
      </c>
      <c r="G7" s="7" t="s">
        <v>91</v>
      </c>
      <c r="H7" s="7"/>
      <c r="I7" s="7"/>
      <c r="J7" s="7">
        <f t="shared" ref="J7:J29" si="1">H7*I7</f>
        <v>0</v>
      </c>
      <c r="K7" s="7"/>
      <c r="L7" s="7"/>
      <c r="M7" s="7">
        <f t="shared" ref="M7:M29" si="2">K7*L7</f>
        <v>0</v>
      </c>
    </row>
    <row r="8" spans="2:13" x14ac:dyDescent="0.25">
      <c r="C8" s="7"/>
      <c r="D8" s="7"/>
      <c r="E8" s="7"/>
      <c r="F8" s="7">
        <f t="shared" si="0"/>
        <v>0</v>
      </c>
      <c r="G8" s="7"/>
      <c r="H8" s="7"/>
      <c r="I8" s="7"/>
      <c r="J8" s="7">
        <f t="shared" si="1"/>
        <v>0</v>
      </c>
      <c r="K8" s="7"/>
      <c r="L8" s="7"/>
      <c r="M8" s="7">
        <f t="shared" si="2"/>
        <v>0</v>
      </c>
    </row>
    <row r="9" spans="2:13" x14ac:dyDescent="0.25">
      <c r="C9" s="7" t="s">
        <v>79</v>
      </c>
      <c r="D9" s="7">
        <v>2.14</v>
      </c>
      <c r="E9" s="7">
        <v>2.57</v>
      </c>
      <c r="F9" s="7">
        <f t="shared" si="0"/>
        <v>5.4997999999999996</v>
      </c>
      <c r="G9" s="7" t="s">
        <v>90</v>
      </c>
      <c r="H9" s="7"/>
      <c r="I9" s="7"/>
      <c r="J9" s="7">
        <f t="shared" si="1"/>
        <v>0</v>
      </c>
      <c r="K9" s="7"/>
      <c r="L9" s="7"/>
      <c r="M9" s="7">
        <f t="shared" si="2"/>
        <v>0</v>
      </c>
    </row>
    <row r="10" spans="2:13" x14ac:dyDescent="0.25">
      <c r="C10" s="7"/>
      <c r="D10" s="7">
        <v>2.29</v>
      </c>
      <c r="E10" s="7">
        <v>0.65</v>
      </c>
      <c r="F10" s="7">
        <f t="shared" si="0"/>
        <v>1.4885000000000002</v>
      </c>
      <c r="G10" s="7" t="s">
        <v>91</v>
      </c>
      <c r="H10" s="7"/>
      <c r="I10" s="7"/>
      <c r="J10" s="7">
        <f t="shared" si="1"/>
        <v>0</v>
      </c>
      <c r="K10" s="7"/>
      <c r="L10" s="7"/>
      <c r="M10" s="7">
        <f t="shared" si="2"/>
        <v>0</v>
      </c>
    </row>
    <row r="11" spans="2:13" x14ac:dyDescent="0.25">
      <c r="C11" s="7"/>
      <c r="D11" s="7"/>
      <c r="E11" s="7"/>
      <c r="F11" s="7">
        <f t="shared" si="0"/>
        <v>0</v>
      </c>
      <c r="G11" s="7"/>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t="s">
        <v>77</v>
      </c>
      <c r="D13" s="7">
        <v>2.74</v>
      </c>
      <c r="E13" s="7">
        <v>2.8</v>
      </c>
      <c r="F13" s="7">
        <f t="shared" si="0"/>
        <v>7.6719999999999997</v>
      </c>
      <c r="G13" s="7" t="s">
        <v>90</v>
      </c>
      <c r="H13" s="7"/>
      <c r="I13" s="7"/>
      <c r="J13" s="7">
        <f t="shared" si="1"/>
        <v>0</v>
      </c>
      <c r="K13" s="7"/>
      <c r="L13" s="7"/>
      <c r="M13" s="7">
        <f t="shared" si="2"/>
        <v>0</v>
      </c>
    </row>
    <row r="14" spans="2:13" x14ac:dyDescent="0.25">
      <c r="C14" s="7"/>
      <c r="D14" s="7">
        <v>1.27</v>
      </c>
      <c r="E14" s="7">
        <v>0.45</v>
      </c>
      <c r="F14" s="7">
        <f t="shared" si="0"/>
        <v>0.57150000000000001</v>
      </c>
      <c r="G14" s="7" t="s">
        <v>91</v>
      </c>
      <c r="H14" s="7"/>
      <c r="I14" s="7"/>
      <c r="J14" s="7">
        <f t="shared" si="1"/>
        <v>0</v>
      </c>
      <c r="K14" s="7"/>
      <c r="L14" s="7"/>
      <c r="M14" s="7">
        <f t="shared" si="2"/>
        <v>0</v>
      </c>
    </row>
    <row r="15" spans="2:13" x14ac:dyDescent="0.25">
      <c r="C15" s="7"/>
      <c r="D15" s="7">
        <v>1.27</v>
      </c>
      <c r="E15" s="7">
        <v>0.15</v>
      </c>
      <c r="F15" s="7">
        <f t="shared" si="0"/>
        <v>0.1905</v>
      </c>
      <c r="G15" s="7"/>
      <c r="H15" s="7"/>
      <c r="I15" s="7"/>
      <c r="J15" s="7">
        <f t="shared" si="1"/>
        <v>0</v>
      </c>
      <c r="K15" s="7"/>
      <c r="L15" s="7"/>
      <c r="M15" s="7">
        <f t="shared" si="2"/>
        <v>0</v>
      </c>
    </row>
    <row r="16" spans="2:13" x14ac:dyDescent="0.25">
      <c r="C16" s="7"/>
      <c r="D16" s="7"/>
      <c r="E16" s="7"/>
      <c r="F16" s="7">
        <f t="shared" si="0"/>
        <v>0</v>
      </c>
      <c r="G16" s="7"/>
      <c r="H16" s="7"/>
      <c r="I16" s="7"/>
      <c r="J16" s="7">
        <f t="shared" si="1"/>
        <v>0</v>
      </c>
      <c r="K16" s="7"/>
      <c r="L16" s="7"/>
      <c r="M16" s="7">
        <f t="shared" si="2"/>
        <v>0</v>
      </c>
    </row>
    <row r="17" spans="3:13" x14ac:dyDescent="0.25">
      <c r="C17" s="7" t="s">
        <v>78</v>
      </c>
      <c r="D17" s="7">
        <v>3.45</v>
      </c>
      <c r="E17" s="7">
        <v>2.25</v>
      </c>
      <c r="F17" s="7">
        <f t="shared" si="0"/>
        <v>7.7625000000000002</v>
      </c>
      <c r="G17" s="7" t="s">
        <v>90</v>
      </c>
      <c r="H17" s="7"/>
      <c r="I17" s="7"/>
      <c r="J17" s="7">
        <f t="shared" si="1"/>
        <v>0</v>
      </c>
      <c r="K17" s="7"/>
      <c r="L17" s="7"/>
      <c r="M17" s="7">
        <f t="shared" si="2"/>
        <v>0</v>
      </c>
    </row>
    <row r="18" spans="3:13" x14ac:dyDescent="0.25">
      <c r="C18" s="7"/>
      <c r="D18" s="7">
        <v>1.93</v>
      </c>
      <c r="E18" s="7">
        <v>0.35</v>
      </c>
      <c r="F18" s="7">
        <f t="shared" si="0"/>
        <v>0.67549999999999999</v>
      </c>
      <c r="G18" s="7" t="s">
        <v>91</v>
      </c>
      <c r="H18" s="7"/>
      <c r="I18" s="7"/>
      <c r="J18" s="7">
        <f t="shared" si="1"/>
        <v>0</v>
      </c>
      <c r="K18" s="7"/>
      <c r="L18" s="7"/>
      <c r="M18" s="7">
        <f t="shared" si="2"/>
        <v>0</v>
      </c>
    </row>
    <row r="19" spans="3:13" x14ac:dyDescent="0.25">
      <c r="C19" s="7"/>
      <c r="D19" s="7">
        <v>1.78</v>
      </c>
      <c r="E19" s="7">
        <v>0.45</v>
      </c>
      <c r="F19" s="7">
        <f t="shared" si="0"/>
        <v>0.80100000000000005</v>
      </c>
      <c r="G19" s="7"/>
      <c r="H19" s="7"/>
      <c r="I19" s="7"/>
      <c r="J19" s="7">
        <f t="shared" si="1"/>
        <v>0</v>
      </c>
      <c r="K19" s="7"/>
      <c r="L19" s="7"/>
      <c r="M19" s="7">
        <f t="shared" si="2"/>
        <v>0</v>
      </c>
    </row>
    <row r="20" spans="3:13" x14ac:dyDescent="0.25">
      <c r="C20" s="7" t="s">
        <v>78</v>
      </c>
      <c r="D20" s="7">
        <v>1.78</v>
      </c>
      <c r="E20" s="7">
        <v>0.15</v>
      </c>
      <c r="F20" s="7">
        <f t="shared" si="0"/>
        <v>0.26700000000000002</v>
      </c>
      <c r="G20" s="7" t="s">
        <v>90</v>
      </c>
      <c r="H20" s="7"/>
      <c r="I20" s="7"/>
      <c r="J20" s="7">
        <f t="shared" si="1"/>
        <v>0</v>
      </c>
      <c r="K20" s="7"/>
      <c r="L20" s="7"/>
      <c r="M20" s="7">
        <f t="shared" si="2"/>
        <v>0</v>
      </c>
    </row>
    <row r="21" spans="3:13" x14ac:dyDescent="0.25">
      <c r="C21" s="7"/>
      <c r="D21" s="7"/>
      <c r="E21" s="7"/>
      <c r="F21" s="7">
        <f t="shared" si="0"/>
        <v>0</v>
      </c>
      <c r="G21" s="7" t="s">
        <v>91</v>
      </c>
      <c r="H21" s="7"/>
      <c r="I21" s="7"/>
      <c r="J21" s="7">
        <f t="shared" si="1"/>
        <v>0</v>
      </c>
      <c r="K21" s="7"/>
      <c r="L21" s="7"/>
      <c r="M21" s="7">
        <f t="shared" si="2"/>
        <v>0</v>
      </c>
    </row>
    <row r="22" spans="3:13" x14ac:dyDescent="0.25">
      <c r="C22" s="7"/>
      <c r="D22" s="7"/>
      <c r="E22" s="7"/>
      <c r="F22" s="7">
        <f t="shared" si="0"/>
        <v>0</v>
      </c>
      <c r="G22" s="7"/>
      <c r="H22" s="7"/>
      <c r="I22" s="7"/>
      <c r="J22" s="7">
        <f t="shared" si="1"/>
        <v>0</v>
      </c>
      <c r="K22" s="7"/>
      <c r="L22" s="7"/>
      <c r="M22" s="7">
        <f t="shared" si="2"/>
        <v>0</v>
      </c>
    </row>
    <row r="23" spans="3:13" x14ac:dyDescent="0.25">
      <c r="C23" s="7" t="s">
        <v>84</v>
      </c>
      <c r="D23" s="7">
        <v>1.37</v>
      </c>
      <c r="E23" s="7">
        <v>2.13</v>
      </c>
      <c r="F23" s="7">
        <f t="shared" si="0"/>
        <v>2.9180999999999999</v>
      </c>
      <c r="G23" s="7" t="s">
        <v>92</v>
      </c>
      <c r="H23" s="7"/>
      <c r="I23" s="7"/>
      <c r="J23" s="7">
        <f t="shared" si="1"/>
        <v>0</v>
      </c>
      <c r="K23" s="7"/>
      <c r="L23" s="7"/>
      <c r="M23" s="7">
        <f t="shared" si="2"/>
        <v>0</v>
      </c>
    </row>
    <row r="24" spans="3:13" x14ac:dyDescent="0.25">
      <c r="C24" s="7" t="s">
        <v>85</v>
      </c>
      <c r="D24" s="7">
        <v>1.53</v>
      </c>
      <c r="E24" s="7">
        <v>2.13</v>
      </c>
      <c r="F24" s="7">
        <f t="shared" si="0"/>
        <v>3.2588999999999997</v>
      </c>
      <c r="G24" s="7" t="s">
        <v>92</v>
      </c>
      <c r="H24" s="7"/>
      <c r="I24" s="7"/>
      <c r="J24" s="7">
        <f t="shared" si="1"/>
        <v>0</v>
      </c>
      <c r="K24" s="7"/>
      <c r="L24" s="7"/>
      <c r="M24" s="7">
        <f t="shared" si="2"/>
        <v>0</v>
      </c>
    </row>
    <row r="25" spans="3:13" x14ac:dyDescent="0.25">
      <c r="C25" s="7" t="s">
        <v>86</v>
      </c>
      <c r="D25" s="7"/>
      <c r="E25" s="7"/>
      <c r="F25" s="7">
        <f t="shared" si="0"/>
        <v>0</v>
      </c>
      <c r="G25" s="7" t="s">
        <v>92</v>
      </c>
      <c r="H25" s="7"/>
      <c r="I25" s="7"/>
      <c r="J25" s="7">
        <f t="shared" si="1"/>
        <v>0</v>
      </c>
      <c r="K25" s="7"/>
      <c r="L25" s="7"/>
      <c r="M25" s="7">
        <f t="shared" si="2"/>
        <v>0</v>
      </c>
    </row>
    <row r="26" spans="3:13" x14ac:dyDescent="0.25">
      <c r="C26" s="7"/>
      <c r="D26" s="7"/>
      <c r="E26" s="7"/>
      <c r="F26" s="7">
        <f t="shared" si="0"/>
        <v>0</v>
      </c>
      <c r="G26" s="7"/>
      <c r="H26" s="7"/>
      <c r="I26" s="7"/>
      <c r="J26" s="7">
        <f t="shared" si="1"/>
        <v>0</v>
      </c>
      <c r="K26" s="7"/>
      <c r="L26" s="7"/>
      <c r="M26" s="7">
        <f t="shared" si="2"/>
        <v>0</v>
      </c>
    </row>
    <row r="27" spans="3:13" x14ac:dyDescent="0.25">
      <c r="C27" s="7" t="s">
        <v>80</v>
      </c>
      <c r="D27" s="7">
        <v>1.37</v>
      </c>
      <c r="E27" s="7">
        <v>0.5</v>
      </c>
      <c r="F27" s="7">
        <f t="shared" si="0"/>
        <v>0.68500000000000005</v>
      </c>
      <c r="G27" s="7"/>
      <c r="H27" s="7"/>
      <c r="I27" s="7"/>
      <c r="J27" s="7">
        <f t="shared" si="1"/>
        <v>0</v>
      </c>
      <c r="K27" s="7"/>
      <c r="L27" s="7"/>
      <c r="M27" s="7">
        <f t="shared" si="2"/>
        <v>0</v>
      </c>
    </row>
    <row r="28" spans="3:13" x14ac:dyDescent="0.25">
      <c r="C28" s="7" t="s">
        <v>81</v>
      </c>
      <c r="D28" s="7">
        <v>0.4</v>
      </c>
      <c r="E28" s="7">
        <v>1.07</v>
      </c>
      <c r="F28" s="7">
        <f t="shared" si="0"/>
        <v>0.42800000000000005</v>
      </c>
      <c r="G28" s="7"/>
      <c r="H28" s="7"/>
      <c r="I28" s="7"/>
      <c r="J28" s="7">
        <f t="shared" si="1"/>
        <v>0</v>
      </c>
      <c r="K28" s="7"/>
      <c r="L28" s="7"/>
      <c r="M28" s="7">
        <f t="shared" si="2"/>
        <v>0</v>
      </c>
    </row>
    <row r="29" spans="3:13" x14ac:dyDescent="0.25">
      <c r="C29" s="7" t="s">
        <v>82</v>
      </c>
      <c r="D29" s="7">
        <v>1.2</v>
      </c>
      <c r="E29" s="7">
        <v>1.07</v>
      </c>
      <c r="F29" s="7">
        <f t="shared" si="0"/>
        <v>1.284</v>
      </c>
      <c r="G29" s="7"/>
      <c r="H29" s="7"/>
      <c r="I29" s="7"/>
      <c r="J29" s="7">
        <f t="shared" si="1"/>
        <v>0</v>
      </c>
      <c r="K29" s="7"/>
      <c r="L29" s="7"/>
      <c r="M29" s="7">
        <f t="shared" si="2"/>
        <v>0</v>
      </c>
    </row>
    <row r="30" spans="3:13" x14ac:dyDescent="0.25">
      <c r="C30" s="7" t="s">
        <v>83</v>
      </c>
      <c r="D30" s="7">
        <v>2.21</v>
      </c>
      <c r="E30" s="7">
        <v>0.8</v>
      </c>
      <c r="F30" s="7">
        <f t="shared" si="0"/>
        <v>1.768</v>
      </c>
      <c r="G30" s="7"/>
      <c r="H30" s="7"/>
      <c r="I30" s="7"/>
      <c r="J30" s="7">
        <f>H30*I30</f>
        <v>0</v>
      </c>
      <c r="K30" s="7"/>
      <c r="L30" s="7"/>
      <c r="M30" s="7">
        <f>K30*L30</f>
        <v>0</v>
      </c>
    </row>
    <row r="31" spans="3:13" x14ac:dyDescent="0.25">
      <c r="C31" s="7"/>
      <c r="D31" s="7"/>
      <c r="E31" s="7"/>
      <c r="F31" s="7">
        <f t="shared" si="0"/>
        <v>0</v>
      </c>
      <c r="G31" s="7"/>
      <c r="H31" s="7"/>
      <c r="I31" s="7"/>
      <c r="J31" s="7">
        <f>H31*I31</f>
        <v>0</v>
      </c>
      <c r="K31" s="7"/>
      <c r="L31" s="7"/>
      <c r="M31" s="7">
        <f>K31*L31</f>
        <v>0</v>
      </c>
    </row>
    <row r="32" spans="3:13" x14ac:dyDescent="0.25">
      <c r="C32" s="7"/>
      <c r="D32" s="7"/>
      <c r="E32" s="7"/>
      <c r="F32" s="7">
        <f t="shared" si="0"/>
        <v>0</v>
      </c>
      <c r="G32" s="7"/>
      <c r="H32" s="7"/>
      <c r="I32" s="7"/>
      <c r="J32" s="7">
        <f>H32*I32</f>
        <v>0</v>
      </c>
      <c r="K32" s="7"/>
      <c r="L32" s="7"/>
      <c r="M32" s="7">
        <f>K32*L32</f>
        <v>0</v>
      </c>
    </row>
    <row r="33" spans="3:13" x14ac:dyDescent="0.25">
      <c r="C33" s="7"/>
      <c r="D33" s="7"/>
      <c r="E33" s="7"/>
      <c r="F33" s="7">
        <f t="shared" si="0"/>
        <v>0</v>
      </c>
      <c r="G33" s="7"/>
      <c r="H33" s="7"/>
      <c r="I33" s="7"/>
      <c r="J33" s="7">
        <f>H33*I33</f>
        <v>0</v>
      </c>
      <c r="K33" s="7"/>
      <c r="L33" s="7"/>
      <c r="M33" s="7">
        <f>K33*L33</f>
        <v>0</v>
      </c>
    </row>
    <row r="34" spans="3:13" x14ac:dyDescent="0.25">
      <c r="C34" s="7" t="s">
        <v>87</v>
      </c>
      <c r="D34" s="7"/>
      <c r="E34" s="7">
        <f>F34*10.764</f>
        <v>498.3010812</v>
      </c>
      <c r="F34" s="7">
        <f>SUM(F6:F33)</f>
        <v>46.293300000000002</v>
      </c>
      <c r="G34" s="7"/>
      <c r="H34" s="7"/>
      <c r="I34" s="7">
        <f>J34*10.764</f>
        <v>0</v>
      </c>
      <c r="J34" s="7">
        <f>SUM(J6:J33)</f>
        <v>0</v>
      </c>
      <c r="K34" s="7"/>
      <c r="L34" s="7">
        <f>M34*10.764</f>
        <v>0</v>
      </c>
      <c r="M34" s="7">
        <f>SUM(M6:M33)</f>
        <v>0</v>
      </c>
    </row>
  </sheetData>
  <mergeCells count="4">
    <mergeCell ref="D2:E2"/>
    <mergeCell ref="D4:F4"/>
    <mergeCell ref="H4:J4"/>
    <mergeCell ref="K4:M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5" workbookViewId="0">
      <selection activeCell="F18" sqref="F18"/>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t="s">
        <v>90</v>
      </c>
      <c r="I7" s="7"/>
      <c r="J7" s="7"/>
      <c r="K7" s="7">
        <f>I7*J7</f>
        <v>0</v>
      </c>
      <c r="L7" s="7"/>
      <c r="M7" s="7"/>
      <c r="N7" s="7">
        <f>L7*M7</f>
        <v>0</v>
      </c>
    </row>
    <row r="8" spans="3:14" x14ac:dyDescent="0.25">
      <c r="D8" s="7"/>
      <c r="E8" s="7">
        <v>2.2200000000000002</v>
      </c>
      <c r="F8" s="7">
        <v>3.36</v>
      </c>
      <c r="G8" s="7">
        <f t="shared" ref="G8:G34" si="0">E8*F8</f>
        <v>7.4592000000000001</v>
      </c>
      <c r="H8" s="7" t="s">
        <v>91</v>
      </c>
      <c r="I8" s="7"/>
      <c r="J8" s="7"/>
      <c r="K8" s="7">
        <f t="shared" ref="K8:K34" si="1">I8*J8</f>
        <v>0</v>
      </c>
      <c r="L8" s="7"/>
      <c r="M8" s="7"/>
      <c r="N8" s="7">
        <f t="shared" ref="N8:N34" si="2">L8*M8</f>
        <v>0</v>
      </c>
    </row>
    <row r="9" spans="3:14" x14ac:dyDescent="0.25">
      <c r="D9" s="7"/>
      <c r="E9" s="7">
        <v>2.67</v>
      </c>
      <c r="F9" s="7">
        <v>0.65</v>
      </c>
      <c r="G9" s="7">
        <f t="shared" si="0"/>
        <v>1.7355</v>
      </c>
      <c r="H9" s="7"/>
      <c r="I9" s="7"/>
      <c r="J9" s="7"/>
      <c r="K9" s="7">
        <f t="shared" si="1"/>
        <v>0</v>
      </c>
      <c r="L9" s="7"/>
      <c r="M9" s="7"/>
      <c r="N9" s="7">
        <f t="shared" si="2"/>
        <v>0</v>
      </c>
    </row>
    <row r="10" spans="3:14" x14ac:dyDescent="0.25">
      <c r="D10" s="7" t="s">
        <v>79</v>
      </c>
      <c r="E10" s="7">
        <v>2.25</v>
      </c>
      <c r="F10" s="7">
        <v>2.75</v>
      </c>
      <c r="G10" s="7">
        <f t="shared" si="0"/>
        <v>6.1875</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3.37</v>
      </c>
      <c r="F14" s="7">
        <v>2.33</v>
      </c>
      <c r="G14" s="7">
        <f t="shared" si="0"/>
        <v>7.8521000000000001</v>
      </c>
      <c r="H14" s="7" t="s">
        <v>90</v>
      </c>
      <c r="I14" s="7"/>
      <c r="J14" s="7"/>
      <c r="K14" s="7">
        <f t="shared" si="1"/>
        <v>0</v>
      </c>
      <c r="L14" s="7"/>
      <c r="M14" s="7"/>
      <c r="N14" s="7">
        <f t="shared" si="2"/>
        <v>0</v>
      </c>
    </row>
    <row r="15" spans="3:14" x14ac:dyDescent="0.25">
      <c r="D15" s="7"/>
      <c r="E15" s="7">
        <v>1.63</v>
      </c>
      <c r="F15" s="7">
        <v>0.56999999999999995</v>
      </c>
      <c r="G15" s="7">
        <f t="shared" si="0"/>
        <v>0.92909999999999981</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1.5</v>
      </c>
      <c r="F17" s="7">
        <v>0.27</v>
      </c>
      <c r="G17" s="7">
        <f t="shared" si="0"/>
        <v>0.40500000000000003</v>
      </c>
      <c r="H17" s="7"/>
      <c r="I17" s="7"/>
      <c r="J17" s="7"/>
      <c r="K17" s="7">
        <f t="shared" si="1"/>
        <v>0</v>
      </c>
      <c r="L17" s="7"/>
      <c r="M17" s="7"/>
      <c r="N17" s="7">
        <f t="shared" si="2"/>
        <v>0</v>
      </c>
    </row>
    <row r="18" spans="4:14" x14ac:dyDescent="0.25">
      <c r="D18" s="7" t="s">
        <v>78</v>
      </c>
      <c r="E18" s="7">
        <v>3.98</v>
      </c>
      <c r="F18" s="7">
        <v>2.25</v>
      </c>
      <c r="G18" s="7">
        <f t="shared" si="0"/>
        <v>8.9550000000000001</v>
      </c>
      <c r="H18" s="7" t="s">
        <v>90</v>
      </c>
      <c r="I18" s="7"/>
      <c r="J18" s="7"/>
      <c r="K18" s="7">
        <f t="shared" si="1"/>
        <v>0</v>
      </c>
      <c r="L18" s="7"/>
      <c r="M18" s="7"/>
      <c r="N18" s="7">
        <f t="shared" si="2"/>
        <v>0</v>
      </c>
    </row>
    <row r="19" spans="4:14" x14ac:dyDescent="0.25">
      <c r="D19" s="7"/>
      <c r="E19" s="7">
        <v>1.9</v>
      </c>
      <c r="F19" s="7">
        <v>0.36</v>
      </c>
      <c r="G19" s="7">
        <f t="shared" si="0"/>
        <v>0.68399999999999994</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1.53</v>
      </c>
      <c r="F21" s="7">
        <v>0.45</v>
      </c>
      <c r="G21" s="7">
        <f t="shared" si="0"/>
        <v>0.6885</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1.38</v>
      </c>
      <c r="F25" s="7">
        <v>2.14</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621.55103399999996</v>
      </c>
      <c r="G35" s="7">
        <f>SUM(G7:G34)</f>
        <v>57.743500000000004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9" workbookViewId="0">
      <selection activeCell="F18" sqref="F18"/>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2.2400000000000002</v>
      </c>
      <c r="F10" s="7">
        <v>2.58</v>
      </c>
      <c r="G10" s="7">
        <f t="shared" si="0"/>
        <v>5.7792000000000003</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2.85</v>
      </c>
      <c r="F14" s="7">
        <v>2.81</v>
      </c>
      <c r="G14" s="7">
        <f t="shared" si="0"/>
        <v>8.0084999999999997</v>
      </c>
      <c r="H14" s="7" t="s">
        <v>90</v>
      </c>
      <c r="I14" s="7"/>
      <c r="J14" s="7"/>
      <c r="K14" s="7">
        <f t="shared" si="1"/>
        <v>0</v>
      </c>
      <c r="L14" s="7"/>
      <c r="M14" s="7"/>
      <c r="N14" s="7">
        <f t="shared" si="2"/>
        <v>0</v>
      </c>
    </row>
    <row r="15" spans="3:14" x14ac:dyDescent="0.25">
      <c r="D15" s="7"/>
      <c r="E15" s="7">
        <v>1.3</v>
      </c>
      <c r="F15" s="7">
        <v>0.15</v>
      </c>
      <c r="G15" s="7">
        <f t="shared" si="0"/>
        <v>0.19500000000000001</v>
      </c>
      <c r="H15" s="7" t="s">
        <v>91</v>
      </c>
      <c r="I15" s="7"/>
      <c r="J15" s="7"/>
      <c r="K15" s="7">
        <f t="shared" si="1"/>
        <v>0</v>
      </c>
      <c r="L15" s="7"/>
      <c r="M15" s="7"/>
      <c r="N15" s="7">
        <f t="shared" si="2"/>
        <v>0</v>
      </c>
    </row>
    <row r="16" spans="3:14" x14ac:dyDescent="0.25">
      <c r="D16" s="7"/>
      <c r="E16" s="7">
        <v>1.3</v>
      </c>
      <c r="F16" s="7">
        <v>0.45</v>
      </c>
      <c r="G16" s="7">
        <f t="shared" si="0"/>
        <v>0.58500000000000008</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1.78</v>
      </c>
      <c r="F19" s="7">
        <v>0.45</v>
      </c>
      <c r="G19" s="7">
        <f t="shared" si="0"/>
        <v>0.80100000000000005</v>
      </c>
      <c r="H19" s="7" t="s">
        <v>91</v>
      </c>
      <c r="I19" s="7"/>
      <c r="J19" s="7"/>
      <c r="K19" s="7">
        <f t="shared" si="1"/>
        <v>0</v>
      </c>
      <c r="L19" s="7"/>
      <c r="M19" s="7"/>
      <c r="N19" s="7">
        <f t="shared" si="2"/>
        <v>0</v>
      </c>
    </row>
    <row r="20" spans="4:14" x14ac:dyDescent="0.25">
      <c r="D20" s="7"/>
      <c r="E20" s="7">
        <v>1.93</v>
      </c>
      <c r="F20" s="7">
        <v>0.35</v>
      </c>
      <c r="G20" s="7">
        <f t="shared" si="0"/>
        <v>0.67549999999999999</v>
      </c>
      <c r="H20" s="7"/>
      <c r="I20" s="7"/>
      <c r="J20" s="7"/>
      <c r="K20" s="7">
        <f t="shared" si="1"/>
        <v>0</v>
      </c>
      <c r="L20" s="7"/>
      <c r="M20" s="7"/>
      <c r="N20" s="7">
        <f t="shared" si="2"/>
        <v>0</v>
      </c>
    </row>
    <row r="21" spans="4:14" x14ac:dyDescent="0.25">
      <c r="D21" s="7" t="s">
        <v>78</v>
      </c>
      <c r="E21" s="7">
        <v>1.78</v>
      </c>
      <c r="F21" s="7">
        <v>0.15</v>
      </c>
      <c r="G21" s="7">
        <f t="shared" si="0"/>
        <v>0.26700000000000002</v>
      </c>
      <c r="H21" s="7" t="s">
        <v>90</v>
      </c>
      <c r="I21" s="7"/>
      <c r="J21" s="7"/>
      <c r="K21" s="7">
        <f t="shared" si="1"/>
        <v>0</v>
      </c>
      <c r="L21" s="7"/>
      <c r="M21" s="7"/>
      <c r="N21" s="7">
        <f t="shared" si="2"/>
        <v>0</v>
      </c>
    </row>
    <row r="22" spans="4:14" x14ac:dyDescent="0.25">
      <c r="D22" s="7"/>
      <c r="E22" s="7">
        <v>1.37</v>
      </c>
      <c r="F22" s="7">
        <v>0.5</v>
      </c>
      <c r="G22" s="7">
        <f t="shared" si="0"/>
        <v>0.68500000000000005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0.4</v>
      </c>
      <c r="F28" s="7">
        <v>1.07</v>
      </c>
      <c r="G28" s="7">
        <f t="shared" si="0"/>
        <v>0.42800000000000005</v>
      </c>
      <c r="H28" s="7"/>
      <c r="I28" s="7"/>
      <c r="J28" s="7"/>
      <c r="K28" s="7">
        <f t="shared" si="1"/>
        <v>0</v>
      </c>
      <c r="L28" s="7"/>
      <c r="M28" s="7"/>
      <c r="N28" s="7">
        <f t="shared" si="2"/>
        <v>0</v>
      </c>
    </row>
    <row r="29" spans="4:14" x14ac:dyDescent="0.25">
      <c r="D29" s="7" t="s">
        <v>81</v>
      </c>
      <c r="E29" s="7">
        <v>1.2</v>
      </c>
      <c r="F29" s="7">
        <v>1.07</v>
      </c>
      <c r="G29" s="7">
        <f t="shared" si="0"/>
        <v>1.284</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505.12438080000004</v>
      </c>
      <c r="G35" s="7">
        <f>SUM(G7:G34)</f>
        <v>46.927200000000006</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5" workbookViewId="0">
      <selection activeCell="F18" sqref="F18"/>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2.21</v>
      </c>
      <c r="F8" s="7">
        <v>0.8</v>
      </c>
      <c r="G8" s="7">
        <f t="shared" ref="G8:G34" si="0">E8*F8</f>
        <v>1.768</v>
      </c>
      <c r="H8" s="7" t="s">
        <v>91</v>
      </c>
      <c r="I8" s="7"/>
      <c r="J8" s="7"/>
      <c r="K8" s="7">
        <f t="shared" ref="K8:K34" si="1">I8*J8</f>
        <v>0</v>
      </c>
      <c r="L8" s="7"/>
      <c r="M8" s="7"/>
      <c r="N8" s="7">
        <f t="shared" ref="N8:N34" si="2">L8*M8</f>
        <v>0</v>
      </c>
    </row>
    <row r="9" spans="3:14" x14ac:dyDescent="0.25">
      <c r="D9" s="7"/>
      <c r="E9" s="7">
        <v>1.97</v>
      </c>
      <c r="F9" s="7">
        <v>0.65</v>
      </c>
      <c r="G9" s="7">
        <f t="shared" si="0"/>
        <v>1.2805</v>
      </c>
      <c r="H9" s="7"/>
      <c r="I9" s="7"/>
      <c r="J9" s="7"/>
      <c r="K9" s="7">
        <f t="shared" si="1"/>
        <v>0</v>
      </c>
      <c r="L9" s="7"/>
      <c r="M9" s="7"/>
      <c r="N9" s="7">
        <f t="shared" si="2"/>
        <v>0</v>
      </c>
    </row>
    <row r="10" spans="3:14" x14ac:dyDescent="0.25">
      <c r="D10" s="7" t="s">
        <v>79</v>
      </c>
      <c r="E10" s="7">
        <v>2.2400000000000002</v>
      </c>
      <c r="F10" s="7">
        <v>2.58</v>
      </c>
      <c r="G10" s="7">
        <f t="shared" si="0"/>
        <v>5.7792000000000003</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2.84</v>
      </c>
      <c r="F14" s="7">
        <v>2.81</v>
      </c>
      <c r="G14" s="7">
        <f t="shared" si="0"/>
        <v>7.9803999999999995</v>
      </c>
      <c r="H14" s="7" t="s">
        <v>90</v>
      </c>
      <c r="I14" s="7"/>
      <c r="J14" s="7"/>
      <c r="K14" s="7">
        <f t="shared" si="1"/>
        <v>0</v>
      </c>
      <c r="L14" s="7"/>
      <c r="M14" s="7"/>
      <c r="N14" s="7">
        <f t="shared" si="2"/>
        <v>0</v>
      </c>
    </row>
    <row r="15" spans="3:14" x14ac:dyDescent="0.25">
      <c r="D15" s="7"/>
      <c r="E15" s="7">
        <v>1.3</v>
      </c>
      <c r="F15" s="7">
        <v>0.15</v>
      </c>
      <c r="G15" s="7">
        <f t="shared" si="0"/>
        <v>0.19500000000000001</v>
      </c>
      <c r="H15" s="7" t="s">
        <v>91</v>
      </c>
      <c r="I15" s="7"/>
      <c r="J15" s="7"/>
      <c r="K15" s="7">
        <f t="shared" si="1"/>
        <v>0</v>
      </c>
      <c r="L15" s="7"/>
      <c r="M15" s="7"/>
      <c r="N15" s="7">
        <f t="shared" si="2"/>
        <v>0</v>
      </c>
    </row>
    <row r="16" spans="3:14" x14ac:dyDescent="0.25">
      <c r="D16" s="7"/>
      <c r="E16" s="7">
        <v>1.3</v>
      </c>
      <c r="F16" s="7">
        <v>0.45</v>
      </c>
      <c r="G16" s="7">
        <f t="shared" si="0"/>
        <v>0.58500000000000008</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0.4</v>
      </c>
      <c r="F21" s="7">
        <v>1.07</v>
      </c>
      <c r="G21" s="7">
        <f t="shared" si="0"/>
        <v>0.42800000000000005</v>
      </c>
      <c r="H21" s="7" t="s">
        <v>90</v>
      </c>
      <c r="I21" s="7"/>
      <c r="J21" s="7"/>
      <c r="K21" s="7">
        <f t="shared" si="1"/>
        <v>0</v>
      </c>
      <c r="L21" s="7"/>
      <c r="M21" s="7"/>
      <c r="N21" s="7">
        <f t="shared" si="2"/>
        <v>0</v>
      </c>
    </row>
    <row r="22" spans="4:14" x14ac:dyDescent="0.25">
      <c r="D22" s="7"/>
      <c r="E22" s="7">
        <v>1.78</v>
      </c>
      <c r="F22" s="7">
        <v>0.45</v>
      </c>
      <c r="G22" s="7">
        <f t="shared" si="0"/>
        <v>0.80100000000000005</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1.53</v>
      </c>
      <c r="F24" s="7">
        <v>2.13</v>
      </c>
      <c r="G24" s="7">
        <f t="shared" si="0"/>
        <v>3.2588999999999997</v>
      </c>
      <c r="H24" s="7" t="s">
        <v>92</v>
      </c>
      <c r="I24" s="7"/>
      <c r="J24" s="7"/>
      <c r="K24" s="7">
        <f t="shared" si="1"/>
        <v>0</v>
      </c>
      <c r="L24" s="7"/>
      <c r="M24" s="7"/>
      <c r="N24" s="7">
        <f t="shared" si="2"/>
        <v>0</v>
      </c>
    </row>
    <row r="25" spans="4:14" x14ac:dyDescent="0.25">
      <c r="D25" s="7" t="s">
        <v>85</v>
      </c>
      <c r="E25" s="7">
        <v>1.37</v>
      </c>
      <c r="F25" s="7">
        <v>2.13</v>
      </c>
      <c r="G25" s="7">
        <f t="shared" si="0"/>
        <v>2.9180999999999999</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1.07</v>
      </c>
      <c r="G28" s="7">
        <f t="shared" si="0"/>
        <v>1.284</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504.82191240000003</v>
      </c>
      <c r="G35" s="7">
        <f>SUM(G7:G34)</f>
        <v>46.899100000000004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5" workbookViewId="0">
      <selection activeCell="F18" sqref="F18"/>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t="s">
        <v>90</v>
      </c>
      <c r="I7" s="7"/>
      <c r="J7" s="7"/>
      <c r="K7" s="7">
        <f>I7*J7</f>
        <v>0</v>
      </c>
      <c r="L7" s="7"/>
      <c r="M7" s="7"/>
      <c r="N7" s="7">
        <f>L7*M7</f>
        <v>0</v>
      </c>
    </row>
    <row r="8" spans="3:14" x14ac:dyDescent="0.25">
      <c r="D8" s="7"/>
      <c r="E8" s="7">
        <v>2.57</v>
      </c>
      <c r="F8" s="7">
        <v>0.65</v>
      </c>
      <c r="G8" s="7">
        <f t="shared" ref="G8:G34" si="0">E8*F8</f>
        <v>1.6704999999999999</v>
      </c>
      <c r="H8" s="7" t="s">
        <v>91</v>
      </c>
      <c r="I8" s="7"/>
      <c r="J8" s="7"/>
      <c r="K8" s="7">
        <f t="shared" ref="K8:K34" si="1">I8*J8</f>
        <v>0</v>
      </c>
      <c r="L8" s="7"/>
      <c r="M8" s="7"/>
      <c r="N8" s="7">
        <f t="shared" ref="N8:N34" si="2">L8*M8</f>
        <v>0</v>
      </c>
    </row>
    <row r="9" spans="3:14" x14ac:dyDescent="0.25">
      <c r="D9" s="7"/>
      <c r="E9" s="7">
        <v>2.2200000000000002</v>
      </c>
      <c r="F9" s="7">
        <v>2.9</v>
      </c>
      <c r="G9" s="7">
        <f t="shared" si="0"/>
        <v>6.4380000000000006</v>
      </c>
      <c r="H9" s="7"/>
      <c r="I9" s="7"/>
      <c r="J9" s="7"/>
      <c r="K9" s="7">
        <f t="shared" si="1"/>
        <v>0</v>
      </c>
      <c r="L9" s="7"/>
      <c r="M9" s="7"/>
      <c r="N9" s="7">
        <f t="shared" si="2"/>
        <v>0</v>
      </c>
    </row>
    <row r="10" spans="3:14" x14ac:dyDescent="0.25">
      <c r="D10" s="7" t="s">
        <v>79</v>
      </c>
      <c r="E10" s="7">
        <v>2.2400000000000002</v>
      </c>
      <c r="F10" s="7">
        <v>2.75</v>
      </c>
      <c r="G10" s="7">
        <f t="shared" si="0"/>
        <v>6.16</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3.38</v>
      </c>
      <c r="F14" s="7">
        <v>2.33</v>
      </c>
      <c r="G14" s="7">
        <f t="shared" si="0"/>
        <v>7.8754</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3.98</v>
      </c>
      <c r="F18" s="7">
        <v>2.25</v>
      </c>
      <c r="G18" s="7">
        <f t="shared" si="0"/>
        <v>8.9550000000000001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1.53</v>
      </c>
      <c r="F20" s="7">
        <v>0.15</v>
      </c>
      <c r="G20" s="7">
        <f t="shared" si="0"/>
        <v>0.22949999999999998</v>
      </c>
      <c r="H20" s="7"/>
      <c r="I20" s="7"/>
      <c r="J20" s="7"/>
      <c r="K20" s="7">
        <f t="shared" si="1"/>
        <v>0</v>
      </c>
      <c r="L20" s="7"/>
      <c r="M20" s="7"/>
      <c r="N20" s="7">
        <f t="shared" si="2"/>
        <v>0</v>
      </c>
    </row>
    <row r="21" spans="4:14" x14ac:dyDescent="0.25">
      <c r="D21" s="7" t="s">
        <v>78</v>
      </c>
      <c r="E21" s="7">
        <v>1.9</v>
      </c>
      <c r="F21" s="7">
        <v>0.36</v>
      </c>
      <c r="G21" s="7">
        <f t="shared" si="0"/>
        <v>0.68399999999999994</v>
      </c>
      <c r="H21" s="7" t="s">
        <v>90</v>
      </c>
      <c r="I21" s="7"/>
      <c r="J21" s="7"/>
      <c r="K21" s="7">
        <f t="shared" si="1"/>
        <v>0</v>
      </c>
      <c r="L21" s="7"/>
      <c r="M21" s="7"/>
      <c r="N21" s="7">
        <f t="shared" si="2"/>
        <v>0</v>
      </c>
    </row>
    <row r="22" spans="4:14" x14ac:dyDescent="0.25">
      <c r="D22" s="7"/>
      <c r="E22" s="7">
        <v>1.9</v>
      </c>
      <c r="F22" s="7">
        <v>0.5</v>
      </c>
      <c r="G22" s="7">
        <f t="shared" si="0"/>
        <v>0.95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1.38</v>
      </c>
      <c r="F24" s="7">
        <v>2.14</v>
      </c>
      <c r="G24" s="7">
        <f t="shared" si="0"/>
        <v>2.9531999999999998</v>
      </c>
      <c r="H24" s="7" t="s">
        <v>92</v>
      </c>
      <c r="I24" s="7"/>
      <c r="J24" s="7"/>
      <c r="K24" s="7">
        <f t="shared" si="1"/>
        <v>0</v>
      </c>
      <c r="L24" s="7"/>
      <c r="M24" s="7"/>
      <c r="N24" s="7">
        <f t="shared" si="2"/>
        <v>0</v>
      </c>
    </row>
    <row r="25" spans="4:14" x14ac:dyDescent="0.25">
      <c r="D25" s="7" t="s">
        <v>85</v>
      </c>
      <c r="E25" s="7">
        <v>1.53</v>
      </c>
      <c r="F25" s="7">
        <v>2.44</v>
      </c>
      <c r="G25" s="7">
        <f t="shared" si="0"/>
        <v>3.7332000000000001</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v>1.91</v>
      </c>
      <c r="F32" s="7">
        <v>0.45</v>
      </c>
      <c r="G32" s="7">
        <f t="shared" si="0"/>
        <v>0.85949999999999993</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619.06562640000004</v>
      </c>
      <c r="G35" s="7">
        <f>SUM(G7:G34)</f>
        <v>57.512600000000006</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9" workbookViewId="0">
      <selection activeCell="F21" sqref="F21"/>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c r="I7" s="7"/>
      <c r="J7" s="7"/>
      <c r="K7" s="7">
        <f>I7*J7</f>
        <v>0</v>
      </c>
      <c r="L7" s="7"/>
      <c r="M7" s="7"/>
      <c r="N7" s="7">
        <f>L7*M7</f>
        <v>0</v>
      </c>
    </row>
    <row r="8" spans="3:14" x14ac:dyDescent="0.25">
      <c r="D8" s="7"/>
      <c r="E8" s="7">
        <v>2.67</v>
      </c>
      <c r="F8" s="7">
        <v>0.65</v>
      </c>
      <c r="G8" s="7">
        <f t="shared" ref="G8:G34" si="0">E8*F8</f>
        <v>1.7355</v>
      </c>
      <c r="H8" s="7" t="s">
        <v>91</v>
      </c>
      <c r="I8" s="7"/>
      <c r="J8" s="7"/>
      <c r="K8" s="7">
        <f t="shared" ref="K8:K34" si="1">I8*J8</f>
        <v>0</v>
      </c>
      <c r="L8" s="7"/>
      <c r="M8" s="7"/>
      <c r="N8" s="7">
        <f t="shared" ref="N8:N34" si="2">L8*M8</f>
        <v>0</v>
      </c>
    </row>
    <row r="9" spans="3:14" x14ac:dyDescent="0.25">
      <c r="D9" s="7"/>
      <c r="E9" s="7">
        <v>2.27</v>
      </c>
      <c r="F9" s="7">
        <v>3.28</v>
      </c>
      <c r="G9" s="7">
        <f t="shared" si="0"/>
        <v>7.4455999999999998</v>
      </c>
      <c r="H9" s="7"/>
      <c r="I9" s="7"/>
      <c r="J9" s="7"/>
      <c r="K9" s="7">
        <f t="shared" si="1"/>
        <v>0</v>
      </c>
      <c r="L9" s="7"/>
      <c r="M9" s="7"/>
      <c r="N9" s="7">
        <f t="shared" si="2"/>
        <v>0</v>
      </c>
    </row>
    <row r="10" spans="3:14" x14ac:dyDescent="0.25">
      <c r="D10" s="7" t="s">
        <v>79</v>
      </c>
      <c r="E10" s="7">
        <v>2.2400000000000002</v>
      </c>
      <c r="F10" s="7">
        <v>2.75</v>
      </c>
      <c r="G10" s="7">
        <f t="shared" si="0"/>
        <v>6.16</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3.38</v>
      </c>
      <c r="F14" s="7">
        <v>2.33</v>
      </c>
      <c r="G14" s="7">
        <f t="shared" si="0"/>
        <v>7.8754</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3.98</v>
      </c>
      <c r="F18" s="7">
        <v>2.25</v>
      </c>
      <c r="G18" s="7">
        <f t="shared" si="0"/>
        <v>8.9550000000000001</v>
      </c>
      <c r="H18" s="7" t="s">
        <v>90</v>
      </c>
      <c r="I18" s="7"/>
      <c r="J18" s="7"/>
      <c r="K18" s="7">
        <f t="shared" si="1"/>
        <v>0</v>
      </c>
      <c r="L18" s="7"/>
      <c r="M18" s="7"/>
      <c r="N18" s="7">
        <f t="shared" si="2"/>
        <v>0</v>
      </c>
    </row>
    <row r="19" spans="4:14" x14ac:dyDescent="0.25">
      <c r="D19" s="7"/>
      <c r="E19" s="7">
        <v>1.9</v>
      </c>
      <c r="F19" s="7">
        <v>0.35</v>
      </c>
      <c r="G19" s="7">
        <f t="shared" si="0"/>
        <v>0.66499999999999992</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1.53</v>
      </c>
      <c r="F21" s="7">
        <v>0.15</v>
      </c>
      <c r="G21" s="7">
        <f t="shared" si="0"/>
        <v>0.22949999999999998</v>
      </c>
      <c r="H21" s="7" t="s">
        <v>90</v>
      </c>
      <c r="I21" s="7"/>
      <c r="J21" s="7"/>
      <c r="K21" s="7">
        <f t="shared" si="1"/>
        <v>0</v>
      </c>
      <c r="L21" s="7"/>
      <c r="M21" s="7"/>
      <c r="N21" s="7">
        <f t="shared" si="2"/>
        <v>0</v>
      </c>
    </row>
    <row r="22" spans="4:14" x14ac:dyDescent="0.25">
      <c r="D22" s="7"/>
      <c r="E22" s="7">
        <v>1.53</v>
      </c>
      <c r="F22" s="7">
        <v>0.45</v>
      </c>
      <c r="G22" s="7">
        <f t="shared" si="0"/>
        <v>0.6885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1.32</v>
      </c>
      <c r="F24" s="7">
        <v>2.14</v>
      </c>
      <c r="G24" s="7">
        <f t="shared" si="0"/>
        <v>2.8248000000000002</v>
      </c>
      <c r="H24" s="7" t="s">
        <v>92</v>
      </c>
      <c r="I24" s="7"/>
      <c r="J24" s="7"/>
      <c r="K24" s="7">
        <f t="shared" si="1"/>
        <v>0</v>
      </c>
      <c r="L24" s="7"/>
      <c r="M24" s="7"/>
      <c r="N24" s="7">
        <f t="shared" si="2"/>
        <v>0</v>
      </c>
    </row>
    <row r="25" spans="4:14" x14ac:dyDescent="0.25">
      <c r="D25" s="7" t="s">
        <v>85</v>
      </c>
      <c r="E25" s="7">
        <v>1.53</v>
      </c>
      <c r="F25" s="7">
        <v>2.44</v>
      </c>
      <c r="G25" s="7">
        <f t="shared" si="0"/>
        <v>3.7332000000000001</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1.55</v>
      </c>
      <c r="F28" s="7">
        <v>1.07</v>
      </c>
      <c r="G28" s="7">
        <f t="shared" si="0"/>
        <v>1.6585000000000001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619.08177239999998</v>
      </c>
      <c r="G35" s="7">
        <f>SUM(G7:G34)</f>
        <v>57.514099999999999</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topLeftCell="A15" workbookViewId="0">
      <selection activeCell="N31" sqref="N31"/>
    </sheetView>
  </sheetViews>
  <sheetFormatPr defaultRowHeight="15" x14ac:dyDescent="0.25"/>
  <sheetData>
    <row r="3" spans="2:13" x14ac:dyDescent="0.25">
      <c r="C3" s="10" t="s">
        <v>88</v>
      </c>
      <c r="D3" s="277"/>
      <c r="E3" s="277"/>
    </row>
    <row r="4" spans="2:13" x14ac:dyDescent="0.25">
      <c r="E4" s="9"/>
      <c r="F4" s="9"/>
      <c r="G4" s="9"/>
      <c r="H4" s="9"/>
      <c r="I4" s="9"/>
      <c r="J4" s="9"/>
    </row>
    <row r="5" spans="2:13" x14ac:dyDescent="0.25">
      <c r="B5" s="10" t="s">
        <v>89</v>
      </c>
      <c r="C5" s="8" t="s">
        <v>69</v>
      </c>
      <c r="D5" s="278" t="s">
        <v>70</v>
      </c>
      <c r="E5" s="278"/>
      <c r="F5" s="278"/>
      <c r="G5" s="11"/>
      <c r="H5" s="278" t="s">
        <v>71</v>
      </c>
      <c r="I5" s="278"/>
      <c r="J5" s="278"/>
      <c r="K5" s="278" t="s">
        <v>72</v>
      </c>
      <c r="L5" s="278"/>
      <c r="M5" s="278"/>
    </row>
    <row r="6" spans="2:13" x14ac:dyDescent="0.25">
      <c r="B6" s="10">
        <v>1</v>
      </c>
      <c r="C6" s="8"/>
      <c r="D6" s="8" t="s">
        <v>73</v>
      </c>
      <c r="E6" s="8" t="s">
        <v>74</v>
      </c>
      <c r="F6" s="8" t="s">
        <v>75</v>
      </c>
      <c r="G6" s="8"/>
      <c r="H6" s="8" t="s">
        <v>73</v>
      </c>
      <c r="I6" s="8" t="s">
        <v>74</v>
      </c>
      <c r="J6" s="8" t="s">
        <v>75</v>
      </c>
      <c r="K6" s="8" t="s">
        <v>73</v>
      </c>
      <c r="L6" s="8" t="s">
        <v>74</v>
      </c>
      <c r="M6" s="8" t="s">
        <v>75</v>
      </c>
    </row>
    <row r="7" spans="2:13" x14ac:dyDescent="0.25">
      <c r="C7" s="7" t="s">
        <v>76</v>
      </c>
      <c r="D7" s="7">
        <v>4.33</v>
      </c>
      <c r="E7" s="7">
        <v>2.25</v>
      </c>
      <c r="F7" s="7">
        <f>D7*E7</f>
        <v>9.7424999999999997</v>
      </c>
      <c r="G7" s="7" t="s">
        <v>90</v>
      </c>
      <c r="H7" s="7"/>
      <c r="I7" s="7"/>
      <c r="J7" s="7">
        <f>H7*I7</f>
        <v>0</v>
      </c>
      <c r="K7" s="7"/>
      <c r="L7" s="7"/>
      <c r="M7" s="7">
        <f>K7*L7</f>
        <v>0</v>
      </c>
    </row>
    <row r="8" spans="2:13" x14ac:dyDescent="0.25">
      <c r="C8" s="7"/>
      <c r="D8" s="7">
        <v>1.97</v>
      </c>
      <c r="E8" s="7">
        <v>0.65</v>
      </c>
      <c r="F8" s="7">
        <f t="shared" ref="F8:F34" si="0">D8*E8</f>
        <v>1.2805</v>
      </c>
      <c r="G8" s="7" t="s">
        <v>91</v>
      </c>
      <c r="H8" s="7"/>
      <c r="I8" s="7"/>
      <c r="J8" s="7">
        <f t="shared" ref="J8:J34" si="1">H8*I8</f>
        <v>0</v>
      </c>
      <c r="K8" s="7"/>
      <c r="L8" s="7"/>
      <c r="M8" s="7">
        <f t="shared" ref="M8:M34" si="2">K8*L8</f>
        <v>0</v>
      </c>
    </row>
    <row r="9" spans="2:13" x14ac:dyDescent="0.25">
      <c r="C9" s="7"/>
      <c r="D9" s="7">
        <v>2.29</v>
      </c>
      <c r="E9" s="7">
        <v>0.8</v>
      </c>
      <c r="F9" s="7">
        <f t="shared" si="0"/>
        <v>1.8320000000000001</v>
      </c>
      <c r="G9" s="7"/>
      <c r="H9" s="7"/>
      <c r="I9" s="7"/>
      <c r="J9" s="7">
        <f t="shared" si="1"/>
        <v>0</v>
      </c>
      <c r="K9" s="7"/>
      <c r="L9" s="7"/>
      <c r="M9" s="7">
        <f t="shared" si="2"/>
        <v>0</v>
      </c>
    </row>
    <row r="10" spans="2:13" x14ac:dyDescent="0.25">
      <c r="C10" s="7" t="s">
        <v>79</v>
      </c>
      <c r="D10" s="7">
        <v>2.2400000000000002</v>
      </c>
      <c r="E10" s="7">
        <v>2.57</v>
      </c>
      <c r="F10" s="7">
        <f t="shared" si="0"/>
        <v>5.7568000000000001</v>
      </c>
      <c r="G10" s="7" t="s">
        <v>90</v>
      </c>
      <c r="H10" s="7"/>
      <c r="I10" s="7"/>
      <c r="J10" s="7">
        <f t="shared" si="1"/>
        <v>0</v>
      </c>
      <c r="K10" s="7"/>
      <c r="L10" s="7"/>
      <c r="M10" s="7">
        <f t="shared" si="2"/>
        <v>0</v>
      </c>
    </row>
    <row r="11" spans="2:13" x14ac:dyDescent="0.25">
      <c r="C11" s="7"/>
      <c r="D11" s="7">
        <v>2.29</v>
      </c>
      <c r="E11" s="7">
        <v>0.65</v>
      </c>
      <c r="F11" s="7">
        <f t="shared" si="0"/>
        <v>1.4885000000000002</v>
      </c>
      <c r="G11" s="7" t="s">
        <v>91</v>
      </c>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c r="D13" s="7"/>
      <c r="E13" s="7"/>
      <c r="F13" s="7">
        <f t="shared" si="0"/>
        <v>0</v>
      </c>
      <c r="G13" s="7"/>
      <c r="H13" s="7"/>
      <c r="I13" s="7"/>
      <c r="J13" s="7">
        <f t="shared" si="1"/>
        <v>0</v>
      </c>
      <c r="K13" s="7"/>
      <c r="L13" s="7"/>
      <c r="M13" s="7">
        <f t="shared" si="2"/>
        <v>0</v>
      </c>
    </row>
    <row r="14" spans="2:13" x14ac:dyDescent="0.25">
      <c r="C14" s="7" t="s">
        <v>77</v>
      </c>
      <c r="D14" s="7">
        <v>2.85</v>
      </c>
      <c r="E14" s="7">
        <v>2.8</v>
      </c>
      <c r="F14" s="7">
        <f t="shared" si="0"/>
        <v>7.9799999999999995</v>
      </c>
      <c r="G14" s="7" t="s">
        <v>90</v>
      </c>
      <c r="H14" s="7"/>
      <c r="I14" s="7"/>
      <c r="J14" s="7">
        <f t="shared" si="1"/>
        <v>0</v>
      </c>
      <c r="K14" s="7"/>
      <c r="L14" s="7"/>
      <c r="M14" s="7">
        <f t="shared" si="2"/>
        <v>0</v>
      </c>
    </row>
    <row r="15" spans="2:13" x14ac:dyDescent="0.25">
      <c r="C15" s="7"/>
      <c r="D15" s="7">
        <v>1.3</v>
      </c>
      <c r="E15" s="7">
        <v>0.45</v>
      </c>
      <c r="F15" s="7">
        <f t="shared" si="0"/>
        <v>0.58500000000000008</v>
      </c>
      <c r="G15" s="7" t="s">
        <v>91</v>
      </c>
      <c r="H15" s="7"/>
      <c r="I15" s="7"/>
      <c r="J15" s="7">
        <f t="shared" si="1"/>
        <v>0</v>
      </c>
      <c r="K15" s="7"/>
      <c r="L15" s="7"/>
      <c r="M15" s="7">
        <f t="shared" si="2"/>
        <v>0</v>
      </c>
    </row>
    <row r="16" spans="2:13" x14ac:dyDescent="0.25">
      <c r="C16" s="7"/>
      <c r="D16" s="7">
        <v>1.3</v>
      </c>
      <c r="E16" s="7">
        <v>0.15</v>
      </c>
      <c r="F16" s="7">
        <f t="shared" si="0"/>
        <v>0.19500000000000001</v>
      </c>
      <c r="G16" s="7"/>
      <c r="H16" s="7"/>
      <c r="I16" s="7"/>
      <c r="J16" s="7">
        <f t="shared" si="1"/>
        <v>0</v>
      </c>
      <c r="K16" s="7"/>
      <c r="L16" s="7"/>
      <c r="M16" s="7">
        <f t="shared" si="2"/>
        <v>0</v>
      </c>
    </row>
    <row r="17" spans="3:13" x14ac:dyDescent="0.25">
      <c r="C17" s="7"/>
      <c r="D17" s="7"/>
      <c r="E17" s="7"/>
      <c r="F17" s="7">
        <f t="shared" si="0"/>
        <v>0</v>
      </c>
      <c r="G17" s="7"/>
      <c r="H17" s="7"/>
      <c r="I17" s="7"/>
      <c r="J17" s="7">
        <f t="shared" si="1"/>
        <v>0</v>
      </c>
      <c r="K17" s="7"/>
      <c r="L17" s="7"/>
      <c r="M17" s="7">
        <f t="shared" si="2"/>
        <v>0</v>
      </c>
    </row>
    <row r="18" spans="3:13" x14ac:dyDescent="0.25">
      <c r="C18" s="7" t="s">
        <v>78</v>
      </c>
      <c r="D18" s="7">
        <v>3.45</v>
      </c>
      <c r="E18" s="7">
        <v>2.25</v>
      </c>
      <c r="F18" s="7">
        <f t="shared" si="0"/>
        <v>7.7625000000000002</v>
      </c>
      <c r="G18" s="7" t="s">
        <v>90</v>
      </c>
      <c r="H18" s="7"/>
      <c r="I18" s="7"/>
      <c r="J18" s="7">
        <f t="shared" si="1"/>
        <v>0</v>
      </c>
      <c r="K18" s="7"/>
      <c r="L18" s="7"/>
      <c r="M18" s="7">
        <f t="shared" si="2"/>
        <v>0</v>
      </c>
    </row>
    <row r="19" spans="3:13" x14ac:dyDescent="0.25">
      <c r="C19" s="7"/>
      <c r="D19" s="7">
        <v>1.93</v>
      </c>
      <c r="E19" s="7">
        <v>0.35</v>
      </c>
      <c r="F19" s="7">
        <f t="shared" si="0"/>
        <v>0.67549999999999999</v>
      </c>
      <c r="G19" s="7" t="s">
        <v>91</v>
      </c>
      <c r="H19" s="7"/>
      <c r="I19" s="7"/>
      <c r="J19" s="7">
        <f t="shared" si="1"/>
        <v>0</v>
      </c>
      <c r="K19" s="7"/>
      <c r="L19" s="7"/>
      <c r="M19" s="7">
        <f t="shared" si="2"/>
        <v>0</v>
      </c>
    </row>
    <row r="20" spans="3:13" x14ac:dyDescent="0.25">
      <c r="C20" s="7"/>
      <c r="D20" s="7">
        <v>1.37</v>
      </c>
      <c r="E20" s="7">
        <v>0.5</v>
      </c>
      <c r="F20" s="7">
        <f t="shared" si="0"/>
        <v>0.68500000000000005</v>
      </c>
      <c r="G20" s="7"/>
      <c r="H20" s="7"/>
      <c r="I20" s="7"/>
      <c r="J20" s="7">
        <f t="shared" si="1"/>
        <v>0</v>
      </c>
      <c r="K20" s="7"/>
      <c r="L20" s="7"/>
      <c r="M20" s="7">
        <f t="shared" si="2"/>
        <v>0</v>
      </c>
    </row>
    <row r="21" spans="3:13" x14ac:dyDescent="0.25">
      <c r="C21" s="7" t="s">
        <v>78</v>
      </c>
      <c r="D21" s="7">
        <v>1.57</v>
      </c>
      <c r="E21" s="7">
        <v>0.45</v>
      </c>
      <c r="F21" s="7">
        <f t="shared" si="0"/>
        <v>0.70650000000000002</v>
      </c>
      <c r="G21" s="7" t="s">
        <v>90</v>
      </c>
      <c r="H21" s="7"/>
      <c r="I21" s="7"/>
      <c r="J21" s="7">
        <f t="shared" si="1"/>
        <v>0</v>
      </c>
      <c r="K21" s="7"/>
      <c r="L21" s="7"/>
      <c r="M21" s="7">
        <f t="shared" si="2"/>
        <v>0</v>
      </c>
    </row>
    <row r="22" spans="3:13" x14ac:dyDescent="0.25">
      <c r="C22" s="7"/>
      <c r="D22" s="7">
        <v>1.57</v>
      </c>
      <c r="E22" s="7">
        <v>0.15</v>
      </c>
      <c r="F22" s="7">
        <f t="shared" si="0"/>
        <v>0.23549999999999999</v>
      </c>
      <c r="G22" s="7" t="s">
        <v>91</v>
      </c>
      <c r="H22" s="7"/>
      <c r="I22" s="7"/>
      <c r="J22" s="7">
        <f t="shared" si="1"/>
        <v>0</v>
      </c>
      <c r="K22" s="7"/>
      <c r="L22" s="7"/>
      <c r="M22" s="7">
        <f t="shared" si="2"/>
        <v>0</v>
      </c>
    </row>
    <row r="23" spans="3:13" x14ac:dyDescent="0.25">
      <c r="C23" s="7"/>
      <c r="D23" s="7"/>
      <c r="E23" s="7"/>
      <c r="F23" s="7">
        <f t="shared" si="0"/>
        <v>0</v>
      </c>
      <c r="G23" s="7"/>
      <c r="H23" s="7"/>
      <c r="I23" s="7"/>
      <c r="J23" s="7">
        <f t="shared" si="1"/>
        <v>0</v>
      </c>
      <c r="K23" s="7"/>
      <c r="L23" s="7"/>
      <c r="M23" s="7">
        <f t="shared" si="2"/>
        <v>0</v>
      </c>
    </row>
    <row r="24" spans="3:13" x14ac:dyDescent="0.25">
      <c r="C24" s="7" t="s">
        <v>84</v>
      </c>
      <c r="D24" s="7">
        <v>1.37</v>
      </c>
      <c r="E24" s="7">
        <v>2.13</v>
      </c>
      <c r="F24" s="7">
        <f t="shared" si="0"/>
        <v>2.9180999999999999</v>
      </c>
      <c r="G24" s="7" t="s">
        <v>92</v>
      </c>
      <c r="H24" s="7"/>
      <c r="I24" s="7"/>
      <c r="J24" s="7">
        <f t="shared" si="1"/>
        <v>0</v>
      </c>
      <c r="K24" s="7"/>
      <c r="L24" s="7"/>
      <c r="M24" s="7">
        <f t="shared" si="2"/>
        <v>0</v>
      </c>
    </row>
    <row r="25" spans="3:13" x14ac:dyDescent="0.25">
      <c r="C25" s="7" t="s">
        <v>85</v>
      </c>
      <c r="D25" s="7">
        <v>1.53</v>
      </c>
      <c r="E25" s="7">
        <v>2.13</v>
      </c>
      <c r="F25" s="7">
        <f t="shared" si="0"/>
        <v>3.2588999999999997</v>
      </c>
      <c r="G25" s="7" t="s">
        <v>92</v>
      </c>
      <c r="H25" s="7"/>
      <c r="I25" s="7"/>
      <c r="J25" s="7">
        <f t="shared" si="1"/>
        <v>0</v>
      </c>
      <c r="K25" s="7"/>
      <c r="L25" s="7"/>
      <c r="M25" s="7">
        <f t="shared" si="2"/>
        <v>0</v>
      </c>
    </row>
    <row r="26" spans="3:13" x14ac:dyDescent="0.25">
      <c r="C26" s="7" t="s">
        <v>86</v>
      </c>
      <c r="D26" s="7"/>
      <c r="E26" s="7"/>
      <c r="F26" s="7">
        <f t="shared" si="0"/>
        <v>0</v>
      </c>
      <c r="G26" s="7" t="s">
        <v>92</v>
      </c>
      <c r="H26" s="7"/>
      <c r="I26" s="7"/>
      <c r="J26" s="7">
        <f t="shared" si="1"/>
        <v>0</v>
      </c>
      <c r="K26" s="7"/>
      <c r="L26" s="7"/>
      <c r="M26" s="7">
        <f t="shared" si="2"/>
        <v>0</v>
      </c>
    </row>
    <row r="27" spans="3:13" x14ac:dyDescent="0.25">
      <c r="C27" s="7"/>
      <c r="D27" s="7"/>
      <c r="E27" s="7"/>
      <c r="F27" s="7">
        <f t="shared" si="0"/>
        <v>0</v>
      </c>
      <c r="G27" s="7"/>
      <c r="H27" s="7"/>
      <c r="I27" s="7"/>
      <c r="J27" s="7">
        <f t="shared" si="1"/>
        <v>0</v>
      </c>
      <c r="K27" s="7"/>
      <c r="L27" s="7"/>
      <c r="M27" s="7">
        <f t="shared" si="2"/>
        <v>0</v>
      </c>
    </row>
    <row r="28" spans="3:13" x14ac:dyDescent="0.25">
      <c r="C28" s="7" t="s">
        <v>80</v>
      </c>
      <c r="D28" s="7">
        <v>0.4</v>
      </c>
      <c r="E28" s="7">
        <v>1.07</v>
      </c>
      <c r="F28" s="7">
        <f t="shared" si="0"/>
        <v>0.42800000000000005</v>
      </c>
      <c r="G28" s="7"/>
      <c r="H28" s="7"/>
      <c r="I28" s="7"/>
      <c r="J28" s="7">
        <f t="shared" si="1"/>
        <v>0</v>
      </c>
      <c r="K28" s="7"/>
      <c r="L28" s="7"/>
      <c r="M28" s="7">
        <f t="shared" si="2"/>
        <v>0</v>
      </c>
    </row>
    <row r="29" spans="3:13" x14ac:dyDescent="0.25">
      <c r="C29" s="7" t="s">
        <v>81</v>
      </c>
      <c r="D29" s="7">
        <v>1.1200000000000001</v>
      </c>
      <c r="E29" s="7">
        <v>1.07</v>
      </c>
      <c r="F29" s="7">
        <f t="shared" si="0"/>
        <v>1.1984000000000001</v>
      </c>
      <c r="G29" s="7"/>
      <c r="H29" s="7"/>
      <c r="I29" s="7"/>
      <c r="J29" s="7">
        <f t="shared" si="1"/>
        <v>0</v>
      </c>
      <c r="K29" s="7"/>
      <c r="L29" s="7"/>
      <c r="M29" s="7">
        <f t="shared" si="2"/>
        <v>0</v>
      </c>
    </row>
    <row r="30" spans="3:13" x14ac:dyDescent="0.25">
      <c r="C30" s="7" t="s">
        <v>82</v>
      </c>
      <c r="D30" s="7"/>
      <c r="E30" s="7"/>
      <c r="F30" s="7">
        <f t="shared" si="0"/>
        <v>0</v>
      </c>
      <c r="G30" s="7"/>
      <c r="H30" s="7"/>
      <c r="I30" s="7"/>
      <c r="J30" s="7">
        <f t="shared" si="1"/>
        <v>0</v>
      </c>
      <c r="K30" s="7"/>
      <c r="L30" s="7"/>
      <c r="M30" s="7">
        <f t="shared" si="2"/>
        <v>0</v>
      </c>
    </row>
    <row r="31" spans="3:13" x14ac:dyDescent="0.25">
      <c r="C31" s="7" t="s">
        <v>83</v>
      </c>
      <c r="D31" s="7"/>
      <c r="E31" s="7"/>
      <c r="F31" s="7">
        <f t="shared" si="0"/>
        <v>0</v>
      </c>
      <c r="G31" s="7"/>
      <c r="H31" s="7"/>
      <c r="I31" s="7"/>
      <c r="J31" s="7">
        <f t="shared" si="1"/>
        <v>0</v>
      </c>
      <c r="K31" s="7"/>
      <c r="L31" s="7"/>
      <c r="M31" s="7">
        <f t="shared" si="2"/>
        <v>0</v>
      </c>
    </row>
    <row r="32" spans="3:13" x14ac:dyDescent="0.25">
      <c r="C32" s="7"/>
      <c r="D32" s="7"/>
      <c r="E32" s="7"/>
      <c r="F32" s="7">
        <f t="shared" si="0"/>
        <v>0</v>
      </c>
      <c r="G32" s="7"/>
      <c r="H32" s="7"/>
      <c r="I32" s="7"/>
      <c r="J32" s="7">
        <f t="shared" si="1"/>
        <v>0</v>
      </c>
      <c r="K32" s="7"/>
      <c r="L32" s="7"/>
      <c r="M32" s="7">
        <f t="shared" si="2"/>
        <v>0</v>
      </c>
    </row>
    <row r="33" spans="3:13" x14ac:dyDescent="0.25">
      <c r="C33" s="7"/>
      <c r="D33" s="7"/>
      <c r="E33" s="7"/>
      <c r="F33" s="7">
        <f t="shared" si="0"/>
        <v>0</v>
      </c>
      <c r="G33" s="7"/>
      <c r="H33" s="7"/>
      <c r="I33" s="7"/>
      <c r="J33" s="7">
        <f t="shared" si="1"/>
        <v>0</v>
      </c>
      <c r="K33" s="7"/>
      <c r="L33" s="7"/>
      <c r="M33" s="7">
        <f t="shared" si="2"/>
        <v>0</v>
      </c>
    </row>
    <row r="34" spans="3:13" x14ac:dyDescent="0.25">
      <c r="C34" s="7"/>
      <c r="D34" s="7"/>
      <c r="E34" s="7"/>
      <c r="F34" s="7">
        <f t="shared" si="0"/>
        <v>0</v>
      </c>
      <c r="G34" s="7"/>
      <c r="H34" s="7"/>
      <c r="I34" s="7"/>
      <c r="J34" s="7">
        <f t="shared" si="1"/>
        <v>0</v>
      </c>
      <c r="K34" s="7"/>
      <c r="L34" s="7"/>
      <c r="M34" s="7">
        <f t="shared" si="2"/>
        <v>0</v>
      </c>
    </row>
    <row r="35" spans="3:13" x14ac:dyDescent="0.25">
      <c r="C35" s="7" t="s">
        <v>87</v>
      </c>
      <c r="D35" s="7"/>
      <c r="E35" s="7">
        <f>F35*10.764</f>
        <v>502.98772680000002</v>
      </c>
      <c r="F35" s="7">
        <f>SUM(F7:F34)</f>
        <v>46.728700000000003</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topLeftCell="A15" workbookViewId="0">
      <selection activeCell="D18" sqref="D18"/>
    </sheetView>
  </sheetViews>
  <sheetFormatPr defaultRowHeight="15" x14ac:dyDescent="0.25"/>
  <sheetData>
    <row r="3" spans="2:13" x14ac:dyDescent="0.25">
      <c r="C3" s="10" t="s">
        <v>88</v>
      </c>
      <c r="D3" s="277"/>
      <c r="E3" s="277"/>
    </row>
    <row r="4" spans="2:13" x14ac:dyDescent="0.25">
      <c r="E4" s="9"/>
      <c r="F4" s="9"/>
      <c r="G4" s="9"/>
      <c r="H4" s="9"/>
      <c r="I4" s="9"/>
      <c r="J4" s="9"/>
    </row>
    <row r="5" spans="2:13" x14ac:dyDescent="0.25">
      <c r="B5" s="10" t="s">
        <v>89</v>
      </c>
      <c r="C5" s="8" t="s">
        <v>69</v>
      </c>
      <c r="D5" s="278" t="s">
        <v>70</v>
      </c>
      <c r="E5" s="278"/>
      <c r="F5" s="278"/>
      <c r="G5" s="11"/>
      <c r="H5" s="278" t="s">
        <v>71</v>
      </c>
      <c r="I5" s="278"/>
      <c r="J5" s="278"/>
      <c r="K5" s="278" t="s">
        <v>72</v>
      </c>
      <c r="L5" s="278"/>
      <c r="M5" s="278"/>
    </row>
    <row r="6" spans="2:13" x14ac:dyDescent="0.25">
      <c r="B6" s="10">
        <v>1</v>
      </c>
      <c r="C6" s="8"/>
      <c r="D6" s="8" t="s">
        <v>73</v>
      </c>
      <c r="E6" s="8" t="s">
        <v>74</v>
      </c>
      <c r="F6" s="8" t="s">
        <v>75</v>
      </c>
      <c r="G6" s="8"/>
      <c r="H6" s="8" t="s">
        <v>73</v>
      </c>
      <c r="I6" s="8" t="s">
        <v>74</v>
      </c>
      <c r="J6" s="8" t="s">
        <v>75</v>
      </c>
      <c r="K6" s="8" t="s">
        <v>73</v>
      </c>
      <c r="L6" s="8" t="s">
        <v>74</v>
      </c>
      <c r="M6" s="8" t="s">
        <v>75</v>
      </c>
    </row>
    <row r="7" spans="2:13" x14ac:dyDescent="0.25">
      <c r="C7" s="7" t="s">
        <v>76</v>
      </c>
      <c r="D7" s="7">
        <v>4.33</v>
      </c>
      <c r="E7" s="7">
        <v>2.25</v>
      </c>
      <c r="F7" s="7">
        <f>D7*E7</f>
        <v>9.7424999999999997</v>
      </c>
      <c r="G7" s="7" t="s">
        <v>90</v>
      </c>
      <c r="H7" s="7"/>
      <c r="I7" s="7"/>
      <c r="J7" s="7">
        <f>H7*I7</f>
        <v>0</v>
      </c>
      <c r="K7" s="7"/>
      <c r="L7" s="7"/>
      <c r="M7" s="7">
        <f>K7*L7</f>
        <v>0</v>
      </c>
    </row>
    <row r="8" spans="2:13" x14ac:dyDescent="0.25">
      <c r="C8" s="7"/>
      <c r="D8" s="7">
        <v>1.97</v>
      </c>
      <c r="E8" s="7">
        <v>0.65</v>
      </c>
      <c r="F8" s="7">
        <f t="shared" ref="F8:F34" si="0">D8*E8</f>
        <v>1.2805</v>
      </c>
      <c r="G8" s="7" t="s">
        <v>91</v>
      </c>
      <c r="H8" s="7"/>
      <c r="I8" s="7"/>
      <c r="J8" s="7">
        <f t="shared" ref="J8:J34" si="1">H8*I8</f>
        <v>0</v>
      </c>
      <c r="K8" s="7"/>
      <c r="L8" s="7"/>
      <c r="M8" s="7">
        <f t="shared" ref="M8:M34" si="2">K8*L8</f>
        <v>0</v>
      </c>
    </row>
    <row r="9" spans="2:13" x14ac:dyDescent="0.25">
      <c r="C9" s="7"/>
      <c r="D9" s="7">
        <v>2.29</v>
      </c>
      <c r="E9" s="7">
        <v>0.8</v>
      </c>
      <c r="F9" s="7">
        <f t="shared" si="0"/>
        <v>1.8320000000000001</v>
      </c>
      <c r="G9" s="7"/>
      <c r="H9" s="7"/>
      <c r="I9" s="7"/>
      <c r="J9" s="7">
        <f t="shared" si="1"/>
        <v>0</v>
      </c>
      <c r="K9" s="7"/>
      <c r="L9" s="7"/>
      <c r="M9" s="7">
        <f t="shared" si="2"/>
        <v>0</v>
      </c>
    </row>
    <row r="10" spans="2:13" x14ac:dyDescent="0.25">
      <c r="C10" s="7" t="s">
        <v>79</v>
      </c>
      <c r="D10" s="7">
        <v>2.2400000000000002</v>
      </c>
      <c r="E10" s="7">
        <v>2.57</v>
      </c>
      <c r="F10" s="7">
        <f t="shared" si="0"/>
        <v>5.7568000000000001</v>
      </c>
      <c r="G10" s="7" t="s">
        <v>90</v>
      </c>
      <c r="H10" s="7"/>
      <c r="I10" s="7"/>
      <c r="J10" s="7">
        <f t="shared" si="1"/>
        <v>0</v>
      </c>
      <c r="K10" s="7"/>
      <c r="L10" s="7"/>
      <c r="M10" s="7">
        <f t="shared" si="2"/>
        <v>0</v>
      </c>
    </row>
    <row r="11" spans="2:13" x14ac:dyDescent="0.25">
      <c r="C11" s="7"/>
      <c r="D11" s="7">
        <v>2.29</v>
      </c>
      <c r="E11" s="7">
        <v>0.65</v>
      </c>
      <c r="F11" s="7">
        <f t="shared" si="0"/>
        <v>1.4885000000000002</v>
      </c>
      <c r="G11" s="7" t="s">
        <v>91</v>
      </c>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c r="D13" s="7"/>
      <c r="E13" s="7"/>
      <c r="F13" s="7">
        <f t="shared" si="0"/>
        <v>0</v>
      </c>
      <c r="G13" s="7"/>
      <c r="H13" s="7"/>
      <c r="I13" s="7"/>
      <c r="J13" s="7">
        <f t="shared" si="1"/>
        <v>0</v>
      </c>
      <c r="K13" s="7"/>
      <c r="L13" s="7"/>
      <c r="M13" s="7">
        <f t="shared" si="2"/>
        <v>0</v>
      </c>
    </row>
    <row r="14" spans="2:13" x14ac:dyDescent="0.25">
      <c r="C14" s="7" t="s">
        <v>77</v>
      </c>
      <c r="D14" s="7">
        <v>2.85</v>
      </c>
      <c r="E14" s="7">
        <v>2.8</v>
      </c>
      <c r="F14" s="7">
        <f t="shared" si="0"/>
        <v>7.9799999999999995</v>
      </c>
      <c r="G14" s="7" t="s">
        <v>90</v>
      </c>
      <c r="H14" s="7"/>
      <c r="I14" s="7"/>
      <c r="J14" s="7">
        <f t="shared" si="1"/>
        <v>0</v>
      </c>
      <c r="K14" s="7"/>
      <c r="L14" s="7"/>
      <c r="M14" s="7">
        <f t="shared" si="2"/>
        <v>0</v>
      </c>
    </row>
    <row r="15" spans="2:13" x14ac:dyDescent="0.25">
      <c r="C15" s="7"/>
      <c r="D15" s="7">
        <v>1.3</v>
      </c>
      <c r="E15" s="7">
        <v>0.45</v>
      </c>
      <c r="F15" s="7">
        <f t="shared" si="0"/>
        <v>0.58500000000000008</v>
      </c>
      <c r="G15" s="7" t="s">
        <v>91</v>
      </c>
      <c r="H15" s="7"/>
      <c r="I15" s="7"/>
      <c r="J15" s="7">
        <f t="shared" si="1"/>
        <v>0</v>
      </c>
      <c r="K15" s="7"/>
      <c r="L15" s="7"/>
      <c r="M15" s="7">
        <f t="shared" si="2"/>
        <v>0</v>
      </c>
    </row>
    <row r="16" spans="2:13" x14ac:dyDescent="0.25">
      <c r="C16" s="7"/>
      <c r="D16" s="7">
        <v>1.3</v>
      </c>
      <c r="E16" s="7">
        <v>0.15</v>
      </c>
      <c r="F16" s="7">
        <f t="shared" si="0"/>
        <v>0.19500000000000001</v>
      </c>
      <c r="G16" s="7"/>
      <c r="H16" s="7"/>
      <c r="I16" s="7"/>
      <c r="J16" s="7">
        <f t="shared" si="1"/>
        <v>0</v>
      </c>
      <c r="K16" s="7"/>
      <c r="L16" s="7"/>
      <c r="M16" s="7">
        <f t="shared" si="2"/>
        <v>0</v>
      </c>
    </row>
    <row r="17" spans="3:13" x14ac:dyDescent="0.25">
      <c r="C17" s="7"/>
      <c r="D17" s="7"/>
      <c r="E17" s="7"/>
      <c r="F17" s="7">
        <f t="shared" si="0"/>
        <v>0</v>
      </c>
      <c r="G17" s="7"/>
      <c r="H17" s="7"/>
      <c r="I17" s="7"/>
      <c r="J17" s="7">
        <f t="shared" si="1"/>
        <v>0</v>
      </c>
      <c r="K17" s="7"/>
      <c r="L17" s="7"/>
      <c r="M17" s="7">
        <f t="shared" si="2"/>
        <v>0</v>
      </c>
    </row>
    <row r="18" spans="3:13" x14ac:dyDescent="0.25">
      <c r="C18" s="7" t="s">
        <v>78</v>
      </c>
      <c r="D18" s="7">
        <v>3.45</v>
      </c>
      <c r="E18" s="7">
        <v>2.25</v>
      </c>
      <c r="F18" s="7">
        <f t="shared" si="0"/>
        <v>7.7625000000000002</v>
      </c>
      <c r="G18" s="7" t="s">
        <v>90</v>
      </c>
      <c r="H18" s="7"/>
      <c r="I18" s="7"/>
      <c r="J18" s="7">
        <f t="shared" si="1"/>
        <v>0</v>
      </c>
      <c r="K18" s="7"/>
      <c r="L18" s="7"/>
      <c r="M18" s="7">
        <f t="shared" si="2"/>
        <v>0</v>
      </c>
    </row>
    <row r="19" spans="3:13" x14ac:dyDescent="0.25">
      <c r="C19" s="7"/>
      <c r="D19" s="7">
        <v>1.93</v>
      </c>
      <c r="E19" s="7">
        <v>0.35</v>
      </c>
      <c r="F19" s="7">
        <f t="shared" si="0"/>
        <v>0.67549999999999999</v>
      </c>
      <c r="G19" s="7" t="s">
        <v>91</v>
      </c>
      <c r="H19" s="7"/>
      <c r="I19" s="7"/>
      <c r="J19" s="7">
        <f t="shared" si="1"/>
        <v>0</v>
      </c>
      <c r="K19" s="7"/>
      <c r="L19" s="7"/>
      <c r="M19" s="7">
        <f t="shared" si="2"/>
        <v>0</v>
      </c>
    </row>
    <row r="20" spans="3:13" x14ac:dyDescent="0.25">
      <c r="C20" s="7"/>
      <c r="D20" s="7">
        <v>1.37</v>
      </c>
      <c r="E20" s="7">
        <v>0.5</v>
      </c>
      <c r="F20" s="7">
        <f t="shared" si="0"/>
        <v>0.68500000000000005</v>
      </c>
      <c r="G20" s="7"/>
      <c r="H20" s="7"/>
      <c r="I20" s="7"/>
      <c r="J20" s="7">
        <f t="shared" si="1"/>
        <v>0</v>
      </c>
      <c r="K20" s="7"/>
      <c r="L20" s="7"/>
      <c r="M20" s="7">
        <f t="shared" si="2"/>
        <v>0</v>
      </c>
    </row>
    <row r="21" spans="3:13" x14ac:dyDescent="0.25">
      <c r="C21" s="7" t="s">
        <v>78</v>
      </c>
      <c r="D21" s="7">
        <v>1.57</v>
      </c>
      <c r="E21" s="7">
        <v>0.45</v>
      </c>
      <c r="F21" s="7">
        <f t="shared" si="0"/>
        <v>0.70650000000000002</v>
      </c>
      <c r="G21" s="7" t="s">
        <v>90</v>
      </c>
      <c r="H21" s="7"/>
      <c r="I21" s="7"/>
      <c r="J21" s="7">
        <f t="shared" si="1"/>
        <v>0</v>
      </c>
      <c r="K21" s="7"/>
      <c r="L21" s="7"/>
      <c r="M21" s="7">
        <f t="shared" si="2"/>
        <v>0</v>
      </c>
    </row>
    <row r="22" spans="3:13" x14ac:dyDescent="0.25">
      <c r="C22" s="7"/>
      <c r="D22" s="7">
        <v>1.57</v>
      </c>
      <c r="E22" s="7">
        <v>0.15</v>
      </c>
      <c r="F22" s="7">
        <f t="shared" si="0"/>
        <v>0.23549999999999999</v>
      </c>
      <c r="G22" s="7" t="s">
        <v>91</v>
      </c>
      <c r="H22" s="7"/>
      <c r="I22" s="7"/>
      <c r="J22" s="7">
        <f t="shared" si="1"/>
        <v>0</v>
      </c>
      <c r="K22" s="7"/>
      <c r="L22" s="7"/>
      <c r="M22" s="7">
        <f t="shared" si="2"/>
        <v>0</v>
      </c>
    </row>
    <row r="23" spans="3:13" x14ac:dyDescent="0.25">
      <c r="C23" s="7"/>
      <c r="D23" s="7"/>
      <c r="E23" s="7"/>
      <c r="F23" s="7">
        <f t="shared" si="0"/>
        <v>0</v>
      </c>
      <c r="G23" s="7"/>
      <c r="H23" s="7"/>
      <c r="I23" s="7"/>
      <c r="J23" s="7">
        <f t="shared" si="1"/>
        <v>0</v>
      </c>
      <c r="K23" s="7"/>
      <c r="L23" s="7"/>
      <c r="M23" s="7">
        <f t="shared" si="2"/>
        <v>0</v>
      </c>
    </row>
    <row r="24" spans="3:13" x14ac:dyDescent="0.25">
      <c r="C24" s="7" t="s">
        <v>84</v>
      </c>
      <c r="D24" s="7">
        <v>1.37</v>
      </c>
      <c r="E24" s="7">
        <v>2.13</v>
      </c>
      <c r="F24" s="7">
        <f t="shared" si="0"/>
        <v>2.9180999999999999</v>
      </c>
      <c r="G24" s="7" t="s">
        <v>92</v>
      </c>
      <c r="H24" s="7"/>
      <c r="I24" s="7"/>
      <c r="J24" s="7">
        <f t="shared" si="1"/>
        <v>0</v>
      </c>
      <c r="K24" s="7"/>
      <c r="L24" s="7"/>
      <c r="M24" s="7">
        <f t="shared" si="2"/>
        <v>0</v>
      </c>
    </row>
    <row r="25" spans="3:13" x14ac:dyDescent="0.25">
      <c r="C25" s="7" t="s">
        <v>85</v>
      </c>
      <c r="D25" s="7">
        <v>1.53</v>
      </c>
      <c r="E25" s="7">
        <v>2.13</v>
      </c>
      <c r="F25" s="7">
        <f t="shared" si="0"/>
        <v>3.2588999999999997</v>
      </c>
      <c r="G25" s="7" t="s">
        <v>92</v>
      </c>
      <c r="H25" s="7"/>
      <c r="I25" s="7"/>
      <c r="J25" s="7">
        <f t="shared" si="1"/>
        <v>0</v>
      </c>
      <c r="K25" s="7"/>
      <c r="L25" s="7"/>
      <c r="M25" s="7">
        <f t="shared" si="2"/>
        <v>0</v>
      </c>
    </row>
    <row r="26" spans="3:13" x14ac:dyDescent="0.25">
      <c r="C26" s="7" t="s">
        <v>86</v>
      </c>
      <c r="D26" s="7"/>
      <c r="E26" s="7"/>
      <c r="F26" s="7">
        <f t="shared" si="0"/>
        <v>0</v>
      </c>
      <c r="G26" s="7" t="s">
        <v>92</v>
      </c>
      <c r="H26" s="7"/>
      <c r="I26" s="7"/>
      <c r="J26" s="7">
        <f t="shared" si="1"/>
        <v>0</v>
      </c>
      <c r="K26" s="7"/>
      <c r="L26" s="7"/>
      <c r="M26" s="7">
        <f t="shared" si="2"/>
        <v>0</v>
      </c>
    </row>
    <row r="27" spans="3:13" x14ac:dyDescent="0.25">
      <c r="C27" s="7"/>
      <c r="D27" s="7"/>
      <c r="E27" s="7"/>
      <c r="F27" s="7">
        <f t="shared" si="0"/>
        <v>0</v>
      </c>
      <c r="G27" s="7"/>
      <c r="H27" s="7"/>
      <c r="I27" s="7"/>
      <c r="J27" s="7">
        <f t="shared" si="1"/>
        <v>0</v>
      </c>
      <c r="K27" s="7"/>
      <c r="L27" s="7"/>
      <c r="M27" s="7">
        <f t="shared" si="2"/>
        <v>0</v>
      </c>
    </row>
    <row r="28" spans="3:13" x14ac:dyDescent="0.25">
      <c r="C28" s="7" t="s">
        <v>80</v>
      </c>
      <c r="D28" s="7">
        <v>0.4</v>
      </c>
      <c r="E28" s="7">
        <v>1.07</v>
      </c>
      <c r="F28" s="7">
        <f t="shared" si="0"/>
        <v>0.42800000000000005</v>
      </c>
      <c r="G28" s="7"/>
      <c r="H28" s="7"/>
      <c r="I28" s="7"/>
      <c r="J28" s="7">
        <f t="shared" si="1"/>
        <v>0</v>
      </c>
      <c r="K28" s="7"/>
      <c r="L28" s="7"/>
      <c r="M28" s="7">
        <f t="shared" si="2"/>
        <v>0</v>
      </c>
    </row>
    <row r="29" spans="3:13" x14ac:dyDescent="0.25">
      <c r="C29" s="7" t="s">
        <v>81</v>
      </c>
      <c r="D29" s="7">
        <v>1.1200000000000001</v>
      </c>
      <c r="E29" s="7">
        <v>1.07</v>
      </c>
      <c r="F29" s="7">
        <f t="shared" si="0"/>
        <v>1.1984000000000001</v>
      </c>
      <c r="G29" s="7"/>
      <c r="H29" s="7"/>
      <c r="I29" s="7"/>
      <c r="J29" s="7">
        <f t="shared" si="1"/>
        <v>0</v>
      </c>
      <c r="K29" s="7"/>
      <c r="L29" s="7"/>
      <c r="M29" s="7">
        <f t="shared" si="2"/>
        <v>0</v>
      </c>
    </row>
    <row r="30" spans="3:13" x14ac:dyDescent="0.25">
      <c r="C30" s="7" t="s">
        <v>82</v>
      </c>
      <c r="D30" s="7"/>
      <c r="E30" s="7"/>
      <c r="F30" s="7">
        <f t="shared" si="0"/>
        <v>0</v>
      </c>
      <c r="G30" s="7"/>
      <c r="H30" s="7"/>
      <c r="I30" s="7"/>
      <c r="J30" s="7">
        <f t="shared" si="1"/>
        <v>0</v>
      </c>
      <c r="K30" s="7"/>
      <c r="L30" s="7"/>
      <c r="M30" s="7">
        <f t="shared" si="2"/>
        <v>0</v>
      </c>
    </row>
    <row r="31" spans="3:13" x14ac:dyDescent="0.25">
      <c r="C31" s="7" t="s">
        <v>83</v>
      </c>
      <c r="D31" s="7"/>
      <c r="E31" s="7"/>
      <c r="F31" s="7">
        <f t="shared" si="0"/>
        <v>0</v>
      </c>
      <c r="G31" s="7"/>
      <c r="H31" s="7"/>
      <c r="I31" s="7"/>
      <c r="J31" s="7">
        <f t="shared" si="1"/>
        <v>0</v>
      </c>
      <c r="K31" s="7"/>
      <c r="L31" s="7"/>
      <c r="M31" s="7">
        <f t="shared" si="2"/>
        <v>0</v>
      </c>
    </row>
    <row r="32" spans="3:13" x14ac:dyDescent="0.25">
      <c r="C32" s="7"/>
      <c r="D32" s="7"/>
      <c r="E32" s="7"/>
      <c r="F32" s="7">
        <f t="shared" si="0"/>
        <v>0</v>
      </c>
      <c r="G32" s="7"/>
      <c r="H32" s="7"/>
      <c r="I32" s="7"/>
      <c r="J32" s="7">
        <f t="shared" si="1"/>
        <v>0</v>
      </c>
      <c r="K32" s="7"/>
      <c r="L32" s="7"/>
      <c r="M32" s="7">
        <f t="shared" si="2"/>
        <v>0</v>
      </c>
    </row>
    <row r="33" spans="3:13" x14ac:dyDescent="0.25">
      <c r="C33" s="7"/>
      <c r="D33" s="7"/>
      <c r="E33" s="7"/>
      <c r="F33" s="7">
        <f t="shared" si="0"/>
        <v>0</v>
      </c>
      <c r="G33" s="7"/>
      <c r="H33" s="7"/>
      <c r="I33" s="7"/>
      <c r="J33" s="7">
        <f t="shared" si="1"/>
        <v>0</v>
      </c>
      <c r="K33" s="7"/>
      <c r="L33" s="7"/>
      <c r="M33" s="7">
        <f t="shared" si="2"/>
        <v>0</v>
      </c>
    </row>
    <row r="34" spans="3:13" x14ac:dyDescent="0.25">
      <c r="C34" s="7"/>
      <c r="D34" s="7"/>
      <c r="E34" s="7"/>
      <c r="F34" s="7">
        <f t="shared" si="0"/>
        <v>0</v>
      </c>
      <c r="G34" s="7"/>
      <c r="H34" s="7"/>
      <c r="I34" s="7"/>
      <c r="J34" s="7">
        <f t="shared" si="1"/>
        <v>0</v>
      </c>
      <c r="K34" s="7"/>
      <c r="L34" s="7"/>
      <c r="M34" s="7">
        <f t="shared" si="2"/>
        <v>0</v>
      </c>
    </row>
    <row r="35" spans="3:13" x14ac:dyDescent="0.25">
      <c r="C35" s="7" t="s">
        <v>87</v>
      </c>
      <c r="D35" s="7"/>
      <c r="E35" s="7">
        <f>F35*10.764</f>
        <v>502.98772680000002</v>
      </c>
      <c r="F35" s="7">
        <f>SUM(F7:F34)</f>
        <v>46.728700000000003</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6" sqref="F6:F9"/>
    </sheetView>
  </sheetViews>
  <sheetFormatPr defaultColWidth="8.7109375" defaultRowHeight="15" x14ac:dyDescent="0.25"/>
  <cols>
    <col min="1" max="1" width="8.7109375" style="25"/>
    <col min="2" max="2" width="22.140625" style="25" customWidth="1"/>
    <col min="3" max="3" width="37" style="25" customWidth="1"/>
    <col min="4" max="5" width="11.42578125" style="25" customWidth="1"/>
    <col min="6" max="6" width="14" style="25" customWidth="1"/>
    <col min="7" max="7" width="20" style="25" customWidth="1"/>
    <col min="8" max="8" width="16.42578125" style="25" customWidth="1"/>
    <col min="9" max="16384" width="8.7109375" style="25"/>
  </cols>
  <sheetData>
    <row r="1" spans="1:9" ht="15" customHeight="1" x14ac:dyDescent="0.25"/>
    <row r="2" spans="1:9" ht="15" customHeight="1" x14ac:dyDescent="0.25">
      <c r="A2" s="26"/>
      <c r="B2" s="26"/>
      <c r="C2" s="26"/>
      <c r="D2" s="26"/>
      <c r="E2" s="26"/>
      <c r="F2" s="26"/>
      <c r="G2" s="26"/>
      <c r="H2" s="26"/>
    </row>
    <row r="3" spans="1:9" ht="15.75" customHeight="1" x14ac:dyDescent="0.25">
      <c r="A3" s="26"/>
      <c r="B3" s="276" t="s">
        <v>159</v>
      </c>
      <c r="C3" s="276"/>
      <c r="D3" s="276"/>
      <c r="E3" s="276"/>
      <c r="F3" s="276"/>
      <c r="G3" s="276"/>
      <c r="H3" s="276"/>
    </row>
    <row r="4" spans="1:9" x14ac:dyDescent="0.25">
      <c r="A4" s="26"/>
      <c r="B4" s="27" t="s">
        <v>160</v>
      </c>
      <c r="C4" s="27" t="s">
        <v>161</v>
      </c>
      <c r="D4" s="27" t="s">
        <v>89</v>
      </c>
      <c r="E4" s="27" t="s">
        <v>162</v>
      </c>
      <c r="F4" s="27" t="s">
        <v>163</v>
      </c>
      <c r="G4" s="27" t="s">
        <v>164</v>
      </c>
      <c r="H4" s="27" t="s">
        <v>165</v>
      </c>
    </row>
    <row r="5" spans="1:9" ht="15" customHeight="1" x14ac:dyDescent="0.25">
      <c r="A5" s="26"/>
      <c r="B5" s="28" t="s">
        <v>167</v>
      </c>
      <c r="C5" s="35" t="s">
        <v>170</v>
      </c>
      <c r="D5" s="28" t="s">
        <v>171</v>
      </c>
      <c r="E5" s="28">
        <v>383.52</v>
      </c>
      <c r="F5" s="29">
        <f>E5*1.5</f>
        <v>575.28</v>
      </c>
      <c r="G5" s="29">
        <f>H5/F5</f>
        <v>14427.756918370185</v>
      </c>
      <c r="H5" s="30">
        <v>8300000</v>
      </c>
    </row>
    <row r="6" spans="1:9" x14ac:dyDescent="0.25">
      <c r="A6" s="26"/>
      <c r="B6" s="28" t="s">
        <v>167</v>
      </c>
      <c r="C6" s="35" t="s">
        <v>170</v>
      </c>
      <c r="D6" s="28" t="s">
        <v>135</v>
      </c>
      <c r="E6" s="28">
        <v>503.54</v>
      </c>
      <c r="F6" s="29">
        <f>E6*1.5</f>
        <v>755.31000000000006</v>
      </c>
      <c r="G6" s="29">
        <f>H6/F6</f>
        <v>16019.912353867947</v>
      </c>
      <c r="H6" s="30">
        <v>12100000</v>
      </c>
    </row>
    <row r="7" spans="1:9" ht="15" customHeight="1" x14ac:dyDescent="0.25">
      <c r="A7" s="26"/>
      <c r="B7" s="28" t="s">
        <v>166</v>
      </c>
      <c r="C7" s="35" t="s">
        <v>170</v>
      </c>
      <c r="D7" s="28" t="s">
        <v>135</v>
      </c>
      <c r="E7" s="28">
        <v>615.37</v>
      </c>
      <c r="F7" s="29">
        <f>E7*1.5</f>
        <v>923.05500000000006</v>
      </c>
      <c r="G7" s="29">
        <f>H7/F7</f>
        <v>16033.714134044016</v>
      </c>
      <c r="H7" s="30">
        <v>14800000</v>
      </c>
    </row>
    <row r="8" spans="1:9" x14ac:dyDescent="0.25">
      <c r="A8" s="26"/>
      <c r="B8" s="28" t="s">
        <v>166</v>
      </c>
      <c r="C8" s="35" t="s">
        <v>170</v>
      </c>
      <c r="D8" s="28" t="s">
        <v>135</v>
      </c>
      <c r="E8" s="28">
        <v>629.9</v>
      </c>
      <c r="F8" s="29">
        <f>E8*1.5</f>
        <v>944.84999999999991</v>
      </c>
      <c r="G8" s="29">
        <f>H8/F8</f>
        <v>13229.613166111025</v>
      </c>
      <c r="H8" s="30">
        <v>12500000</v>
      </c>
    </row>
    <row r="9" spans="1:9" ht="15" customHeight="1" x14ac:dyDescent="0.25">
      <c r="A9" s="26"/>
      <c r="B9" s="28" t="s">
        <v>166</v>
      </c>
      <c r="C9" s="35" t="s">
        <v>170</v>
      </c>
      <c r="D9" s="28" t="s">
        <v>172</v>
      </c>
      <c r="E9" s="28">
        <v>2250</v>
      </c>
      <c r="F9" s="29">
        <f>E9*1.5</f>
        <v>3375</v>
      </c>
      <c r="G9" s="29">
        <f>H9/F9</f>
        <v>12148.148148148148</v>
      </c>
      <c r="H9" s="30">
        <v>41000000</v>
      </c>
    </row>
    <row r="10" spans="1:9" ht="15" customHeight="1" x14ac:dyDescent="0.25">
      <c r="A10" s="26"/>
      <c r="B10" s="31" t="s">
        <v>168</v>
      </c>
      <c r="C10" s="28"/>
      <c r="D10" s="28"/>
      <c r="E10" s="28"/>
      <c r="F10" s="28"/>
      <c r="G10" s="32">
        <f>AVERAGE(G5:G9)</f>
        <v>14371.828944108265</v>
      </c>
      <c r="H10" s="28"/>
    </row>
    <row r="11" spans="1:9" ht="15" customHeight="1" x14ac:dyDescent="0.25">
      <c r="B11" s="31" t="s">
        <v>169</v>
      </c>
      <c r="C11" s="28"/>
      <c r="D11" s="28"/>
      <c r="E11" s="28"/>
      <c r="F11" s="33"/>
      <c r="G11" s="31">
        <v>14400</v>
      </c>
      <c r="H11" s="31"/>
      <c r="I11" s="34"/>
    </row>
    <row r="12" spans="1:9" ht="15" customHeight="1" x14ac:dyDescent="0.25"/>
    <row r="13" spans="1:9" ht="15" customHeight="1" x14ac:dyDescent="0.25"/>
    <row r="14" spans="1:9" ht="15" customHeight="1" x14ac:dyDescent="0.25"/>
  </sheetData>
  <mergeCells count="1">
    <mergeCell ref="B3:H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17" workbookViewId="0">
      <selection activeCell="E19" sqref="E19"/>
    </sheetView>
  </sheetViews>
  <sheetFormatPr defaultRowHeight="15" x14ac:dyDescent="0.25"/>
  <sheetData>
    <row r="2" spans="2:13" x14ac:dyDescent="0.25">
      <c r="C2" s="10" t="s">
        <v>88</v>
      </c>
      <c r="D2" s="277"/>
      <c r="E2" s="277"/>
    </row>
    <row r="3" spans="2:13" x14ac:dyDescent="0.25">
      <c r="E3" s="9"/>
      <c r="F3" s="9"/>
      <c r="G3" s="9"/>
      <c r="H3" s="9"/>
      <c r="I3" s="9"/>
      <c r="J3" s="9"/>
    </row>
    <row r="4" spans="2:13" x14ac:dyDescent="0.25">
      <c r="B4" s="10" t="s">
        <v>89</v>
      </c>
      <c r="C4" s="8" t="s">
        <v>69</v>
      </c>
      <c r="D4" s="278" t="s">
        <v>70</v>
      </c>
      <c r="E4" s="278"/>
      <c r="F4" s="278"/>
      <c r="G4" s="11"/>
      <c r="H4" s="278" t="s">
        <v>71</v>
      </c>
      <c r="I4" s="278"/>
      <c r="J4" s="278"/>
      <c r="K4" s="278" t="s">
        <v>72</v>
      </c>
      <c r="L4" s="278"/>
      <c r="M4" s="278"/>
    </row>
    <row r="5" spans="2:13" x14ac:dyDescent="0.25">
      <c r="B5" s="10">
        <v>1</v>
      </c>
      <c r="C5" s="8"/>
      <c r="D5" s="8" t="s">
        <v>73</v>
      </c>
      <c r="E5" s="8" t="s">
        <v>74</v>
      </c>
      <c r="F5" s="8" t="s">
        <v>75</v>
      </c>
      <c r="G5" s="8"/>
      <c r="H5" s="8" t="s">
        <v>73</v>
      </c>
      <c r="I5" s="8" t="s">
        <v>74</v>
      </c>
      <c r="J5" s="8" t="s">
        <v>75</v>
      </c>
      <c r="K5" s="8" t="s">
        <v>73</v>
      </c>
      <c r="L5" s="8" t="s">
        <v>74</v>
      </c>
      <c r="M5" s="8" t="s">
        <v>75</v>
      </c>
    </row>
    <row r="6" spans="2:13" x14ac:dyDescent="0.25">
      <c r="C6" s="7" t="s">
        <v>76</v>
      </c>
      <c r="D6" s="7">
        <v>4.33</v>
      </c>
      <c r="E6" s="7">
        <v>2.25</v>
      </c>
      <c r="F6" s="7">
        <f>D6*E6</f>
        <v>9.7424999999999997</v>
      </c>
      <c r="G6" s="7" t="s">
        <v>90</v>
      </c>
      <c r="H6" s="7"/>
      <c r="I6" s="7"/>
      <c r="J6" s="7">
        <f>H6*I6</f>
        <v>0</v>
      </c>
      <c r="K6" s="7"/>
      <c r="L6" s="7"/>
      <c r="M6" s="7">
        <f>K6*L6</f>
        <v>0</v>
      </c>
    </row>
    <row r="7" spans="2:13" x14ac:dyDescent="0.25">
      <c r="C7" s="7"/>
      <c r="D7" s="7">
        <v>1.97</v>
      </c>
      <c r="E7" s="7">
        <v>0.65</v>
      </c>
      <c r="F7" s="7">
        <f t="shared" ref="F7:F33" si="0">D7*E7</f>
        <v>1.2805</v>
      </c>
      <c r="G7" s="7" t="s">
        <v>91</v>
      </c>
      <c r="H7" s="7"/>
      <c r="I7" s="7"/>
      <c r="J7" s="7">
        <f t="shared" ref="J7:J29" si="1">H7*I7</f>
        <v>0</v>
      </c>
      <c r="K7" s="7"/>
      <c r="L7" s="7"/>
      <c r="M7" s="7">
        <f t="shared" ref="M7:M29" si="2">K7*L7</f>
        <v>0</v>
      </c>
    </row>
    <row r="8" spans="2:13" x14ac:dyDescent="0.25">
      <c r="C8" s="7"/>
      <c r="D8" s="7"/>
      <c r="E8" s="7"/>
      <c r="F8" s="7">
        <f t="shared" si="0"/>
        <v>0</v>
      </c>
      <c r="G8" s="7"/>
      <c r="H8" s="7"/>
      <c r="I8" s="7"/>
      <c r="J8" s="7">
        <f t="shared" si="1"/>
        <v>0</v>
      </c>
      <c r="K8" s="7"/>
      <c r="L8" s="7"/>
      <c r="M8" s="7">
        <f t="shared" si="2"/>
        <v>0</v>
      </c>
    </row>
    <row r="9" spans="2:13" x14ac:dyDescent="0.25">
      <c r="C9" s="7" t="s">
        <v>79</v>
      </c>
      <c r="D9" s="7">
        <v>2.2400000000000002</v>
      </c>
      <c r="E9" s="7">
        <v>2.57</v>
      </c>
      <c r="F9" s="7">
        <f t="shared" si="0"/>
        <v>5.7568000000000001</v>
      </c>
      <c r="G9" s="7" t="s">
        <v>90</v>
      </c>
      <c r="H9" s="7"/>
      <c r="I9" s="7"/>
      <c r="J9" s="7">
        <f t="shared" si="1"/>
        <v>0</v>
      </c>
      <c r="K9" s="7"/>
      <c r="L9" s="7"/>
      <c r="M9" s="7">
        <f t="shared" si="2"/>
        <v>0</v>
      </c>
    </row>
    <row r="10" spans="2:13" x14ac:dyDescent="0.25">
      <c r="C10" s="7"/>
      <c r="D10" s="7">
        <v>2.29</v>
      </c>
      <c r="E10" s="7">
        <v>0.65</v>
      </c>
      <c r="F10" s="7">
        <f t="shared" si="0"/>
        <v>1.4885000000000002</v>
      </c>
      <c r="G10" s="7" t="s">
        <v>91</v>
      </c>
      <c r="H10" s="7"/>
      <c r="I10" s="7"/>
      <c r="J10" s="7">
        <f t="shared" si="1"/>
        <v>0</v>
      </c>
      <c r="K10" s="7"/>
      <c r="L10" s="7"/>
      <c r="M10" s="7">
        <f t="shared" si="2"/>
        <v>0</v>
      </c>
    </row>
    <row r="11" spans="2:13" x14ac:dyDescent="0.25">
      <c r="C11" s="7"/>
      <c r="D11" s="7"/>
      <c r="E11" s="7"/>
      <c r="F11" s="7">
        <f t="shared" si="0"/>
        <v>0</v>
      </c>
      <c r="G11" s="7"/>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t="s">
        <v>77</v>
      </c>
      <c r="D13" s="7">
        <v>2.84</v>
      </c>
      <c r="E13" s="7">
        <v>2.81</v>
      </c>
      <c r="F13" s="7">
        <f t="shared" si="0"/>
        <v>7.9803999999999995</v>
      </c>
      <c r="G13" s="7" t="s">
        <v>90</v>
      </c>
      <c r="H13" s="7"/>
      <c r="I13" s="7"/>
      <c r="J13" s="7">
        <f t="shared" si="1"/>
        <v>0</v>
      </c>
      <c r="K13" s="7"/>
      <c r="L13" s="7"/>
      <c r="M13" s="7">
        <f t="shared" si="2"/>
        <v>0</v>
      </c>
    </row>
    <row r="14" spans="2:13" x14ac:dyDescent="0.25">
      <c r="C14" s="7"/>
      <c r="D14" s="7">
        <v>1.27</v>
      </c>
      <c r="E14" s="7">
        <v>0.45</v>
      </c>
      <c r="F14" s="7">
        <f t="shared" si="0"/>
        <v>0.57150000000000001</v>
      </c>
      <c r="G14" s="7" t="s">
        <v>91</v>
      </c>
      <c r="H14" s="7"/>
      <c r="I14" s="7"/>
      <c r="J14" s="7">
        <f t="shared" si="1"/>
        <v>0</v>
      </c>
      <c r="K14" s="7"/>
      <c r="L14" s="7"/>
      <c r="M14" s="7">
        <f t="shared" si="2"/>
        <v>0</v>
      </c>
    </row>
    <row r="15" spans="2:13" x14ac:dyDescent="0.25">
      <c r="C15" s="7"/>
      <c r="D15" s="7">
        <v>1.27</v>
      </c>
      <c r="E15" s="7">
        <v>0.15</v>
      </c>
      <c r="F15" s="7">
        <f t="shared" si="0"/>
        <v>0.1905</v>
      </c>
      <c r="G15" s="7"/>
      <c r="H15" s="7"/>
      <c r="I15" s="7"/>
      <c r="J15" s="7">
        <f t="shared" si="1"/>
        <v>0</v>
      </c>
      <c r="K15" s="7"/>
      <c r="L15" s="7"/>
      <c r="M15" s="7">
        <f t="shared" si="2"/>
        <v>0</v>
      </c>
    </row>
    <row r="16" spans="2:13" x14ac:dyDescent="0.25">
      <c r="C16" s="7"/>
      <c r="D16" s="7"/>
      <c r="E16" s="7"/>
      <c r="F16" s="7">
        <f t="shared" si="0"/>
        <v>0</v>
      </c>
      <c r="G16" s="7"/>
      <c r="H16" s="7"/>
      <c r="I16" s="7"/>
      <c r="J16" s="7">
        <f t="shared" si="1"/>
        <v>0</v>
      </c>
      <c r="K16" s="7"/>
      <c r="L16" s="7"/>
      <c r="M16" s="7">
        <f t="shared" si="2"/>
        <v>0</v>
      </c>
    </row>
    <row r="17" spans="3:13" x14ac:dyDescent="0.25">
      <c r="C17" s="7" t="s">
        <v>78</v>
      </c>
      <c r="D17" s="7">
        <v>3.45</v>
      </c>
      <c r="E17" s="7">
        <v>2.25</v>
      </c>
      <c r="F17" s="7">
        <f t="shared" si="0"/>
        <v>7.7625000000000002</v>
      </c>
      <c r="G17" s="7" t="s">
        <v>90</v>
      </c>
      <c r="H17" s="7"/>
      <c r="I17" s="7"/>
      <c r="J17" s="7">
        <f t="shared" si="1"/>
        <v>0</v>
      </c>
      <c r="K17" s="7"/>
      <c r="L17" s="7"/>
      <c r="M17" s="7">
        <f t="shared" si="2"/>
        <v>0</v>
      </c>
    </row>
    <row r="18" spans="3:13" x14ac:dyDescent="0.25">
      <c r="C18" s="7"/>
      <c r="D18" s="7">
        <v>1.93</v>
      </c>
      <c r="E18" s="7">
        <v>0.35</v>
      </c>
      <c r="F18" s="7">
        <f t="shared" si="0"/>
        <v>0.67549999999999999</v>
      </c>
      <c r="G18" s="7" t="s">
        <v>91</v>
      </c>
      <c r="H18" s="7"/>
      <c r="I18" s="7"/>
      <c r="J18" s="7">
        <f t="shared" si="1"/>
        <v>0</v>
      </c>
      <c r="K18" s="7"/>
      <c r="L18" s="7"/>
      <c r="M18" s="7">
        <f t="shared" si="2"/>
        <v>0</v>
      </c>
    </row>
    <row r="19" spans="3:13" x14ac:dyDescent="0.25">
      <c r="C19" s="7"/>
      <c r="D19" s="7">
        <v>1.78</v>
      </c>
      <c r="E19" s="7">
        <v>0.45</v>
      </c>
      <c r="F19" s="7">
        <f t="shared" si="0"/>
        <v>0.80100000000000005</v>
      </c>
      <c r="G19" s="7"/>
      <c r="H19" s="7"/>
      <c r="I19" s="7"/>
      <c r="J19" s="7">
        <f t="shared" si="1"/>
        <v>0</v>
      </c>
      <c r="K19" s="7"/>
      <c r="L19" s="7"/>
      <c r="M19" s="7">
        <f t="shared" si="2"/>
        <v>0</v>
      </c>
    </row>
    <row r="20" spans="3:13" x14ac:dyDescent="0.25">
      <c r="C20" s="7" t="s">
        <v>78</v>
      </c>
      <c r="D20" s="7">
        <v>1.78</v>
      </c>
      <c r="E20" s="7">
        <v>0.15</v>
      </c>
      <c r="F20" s="7">
        <f t="shared" si="0"/>
        <v>0.26700000000000002</v>
      </c>
      <c r="G20" s="7" t="s">
        <v>90</v>
      </c>
      <c r="H20" s="7"/>
      <c r="I20" s="7"/>
      <c r="J20" s="7">
        <f t="shared" si="1"/>
        <v>0</v>
      </c>
      <c r="K20" s="7"/>
      <c r="L20" s="7"/>
      <c r="M20" s="7">
        <f t="shared" si="2"/>
        <v>0</v>
      </c>
    </row>
    <row r="21" spans="3:13" x14ac:dyDescent="0.25">
      <c r="C21" s="7"/>
      <c r="D21" s="7"/>
      <c r="E21" s="7"/>
      <c r="F21" s="7">
        <f t="shared" si="0"/>
        <v>0</v>
      </c>
      <c r="G21" s="7" t="s">
        <v>91</v>
      </c>
      <c r="H21" s="7"/>
      <c r="I21" s="7"/>
      <c r="J21" s="7">
        <f t="shared" si="1"/>
        <v>0</v>
      </c>
      <c r="K21" s="7"/>
      <c r="L21" s="7"/>
      <c r="M21" s="7">
        <f t="shared" si="2"/>
        <v>0</v>
      </c>
    </row>
    <row r="22" spans="3:13" x14ac:dyDescent="0.25">
      <c r="C22" s="7"/>
      <c r="D22" s="7"/>
      <c r="E22" s="7"/>
      <c r="F22" s="7">
        <f t="shared" si="0"/>
        <v>0</v>
      </c>
      <c r="G22" s="7"/>
      <c r="H22" s="7"/>
      <c r="I22" s="7"/>
      <c r="J22" s="7">
        <f t="shared" si="1"/>
        <v>0</v>
      </c>
      <c r="K22" s="7"/>
      <c r="L22" s="7"/>
      <c r="M22" s="7">
        <f t="shared" si="2"/>
        <v>0</v>
      </c>
    </row>
    <row r="23" spans="3:13" x14ac:dyDescent="0.25">
      <c r="C23" s="7" t="s">
        <v>84</v>
      </c>
      <c r="D23" s="7">
        <v>1.37</v>
      </c>
      <c r="E23" s="7">
        <v>2.13</v>
      </c>
      <c r="F23" s="7">
        <f t="shared" si="0"/>
        <v>2.9180999999999999</v>
      </c>
      <c r="G23" s="7" t="s">
        <v>92</v>
      </c>
      <c r="H23" s="7"/>
      <c r="I23" s="7"/>
      <c r="J23" s="7">
        <f t="shared" si="1"/>
        <v>0</v>
      </c>
      <c r="K23" s="7"/>
      <c r="L23" s="7"/>
      <c r="M23" s="7">
        <f t="shared" si="2"/>
        <v>0</v>
      </c>
    </row>
    <row r="24" spans="3:13" x14ac:dyDescent="0.25">
      <c r="C24" s="7" t="s">
        <v>85</v>
      </c>
      <c r="D24" s="7">
        <v>1.53</v>
      </c>
      <c r="E24" s="7">
        <v>2.13</v>
      </c>
      <c r="F24" s="7">
        <f t="shared" si="0"/>
        <v>3.2588999999999997</v>
      </c>
      <c r="G24" s="7" t="s">
        <v>92</v>
      </c>
      <c r="H24" s="7"/>
      <c r="I24" s="7"/>
      <c r="J24" s="7">
        <f t="shared" si="1"/>
        <v>0</v>
      </c>
      <c r="K24" s="7"/>
      <c r="L24" s="7"/>
      <c r="M24" s="7">
        <f t="shared" si="2"/>
        <v>0</v>
      </c>
    </row>
    <row r="25" spans="3:13" x14ac:dyDescent="0.25">
      <c r="C25" s="7" t="s">
        <v>86</v>
      </c>
      <c r="D25" s="7"/>
      <c r="E25" s="7"/>
      <c r="F25" s="7">
        <f t="shared" si="0"/>
        <v>0</v>
      </c>
      <c r="G25" s="7" t="s">
        <v>92</v>
      </c>
      <c r="H25" s="7"/>
      <c r="I25" s="7"/>
      <c r="J25" s="7">
        <f t="shared" si="1"/>
        <v>0</v>
      </c>
      <c r="K25" s="7"/>
      <c r="L25" s="7"/>
      <c r="M25" s="7">
        <f t="shared" si="2"/>
        <v>0</v>
      </c>
    </row>
    <row r="26" spans="3:13" x14ac:dyDescent="0.25">
      <c r="C26" s="7"/>
      <c r="D26" s="7"/>
      <c r="E26" s="7"/>
      <c r="F26" s="7">
        <f t="shared" si="0"/>
        <v>0</v>
      </c>
      <c r="G26" s="7"/>
      <c r="H26" s="7"/>
      <c r="I26" s="7"/>
      <c r="J26" s="7">
        <f t="shared" si="1"/>
        <v>0</v>
      </c>
      <c r="K26" s="7"/>
      <c r="L26" s="7"/>
      <c r="M26" s="7">
        <f t="shared" si="2"/>
        <v>0</v>
      </c>
    </row>
    <row r="27" spans="3:13" x14ac:dyDescent="0.25">
      <c r="C27" s="7" t="s">
        <v>80</v>
      </c>
      <c r="D27" s="7">
        <v>1.37</v>
      </c>
      <c r="E27" s="7">
        <v>0.5</v>
      </c>
      <c r="F27" s="7">
        <f t="shared" si="0"/>
        <v>0.68500000000000005</v>
      </c>
      <c r="G27" s="7"/>
      <c r="H27" s="7"/>
      <c r="I27" s="7"/>
      <c r="J27" s="7">
        <f t="shared" si="1"/>
        <v>0</v>
      </c>
      <c r="K27" s="7"/>
      <c r="L27" s="7"/>
      <c r="M27" s="7">
        <f t="shared" si="2"/>
        <v>0</v>
      </c>
    </row>
    <row r="28" spans="3:13" x14ac:dyDescent="0.25">
      <c r="C28" s="7" t="s">
        <v>81</v>
      </c>
      <c r="D28" s="7">
        <v>0.4</v>
      </c>
      <c r="E28" s="7">
        <v>1.07</v>
      </c>
      <c r="F28" s="7">
        <f t="shared" si="0"/>
        <v>0.42800000000000005</v>
      </c>
      <c r="G28" s="7"/>
      <c r="H28" s="7"/>
      <c r="I28" s="7"/>
      <c r="J28" s="7">
        <f t="shared" si="1"/>
        <v>0</v>
      </c>
      <c r="K28" s="7"/>
      <c r="L28" s="7"/>
      <c r="M28" s="7">
        <f t="shared" si="2"/>
        <v>0</v>
      </c>
    </row>
    <row r="29" spans="3:13" x14ac:dyDescent="0.25">
      <c r="C29" s="7" t="s">
        <v>82</v>
      </c>
      <c r="D29" s="7">
        <v>1.2</v>
      </c>
      <c r="E29" s="7">
        <v>1.07</v>
      </c>
      <c r="F29" s="7">
        <f t="shared" si="0"/>
        <v>1.284</v>
      </c>
      <c r="G29" s="7"/>
      <c r="H29" s="7"/>
      <c r="I29" s="7"/>
      <c r="J29" s="7">
        <f t="shared" si="1"/>
        <v>0</v>
      </c>
      <c r="K29" s="7"/>
      <c r="L29" s="7"/>
      <c r="M29" s="7">
        <f t="shared" si="2"/>
        <v>0</v>
      </c>
    </row>
    <row r="30" spans="3:13" x14ac:dyDescent="0.25">
      <c r="C30" s="7" t="s">
        <v>83</v>
      </c>
      <c r="D30" s="7">
        <v>2.21</v>
      </c>
      <c r="E30" s="7">
        <v>0.8</v>
      </c>
      <c r="F30" s="7">
        <f t="shared" si="0"/>
        <v>1.768</v>
      </c>
      <c r="G30" s="7"/>
      <c r="H30" s="7"/>
      <c r="I30" s="7"/>
      <c r="J30" s="7">
        <f>H30*I30</f>
        <v>0</v>
      </c>
      <c r="K30" s="7"/>
      <c r="L30" s="7"/>
      <c r="M30" s="7">
        <f>K30*L30</f>
        <v>0</v>
      </c>
    </row>
    <row r="31" spans="3:13" x14ac:dyDescent="0.25">
      <c r="C31" s="7"/>
      <c r="D31" s="7"/>
      <c r="E31" s="7"/>
      <c r="F31" s="7">
        <f t="shared" si="0"/>
        <v>0</v>
      </c>
      <c r="G31" s="7"/>
      <c r="H31" s="7"/>
      <c r="I31" s="7"/>
      <c r="J31" s="7">
        <f>H31*I31</f>
        <v>0</v>
      </c>
      <c r="K31" s="7"/>
      <c r="L31" s="7"/>
      <c r="M31" s="7">
        <f>K31*L31</f>
        <v>0</v>
      </c>
    </row>
    <row r="32" spans="3:13" x14ac:dyDescent="0.25">
      <c r="C32" s="7"/>
      <c r="D32" s="7"/>
      <c r="E32" s="7"/>
      <c r="F32" s="7">
        <f t="shared" si="0"/>
        <v>0</v>
      </c>
      <c r="G32" s="7"/>
      <c r="H32" s="7"/>
      <c r="I32" s="7"/>
      <c r="J32" s="7">
        <f>H32*I32</f>
        <v>0</v>
      </c>
      <c r="K32" s="7"/>
      <c r="L32" s="7"/>
      <c r="M32" s="7">
        <f>K32*L32</f>
        <v>0</v>
      </c>
    </row>
    <row r="33" spans="3:13" x14ac:dyDescent="0.25">
      <c r="C33" s="7"/>
      <c r="D33" s="7"/>
      <c r="E33" s="7"/>
      <c r="F33" s="7">
        <f t="shared" si="0"/>
        <v>0</v>
      </c>
      <c r="G33" s="7"/>
      <c r="H33" s="7"/>
      <c r="I33" s="7"/>
      <c r="J33" s="7">
        <f>H33*I33</f>
        <v>0</v>
      </c>
      <c r="K33" s="7"/>
      <c r="L33" s="7"/>
      <c r="M33" s="7">
        <f>K33*L33</f>
        <v>0</v>
      </c>
    </row>
    <row r="34" spans="3:13" x14ac:dyDescent="0.25">
      <c r="C34" s="7" t="s">
        <v>87</v>
      </c>
      <c r="D34" s="7"/>
      <c r="E34" s="7">
        <f>F34*10.764</f>
        <v>504.38704680000001</v>
      </c>
      <c r="F34" s="7">
        <f>SUM(F6:F33)</f>
        <v>46.858700000000006</v>
      </c>
      <c r="G34" s="7"/>
      <c r="H34" s="7"/>
      <c r="I34" s="7">
        <f>J34*10.764</f>
        <v>0</v>
      </c>
      <c r="J34" s="7">
        <f>SUM(J6:J33)</f>
        <v>0</v>
      </c>
      <c r="K34" s="7"/>
      <c r="L34" s="7">
        <f>M34*10.764</f>
        <v>0</v>
      </c>
      <c r="M34" s="7">
        <f>SUM(M6:M33)</f>
        <v>0</v>
      </c>
    </row>
  </sheetData>
  <mergeCells count="4">
    <mergeCell ref="D2:E2"/>
    <mergeCell ref="D4:F4"/>
    <mergeCell ref="H4:J4"/>
    <mergeCell ref="K4:M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0" workbookViewId="0">
      <selection activeCell="F35" sqref="F3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2.74</v>
      </c>
      <c r="F14" s="7">
        <v>2.8</v>
      </c>
      <c r="G14" s="7">
        <f t="shared" si="0"/>
        <v>7.6719999999999997</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497.89850760000002</v>
      </c>
      <c r="G35" s="7">
        <f>SUM(G7:G34)</f>
        <v>46.255900000000004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6" workbookViewId="0">
      <selection activeCell="E7" sqref="E7:F29"/>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2.74</v>
      </c>
      <c r="F14" s="7">
        <v>2.8</v>
      </c>
      <c r="G14" s="7">
        <f t="shared" si="0"/>
        <v>7.6719999999999997</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1.57</v>
      </c>
      <c r="F21" s="7">
        <v>0.45</v>
      </c>
      <c r="G21" s="7">
        <f t="shared" si="0"/>
        <v>0.70650000000000002</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1.57</v>
      </c>
      <c r="F23" s="7">
        <v>0.15</v>
      </c>
      <c r="G23" s="7">
        <f t="shared" si="0"/>
        <v>0.23549999999999999</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1.1299999999999999</v>
      </c>
      <c r="F28" s="7">
        <v>1.06</v>
      </c>
      <c r="G28" s="7">
        <f t="shared" si="0"/>
        <v>1.1978</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495.74355479999997</v>
      </c>
      <c r="G35" s="7">
        <f>SUM(G7:G34)</f>
        <v>46.055700000000002</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6" workbookViewId="0">
      <selection activeCell="O35" sqref="O3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4.41</v>
      </c>
      <c r="F7" s="7">
        <v>2.25</v>
      </c>
      <c r="G7" s="7">
        <f>E7*F7</f>
        <v>9.9224999999999994</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2.29</v>
      </c>
      <c r="F9" s="7">
        <v>0.8</v>
      </c>
      <c r="G9" s="7">
        <f t="shared" si="0"/>
        <v>1.8320000000000001</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2.75</v>
      </c>
      <c r="F14" s="7">
        <v>2.8</v>
      </c>
      <c r="G14" s="7">
        <f t="shared" si="0"/>
        <v>7.6999999999999993</v>
      </c>
      <c r="H14" s="7" t="s">
        <v>90</v>
      </c>
      <c r="I14" s="7"/>
      <c r="J14" s="7"/>
      <c r="K14" s="7">
        <f t="shared" si="1"/>
        <v>0</v>
      </c>
      <c r="L14" s="7"/>
      <c r="M14" s="7"/>
      <c r="N14" s="7">
        <f t="shared" si="2"/>
        <v>0</v>
      </c>
    </row>
    <row r="15" spans="3:14" x14ac:dyDescent="0.25">
      <c r="D15" s="7"/>
      <c r="E15" s="7">
        <v>1.27</v>
      </c>
      <c r="F15" s="7">
        <v>0.45</v>
      </c>
      <c r="G15" s="7">
        <f t="shared" si="0"/>
        <v>0.57150000000000001</v>
      </c>
      <c r="H15" s="7" t="s">
        <v>91</v>
      </c>
      <c r="I15" s="7"/>
      <c r="J15" s="7"/>
      <c r="K15" s="7">
        <f t="shared" si="1"/>
        <v>0</v>
      </c>
      <c r="L15" s="7"/>
      <c r="M15" s="7"/>
      <c r="N15" s="7">
        <f t="shared" si="2"/>
        <v>0</v>
      </c>
    </row>
    <row r="16" spans="3:14" x14ac:dyDescent="0.25">
      <c r="D16" s="7"/>
      <c r="E16" s="7">
        <v>1.27</v>
      </c>
      <c r="F16" s="7">
        <v>0.15</v>
      </c>
      <c r="G16" s="7">
        <f t="shared" si="0"/>
        <v>0.1905</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1.58</v>
      </c>
      <c r="F21" s="7">
        <v>0.45</v>
      </c>
      <c r="G21" s="7">
        <f t="shared" si="0"/>
        <v>0.71100000000000008</v>
      </c>
      <c r="H21" s="7" t="s">
        <v>90</v>
      </c>
      <c r="I21" s="7"/>
      <c r="J21" s="7"/>
      <c r="K21" s="7">
        <f t="shared" si="1"/>
        <v>0</v>
      </c>
      <c r="L21" s="7"/>
      <c r="M21" s="7"/>
      <c r="N21" s="7">
        <f t="shared" si="2"/>
        <v>0</v>
      </c>
    </row>
    <row r="22" spans="4:14" x14ac:dyDescent="0.25">
      <c r="D22" s="7"/>
      <c r="E22" s="7">
        <v>1.58</v>
      </c>
      <c r="F22" s="7">
        <v>0.15</v>
      </c>
      <c r="G22" s="7">
        <f t="shared" si="0"/>
        <v>0.23699999999999999</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0.4</v>
      </c>
      <c r="F28" s="7">
        <v>1.06</v>
      </c>
      <c r="G28" s="7">
        <f t="shared" si="0"/>
        <v>0.42400000000000004</v>
      </c>
      <c r="H28" s="7"/>
      <c r="I28" s="7"/>
      <c r="J28" s="7"/>
      <c r="K28" s="7">
        <f t="shared" si="1"/>
        <v>0</v>
      </c>
      <c r="L28" s="7"/>
      <c r="M28" s="7"/>
      <c r="N28" s="7">
        <f t="shared" si="2"/>
        <v>0</v>
      </c>
    </row>
    <row r="29" spans="4:14" x14ac:dyDescent="0.25">
      <c r="D29" s="7" t="s">
        <v>81</v>
      </c>
      <c r="E29" s="7">
        <v>1.1299999999999999</v>
      </c>
      <c r="F29" s="7">
        <v>1.06</v>
      </c>
      <c r="G29" s="7">
        <f t="shared" si="0"/>
        <v>1.1978</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498.73594679999997</v>
      </c>
      <c r="G35" s="7">
        <f>SUM(G7:G34)</f>
        <v>46.3337</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9" workbookViewId="0">
      <selection activeCell="E7" sqref="E7:F30"/>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2.74</v>
      </c>
      <c r="F14" s="7">
        <v>2.8</v>
      </c>
      <c r="G14" s="7">
        <f t="shared" si="0"/>
        <v>7.6719999999999997</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1.38</v>
      </c>
      <c r="F20" s="7">
        <v>0.5</v>
      </c>
      <c r="G20" s="7">
        <f t="shared" si="0"/>
        <v>0.69</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497.95232759999999</v>
      </c>
      <c r="G35" s="7">
        <f>SUM(G7:G34)</f>
        <v>46.260899999999999</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6" workbookViewId="0">
      <selection activeCell="I36" sqref="I36"/>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5.03</v>
      </c>
      <c r="F7" s="7">
        <v>2.5499999999999998</v>
      </c>
      <c r="G7" s="7">
        <f>E7*F7</f>
        <v>12.826499999999999</v>
      </c>
      <c r="H7" s="7" t="s">
        <v>90</v>
      </c>
      <c r="I7" s="7"/>
      <c r="J7" s="7"/>
      <c r="K7" s="7">
        <f>I7*J7</f>
        <v>0</v>
      </c>
      <c r="L7" s="7"/>
      <c r="M7" s="7"/>
      <c r="N7" s="7">
        <f>L7*M7</f>
        <v>0</v>
      </c>
    </row>
    <row r="8" spans="3:14" x14ac:dyDescent="0.25">
      <c r="D8" s="7"/>
      <c r="E8" s="7">
        <v>2.92</v>
      </c>
      <c r="F8" s="7">
        <v>1.35</v>
      </c>
      <c r="G8" s="7">
        <f t="shared" ref="G8:G34" si="0">E8*F8</f>
        <v>3.9420000000000002</v>
      </c>
      <c r="H8" s="7" t="s">
        <v>91</v>
      </c>
      <c r="I8" s="7"/>
      <c r="J8" s="7"/>
      <c r="K8" s="7">
        <f t="shared" ref="K8:K34" si="1">I8*J8</f>
        <v>0</v>
      </c>
      <c r="L8" s="7"/>
      <c r="M8" s="7"/>
      <c r="N8" s="7">
        <f t="shared" ref="N8:N34" si="2">L8*M8</f>
        <v>0</v>
      </c>
    </row>
    <row r="9" spans="3:14" x14ac:dyDescent="0.25">
      <c r="D9" s="7"/>
      <c r="E9" s="7">
        <v>1.96</v>
      </c>
      <c r="F9" s="7">
        <v>0.45</v>
      </c>
      <c r="G9" s="7">
        <f t="shared" si="0"/>
        <v>0.88200000000000001</v>
      </c>
      <c r="H9" s="7"/>
      <c r="I9" s="7"/>
      <c r="J9" s="7"/>
      <c r="K9" s="7">
        <f t="shared" si="1"/>
        <v>0</v>
      </c>
      <c r="L9" s="7"/>
      <c r="M9" s="7"/>
      <c r="N9" s="7">
        <f t="shared" si="2"/>
        <v>0</v>
      </c>
    </row>
    <row r="10" spans="3:14" x14ac:dyDescent="0.25">
      <c r="D10" s="7"/>
      <c r="E10" s="7">
        <v>2.67</v>
      </c>
      <c r="F10" s="7">
        <v>0.65</v>
      </c>
      <c r="G10" s="7">
        <f t="shared" si="0"/>
        <v>1.7355</v>
      </c>
      <c r="H10" s="7" t="s">
        <v>90</v>
      </c>
      <c r="I10" s="7"/>
      <c r="J10" s="7"/>
      <c r="K10" s="7">
        <f t="shared" si="1"/>
        <v>0</v>
      </c>
      <c r="L10" s="7"/>
      <c r="M10" s="7"/>
      <c r="N10" s="7">
        <f t="shared" si="2"/>
        <v>0</v>
      </c>
    </row>
    <row r="11" spans="3:14" x14ac:dyDescent="0.25">
      <c r="D11" s="7"/>
      <c r="E11" s="7">
        <v>2.2200000000000002</v>
      </c>
      <c r="F11" s="7">
        <v>0.8</v>
      </c>
      <c r="G11" s="7">
        <f t="shared" si="0"/>
        <v>1.7760000000000002</v>
      </c>
      <c r="H11" s="7" t="s">
        <v>91</v>
      </c>
      <c r="I11" s="7"/>
      <c r="J11" s="7"/>
      <c r="K11" s="7">
        <f t="shared" si="1"/>
        <v>0</v>
      </c>
      <c r="L11" s="7"/>
      <c r="M11" s="7"/>
      <c r="N11" s="7">
        <f t="shared" si="2"/>
        <v>0</v>
      </c>
    </row>
    <row r="12" spans="3:14" x14ac:dyDescent="0.25">
      <c r="D12" s="7" t="s">
        <v>79</v>
      </c>
      <c r="E12" s="7">
        <v>2.15</v>
      </c>
      <c r="F12" s="7">
        <v>2.7549999999999999</v>
      </c>
      <c r="G12" s="7">
        <f t="shared" si="0"/>
        <v>5.9232499999999995</v>
      </c>
      <c r="H12" s="7"/>
      <c r="I12" s="7"/>
      <c r="J12" s="7"/>
      <c r="K12" s="7">
        <f t="shared" si="1"/>
        <v>0</v>
      </c>
      <c r="L12" s="7"/>
      <c r="M12" s="7"/>
      <c r="N12" s="7">
        <f t="shared" si="2"/>
        <v>0</v>
      </c>
    </row>
    <row r="13" spans="3:14" x14ac:dyDescent="0.25">
      <c r="D13" s="7"/>
      <c r="E13" s="7">
        <v>2.35</v>
      </c>
      <c r="F13" s="7">
        <v>0.65</v>
      </c>
      <c r="G13" s="7">
        <f t="shared" si="0"/>
        <v>1.5275000000000001</v>
      </c>
      <c r="H13" s="7"/>
      <c r="I13" s="7"/>
      <c r="J13" s="7"/>
      <c r="K13" s="7">
        <f t="shared" si="1"/>
        <v>0</v>
      </c>
      <c r="L13" s="7"/>
      <c r="M13" s="7"/>
      <c r="N13" s="7">
        <f t="shared" si="2"/>
        <v>0</v>
      </c>
    </row>
    <row r="14" spans="3:14" x14ac:dyDescent="0.25">
      <c r="D14" s="7" t="s">
        <v>77</v>
      </c>
      <c r="E14" s="7">
        <v>3.28</v>
      </c>
      <c r="F14" s="7">
        <v>2.25</v>
      </c>
      <c r="G14" s="7">
        <f t="shared" si="0"/>
        <v>7.38</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3.95</v>
      </c>
      <c r="F18" s="7">
        <v>2.25</v>
      </c>
      <c r="G18" s="7">
        <f t="shared" si="0"/>
        <v>8.8875000000000011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1.9</v>
      </c>
      <c r="F21" s="7">
        <v>0.35</v>
      </c>
      <c r="G21" s="7">
        <f t="shared" si="0"/>
        <v>0.66499999999999992</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2.14</v>
      </c>
      <c r="F25" s="7">
        <v>1.38</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623.12742179999998</v>
      </c>
      <c r="G35" s="7">
        <f>SUM(G7:G34)</f>
        <v>57.889950000000006</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9" workbookViewId="0">
      <selection activeCell="E7" sqref="E7:F29"/>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2.75</v>
      </c>
      <c r="F14" s="7">
        <v>2.8</v>
      </c>
      <c r="G14" s="7">
        <f t="shared" si="0"/>
        <v>7.6999999999999993</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1.38</v>
      </c>
      <c r="F20" s="7">
        <v>0.5</v>
      </c>
      <c r="G20" s="7">
        <f t="shared" si="0"/>
        <v>0.69</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498.25371959999995</v>
      </c>
      <c r="G35" s="7">
        <f>SUM(G7:G34)</f>
        <v>46.288899999999998</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9" workbookViewId="0">
      <selection activeCell="J30" sqref="J30"/>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2.75</v>
      </c>
      <c r="F14" s="7">
        <v>2.8</v>
      </c>
      <c r="G14" s="7">
        <f t="shared" si="0"/>
        <v>7.6999999999999993</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498.19989959999998</v>
      </c>
      <c r="G35" s="7">
        <f>SUM(G7:G34)</f>
        <v>46.283900000000003</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7" workbookViewId="0">
      <selection activeCell="O38" sqref="O38"/>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5.03</v>
      </c>
      <c r="F7" s="7">
        <v>2.5499999999999998</v>
      </c>
      <c r="G7" s="7">
        <f>E7*F7</f>
        <v>12.826499999999999</v>
      </c>
      <c r="H7" s="7" t="s">
        <v>90</v>
      </c>
      <c r="I7" s="7"/>
      <c r="J7" s="7"/>
      <c r="K7" s="7">
        <f>I7*J7</f>
        <v>0</v>
      </c>
      <c r="L7" s="7"/>
      <c r="M7" s="7"/>
      <c r="N7" s="7">
        <f>L7*M7</f>
        <v>0</v>
      </c>
    </row>
    <row r="8" spans="3:14" x14ac:dyDescent="0.25">
      <c r="D8" s="7"/>
      <c r="E8" s="7">
        <v>2.82</v>
      </c>
      <c r="F8" s="7">
        <v>1.34</v>
      </c>
      <c r="G8" s="7">
        <f t="shared" ref="G8:G34" si="0">E8*F8</f>
        <v>3.7787999999999999</v>
      </c>
      <c r="H8" s="7" t="s">
        <v>91</v>
      </c>
      <c r="I8" s="7"/>
      <c r="J8" s="7"/>
      <c r="K8" s="7">
        <f t="shared" ref="K8:K34" si="1">I8*J8</f>
        <v>0</v>
      </c>
      <c r="L8" s="7"/>
      <c r="M8" s="7"/>
      <c r="N8" s="7">
        <f t="shared" ref="N8:N34" si="2">L8*M8</f>
        <v>0</v>
      </c>
    </row>
    <row r="9" spans="3:14" x14ac:dyDescent="0.25">
      <c r="D9" s="7"/>
      <c r="E9" s="7"/>
      <c r="F9" s="7"/>
      <c r="G9" s="7">
        <f t="shared" si="0"/>
        <v>0</v>
      </c>
      <c r="H9" s="7"/>
      <c r="I9" s="7"/>
      <c r="J9" s="7"/>
      <c r="K9" s="7">
        <f t="shared" si="1"/>
        <v>0</v>
      </c>
      <c r="L9" s="7"/>
      <c r="M9" s="7"/>
      <c r="N9" s="7">
        <f t="shared" si="2"/>
        <v>0</v>
      </c>
    </row>
    <row r="10" spans="3:14" x14ac:dyDescent="0.25">
      <c r="D10" s="7" t="s">
        <v>79</v>
      </c>
      <c r="E10" s="7">
        <v>2.67</v>
      </c>
      <c r="F10" s="7">
        <v>0.65</v>
      </c>
      <c r="G10" s="7">
        <f t="shared" si="0"/>
        <v>1.7355</v>
      </c>
      <c r="H10" s="7" t="s">
        <v>90</v>
      </c>
      <c r="I10" s="7"/>
      <c r="J10" s="7"/>
      <c r="K10" s="7">
        <f t="shared" si="1"/>
        <v>0</v>
      </c>
      <c r="L10" s="7"/>
      <c r="M10" s="7"/>
      <c r="N10" s="7">
        <f t="shared" si="2"/>
        <v>0</v>
      </c>
    </row>
    <row r="11" spans="3:14" x14ac:dyDescent="0.25">
      <c r="D11" s="7"/>
      <c r="E11" s="7">
        <v>2.2200000000000002</v>
      </c>
      <c r="F11" s="7">
        <v>0.8</v>
      </c>
      <c r="G11" s="7">
        <f t="shared" si="0"/>
        <v>1.7760000000000002</v>
      </c>
      <c r="H11" s="7" t="s">
        <v>91</v>
      </c>
      <c r="I11" s="7"/>
      <c r="J11" s="7"/>
      <c r="K11" s="7">
        <f t="shared" si="1"/>
        <v>0</v>
      </c>
      <c r="L11" s="7"/>
      <c r="M11" s="7"/>
      <c r="N11" s="7">
        <f t="shared" si="2"/>
        <v>0</v>
      </c>
    </row>
    <row r="12" spans="3:14" x14ac:dyDescent="0.25">
      <c r="D12" s="7"/>
      <c r="E12" s="7">
        <v>2.15</v>
      </c>
      <c r="F12" s="7">
        <v>2.7549999999999999</v>
      </c>
      <c r="G12" s="7">
        <f t="shared" si="0"/>
        <v>5.9232499999999995</v>
      </c>
      <c r="H12" s="7"/>
      <c r="I12" s="7"/>
      <c r="J12" s="7"/>
      <c r="K12" s="7">
        <f t="shared" si="1"/>
        <v>0</v>
      </c>
      <c r="L12" s="7"/>
      <c r="M12" s="7"/>
      <c r="N12" s="7">
        <f t="shared" si="2"/>
        <v>0</v>
      </c>
    </row>
    <row r="13" spans="3:14" x14ac:dyDescent="0.25">
      <c r="D13" s="7"/>
      <c r="E13" s="7">
        <v>2.35</v>
      </c>
      <c r="F13" s="7">
        <v>0.65</v>
      </c>
      <c r="G13" s="7">
        <f t="shared" si="0"/>
        <v>1.5275000000000001</v>
      </c>
      <c r="H13" s="7"/>
      <c r="I13" s="7"/>
      <c r="J13" s="7"/>
      <c r="K13" s="7">
        <f t="shared" si="1"/>
        <v>0</v>
      </c>
      <c r="L13" s="7"/>
      <c r="M13" s="7"/>
      <c r="N13" s="7">
        <f t="shared" si="2"/>
        <v>0</v>
      </c>
    </row>
    <row r="14" spans="3:14" x14ac:dyDescent="0.25">
      <c r="D14" s="7" t="s">
        <v>77</v>
      </c>
      <c r="E14" s="7">
        <v>3.28</v>
      </c>
      <c r="F14" s="7">
        <v>2.25</v>
      </c>
      <c r="G14" s="7">
        <f t="shared" si="0"/>
        <v>7.38</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3.95</v>
      </c>
      <c r="F18" s="7">
        <v>2.25</v>
      </c>
      <c r="G18" s="7">
        <f t="shared" si="0"/>
        <v>8.8875000000000011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1.9</v>
      </c>
      <c r="F21" s="7">
        <v>0.35</v>
      </c>
      <c r="G21" s="7">
        <f t="shared" si="0"/>
        <v>0.66499999999999992</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2.14</v>
      </c>
      <c r="F25" s="7">
        <v>1.38</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611.87688900000012</v>
      </c>
      <c r="G35" s="7">
        <f>SUM(G7:G34)</f>
        <v>56.844750000000012</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3" workbookViewId="0">
      <selection activeCell="F15" sqref="F1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5.03</v>
      </c>
      <c r="F7" s="7">
        <v>2.5499999999999998</v>
      </c>
      <c r="G7" s="7">
        <f>E7*F7</f>
        <v>12.826499999999999</v>
      </c>
      <c r="H7" s="7" t="s">
        <v>90</v>
      </c>
      <c r="I7" s="7"/>
      <c r="J7" s="7"/>
      <c r="K7" s="7">
        <f>I7*J7</f>
        <v>0</v>
      </c>
      <c r="L7" s="7"/>
      <c r="M7" s="7"/>
      <c r="N7" s="7">
        <f>L7*M7</f>
        <v>0</v>
      </c>
    </row>
    <row r="8" spans="3:14" x14ac:dyDescent="0.25">
      <c r="D8" s="7"/>
      <c r="E8" s="7">
        <v>2.82</v>
      </c>
      <c r="F8" s="7">
        <v>1.34</v>
      </c>
      <c r="G8" s="7">
        <f t="shared" ref="G8:G34" si="0">E8*F8</f>
        <v>3.7787999999999999</v>
      </c>
      <c r="H8" s="7" t="s">
        <v>91</v>
      </c>
      <c r="I8" s="7"/>
      <c r="J8" s="7"/>
      <c r="K8" s="7">
        <f t="shared" ref="K8:K34" si="1">I8*J8</f>
        <v>0</v>
      </c>
      <c r="L8" s="7"/>
      <c r="M8" s="7"/>
      <c r="N8" s="7">
        <f t="shared" ref="N8:N34" si="2">L8*M8</f>
        <v>0</v>
      </c>
    </row>
    <row r="9" spans="3:14" x14ac:dyDescent="0.25">
      <c r="D9" s="7"/>
      <c r="E9" s="7"/>
      <c r="F9" s="7"/>
      <c r="G9" s="7">
        <f t="shared" si="0"/>
        <v>0</v>
      </c>
      <c r="H9" s="7"/>
      <c r="I9" s="7"/>
      <c r="J9" s="7"/>
      <c r="K9" s="7">
        <f t="shared" si="1"/>
        <v>0</v>
      </c>
      <c r="L9" s="7"/>
      <c r="M9" s="7"/>
      <c r="N9" s="7">
        <f t="shared" si="2"/>
        <v>0</v>
      </c>
    </row>
    <row r="10" spans="3:14" x14ac:dyDescent="0.25">
      <c r="D10" s="7" t="s">
        <v>79</v>
      </c>
      <c r="E10" s="7">
        <v>2.67</v>
      </c>
      <c r="F10" s="7">
        <v>0.65</v>
      </c>
      <c r="G10" s="7">
        <f t="shared" si="0"/>
        <v>1.7355</v>
      </c>
      <c r="H10" s="7" t="s">
        <v>90</v>
      </c>
      <c r="I10" s="7"/>
      <c r="J10" s="7"/>
      <c r="K10" s="7">
        <f t="shared" si="1"/>
        <v>0</v>
      </c>
      <c r="L10" s="7"/>
      <c r="M10" s="7"/>
      <c r="N10" s="7">
        <f t="shared" si="2"/>
        <v>0</v>
      </c>
    </row>
    <row r="11" spans="3:14" x14ac:dyDescent="0.25">
      <c r="D11" s="7"/>
      <c r="E11" s="7">
        <v>2.2200000000000002</v>
      </c>
      <c r="F11" s="7">
        <v>0.8</v>
      </c>
      <c r="G11" s="7">
        <f t="shared" si="0"/>
        <v>1.7760000000000002</v>
      </c>
      <c r="H11" s="7" t="s">
        <v>91</v>
      </c>
      <c r="I11" s="7"/>
      <c r="J11" s="7"/>
      <c r="K11" s="7">
        <f t="shared" si="1"/>
        <v>0</v>
      </c>
      <c r="L11" s="7"/>
      <c r="M11" s="7"/>
      <c r="N11" s="7">
        <f t="shared" si="2"/>
        <v>0</v>
      </c>
    </row>
    <row r="12" spans="3:14" x14ac:dyDescent="0.25">
      <c r="D12" s="7"/>
      <c r="E12" s="7">
        <v>2.2400000000000002</v>
      </c>
      <c r="F12" s="7">
        <v>2.75</v>
      </c>
      <c r="G12" s="7">
        <f t="shared" si="0"/>
        <v>6.16</v>
      </c>
      <c r="H12" s="7"/>
      <c r="I12" s="7"/>
      <c r="J12" s="7"/>
      <c r="K12" s="7">
        <f t="shared" si="1"/>
        <v>0</v>
      </c>
      <c r="L12" s="7"/>
      <c r="M12" s="7"/>
      <c r="N12" s="7">
        <f t="shared" si="2"/>
        <v>0</v>
      </c>
    </row>
    <row r="13" spans="3:14" x14ac:dyDescent="0.25">
      <c r="D13" s="7"/>
      <c r="E13" s="7">
        <v>2.35</v>
      </c>
      <c r="F13" s="7">
        <v>0.65</v>
      </c>
      <c r="G13" s="7">
        <f t="shared" si="0"/>
        <v>1.5275000000000001</v>
      </c>
      <c r="H13" s="7"/>
      <c r="I13" s="7"/>
      <c r="J13" s="7"/>
      <c r="K13" s="7">
        <f t="shared" si="1"/>
        <v>0</v>
      </c>
      <c r="L13" s="7"/>
      <c r="M13" s="7"/>
      <c r="N13" s="7">
        <f t="shared" si="2"/>
        <v>0</v>
      </c>
    </row>
    <row r="14" spans="3:14" x14ac:dyDescent="0.25">
      <c r="D14" s="7" t="s">
        <v>77</v>
      </c>
      <c r="E14" s="7">
        <v>3.37</v>
      </c>
      <c r="F14" s="7">
        <v>2.33</v>
      </c>
      <c r="G14" s="7">
        <f t="shared" si="0"/>
        <v>7.8521000000000001</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3.98</v>
      </c>
      <c r="F18" s="7">
        <v>2.25</v>
      </c>
      <c r="G18" s="7">
        <f t="shared" si="0"/>
        <v>8.9550000000000001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1.9</v>
      </c>
      <c r="F21" s="7">
        <v>0.35</v>
      </c>
      <c r="G21" s="7">
        <f t="shared" si="0"/>
        <v>0.66499999999999992</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2.14</v>
      </c>
      <c r="F25" s="7">
        <v>1.38</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620.23352039999997</v>
      </c>
      <c r="G35" s="7">
        <f>SUM(G7:G34)</f>
        <v>57.621100000000006</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0" workbookViewId="0">
      <selection activeCell="E23" sqref="E23"/>
    </sheetView>
  </sheetViews>
  <sheetFormatPr defaultRowHeight="15" x14ac:dyDescent="0.25"/>
  <cols>
    <col min="2" max="2" width="11.7109375" customWidth="1"/>
  </cols>
  <sheetData>
    <row r="2" spans="1:15" x14ac:dyDescent="0.25">
      <c r="A2" t="s">
        <v>102</v>
      </c>
      <c r="B2" s="13" t="s">
        <v>122</v>
      </c>
      <c r="C2" s="13">
        <v>40</v>
      </c>
    </row>
    <row r="3" spans="1:15" x14ac:dyDescent="0.25">
      <c r="B3" t="s">
        <v>103</v>
      </c>
      <c r="C3" t="s">
        <v>104</v>
      </c>
    </row>
    <row r="4" spans="1:15" x14ac:dyDescent="0.25">
      <c r="A4" t="s">
        <v>105</v>
      </c>
      <c r="B4" s="7">
        <v>10</v>
      </c>
      <c r="C4" s="7">
        <v>10</v>
      </c>
      <c r="E4">
        <f>(100/B4)*C4</f>
        <v>100</v>
      </c>
    </row>
    <row r="5" spans="1:15" x14ac:dyDescent="0.25">
      <c r="A5" t="s">
        <v>106</v>
      </c>
      <c r="B5" t="s">
        <v>107</v>
      </c>
      <c r="C5" t="s">
        <v>108</v>
      </c>
      <c r="E5">
        <f>(100/B6)*C6</f>
        <v>95.121951219512198</v>
      </c>
      <c r="I5" s="7" t="s">
        <v>109</v>
      </c>
      <c r="J5" s="7" t="s">
        <v>110</v>
      </c>
      <c r="K5" s="7" t="s">
        <v>111</v>
      </c>
      <c r="L5" s="7" t="s">
        <v>33</v>
      </c>
      <c r="M5" s="7" t="s">
        <v>39</v>
      </c>
      <c r="N5" s="7" t="s">
        <v>112</v>
      </c>
      <c r="O5" s="7" t="s">
        <v>40</v>
      </c>
    </row>
    <row r="6" spans="1:15" x14ac:dyDescent="0.25">
      <c r="B6" s="7">
        <f>C2+1</f>
        <v>41</v>
      </c>
      <c r="C6" s="7">
        <v>39</v>
      </c>
      <c r="E6">
        <f>(100/B8)*C8</f>
        <v>95</v>
      </c>
      <c r="F6" s="14" t="s">
        <v>113</v>
      </c>
      <c r="I6" s="14">
        <f>C4</f>
        <v>10</v>
      </c>
      <c r="J6" s="14">
        <f>40/B6*C6</f>
        <v>38.048780487804876</v>
      </c>
      <c r="K6" s="14">
        <f>15/B8*C8</f>
        <v>14.25</v>
      </c>
      <c r="L6" s="14">
        <f>10/B10*C10</f>
        <v>4.25</v>
      </c>
      <c r="M6" s="14">
        <f>10/B12*C12</f>
        <v>0</v>
      </c>
      <c r="N6" s="14">
        <f>5/B14*C14</f>
        <v>0</v>
      </c>
      <c r="O6" s="14">
        <f>5/B16*C16</f>
        <v>0</v>
      </c>
    </row>
    <row r="7" spans="1:15" x14ac:dyDescent="0.25">
      <c r="A7" t="s">
        <v>114</v>
      </c>
      <c r="B7" t="s">
        <v>115</v>
      </c>
      <c r="C7" t="s">
        <v>116</v>
      </c>
      <c r="E7">
        <f>(100/B10)*C10</f>
        <v>42.5</v>
      </c>
      <c r="F7" s="7" t="s">
        <v>117</v>
      </c>
      <c r="G7" s="7"/>
      <c r="H7" s="7"/>
      <c r="I7" s="7">
        <f>I6+20</f>
        <v>30</v>
      </c>
      <c r="J7" s="7">
        <f>30/B6*C6</f>
        <v>28.536585365853657</v>
      </c>
      <c r="K7" s="7">
        <f>15/B8*C8</f>
        <v>14.25</v>
      </c>
      <c r="L7" s="7">
        <f>10/B10*C10</f>
        <v>4.25</v>
      </c>
      <c r="M7" s="7">
        <f>5/B12*C12</f>
        <v>0</v>
      </c>
      <c r="N7" s="7">
        <f>5/B14*C14</f>
        <v>0</v>
      </c>
      <c r="O7" s="7">
        <f>5/B16*C16</f>
        <v>0</v>
      </c>
    </row>
    <row r="8" spans="1:15" x14ac:dyDescent="0.25">
      <c r="B8" s="7">
        <f>C2</f>
        <v>40</v>
      </c>
      <c r="C8" s="7">
        <f>C6-1</f>
        <v>38</v>
      </c>
      <c r="E8">
        <f>(100/B12)*C12</f>
        <v>0</v>
      </c>
    </row>
    <row r="9" spans="1:15" x14ac:dyDescent="0.25">
      <c r="A9" t="s">
        <v>118</v>
      </c>
      <c r="B9" t="s">
        <v>115</v>
      </c>
      <c r="C9" t="s">
        <v>116</v>
      </c>
      <c r="E9">
        <f>(100/B14)*C14</f>
        <v>0</v>
      </c>
    </row>
    <row r="10" spans="1:15" x14ac:dyDescent="0.25">
      <c r="B10" s="7">
        <f>C2</f>
        <v>40</v>
      </c>
      <c r="C10" s="7">
        <v>17</v>
      </c>
      <c r="E10">
        <f>(100/B16)*C16</f>
        <v>0</v>
      </c>
    </row>
    <row r="11" spans="1:15" x14ac:dyDescent="0.25">
      <c r="A11" t="s">
        <v>39</v>
      </c>
      <c r="B11" t="s">
        <v>115</v>
      </c>
      <c r="C11" t="s">
        <v>116</v>
      </c>
    </row>
    <row r="12" spans="1:15" x14ac:dyDescent="0.25">
      <c r="B12" s="7">
        <f>C2</f>
        <v>40</v>
      </c>
      <c r="C12" s="7">
        <v>0</v>
      </c>
      <c r="F12" s="7"/>
      <c r="G12" s="7" t="s">
        <v>113</v>
      </c>
      <c r="H12" s="7" t="s">
        <v>119</v>
      </c>
      <c r="L12" t="s">
        <v>120</v>
      </c>
    </row>
    <row r="13" spans="1:15" ht="30" x14ac:dyDescent="0.25">
      <c r="A13" s="15" t="s">
        <v>112</v>
      </c>
      <c r="B13" t="s">
        <v>115</v>
      </c>
      <c r="C13" t="s">
        <v>116</v>
      </c>
      <c r="F13" s="7" t="s">
        <v>31</v>
      </c>
      <c r="G13" s="7">
        <f>I6</f>
        <v>10</v>
      </c>
      <c r="H13" s="7">
        <f>I7</f>
        <v>30</v>
      </c>
      <c r="L13" t="s">
        <v>120</v>
      </c>
    </row>
    <row r="14" spans="1:15" x14ac:dyDescent="0.25">
      <c r="B14" s="7">
        <f>C2</f>
        <v>40</v>
      </c>
      <c r="C14" s="7">
        <v>0</v>
      </c>
      <c r="F14" s="7" t="s">
        <v>32</v>
      </c>
      <c r="G14" s="7">
        <f>J6</f>
        <v>38.048780487804876</v>
      </c>
      <c r="H14" s="7">
        <f>J7</f>
        <v>28.536585365853657</v>
      </c>
    </row>
    <row r="15" spans="1:15" x14ac:dyDescent="0.25">
      <c r="A15" t="s">
        <v>40</v>
      </c>
      <c r="B15" t="s">
        <v>115</v>
      </c>
      <c r="C15" t="s">
        <v>116</v>
      </c>
      <c r="F15" s="7" t="s">
        <v>111</v>
      </c>
      <c r="G15" s="7">
        <f>K6</f>
        <v>14.25</v>
      </c>
      <c r="H15" s="7">
        <f>K7</f>
        <v>14.25</v>
      </c>
    </row>
    <row r="16" spans="1:15" x14ac:dyDescent="0.25">
      <c r="B16" s="7">
        <f>C2</f>
        <v>40</v>
      </c>
      <c r="C16" s="7">
        <v>0</v>
      </c>
      <c r="F16" s="7" t="s">
        <v>33</v>
      </c>
      <c r="G16" s="7">
        <f>L6</f>
        <v>4.25</v>
      </c>
      <c r="H16" s="7">
        <f>L7</f>
        <v>4.25</v>
      </c>
    </row>
    <row r="17" spans="6:8" x14ac:dyDescent="0.25">
      <c r="F17" s="7" t="s">
        <v>39</v>
      </c>
      <c r="G17" s="7">
        <f>M6</f>
        <v>0</v>
      </c>
      <c r="H17" s="7">
        <f>M7</f>
        <v>0</v>
      </c>
    </row>
    <row r="18" spans="6:8" ht="30" x14ac:dyDescent="0.25">
      <c r="F18" s="16" t="s">
        <v>112</v>
      </c>
      <c r="G18" s="7">
        <f>N6</f>
        <v>0</v>
      </c>
      <c r="H18" s="7">
        <f>N7</f>
        <v>0</v>
      </c>
    </row>
    <row r="19" spans="6:8" x14ac:dyDescent="0.25">
      <c r="F19" s="7" t="s">
        <v>40</v>
      </c>
      <c r="G19" s="7">
        <f>O6</f>
        <v>0</v>
      </c>
      <c r="H19" s="7">
        <f>O7</f>
        <v>0</v>
      </c>
    </row>
    <row r="20" spans="6:8" x14ac:dyDescent="0.25">
      <c r="F20" s="7" t="s">
        <v>121</v>
      </c>
      <c r="G20" s="7">
        <f>G13+G14+G15+G16+G17+G18+G19</f>
        <v>66.548780487804876</v>
      </c>
      <c r="H20" s="7">
        <f>H13+H14+H15+H16+H17+H18+H19</f>
        <v>77.036585365853654</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7" workbookViewId="0">
      <selection activeCell="F24" sqref="F2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2.56</v>
      </c>
      <c r="G10" s="7">
        <f t="shared" si="0"/>
        <v>5.4784000000000006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2.85</v>
      </c>
      <c r="F14" s="7">
        <v>2.8</v>
      </c>
      <c r="G14" s="7">
        <f t="shared" si="0"/>
        <v>7.9799999999999995</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501.21381960000002</v>
      </c>
      <c r="G35" s="7">
        <f>SUM(G7:G34)</f>
        <v>46.563900000000004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1" workbookViewId="0">
      <selection activeCell="G17" sqref="G17"/>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2.2400000000000002</v>
      </c>
      <c r="F10" s="7">
        <v>2.56</v>
      </c>
      <c r="G10" s="7">
        <f t="shared" si="0"/>
        <v>5.7344000000000008</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2.84</v>
      </c>
      <c r="F14" s="7">
        <v>2.8</v>
      </c>
      <c r="G14" s="7">
        <f t="shared" si="0"/>
        <v>7.9519999999999991</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1.38</v>
      </c>
      <c r="F20" s="7">
        <v>0.5</v>
      </c>
      <c r="G20" s="7">
        <f t="shared" si="0"/>
        <v>0.69</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503.72183159999997</v>
      </c>
      <c r="G35" s="7">
        <f>SUM(G7:G34)</f>
        <v>46.796900000000001</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2" workbookViewId="0">
      <selection activeCell="F25" sqref="F2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5.03</v>
      </c>
      <c r="F7" s="7">
        <v>2.5499999999999998</v>
      </c>
      <c r="G7" s="7">
        <f>E7*F7</f>
        <v>12.826499999999999</v>
      </c>
      <c r="H7" s="7" t="s">
        <v>90</v>
      </c>
      <c r="I7" s="7"/>
      <c r="J7" s="7"/>
      <c r="K7" s="7">
        <f>I7*J7</f>
        <v>0</v>
      </c>
      <c r="L7" s="7"/>
      <c r="M7" s="7"/>
      <c r="N7" s="7">
        <f>L7*M7</f>
        <v>0</v>
      </c>
    </row>
    <row r="8" spans="3:14" x14ac:dyDescent="0.25">
      <c r="D8" s="7"/>
      <c r="E8" s="7">
        <v>2.92</v>
      </c>
      <c r="F8" s="7">
        <v>1.35</v>
      </c>
      <c r="G8" s="7">
        <f t="shared" ref="G8:G34" si="0">E8*F8</f>
        <v>3.9420000000000002</v>
      </c>
      <c r="H8" s="7" t="s">
        <v>91</v>
      </c>
      <c r="I8" s="7"/>
      <c r="J8" s="7"/>
      <c r="K8" s="7">
        <f t="shared" ref="K8:K34" si="1">I8*J8</f>
        <v>0</v>
      </c>
      <c r="L8" s="7"/>
      <c r="M8" s="7"/>
      <c r="N8" s="7">
        <f t="shared" ref="N8:N34" si="2">L8*M8</f>
        <v>0</v>
      </c>
    </row>
    <row r="9" spans="3:14" x14ac:dyDescent="0.25">
      <c r="D9" s="7"/>
      <c r="E9" s="7">
        <v>1.96</v>
      </c>
      <c r="F9" s="7">
        <v>0.45</v>
      </c>
      <c r="G9" s="7">
        <f t="shared" si="0"/>
        <v>0.88200000000000001</v>
      </c>
      <c r="H9" s="7"/>
      <c r="I9" s="7"/>
      <c r="J9" s="7"/>
      <c r="K9" s="7">
        <f t="shared" si="1"/>
        <v>0</v>
      </c>
      <c r="L9" s="7"/>
      <c r="M9" s="7"/>
      <c r="N9" s="7">
        <f t="shared" si="2"/>
        <v>0</v>
      </c>
    </row>
    <row r="10" spans="3:14" x14ac:dyDescent="0.25">
      <c r="D10" s="7"/>
      <c r="E10" s="7">
        <v>2.67</v>
      </c>
      <c r="F10" s="7">
        <v>0.65</v>
      </c>
      <c r="G10" s="7">
        <f t="shared" si="0"/>
        <v>1.7355</v>
      </c>
      <c r="H10" s="7" t="s">
        <v>90</v>
      </c>
      <c r="I10" s="7"/>
      <c r="J10" s="7"/>
      <c r="K10" s="7">
        <f t="shared" si="1"/>
        <v>0</v>
      </c>
      <c r="L10" s="7"/>
      <c r="M10" s="7"/>
      <c r="N10" s="7">
        <f t="shared" si="2"/>
        <v>0</v>
      </c>
    </row>
    <row r="11" spans="3:14" x14ac:dyDescent="0.25">
      <c r="D11" s="7"/>
      <c r="E11" s="7">
        <v>2.2200000000000002</v>
      </c>
      <c r="F11" s="7">
        <v>0.8</v>
      </c>
      <c r="G11" s="7">
        <f t="shared" si="0"/>
        <v>1.7760000000000002</v>
      </c>
      <c r="H11" s="7" t="s">
        <v>91</v>
      </c>
      <c r="I11" s="7"/>
      <c r="J11" s="7"/>
      <c r="K11" s="7">
        <f t="shared" si="1"/>
        <v>0</v>
      </c>
      <c r="L11" s="7"/>
      <c r="M11" s="7"/>
      <c r="N11" s="7">
        <f t="shared" si="2"/>
        <v>0</v>
      </c>
    </row>
    <row r="12" spans="3:14" x14ac:dyDescent="0.25">
      <c r="D12" s="7" t="s">
        <v>79</v>
      </c>
      <c r="E12" s="7">
        <v>2.2400000000000002</v>
      </c>
      <c r="F12" s="7">
        <v>2.75</v>
      </c>
      <c r="G12" s="7">
        <f t="shared" si="0"/>
        <v>6.16</v>
      </c>
      <c r="H12" s="7"/>
      <c r="I12" s="7"/>
      <c r="J12" s="7"/>
      <c r="K12" s="7">
        <f t="shared" si="1"/>
        <v>0</v>
      </c>
      <c r="L12" s="7"/>
      <c r="M12" s="7"/>
      <c r="N12" s="7">
        <f t="shared" si="2"/>
        <v>0</v>
      </c>
    </row>
    <row r="13" spans="3:14" x14ac:dyDescent="0.25">
      <c r="D13" s="7"/>
      <c r="E13" s="7">
        <v>2.35</v>
      </c>
      <c r="F13" s="7">
        <v>0.65</v>
      </c>
      <c r="G13" s="7">
        <f t="shared" si="0"/>
        <v>1.5275000000000001</v>
      </c>
      <c r="H13" s="7"/>
      <c r="I13" s="7"/>
      <c r="J13" s="7"/>
      <c r="K13" s="7">
        <f t="shared" si="1"/>
        <v>0</v>
      </c>
      <c r="L13" s="7"/>
      <c r="M13" s="7"/>
      <c r="N13" s="7">
        <f t="shared" si="2"/>
        <v>0</v>
      </c>
    </row>
    <row r="14" spans="3:14" x14ac:dyDescent="0.25">
      <c r="D14" s="7" t="s">
        <v>77</v>
      </c>
      <c r="E14" s="7">
        <v>3.38</v>
      </c>
      <c r="F14" s="7">
        <v>2.33</v>
      </c>
      <c r="G14" s="7">
        <f t="shared" si="0"/>
        <v>7.8754</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3.98</v>
      </c>
      <c r="F18" s="7">
        <v>2.25</v>
      </c>
      <c r="G18" s="7">
        <f t="shared" si="0"/>
        <v>8.9550000000000001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1.9</v>
      </c>
      <c r="F21" s="7">
        <v>0.35</v>
      </c>
      <c r="G21" s="7">
        <f t="shared" si="0"/>
        <v>0.66499999999999992</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2.14</v>
      </c>
      <c r="F25" s="7">
        <v>1.38</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631.73485440000002</v>
      </c>
      <c r="G35" s="7">
        <f>SUM(G7:G34)</f>
        <v>58.689600000000006</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3" workbookViewId="0">
      <selection activeCell="G25" sqref="G2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2.58</v>
      </c>
      <c r="G10" s="7">
        <f t="shared" si="0"/>
        <v>5.5212000000000003</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2.85</v>
      </c>
      <c r="F14" s="7">
        <v>2.81</v>
      </c>
      <c r="G14" s="7">
        <f t="shared" si="0"/>
        <v>8.0084999999999997</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1.38</v>
      </c>
      <c r="F20" s="7">
        <v>0.5</v>
      </c>
      <c r="G20" s="7">
        <f t="shared" si="0"/>
        <v>0.69</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502.03511279999998</v>
      </c>
      <c r="G35" s="7">
        <f>SUM(G7:G34)</f>
        <v>46.6402</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8" workbookViewId="0">
      <selection activeCell="E25" sqref="E25"/>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2.29</v>
      </c>
      <c r="F9" s="7">
        <v>0.8</v>
      </c>
      <c r="G9" s="7">
        <f t="shared" si="0"/>
        <v>1.8320000000000001</v>
      </c>
      <c r="H9" s="7"/>
      <c r="I9" s="7"/>
      <c r="J9" s="7"/>
      <c r="K9" s="7">
        <f t="shared" si="1"/>
        <v>0</v>
      </c>
      <c r="L9" s="7"/>
      <c r="M9" s="7"/>
      <c r="N9" s="7">
        <f t="shared" si="2"/>
        <v>0</v>
      </c>
    </row>
    <row r="10" spans="3:14" x14ac:dyDescent="0.25">
      <c r="D10" s="7" t="s">
        <v>79</v>
      </c>
      <c r="E10" s="7">
        <v>2.2400000000000002</v>
      </c>
      <c r="F10" s="7">
        <v>2.56</v>
      </c>
      <c r="G10" s="7">
        <f t="shared" si="0"/>
        <v>5.7344000000000008</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2.84</v>
      </c>
      <c r="F14" s="7">
        <v>2.8</v>
      </c>
      <c r="G14" s="7">
        <f t="shared" si="0"/>
        <v>7.9519999999999991</v>
      </c>
      <c r="H14" s="7" t="s">
        <v>90</v>
      </c>
      <c r="I14" s="7"/>
      <c r="J14" s="7"/>
      <c r="K14" s="7">
        <f t="shared" si="1"/>
        <v>0</v>
      </c>
      <c r="L14" s="7"/>
      <c r="M14" s="7"/>
      <c r="N14" s="7">
        <f t="shared" si="2"/>
        <v>0</v>
      </c>
    </row>
    <row r="15" spans="3:14" x14ac:dyDescent="0.25">
      <c r="D15" s="7"/>
      <c r="E15" s="7">
        <v>1.27</v>
      </c>
      <c r="F15" s="7">
        <v>0.45</v>
      </c>
      <c r="G15" s="7">
        <f t="shared" si="0"/>
        <v>0.57150000000000001</v>
      </c>
      <c r="H15" s="7" t="s">
        <v>91</v>
      </c>
      <c r="I15" s="7"/>
      <c r="J15" s="7"/>
      <c r="K15" s="7">
        <f t="shared" si="1"/>
        <v>0</v>
      </c>
      <c r="L15" s="7"/>
      <c r="M15" s="7"/>
      <c r="N15" s="7">
        <f t="shared" si="2"/>
        <v>0</v>
      </c>
    </row>
    <row r="16" spans="3:14" x14ac:dyDescent="0.25">
      <c r="D16" s="7"/>
      <c r="E16" s="7">
        <v>1.27</v>
      </c>
      <c r="F16" s="7">
        <v>0.15</v>
      </c>
      <c r="G16" s="7">
        <f t="shared" si="0"/>
        <v>0.1905</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1.58</v>
      </c>
      <c r="F21" s="7">
        <v>0.45</v>
      </c>
      <c r="G21" s="7">
        <f t="shared" si="0"/>
        <v>0.71100000000000008</v>
      </c>
      <c r="H21" s="7" t="s">
        <v>90</v>
      </c>
      <c r="I21" s="7"/>
      <c r="J21" s="7"/>
      <c r="K21" s="7">
        <f t="shared" si="1"/>
        <v>0</v>
      </c>
      <c r="L21" s="7"/>
      <c r="M21" s="7"/>
      <c r="N21" s="7">
        <f t="shared" si="2"/>
        <v>0</v>
      </c>
    </row>
    <row r="22" spans="4:14" x14ac:dyDescent="0.25">
      <c r="D22" s="7"/>
      <c r="E22" s="7">
        <v>1.58</v>
      </c>
      <c r="F22" s="7">
        <v>0.15</v>
      </c>
      <c r="G22" s="7">
        <f t="shared" si="0"/>
        <v>0.23699999999999999</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0.4</v>
      </c>
      <c r="F28" s="7">
        <v>1.06</v>
      </c>
      <c r="G28" s="7">
        <f t="shared" si="0"/>
        <v>0.42400000000000004</v>
      </c>
      <c r="H28" s="7"/>
      <c r="I28" s="7"/>
      <c r="J28" s="7"/>
      <c r="K28" s="7">
        <f t="shared" si="1"/>
        <v>0</v>
      </c>
      <c r="L28" s="7"/>
      <c r="M28" s="7"/>
      <c r="N28" s="7">
        <f t="shared" si="2"/>
        <v>0</v>
      </c>
    </row>
    <row r="29" spans="4:14" x14ac:dyDescent="0.25">
      <c r="D29" s="7" t="s">
        <v>81</v>
      </c>
      <c r="E29" s="7">
        <v>1.1299999999999999</v>
      </c>
      <c r="F29" s="7">
        <v>1.06</v>
      </c>
      <c r="G29" s="7">
        <f t="shared" si="0"/>
        <v>1.1978</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502.26653879999998</v>
      </c>
      <c r="G35" s="7">
        <f>SUM(G7:G34)</f>
        <v>46.661700000000003</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3" workbookViewId="0">
      <selection activeCell="E21" sqref="E21"/>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2.2400000000000002</v>
      </c>
      <c r="F10" s="7">
        <v>2.58</v>
      </c>
      <c r="G10" s="7">
        <f t="shared" si="0"/>
        <v>5.7792000000000003</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2.85</v>
      </c>
      <c r="F14" s="7">
        <v>2.8</v>
      </c>
      <c r="G14" s="7">
        <f t="shared" si="0"/>
        <v>7.9799999999999995</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1.57</v>
      </c>
      <c r="F21" s="7">
        <v>0.45</v>
      </c>
      <c r="G21" s="7">
        <f t="shared" si="0"/>
        <v>0.70650000000000002</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1.57</v>
      </c>
      <c r="F23" s="7">
        <v>0.15</v>
      </c>
      <c r="G23" s="7">
        <f t="shared" si="0"/>
        <v>0.23549999999999999</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1.1299999999999999</v>
      </c>
      <c r="F28" s="7">
        <v>1.06</v>
      </c>
      <c r="G28" s="7">
        <f t="shared" si="0"/>
        <v>1.1978</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502.29667799999999</v>
      </c>
      <c r="G35" s="7">
        <f>SUM(G7:G34)</f>
        <v>46.664500000000004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3" workbookViewId="0">
      <selection activeCell="F24" sqref="F2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2.2400000000000002</v>
      </c>
      <c r="F10" s="7">
        <v>2.58</v>
      </c>
      <c r="G10" s="7">
        <f t="shared" si="0"/>
        <v>5.7792000000000003</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2.84</v>
      </c>
      <c r="F14" s="7">
        <v>2.8</v>
      </c>
      <c r="G14" s="7">
        <f t="shared" si="0"/>
        <v>7.9519999999999991</v>
      </c>
      <c r="H14" s="7" t="s">
        <v>90</v>
      </c>
      <c r="I14" s="7"/>
      <c r="J14" s="7"/>
      <c r="K14" s="7">
        <f t="shared" si="1"/>
        <v>0</v>
      </c>
      <c r="L14" s="7"/>
      <c r="M14" s="7"/>
      <c r="N14" s="7">
        <f t="shared" si="2"/>
        <v>0</v>
      </c>
    </row>
    <row r="15" spans="3:14" x14ac:dyDescent="0.25">
      <c r="D15" s="7"/>
      <c r="E15" s="7">
        <v>1.27</v>
      </c>
      <c r="F15" s="7">
        <v>0.15</v>
      </c>
      <c r="G15" s="7">
        <f t="shared" si="0"/>
        <v>0.1905</v>
      </c>
      <c r="H15" s="7" t="s">
        <v>91</v>
      </c>
      <c r="I15" s="7"/>
      <c r="J15" s="7"/>
      <c r="K15" s="7">
        <f t="shared" si="1"/>
        <v>0</v>
      </c>
      <c r="L15" s="7"/>
      <c r="M15" s="7"/>
      <c r="N15" s="7">
        <f t="shared" si="2"/>
        <v>0</v>
      </c>
    </row>
    <row r="16" spans="3:14" x14ac:dyDescent="0.25">
      <c r="D16" s="7"/>
      <c r="E16" s="7">
        <v>1.27</v>
      </c>
      <c r="F16" s="7">
        <v>0.45</v>
      </c>
      <c r="G16" s="7">
        <f t="shared" si="0"/>
        <v>0.57150000000000001</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1.78</v>
      </c>
      <c r="F21" s="7">
        <v>0.45</v>
      </c>
      <c r="G21" s="7">
        <f t="shared" si="0"/>
        <v>0.80100000000000005</v>
      </c>
      <c r="H21" s="7" t="s">
        <v>90</v>
      </c>
      <c r="I21" s="7"/>
      <c r="J21" s="7"/>
      <c r="K21" s="7">
        <f t="shared" si="1"/>
        <v>0</v>
      </c>
      <c r="L21" s="7"/>
      <c r="M21" s="7"/>
      <c r="N21" s="7">
        <f t="shared" si="2"/>
        <v>0</v>
      </c>
    </row>
    <row r="22" spans="4:14" x14ac:dyDescent="0.25">
      <c r="D22" s="7"/>
      <c r="E22" s="7">
        <v>0.4</v>
      </c>
      <c r="F22" s="7">
        <v>1.06</v>
      </c>
      <c r="G22" s="7">
        <f t="shared" si="0"/>
        <v>0.42400000000000004</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1.06</v>
      </c>
      <c r="G28" s="7">
        <f t="shared" si="0"/>
        <v>1.272</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504.15023880000007</v>
      </c>
      <c r="G35" s="7">
        <f>SUM(G7:G34)</f>
        <v>46.836700000000008</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topLeftCell="A10" workbookViewId="0">
      <selection activeCell="A14" sqref="A14"/>
    </sheetView>
  </sheetViews>
  <sheetFormatPr defaultRowHeight="15" x14ac:dyDescent="0.25"/>
  <cols>
    <col min="1" max="1" width="11.140625" bestFit="1" customWidth="1"/>
  </cols>
  <sheetData>
    <row r="1" spans="1:6" x14ac:dyDescent="0.25">
      <c r="A1" t="s">
        <v>155</v>
      </c>
      <c r="F1" t="s">
        <v>158</v>
      </c>
    </row>
    <row r="2" spans="1:6" x14ac:dyDescent="0.25">
      <c r="A2" t="s">
        <v>156</v>
      </c>
      <c r="B2" t="s">
        <v>157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election activeCell="C3" sqref="C3"/>
    </sheetView>
  </sheetViews>
  <sheetFormatPr defaultRowHeight="15" x14ac:dyDescent="0.25"/>
  <sheetData>
    <row r="2" spans="2:4" x14ac:dyDescent="0.25">
      <c r="B2">
        <v>615</v>
      </c>
      <c r="C2" s="22">
        <f>D2/B2</f>
        <v>20325.203252032519</v>
      </c>
      <c r="D2">
        <v>12500000</v>
      </c>
    </row>
    <row r="3" spans="2:4" x14ac:dyDescent="0.25">
      <c r="B3">
        <f>B2*1.45</f>
        <v>891.75</v>
      </c>
      <c r="C3" s="22">
        <f>D3/B3</f>
        <v>14017.381553125877</v>
      </c>
      <c r="D3">
        <v>12500000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3" workbookViewId="0">
      <selection activeCell="H14" sqref="H1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t="s">
        <v>90</v>
      </c>
      <c r="I7" s="7"/>
      <c r="J7" s="7"/>
      <c r="K7" s="7">
        <f>I7*J7</f>
        <v>0</v>
      </c>
      <c r="L7" s="7"/>
      <c r="M7" s="7"/>
      <c r="N7" s="7">
        <f>L7*M7</f>
        <v>0</v>
      </c>
    </row>
    <row r="8" spans="3:14" x14ac:dyDescent="0.25">
      <c r="D8" s="7"/>
      <c r="E8" s="7">
        <v>2.2200000000000002</v>
      </c>
      <c r="F8" s="7">
        <v>3.36</v>
      </c>
      <c r="G8" s="7">
        <f t="shared" ref="G8:G34" si="0">E8*F8</f>
        <v>7.4592000000000001</v>
      </c>
      <c r="H8" s="7" t="s">
        <v>91</v>
      </c>
      <c r="I8" s="7"/>
      <c r="J8" s="7"/>
      <c r="K8" s="7">
        <f t="shared" ref="K8:K34" si="1">I8*J8</f>
        <v>0</v>
      </c>
      <c r="L8" s="7"/>
      <c r="M8" s="7"/>
      <c r="N8" s="7">
        <f t="shared" ref="N8:N34" si="2">L8*M8</f>
        <v>0</v>
      </c>
    </row>
    <row r="9" spans="3:14" x14ac:dyDescent="0.25">
      <c r="D9" s="7"/>
      <c r="E9" s="7">
        <v>2.67</v>
      </c>
      <c r="F9" s="7">
        <v>0.65</v>
      </c>
      <c r="G9" s="7">
        <f t="shared" si="0"/>
        <v>1.7355</v>
      </c>
      <c r="H9" s="7"/>
      <c r="I9" s="7"/>
      <c r="J9" s="7"/>
      <c r="K9" s="7">
        <f t="shared" si="1"/>
        <v>0</v>
      </c>
      <c r="L9" s="7"/>
      <c r="M9" s="7"/>
      <c r="N9" s="7">
        <f t="shared" si="2"/>
        <v>0</v>
      </c>
    </row>
    <row r="10" spans="3:14" x14ac:dyDescent="0.25">
      <c r="D10" s="7" t="s">
        <v>79</v>
      </c>
      <c r="E10" s="7">
        <v>2.15</v>
      </c>
      <c r="F10" s="7">
        <v>2.75</v>
      </c>
      <c r="G10" s="7">
        <f t="shared" si="0"/>
        <v>5.9124999999999996</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3.28</v>
      </c>
      <c r="F14" s="7">
        <v>2.33</v>
      </c>
      <c r="G14" s="7">
        <f t="shared" si="0"/>
        <v>7.6423999999999994</v>
      </c>
      <c r="H14" s="7" t="s">
        <v>90</v>
      </c>
      <c r="I14" s="7"/>
      <c r="J14" s="7"/>
      <c r="K14" s="7">
        <f t="shared" si="1"/>
        <v>0</v>
      </c>
      <c r="L14" s="7"/>
      <c r="M14" s="7"/>
      <c r="N14" s="7">
        <f t="shared" si="2"/>
        <v>0</v>
      </c>
    </row>
    <row r="15" spans="3:14" x14ac:dyDescent="0.25">
      <c r="D15" s="7"/>
      <c r="E15" s="7">
        <v>1.63</v>
      </c>
      <c r="F15" s="7">
        <v>0.56999999999999995</v>
      </c>
      <c r="G15" s="7">
        <f t="shared" si="0"/>
        <v>0.92909999999999981</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1.5</v>
      </c>
      <c r="F17" s="7">
        <v>0.27</v>
      </c>
      <c r="G17" s="7">
        <f t="shared" si="0"/>
        <v>0.40500000000000003</v>
      </c>
      <c r="H17" s="7"/>
      <c r="I17" s="7"/>
      <c r="J17" s="7"/>
      <c r="K17" s="7">
        <f t="shared" si="1"/>
        <v>0</v>
      </c>
      <c r="L17" s="7"/>
      <c r="M17" s="7"/>
      <c r="N17" s="7">
        <f t="shared" si="2"/>
        <v>0</v>
      </c>
    </row>
    <row r="18" spans="4:14" x14ac:dyDescent="0.25">
      <c r="D18" s="7" t="s">
        <v>78</v>
      </c>
      <c r="E18" s="7">
        <v>3.95</v>
      </c>
      <c r="F18" s="7">
        <v>2.25</v>
      </c>
      <c r="G18" s="7">
        <f t="shared" si="0"/>
        <v>8.8875000000000011</v>
      </c>
      <c r="H18" s="7" t="s">
        <v>90</v>
      </c>
      <c r="I18" s="7"/>
      <c r="J18" s="7"/>
      <c r="K18" s="7">
        <f t="shared" si="1"/>
        <v>0</v>
      </c>
      <c r="L18" s="7"/>
      <c r="M18" s="7"/>
      <c r="N18" s="7">
        <f t="shared" si="2"/>
        <v>0</v>
      </c>
    </row>
    <row r="19" spans="4:14" x14ac:dyDescent="0.25">
      <c r="D19" s="7"/>
      <c r="E19" s="7">
        <v>1.9</v>
      </c>
      <c r="F19" s="7">
        <v>0.36</v>
      </c>
      <c r="G19" s="7">
        <f t="shared" si="0"/>
        <v>0.68399999999999994</v>
      </c>
      <c r="H19" s="7" t="s">
        <v>91</v>
      </c>
      <c r="I19" s="7"/>
      <c r="J19" s="7"/>
      <c r="K19" s="7">
        <f t="shared" si="1"/>
        <v>0</v>
      </c>
      <c r="L19" s="7"/>
      <c r="M19" s="7"/>
      <c r="N19" s="7">
        <f t="shared" si="2"/>
        <v>0</v>
      </c>
    </row>
    <row r="20" spans="4:14" x14ac:dyDescent="0.25">
      <c r="D20" s="7"/>
      <c r="E20" s="7">
        <v>1.9</v>
      </c>
      <c r="F20" s="7">
        <v>0.5</v>
      </c>
      <c r="G20" s="7">
        <f t="shared" si="0"/>
        <v>0.95</v>
      </c>
      <c r="H20" s="7"/>
      <c r="I20" s="7"/>
      <c r="J20" s="7"/>
      <c r="K20" s="7">
        <f t="shared" si="1"/>
        <v>0</v>
      </c>
      <c r="L20" s="7"/>
      <c r="M20" s="7"/>
      <c r="N20" s="7">
        <f t="shared" si="2"/>
        <v>0</v>
      </c>
    </row>
    <row r="21" spans="4:14" x14ac:dyDescent="0.25">
      <c r="D21" s="7" t="s">
        <v>78</v>
      </c>
      <c r="E21" s="7">
        <v>1.53</v>
      </c>
      <c r="F21" s="7">
        <v>0.45</v>
      </c>
      <c r="G21" s="7">
        <f t="shared" si="0"/>
        <v>0.6885</v>
      </c>
      <c r="H21" s="7" t="s">
        <v>90</v>
      </c>
      <c r="I21" s="7"/>
      <c r="J21" s="7"/>
      <c r="K21" s="7">
        <f t="shared" si="1"/>
        <v>0</v>
      </c>
      <c r="L21" s="7"/>
      <c r="M21" s="7"/>
      <c r="N21" s="7">
        <f t="shared" si="2"/>
        <v>0</v>
      </c>
    </row>
    <row r="22" spans="4:14" x14ac:dyDescent="0.25">
      <c r="D22" s="7"/>
      <c r="E22" s="7">
        <v>1.53</v>
      </c>
      <c r="F22" s="7">
        <v>0.15</v>
      </c>
      <c r="G22" s="7">
        <f t="shared" si="0"/>
        <v>0.22949999999999998</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1.53</v>
      </c>
      <c r="F24" s="7">
        <v>2.44</v>
      </c>
      <c r="G24" s="7">
        <f t="shared" si="0"/>
        <v>3.7332000000000001</v>
      </c>
      <c r="H24" s="7" t="s">
        <v>92</v>
      </c>
      <c r="I24" s="7"/>
      <c r="J24" s="7"/>
      <c r="K24" s="7">
        <f t="shared" si="1"/>
        <v>0</v>
      </c>
      <c r="L24" s="7"/>
      <c r="M24" s="7"/>
      <c r="N24" s="7">
        <f t="shared" si="2"/>
        <v>0</v>
      </c>
    </row>
    <row r="25" spans="4:14" x14ac:dyDescent="0.25">
      <c r="D25" s="7" t="s">
        <v>85</v>
      </c>
      <c r="E25" s="7">
        <v>1.38</v>
      </c>
      <c r="F25" s="7">
        <v>2.14</v>
      </c>
      <c r="G25" s="7">
        <f t="shared" si="0"/>
        <v>2.9531999999999998</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615.60715319999997</v>
      </c>
      <c r="G35" s="7">
        <f>SUM(G7:G34)</f>
        <v>57.191300000000005</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8" workbookViewId="0">
      <selection activeCell="H14" sqref="H1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1.97</v>
      </c>
      <c r="F8" s="7">
        <v>0.65</v>
      </c>
      <c r="G8" s="7">
        <f t="shared" ref="G8:G34" si="0">E8*F8</f>
        <v>1.2805</v>
      </c>
      <c r="H8" s="7" t="s">
        <v>91</v>
      </c>
      <c r="I8" s="7"/>
      <c r="J8" s="7"/>
      <c r="K8" s="7">
        <f t="shared" ref="K8:K34" si="1">I8*J8</f>
        <v>0</v>
      </c>
      <c r="L8" s="7"/>
      <c r="M8" s="7"/>
      <c r="N8" s="7">
        <f t="shared" ref="N8:N34" si="2">L8*M8</f>
        <v>0</v>
      </c>
    </row>
    <row r="9" spans="3:14" x14ac:dyDescent="0.25">
      <c r="D9" s="7"/>
      <c r="E9" s="7">
        <v>2.21</v>
      </c>
      <c r="F9" s="7">
        <v>0.8</v>
      </c>
      <c r="G9" s="7">
        <f t="shared" si="0"/>
        <v>1.768</v>
      </c>
      <c r="H9" s="7"/>
      <c r="I9" s="7"/>
      <c r="J9" s="7"/>
      <c r="K9" s="7">
        <f t="shared" si="1"/>
        <v>0</v>
      </c>
      <c r="L9" s="7"/>
      <c r="M9" s="7"/>
      <c r="N9" s="7">
        <f t="shared" si="2"/>
        <v>0</v>
      </c>
    </row>
    <row r="10" spans="3:14" x14ac:dyDescent="0.25">
      <c r="D10" s="7" t="s">
        <v>79</v>
      </c>
      <c r="E10" s="7">
        <v>2.14</v>
      </c>
      <c r="F10" s="7">
        <v>2.57</v>
      </c>
      <c r="G10" s="7">
        <f t="shared" si="0"/>
        <v>5.4997999999999996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2.74</v>
      </c>
      <c r="F14" s="7">
        <v>2.8</v>
      </c>
      <c r="G14" s="7">
        <f t="shared" si="0"/>
        <v>7.6719999999999997</v>
      </c>
      <c r="H14" s="7" t="s">
        <v>90</v>
      </c>
      <c r="I14" s="7"/>
      <c r="J14" s="7"/>
      <c r="K14" s="7">
        <f t="shared" si="1"/>
        <v>0</v>
      </c>
      <c r="L14" s="7"/>
      <c r="M14" s="7"/>
      <c r="N14" s="7">
        <f t="shared" si="2"/>
        <v>0</v>
      </c>
    </row>
    <row r="15" spans="3:14" x14ac:dyDescent="0.25">
      <c r="D15" s="7"/>
      <c r="E15" s="7">
        <v>1.3</v>
      </c>
      <c r="F15" s="7">
        <v>0.15</v>
      </c>
      <c r="G15" s="7">
        <f t="shared" si="0"/>
        <v>0.19500000000000001</v>
      </c>
      <c r="H15" s="7" t="s">
        <v>91</v>
      </c>
      <c r="I15" s="7"/>
      <c r="J15" s="7"/>
      <c r="K15" s="7">
        <f t="shared" si="1"/>
        <v>0</v>
      </c>
      <c r="L15" s="7"/>
      <c r="M15" s="7"/>
      <c r="N15" s="7">
        <f t="shared" si="2"/>
        <v>0</v>
      </c>
    </row>
    <row r="16" spans="3:14" x14ac:dyDescent="0.25">
      <c r="D16" s="7"/>
      <c r="E16" s="7">
        <v>1.3</v>
      </c>
      <c r="F16" s="7">
        <v>0.45</v>
      </c>
      <c r="G16" s="7">
        <f t="shared" si="0"/>
        <v>0.58500000000000008</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1.78</v>
      </c>
      <c r="F19" s="7">
        <v>0.45</v>
      </c>
      <c r="G19" s="7">
        <f t="shared" si="0"/>
        <v>0.80100000000000005</v>
      </c>
      <c r="H19" s="7" t="s">
        <v>91</v>
      </c>
      <c r="I19" s="7"/>
      <c r="J19" s="7"/>
      <c r="K19" s="7">
        <f t="shared" si="1"/>
        <v>0</v>
      </c>
      <c r="L19" s="7"/>
      <c r="M19" s="7"/>
      <c r="N19" s="7">
        <f t="shared" si="2"/>
        <v>0</v>
      </c>
    </row>
    <row r="20" spans="4:14" x14ac:dyDescent="0.25">
      <c r="D20" s="7"/>
      <c r="E20" s="7">
        <v>1.93</v>
      </c>
      <c r="F20" s="7">
        <v>0.35</v>
      </c>
      <c r="G20" s="7">
        <f t="shared" si="0"/>
        <v>0.67549999999999999</v>
      </c>
      <c r="H20" s="7"/>
      <c r="I20" s="7"/>
      <c r="J20" s="7"/>
      <c r="K20" s="7">
        <f t="shared" si="1"/>
        <v>0</v>
      </c>
      <c r="L20" s="7"/>
      <c r="M20" s="7"/>
      <c r="N20" s="7">
        <f t="shared" si="2"/>
        <v>0</v>
      </c>
    </row>
    <row r="21" spans="4:14" x14ac:dyDescent="0.25">
      <c r="D21" s="7" t="s">
        <v>78</v>
      </c>
      <c r="E21" s="7">
        <v>1.78</v>
      </c>
      <c r="F21" s="7">
        <v>0.15</v>
      </c>
      <c r="G21" s="7">
        <f t="shared" si="0"/>
        <v>0.26700000000000002</v>
      </c>
      <c r="H21" s="7" t="s">
        <v>90</v>
      </c>
      <c r="I21" s="7"/>
      <c r="J21" s="7"/>
      <c r="K21" s="7">
        <f t="shared" si="1"/>
        <v>0</v>
      </c>
      <c r="L21" s="7"/>
      <c r="M21" s="7"/>
      <c r="N21" s="7">
        <f t="shared" si="2"/>
        <v>0</v>
      </c>
    </row>
    <row r="22" spans="4:14" x14ac:dyDescent="0.25">
      <c r="D22" s="7"/>
      <c r="E22" s="7">
        <v>1.37</v>
      </c>
      <c r="F22" s="7">
        <v>0.5</v>
      </c>
      <c r="G22" s="7">
        <f t="shared" si="0"/>
        <v>0.68500000000000005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1.37</v>
      </c>
      <c r="F24" s="7">
        <v>2.13</v>
      </c>
      <c r="G24" s="7">
        <f t="shared" si="0"/>
        <v>2.9180999999999999</v>
      </c>
      <c r="H24" s="7" t="s">
        <v>92</v>
      </c>
      <c r="I24" s="7"/>
      <c r="J24" s="7"/>
      <c r="K24" s="7">
        <f t="shared" si="1"/>
        <v>0</v>
      </c>
      <c r="L24" s="7"/>
      <c r="M24" s="7"/>
      <c r="N24" s="7">
        <f t="shared" si="2"/>
        <v>0</v>
      </c>
    </row>
    <row r="25" spans="4:14" x14ac:dyDescent="0.25">
      <c r="D25" s="7" t="s">
        <v>85</v>
      </c>
      <c r="E25" s="7">
        <v>1.53</v>
      </c>
      <c r="F25" s="7">
        <v>2.13</v>
      </c>
      <c r="G25" s="7">
        <f t="shared" si="0"/>
        <v>3.2588999999999997</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0.4</v>
      </c>
      <c r="F28" s="7">
        <v>1.07</v>
      </c>
      <c r="G28" s="7">
        <f t="shared" si="0"/>
        <v>0.42800000000000005</v>
      </c>
      <c r="H28" s="7"/>
      <c r="I28" s="7"/>
      <c r="J28" s="7"/>
      <c r="K28" s="7">
        <f t="shared" si="1"/>
        <v>0</v>
      </c>
      <c r="L28" s="7"/>
      <c r="M28" s="7"/>
      <c r="N28" s="7">
        <f t="shared" si="2"/>
        <v>0</v>
      </c>
    </row>
    <row r="29" spans="4:14" x14ac:dyDescent="0.25">
      <c r="D29" s="7" t="s">
        <v>81</v>
      </c>
      <c r="E29" s="7">
        <v>1.2</v>
      </c>
      <c r="F29" s="7">
        <v>1.07</v>
      </c>
      <c r="G29" s="7">
        <f t="shared" si="0"/>
        <v>1.284</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498.49483320000002</v>
      </c>
      <c r="G35" s="7">
        <f>SUM(G7:G34)</f>
        <v>46.311300000000003</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21" workbookViewId="0">
      <selection activeCell="H14" sqref="H1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4.33</v>
      </c>
      <c r="F7" s="7">
        <v>2.25</v>
      </c>
      <c r="G7" s="7">
        <f>E7*F7</f>
        <v>9.7424999999999997</v>
      </c>
      <c r="H7" s="7" t="s">
        <v>90</v>
      </c>
      <c r="I7" s="7"/>
      <c r="J7" s="7"/>
      <c r="K7" s="7">
        <f>I7*J7</f>
        <v>0</v>
      </c>
      <c r="L7" s="7"/>
      <c r="M7" s="7"/>
      <c r="N7" s="7">
        <f>L7*M7</f>
        <v>0</v>
      </c>
    </row>
    <row r="8" spans="3:14" x14ac:dyDescent="0.25">
      <c r="D8" s="7"/>
      <c r="E8" s="7">
        <v>2.21</v>
      </c>
      <c r="F8" s="7">
        <v>0.8</v>
      </c>
      <c r="G8" s="7">
        <f t="shared" ref="G8:G34" si="0">E8*F8</f>
        <v>1.768</v>
      </c>
      <c r="H8" s="7" t="s">
        <v>91</v>
      </c>
      <c r="I8" s="7"/>
      <c r="J8" s="7"/>
      <c r="K8" s="7">
        <f t="shared" ref="K8:K34" si="1">I8*J8</f>
        <v>0</v>
      </c>
      <c r="L8" s="7"/>
      <c r="M8" s="7"/>
      <c r="N8" s="7">
        <f t="shared" ref="N8:N34" si="2">L8*M8</f>
        <v>0</v>
      </c>
    </row>
    <row r="9" spans="3:14" x14ac:dyDescent="0.25">
      <c r="D9" s="7"/>
      <c r="E9" s="7">
        <v>1.97</v>
      </c>
      <c r="F9" s="7">
        <v>0.65</v>
      </c>
      <c r="G9" s="7">
        <f t="shared" si="0"/>
        <v>1.2805</v>
      </c>
      <c r="H9" s="7"/>
      <c r="I9" s="7"/>
      <c r="J9" s="7"/>
      <c r="K9" s="7">
        <f t="shared" si="1"/>
        <v>0</v>
      </c>
      <c r="L9" s="7"/>
      <c r="M9" s="7"/>
      <c r="N9" s="7">
        <f t="shared" si="2"/>
        <v>0</v>
      </c>
    </row>
    <row r="10" spans="3:14" x14ac:dyDescent="0.25">
      <c r="D10" s="7" t="s">
        <v>79</v>
      </c>
      <c r="E10" s="7">
        <v>2.14</v>
      </c>
      <c r="F10" s="7">
        <v>2.57</v>
      </c>
      <c r="G10" s="7">
        <f t="shared" si="0"/>
        <v>5.4997999999999996</v>
      </c>
      <c r="H10" s="7" t="s">
        <v>90</v>
      </c>
      <c r="I10" s="7"/>
      <c r="J10" s="7"/>
      <c r="K10" s="7">
        <f t="shared" si="1"/>
        <v>0</v>
      </c>
      <c r="L10" s="7"/>
      <c r="M10" s="7"/>
      <c r="N10" s="7">
        <f t="shared" si="2"/>
        <v>0</v>
      </c>
    </row>
    <row r="11" spans="3:14" x14ac:dyDescent="0.25">
      <c r="D11" s="7"/>
      <c r="E11" s="7">
        <v>2.29</v>
      </c>
      <c r="F11" s="7">
        <v>0.65</v>
      </c>
      <c r="G11" s="7">
        <f t="shared" si="0"/>
        <v>1.4885000000000002</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2.74</v>
      </c>
      <c r="F14" s="7">
        <v>2.8</v>
      </c>
      <c r="G14" s="7">
        <f t="shared" si="0"/>
        <v>7.6719999999999997</v>
      </c>
      <c r="H14" s="7" t="s">
        <v>90</v>
      </c>
      <c r="I14" s="7"/>
      <c r="J14" s="7"/>
      <c r="K14" s="7">
        <f t="shared" si="1"/>
        <v>0</v>
      </c>
      <c r="L14" s="7"/>
      <c r="M14" s="7"/>
      <c r="N14" s="7">
        <f t="shared" si="2"/>
        <v>0</v>
      </c>
    </row>
    <row r="15" spans="3:14" x14ac:dyDescent="0.25">
      <c r="D15" s="7"/>
      <c r="E15" s="7">
        <v>1.3</v>
      </c>
      <c r="F15" s="7">
        <v>0.15</v>
      </c>
      <c r="G15" s="7">
        <f t="shared" si="0"/>
        <v>0.19500000000000001</v>
      </c>
      <c r="H15" s="7" t="s">
        <v>91</v>
      </c>
      <c r="I15" s="7"/>
      <c r="J15" s="7"/>
      <c r="K15" s="7">
        <f t="shared" si="1"/>
        <v>0</v>
      </c>
      <c r="L15" s="7"/>
      <c r="M15" s="7"/>
      <c r="N15" s="7">
        <f t="shared" si="2"/>
        <v>0</v>
      </c>
    </row>
    <row r="16" spans="3:14" x14ac:dyDescent="0.25">
      <c r="D16" s="7"/>
      <c r="E16" s="7">
        <v>1.3</v>
      </c>
      <c r="F16" s="7">
        <v>0.45</v>
      </c>
      <c r="G16" s="7">
        <f t="shared" si="0"/>
        <v>0.58500000000000008</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78</v>
      </c>
      <c r="E18" s="7">
        <v>3.45</v>
      </c>
      <c r="F18" s="7">
        <v>2.25</v>
      </c>
      <c r="G18" s="7">
        <f t="shared" si="0"/>
        <v>7.7625000000000002</v>
      </c>
      <c r="H18" s="7" t="s">
        <v>90</v>
      </c>
      <c r="I18" s="7"/>
      <c r="J18" s="7"/>
      <c r="K18" s="7">
        <f t="shared" si="1"/>
        <v>0</v>
      </c>
      <c r="L18" s="7"/>
      <c r="M18" s="7"/>
      <c r="N18" s="7">
        <f t="shared" si="2"/>
        <v>0</v>
      </c>
    </row>
    <row r="19" spans="4:14" x14ac:dyDescent="0.25">
      <c r="D19" s="7"/>
      <c r="E19" s="7">
        <v>1.93</v>
      </c>
      <c r="F19" s="7">
        <v>0.35</v>
      </c>
      <c r="G19" s="7">
        <f t="shared" si="0"/>
        <v>0.67549999999999999</v>
      </c>
      <c r="H19" s="7" t="s">
        <v>91</v>
      </c>
      <c r="I19" s="7"/>
      <c r="J19" s="7"/>
      <c r="K19" s="7">
        <f t="shared" si="1"/>
        <v>0</v>
      </c>
      <c r="L19" s="7"/>
      <c r="M19" s="7"/>
      <c r="N19" s="7">
        <f t="shared" si="2"/>
        <v>0</v>
      </c>
    </row>
    <row r="20" spans="4:14" x14ac:dyDescent="0.25">
      <c r="D20" s="7"/>
      <c r="E20" s="7">
        <v>1.37</v>
      </c>
      <c r="F20" s="7">
        <v>0.5</v>
      </c>
      <c r="G20" s="7">
        <f t="shared" si="0"/>
        <v>0.68500000000000005</v>
      </c>
      <c r="H20" s="7"/>
      <c r="I20" s="7"/>
      <c r="J20" s="7"/>
      <c r="K20" s="7">
        <f t="shared" si="1"/>
        <v>0</v>
      </c>
      <c r="L20" s="7"/>
      <c r="M20" s="7"/>
      <c r="N20" s="7">
        <f t="shared" si="2"/>
        <v>0</v>
      </c>
    </row>
    <row r="21" spans="4:14" x14ac:dyDescent="0.25">
      <c r="D21" s="7" t="s">
        <v>78</v>
      </c>
      <c r="E21" s="7">
        <v>0.4</v>
      </c>
      <c r="F21" s="7">
        <v>1.07</v>
      </c>
      <c r="G21" s="7">
        <f t="shared" si="0"/>
        <v>0.42800000000000005</v>
      </c>
      <c r="H21" s="7" t="s">
        <v>90</v>
      </c>
      <c r="I21" s="7"/>
      <c r="J21" s="7"/>
      <c r="K21" s="7">
        <f t="shared" si="1"/>
        <v>0</v>
      </c>
      <c r="L21" s="7"/>
      <c r="M21" s="7"/>
      <c r="N21" s="7">
        <f t="shared" si="2"/>
        <v>0</v>
      </c>
    </row>
    <row r="22" spans="4:14" x14ac:dyDescent="0.25">
      <c r="D22" s="7"/>
      <c r="E22" s="7">
        <v>1.78</v>
      </c>
      <c r="F22" s="7">
        <v>0.45</v>
      </c>
      <c r="G22" s="7">
        <f t="shared" si="0"/>
        <v>0.80100000000000005</v>
      </c>
      <c r="H22" s="7" t="s">
        <v>91</v>
      </c>
      <c r="I22" s="7"/>
      <c r="J22" s="7"/>
      <c r="K22" s="7">
        <f t="shared" si="1"/>
        <v>0</v>
      </c>
      <c r="L22" s="7"/>
      <c r="M22" s="7"/>
      <c r="N22" s="7">
        <f t="shared" si="2"/>
        <v>0</v>
      </c>
    </row>
    <row r="23" spans="4:14" x14ac:dyDescent="0.25">
      <c r="D23" s="7"/>
      <c r="E23" s="7">
        <v>1.78</v>
      </c>
      <c r="F23" s="7">
        <v>0.15</v>
      </c>
      <c r="G23" s="7">
        <f t="shared" si="0"/>
        <v>0.26700000000000002</v>
      </c>
      <c r="H23" s="7"/>
      <c r="I23" s="7"/>
      <c r="J23" s="7"/>
      <c r="K23" s="7">
        <f t="shared" si="1"/>
        <v>0</v>
      </c>
      <c r="L23" s="7"/>
      <c r="M23" s="7"/>
      <c r="N23" s="7">
        <f t="shared" si="2"/>
        <v>0</v>
      </c>
    </row>
    <row r="24" spans="4:14" x14ac:dyDescent="0.25">
      <c r="D24" s="7" t="s">
        <v>84</v>
      </c>
      <c r="E24" s="7">
        <v>1.53</v>
      </c>
      <c r="F24" s="7">
        <v>2.13</v>
      </c>
      <c r="G24" s="7">
        <f t="shared" si="0"/>
        <v>3.2588999999999997</v>
      </c>
      <c r="H24" s="7" t="s">
        <v>92</v>
      </c>
      <c r="I24" s="7"/>
      <c r="J24" s="7"/>
      <c r="K24" s="7">
        <f t="shared" si="1"/>
        <v>0</v>
      </c>
      <c r="L24" s="7"/>
      <c r="M24" s="7"/>
      <c r="N24" s="7">
        <f t="shared" si="2"/>
        <v>0</v>
      </c>
    </row>
    <row r="25" spans="4:14" x14ac:dyDescent="0.25">
      <c r="D25" s="7" t="s">
        <v>85</v>
      </c>
      <c r="E25" s="7">
        <v>1.37</v>
      </c>
      <c r="F25" s="7">
        <v>2.13</v>
      </c>
      <c r="G25" s="7">
        <f t="shared" si="0"/>
        <v>2.9180999999999999</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1.2</v>
      </c>
      <c r="F28" s="7">
        <v>1.07</v>
      </c>
      <c r="G28" s="7">
        <f t="shared" si="0"/>
        <v>1.284</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498.49483320000002</v>
      </c>
      <c r="G35" s="7">
        <f>SUM(G7:G34)</f>
        <v>46.311300000000003</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3" workbookViewId="0">
      <selection activeCell="H14" sqref="H14"/>
    </sheetView>
  </sheetViews>
  <sheetFormatPr defaultRowHeight="15" x14ac:dyDescent="0.25"/>
  <sheetData>
    <row r="3" spans="3:14" x14ac:dyDescent="0.25">
      <c r="D3" s="10" t="s">
        <v>88</v>
      </c>
      <c r="E3" s="277"/>
      <c r="F3" s="277"/>
    </row>
    <row r="4" spans="3:14" x14ac:dyDescent="0.25">
      <c r="F4" s="9"/>
      <c r="G4" s="9"/>
      <c r="H4" s="9"/>
      <c r="I4" s="9"/>
      <c r="J4" s="9"/>
      <c r="K4" s="9"/>
    </row>
    <row r="5" spans="3:14" x14ac:dyDescent="0.25">
      <c r="C5" s="10" t="s">
        <v>89</v>
      </c>
      <c r="D5" s="8" t="s">
        <v>69</v>
      </c>
      <c r="E5" s="278" t="s">
        <v>70</v>
      </c>
      <c r="F5" s="278"/>
      <c r="G5" s="278"/>
      <c r="H5" s="11"/>
      <c r="I5" s="278" t="s">
        <v>71</v>
      </c>
      <c r="J5" s="278"/>
      <c r="K5" s="278"/>
      <c r="L5" s="278" t="s">
        <v>72</v>
      </c>
      <c r="M5" s="278"/>
      <c r="N5" s="278"/>
    </row>
    <row r="6" spans="3:14" x14ac:dyDescent="0.25">
      <c r="C6" s="10">
        <v>1</v>
      </c>
      <c r="D6" s="8"/>
      <c r="E6" s="8" t="s">
        <v>73</v>
      </c>
      <c r="F6" s="8" t="s">
        <v>74</v>
      </c>
      <c r="G6" s="8" t="s">
        <v>75</v>
      </c>
      <c r="H6" s="8"/>
      <c r="I6" s="8" t="s">
        <v>73</v>
      </c>
      <c r="J6" s="8" t="s">
        <v>74</v>
      </c>
      <c r="K6" s="8" t="s">
        <v>75</v>
      </c>
      <c r="L6" s="8" t="s">
        <v>73</v>
      </c>
      <c r="M6" s="8" t="s">
        <v>74</v>
      </c>
      <c r="N6" s="8" t="s">
        <v>75</v>
      </c>
    </row>
    <row r="7" spans="3:14" x14ac:dyDescent="0.25">
      <c r="D7" s="7" t="s">
        <v>76</v>
      </c>
      <c r="E7" s="7">
        <v>2.82</v>
      </c>
      <c r="F7" s="7">
        <v>3.9</v>
      </c>
      <c r="G7" s="7">
        <f>E7*F7</f>
        <v>10.997999999999999</v>
      </c>
      <c r="H7" s="7" t="s">
        <v>90</v>
      </c>
      <c r="I7" s="7"/>
      <c r="J7" s="7"/>
      <c r="K7" s="7">
        <f>I7*J7</f>
        <v>0</v>
      </c>
      <c r="L7" s="7"/>
      <c r="M7" s="7"/>
      <c r="N7" s="7">
        <f>L7*M7</f>
        <v>0</v>
      </c>
    </row>
    <row r="8" spans="3:14" x14ac:dyDescent="0.25">
      <c r="D8" s="7"/>
      <c r="E8" s="7">
        <v>2.57</v>
      </c>
      <c r="F8" s="7">
        <v>0.65</v>
      </c>
      <c r="G8" s="7">
        <f t="shared" ref="G8:G34" si="0">E8*F8</f>
        <v>1.6704999999999999</v>
      </c>
      <c r="H8" s="7" t="s">
        <v>91</v>
      </c>
      <c r="I8" s="7"/>
      <c r="J8" s="7"/>
      <c r="K8" s="7">
        <f t="shared" ref="K8:K34" si="1">I8*J8</f>
        <v>0</v>
      </c>
      <c r="L8" s="7"/>
      <c r="M8" s="7"/>
      <c r="N8" s="7">
        <f t="shared" ref="N8:N34" si="2">L8*M8</f>
        <v>0</v>
      </c>
    </row>
    <row r="9" spans="3:14" x14ac:dyDescent="0.25">
      <c r="D9" s="7"/>
      <c r="E9" s="7">
        <v>2.2200000000000002</v>
      </c>
      <c r="F9" s="7">
        <v>2.9</v>
      </c>
      <c r="G9" s="7">
        <f t="shared" si="0"/>
        <v>6.4380000000000006</v>
      </c>
      <c r="H9" s="7"/>
      <c r="I9" s="7"/>
      <c r="J9" s="7"/>
      <c r="K9" s="7">
        <f t="shared" si="1"/>
        <v>0</v>
      </c>
      <c r="L9" s="7"/>
      <c r="M9" s="7"/>
      <c r="N9" s="7">
        <f t="shared" si="2"/>
        <v>0</v>
      </c>
    </row>
    <row r="10" spans="3:14" x14ac:dyDescent="0.25">
      <c r="D10" s="7" t="s">
        <v>79</v>
      </c>
      <c r="E10" s="7">
        <v>2.15</v>
      </c>
      <c r="F10" s="7">
        <v>2.75</v>
      </c>
      <c r="G10" s="7">
        <f t="shared" si="0"/>
        <v>5.9124999999999996</v>
      </c>
      <c r="H10" s="7" t="s">
        <v>90</v>
      </c>
      <c r="I10" s="7"/>
      <c r="J10" s="7"/>
      <c r="K10" s="7">
        <f t="shared" si="1"/>
        <v>0</v>
      </c>
      <c r="L10" s="7"/>
      <c r="M10" s="7"/>
      <c r="N10" s="7">
        <f t="shared" si="2"/>
        <v>0</v>
      </c>
    </row>
    <row r="11" spans="3:14" x14ac:dyDescent="0.25">
      <c r="D11" s="7"/>
      <c r="E11" s="7">
        <v>2.35</v>
      </c>
      <c r="F11" s="7">
        <v>0.65</v>
      </c>
      <c r="G11" s="7">
        <f t="shared" si="0"/>
        <v>1.5275000000000001</v>
      </c>
      <c r="H11" s="7" t="s">
        <v>91</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77</v>
      </c>
      <c r="E14" s="7">
        <v>3.28</v>
      </c>
      <c r="F14" s="7">
        <v>2.33</v>
      </c>
      <c r="G14" s="7">
        <f t="shared" si="0"/>
        <v>7.6423999999999994</v>
      </c>
      <c r="H14" s="7" t="s">
        <v>90</v>
      </c>
      <c r="I14" s="7"/>
      <c r="J14" s="7"/>
      <c r="K14" s="7">
        <f t="shared" si="1"/>
        <v>0</v>
      </c>
      <c r="L14" s="7"/>
      <c r="M14" s="7"/>
      <c r="N14" s="7">
        <f t="shared" si="2"/>
        <v>0</v>
      </c>
    </row>
    <row r="15" spans="3:14" x14ac:dyDescent="0.25">
      <c r="D15" s="7"/>
      <c r="E15" s="7">
        <v>1.5</v>
      </c>
      <c r="F15" s="7">
        <v>0.27</v>
      </c>
      <c r="G15" s="7">
        <f t="shared" si="0"/>
        <v>0.40500000000000003</v>
      </c>
      <c r="H15" s="7" t="s">
        <v>91</v>
      </c>
      <c r="I15" s="7"/>
      <c r="J15" s="7"/>
      <c r="K15" s="7">
        <f t="shared" si="1"/>
        <v>0</v>
      </c>
      <c r="L15" s="7"/>
      <c r="M15" s="7"/>
      <c r="N15" s="7">
        <f t="shared" si="2"/>
        <v>0</v>
      </c>
    </row>
    <row r="16" spans="3:14" x14ac:dyDescent="0.25">
      <c r="D16" s="7"/>
      <c r="E16" s="7">
        <v>1.63</v>
      </c>
      <c r="F16" s="7">
        <v>0.45</v>
      </c>
      <c r="G16" s="7">
        <f t="shared" si="0"/>
        <v>0.73349999999999993</v>
      </c>
      <c r="H16" s="7"/>
      <c r="I16" s="7"/>
      <c r="J16" s="7"/>
      <c r="K16" s="7">
        <f t="shared" si="1"/>
        <v>0</v>
      </c>
      <c r="L16" s="7"/>
      <c r="M16" s="7"/>
      <c r="N16" s="7">
        <f t="shared" si="2"/>
        <v>0</v>
      </c>
    </row>
    <row r="17" spans="4:14" x14ac:dyDescent="0.25">
      <c r="D17" s="7"/>
      <c r="E17" s="7">
        <v>1.63</v>
      </c>
      <c r="F17" s="7">
        <v>0.56999999999999995</v>
      </c>
      <c r="G17" s="7">
        <f t="shared" si="0"/>
        <v>0.92909999999999981</v>
      </c>
      <c r="H17" s="7"/>
      <c r="I17" s="7"/>
      <c r="J17" s="7"/>
      <c r="K17" s="7">
        <f t="shared" si="1"/>
        <v>0</v>
      </c>
      <c r="L17" s="7"/>
      <c r="M17" s="7"/>
      <c r="N17" s="7">
        <f t="shared" si="2"/>
        <v>0</v>
      </c>
    </row>
    <row r="18" spans="4:14" x14ac:dyDescent="0.25">
      <c r="D18" s="7" t="s">
        <v>78</v>
      </c>
      <c r="E18" s="7">
        <v>3.95</v>
      </c>
      <c r="F18" s="7">
        <v>2.25</v>
      </c>
      <c r="G18" s="7">
        <f t="shared" si="0"/>
        <v>8.8875000000000011</v>
      </c>
      <c r="H18" s="7" t="s">
        <v>90</v>
      </c>
      <c r="I18" s="7"/>
      <c r="J18" s="7"/>
      <c r="K18" s="7">
        <f t="shared" si="1"/>
        <v>0</v>
      </c>
      <c r="L18" s="7"/>
      <c r="M18" s="7"/>
      <c r="N18" s="7">
        <f t="shared" si="2"/>
        <v>0</v>
      </c>
    </row>
    <row r="19" spans="4:14" x14ac:dyDescent="0.25">
      <c r="D19" s="7"/>
      <c r="E19" s="7">
        <v>1.53</v>
      </c>
      <c r="F19" s="7">
        <v>0.45</v>
      </c>
      <c r="G19" s="7">
        <f t="shared" si="0"/>
        <v>0.6885</v>
      </c>
      <c r="H19" s="7" t="s">
        <v>91</v>
      </c>
      <c r="I19" s="7"/>
      <c r="J19" s="7"/>
      <c r="K19" s="7">
        <f t="shared" si="1"/>
        <v>0</v>
      </c>
      <c r="L19" s="7"/>
      <c r="M19" s="7"/>
      <c r="N19" s="7">
        <f t="shared" si="2"/>
        <v>0</v>
      </c>
    </row>
    <row r="20" spans="4:14" x14ac:dyDescent="0.25">
      <c r="D20" s="7"/>
      <c r="E20" s="7">
        <v>1.53</v>
      </c>
      <c r="F20" s="7">
        <v>0.15</v>
      </c>
      <c r="G20" s="7">
        <f t="shared" si="0"/>
        <v>0.22949999999999998</v>
      </c>
      <c r="H20" s="7"/>
      <c r="I20" s="7"/>
      <c r="J20" s="7"/>
      <c r="K20" s="7">
        <f t="shared" si="1"/>
        <v>0</v>
      </c>
      <c r="L20" s="7"/>
      <c r="M20" s="7"/>
      <c r="N20" s="7">
        <f t="shared" si="2"/>
        <v>0</v>
      </c>
    </row>
    <row r="21" spans="4:14" x14ac:dyDescent="0.25">
      <c r="D21" s="7" t="s">
        <v>78</v>
      </c>
      <c r="E21" s="7">
        <v>1.9</v>
      </c>
      <c r="F21" s="7">
        <v>0.36</v>
      </c>
      <c r="G21" s="7">
        <f t="shared" si="0"/>
        <v>0.68399999999999994</v>
      </c>
      <c r="H21" s="7" t="s">
        <v>90</v>
      </c>
      <c r="I21" s="7"/>
      <c r="J21" s="7"/>
      <c r="K21" s="7">
        <f t="shared" si="1"/>
        <v>0</v>
      </c>
      <c r="L21" s="7"/>
      <c r="M21" s="7"/>
      <c r="N21" s="7">
        <f t="shared" si="2"/>
        <v>0</v>
      </c>
    </row>
    <row r="22" spans="4:14" x14ac:dyDescent="0.25">
      <c r="D22" s="7"/>
      <c r="E22" s="7">
        <v>1.9</v>
      </c>
      <c r="F22" s="7">
        <v>0.5</v>
      </c>
      <c r="G22" s="7">
        <f t="shared" si="0"/>
        <v>0.95</v>
      </c>
      <c r="H22" s="7" t="s">
        <v>91</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84</v>
      </c>
      <c r="E24" s="7">
        <v>1.38</v>
      </c>
      <c r="F24" s="7">
        <v>2.14</v>
      </c>
      <c r="G24" s="7">
        <f t="shared" si="0"/>
        <v>2.9531999999999998</v>
      </c>
      <c r="H24" s="7" t="s">
        <v>92</v>
      </c>
      <c r="I24" s="7"/>
      <c r="J24" s="7"/>
      <c r="K24" s="7">
        <f t="shared" si="1"/>
        <v>0</v>
      </c>
      <c r="L24" s="7"/>
      <c r="M24" s="7"/>
      <c r="N24" s="7">
        <f t="shared" si="2"/>
        <v>0</v>
      </c>
    </row>
    <row r="25" spans="4:14" x14ac:dyDescent="0.25">
      <c r="D25" s="7" t="s">
        <v>85</v>
      </c>
      <c r="E25" s="7">
        <v>1.53</v>
      </c>
      <c r="F25" s="7">
        <v>2.44</v>
      </c>
      <c r="G25" s="7">
        <f t="shared" si="0"/>
        <v>3.7332000000000001</v>
      </c>
      <c r="H25" s="7" t="s">
        <v>92</v>
      </c>
      <c r="I25" s="7"/>
      <c r="J25" s="7"/>
      <c r="K25" s="7">
        <f t="shared" si="1"/>
        <v>0</v>
      </c>
      <c r="L25" s="7"/>
      <c r="M25" s="7"/>
      <c r="N25" s="7">
        <f t="shared" si="2"/>
        <v>0</v>
      </c>
    </row>
    <row r="26" spans="4:14" x14ac:dyDescent="0.25">
      <c r="D26" s="7" t="s">
        <v>86</v>
      </c>
      <c r="E26" s="7"/>
      <c r="F26" s="7"/>
      <c r="G26" s="7">
        <f t="shared" si="0"/>
        <v>0</v>
      </c>
      <c r="H26" s="7" t="s">
        <v>92</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80</v>
      </c>
      <c r="E28" s="7">
        <v>1.61</v>
      </c>
      <c r="F28" s="7">
        <v>1.07</v>
      </c>
      <c r="G28" s="7">
        <f t="shared" si="0"/>
        <v>1.7227000000000001</v>
      </c>
      <c r="H28" s="7"/>
      <c r="I28" s="7"/>
      <c r="J28" s="7"/>
      <c r="K28" s="7">
        <f t="shared" si="1"/>
        <v>0</v>
      </c>
      <c r="L28" s="7"/>
      <c r="M28" s="7"/>
      <c r="N28" s="7">
        <f t="shared" si="2"/>
        <v>0</v>
      </c>
    </row>
    <row r="29" spans="4:14" x14ac:dyDescent="0.25">
      <c r="D29" s="7" t="s">
        <v>81</v>
      </c>
      <c r="E29" s="7"/>
      <c r="F29" s="7"/>
      <c r="G29" s="7">
        <f t="shared" si="0"/>
        <v>0</v>
      </c>
      <c r="H29" s="7"/>
      <c r="I29" s="7"/>
      <c r="J29" s="7"/>
      <c r="K29" s="7">
        <f t="shared" si="1"/>
        <v>0</v>
      </c>
      <c r="L29" s="7"/>
      <c r="M29" s="7"/>
      <c r="N29" s="7">
        <f t="shared" si="2"/>
        <v>0</v>
      </c>
    </row>
    <row r="30" spans="4:14" x14ac:dyDescent="0.25">
      <c r="D30" s="7" t="s">
        <v>82</v>
      </c>
      <c r="E30" s="7"/>
      <c r="F30" s="7"/>
      <c r="G30" s="7">
        <f t="shared" si="0"/>
        <v>0</v>
      </c>
      <c r="H30" s="7"/>
      <c r="I30" s="7"/>
      <c r="J30" s="7"/>
      <c r="K30" s="7">
        <f t="shared" si="1"/>
        <v>0</v>
      </c>
      <c r="L30" s="7"/>
      <c r="M30" s="7"/>
      <c r="N30" s="7">
        <f t="shared" si="2"/>
        <v>0</v>
      </c>
    </row>
    <row r="31" spans="4:14" x14ac:dyDescent="0.25">
      <c r="D31" s="7" t="s">
        <v>83</v>
      </c>
      <c r="E31" s="7"/>
      <c r="F31" s="7"/>
      <c r="G31" s="7">
        <f t="shared" si="0"/>
        <v>0</v>
      </c>
      <c r="H31" s="7"/>
      <c r="I31" s="7"/>
      <c r="J31" s="7"/>
      <c r="K31" s="7">
        <f t="shared" si="1"/>
        <v>0</v>
      </c>
      <c r="L31" s="7"/>
      <c r="M31" s="7"/>
      <c r="N31" s="7">
        <f t="shared" si="2"/>
        <v>0</v>
      </c>
    </row>
    <row r="32" spans="4:14" x14ac:dyDescent="0.25">
      <c r="D32" s="7"/>
      <c r="E32" s="7">
        <v>1.91</v>
      </c>
      <c r="F32" s="7">
        <v>0.45</v>
      </c>
      <c r="G32" s="7">
        <f t="shared" si="0"/>
        <v>0.85949999999999993</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87</v>
      </c>
      <c r="E35" s="7"/>
      <c r="F35" s="7">
        <f>G35*10.764</f>
        <v>613.16695440000001</v>
      </c>
      <c r="G35" s="7">
        <f>SUM(G7:G34)</f>
        <v>56.964600000000004</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Sheet1</vt:lpstr>
      <vt:lpstr>VALUATION</vt:lpstr>
      <vt:lpstr>Construction %</vt:lpstr>
      <vt:lpstr>Note</vt:lpstr>
      <vt:lpstr>Sheet6</vt:lpstr>
      <vt:lpstr>1A</vt:lpstr>
      <vt:lpstr>2A</vt:lpstr>
      <vt:lpstr>3A</vt:lpstr>
      <vt:lpstr>4A</vt:lpstr>
      <vt:lpstr>5A</vt:lpstr>
      <vt:lpstr>7A</vt:lpstr>
      <vt:lpstr>8A</vt:lpstr>
      <vt:lpstr>1A_</vt:lpstr>
      <vt:lpstr>2A_</vt:lpstr>
      <vt:lpstr>3A_</vt:lpstr>
      <vt:lpstr>4A_</vt:lpstr>
      <vt:lpstr>5A_</vt:lpstr>
      <vt:lpstr>6A_</vt:lpstr>
      <vt:lpstr>7A_</vt:lpstr>
      <vt:lpstr>8A_</vt:lpstr>
      <vt:lpstr>8B</vt:lpstr>
      <vt:lpstr>7B</vt:lpstr>
      <vt:lpstr>6B</vt:lpstr>
      <vt:lpstr>5B</vt:lpstr>
      <vt:lpstr>4B</vt:lpstr>
      <vt:lpstr>3B</vt:lpstr>
      <vt:lpstr>2B</vt:lpstr>
      <vt:lpstr>1B</vt:lpstr>
      <vt:lpstr>1B_</vt:lpstr>
      <vt:lpstr>2B_</vt:lpstr>
      <vt:lpstr>3B_</vt:lpstr>
      <vt:lpstr>4B_</vt:lpstr>
      <vt:lpstr>5B_</vt:lpstr>
      <vt:lpstr>6B_</vt:lpstr>
      <vt:lpstr>7B_</vt:lpstr>
      <vt:lpstr>8B_</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2025-07-15T13:05:47Z</cp:lastPrinted>
  <dcterms:created xsi:type="dcterms:W3CDTF">2013-11-23T05:32:33Z</dcterms:created>
  <dcterms:modified xsi:type="dcterms:W3CDTF">2025-07-15T13:06:50Z</dcterms:modified>
</cp:coreProperties>
</file>