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bookViews>
  <sheets>
    <sheet name="Sheet1 (2)" sheetId="15" r:id="rId1"/>
    <sheet name="Note" sheetId="17" r:id="rId2"/>
    <sheet name="Sheet1" sheetId="1" r:id="rId3"/>
    <sheet name="1" sheetId="14" r:id="rId4"/>
    <sheet name="5" sheetId="11" r:id="rId5"/>
    <sheet name="6" sheetId="12" r:id="rId6"/>
    <sheet name="Wing C" sheetId="13" r:id="rId7"/>
    <sheet name="Sheet2" sheetId="16" r:id="rId8"/>
  </sheets>
  <definedNames>
    <definedName name="_xlnm.Print_Area" localSheetId="0">'Sheet1 (2)'!$A$1:$J$283</definedName>
  </definedNames>
  <calcPr calcId="162913"/>
</workbook>
</file>

<file path=xl/calcChain.xml><?xml version="1.0" encoding="utf-8"?>
<calcChain xmlns="http://schemas.openxmlformats.org/spreadsheetml/2006/main">
  <c r="F3" i="15" l="1"/>
  <c r="D93" i="15"/>
  <c r="M92" i="15"/>
  <c r="D92" i="15"/>
  <c r="M91" i="15"/>
  <c r="D91" i="15"/>
  <c r="M90" i="15"/>
  <c r="D90" i="15"/>
  <c r="M89" i="15"/>
  <c r="D89" i="15"/>
  <c r="D88" i="15"/>
  <c r="M87" i="15"/>
  <c r="C84" i="15" s="1"/>
  <c r="D87" i="15"/>
  <c r="M86" i="15"/>
  <c r="D86" i="15"/>
  <c r="D85" i="15"/>
  <c r="D79" i="15"/>
  <c r="M78" i="15"/>
  <c r="D78" i="15"/>
  <c r="M77" i="15"/>
  <c r="D77" i="15"/>
  <c r="M76" i="15"/>
  <c r="D76" i="15"/>
  <c r="M75" i="15"/>
  <c r="D75" i="15"/>
  <c r="D74" i="15"/>
  <c r="M73" i="15"/>
  <c r="C70" i="15" s="1"/>
  <c r="D73" i="15"/>
  <c r="M72" i="15"/>
  <c r="D72" i="15"/>
  <c r="D71" i="15"/>
  <c r="D65" i="15"/>
  <c r="M64" i="15"/>
  <c r="D64" i="15"/>
  <c r="M63" i="15"/>
  <c r="D63" i="15"/>
  <c r="M62" i="15"/>
  <c r="D62" i="15"/>
  <c r="M61" i="15"/>
  <c r="D61" i="15"/>
  <c r="D60" i="15"/>
  <c r="M59" i="15"/>
  <c r="C56" i="15" s="1"/>
  <c r="D59" i="15"/>
  <c r="M58" i="15"/>
  <c r="D58" i="15"/>
  <c r="D57" i="15"/>
  <c r="F201" i="15"/>
  <c r="D186" i="15"/>
  <c r="D185" i="15"/>
  <c r="D184" i="15"/>
  <c r="D183" i="15"/>
  <c r="D182" i="15"/>
  <c r="D181" i="15"/>
  <c r="D179" i="15"/>
  <c r="D178" i="15"/>
  <c r="D177" i="15"/>
  <c r="D176" i="15"/>
  <c r="D175" i="15"/>
  <c r="D174" i="15"/>
  <c r="D173" i="15"/>
  <c r="D172" i="15"/>
  <c r="D171" i="15"/>
  <c r="D170" i="15"/>
  <c r="D169" i="15"/>
  <c r="D168" i="15"/>
  <c r="D166" i="15"/>
  <c r="D165" i="15"/>
  <c r="D164" i="15"/>
  <c r="D163" i="15"/>
  <c r="D162" i="15"/>
  <c r="D161" i="15"/>
  <c r="D160" i="15"/>
  <c r="D159" i="15"/>
  <c r="D158" i="15"/>
  <c r="D157" i="15"/>
  <c r="D156" i="15"/>
  <c r="D153" i="15"/>
  <c r="D152" i="15"/>
  <c r="D151" i="15"/>
  <c r="D150" i="15"/>
  <c r="D149" i="15"/>
  <c r="D148" i="15"/>
  <c r="D146" i="15"/>
  <c r="D145" i="15"/>
  <c r="D144" i="15"/>
  <c r="D143" i="15"/>
  <c r="D142" i="15"/>
  <c r="D141" i="15"/>
  <c r="D140" i="15"/>
  <c r="D139" i="15"/>
  <c r="D138" i="15"/>
  <c r="D137" i="15"/>
  <c r="D136" i="15"/>
  <c r="D135" i="15"/>
  <c r="D133" i="15"/>
  <c r="D132" i="15"/>
  <c r="D131" i="15"/>
  <c r="D130" i="15"/>
  <c r="D129" i="15"/>
  <c r="D128" i="15"/>
  <c r="D127" i="15"/>
  <c r="D126" i="15"/>
  <c r="D125" i="15"/>
  <c r="D124" i="15"/>
  <c r="D123" i="15"/>
  <c r="D120" i="15"/>
  <c r="D119" i="15"/>
  <c r="K119" i="15" s="1"/>
  <c r="D117" i="15"/>
  <c r="D116" i="15"/>
  <c r="D115" i="15"/>
  <c r="D114" i="15"/>
  <c r="D113" i="15"/>
  <c r="D112" i="15"/>
  <c r="D111" i="15"/>
  <c r="D110" i="15"/>
  <c r="D109" i="15"/>
  <c r="G103" i="15"/>
  <c r="D46" i="15"/>
  <c r="H43" i="15"/>
  <c r="C43" i="15"/>
  <c r="F38" i="15"/>
  <c r="F39" i="15" s="1"/>
  <c r="D48" i="15" s="1"/>
  <c r="F7" i="15"/>
  <c r="B16" i="12"/>
  <c r="E10" i="12" s="1"/>
  <c r="F82" i="1" s="1"/>
  <c r="B14" i="12"/>
  <c r="E9" i="12" s="1"/>
  <c r="F81" i="1" s="1"/>
  <c r="B12" i="12"/>
  <c r="M7" i="12" s="1"/>
  <c r="H17" i="12" s="1"/>
  <c r="B10" i="12"/>
  <c r="L6" i="12" s="1"/>
  <c r="G16" i="12" s="1"/>
  <c r="B8" i="12"/>
  <c r="K7" i="12" s="1"/>
  <c r="H15" i="12" s="1"/>
  <c r="I6" i="12"/>
  <c r="G13" i="12" s="1"/>
  <c r="B6" i="12"/>
  <c r="J7" i="12" s="1"/>
  <c r="H14" i="12" s="1"/>
  <c r="E4" i="12"/>
  <c r="F76" i="1" s="1"/>
  <c r="B16" i="11"/>
  <c r="O7" i="11" s="1"/>
  <c r="H19" i="11" s="1"/>
  <c r="O6" i="11"/>
  <c r="G19" i="11" s="1"/>
  <c r="B14" i="11"/>
  <c r="N7" i="11" s="1"/>
  <c r="H18" i="11" s="1"/>
  <c r="B12" i="11"/>
  <c r="M6" i="11" s="1"/>
  <c r="G17" i="11" s="1"/>
  <c r="B10" i="11"/>
  <c r="L7" i="11" s="1"/>
  <c r="H16" i="11" s="1"/>
  <c r="B8" i="11"/>
  <c r="K6" i="11" s="1"/>
  <c r="G15" i="11" s="1"/>
  <c r="I6" i="11"/>
  <c r="G13" i="11" s="1"/>
  <c r="B6" i="11"/>
  <c r="J7" i="11" s="1"/>
  <c r="H14" i="11" s="1"/>
  <c r="E4" i="11"/>
  <c r="F66" i="1" s="1"/>
  <c r="D207" i="1"/>
  <c r="D206" i="1"/>
  <c r="D205" i="1"/>
  <c r="D204" i="1"/>
  <c r="D203" i="1"/>
  <c r="D202" i="1"/>
  <c r="D200" i="1"/>
  <c r="D199" i="1"/>
  <c r="D198" i="1"/>
  <c r="D197" i="1"/>
  <c r="D196" i="1"/>
  <c r="D195" i="1"/>
  <c r="D194" i="1"/>
  <c r="D193" i="1"/>
  <c r="D192" i="1"/>
  <c r="D191" i="1"/>
  <c r="D190" i="1"/>
  <c r="D189" i="1"/>
  <c r="D187" i="1"/>
  <c r="D186" i="1"/>
  <c r="D185" i="1"/>
  <c r="D184" i="1"/>
  <c r="D183" i="1"/>
  <c r="D182" i="1"/>
  <c r="D181" i="1"/>
  <c r="D180" i="1"/>
  <c r="D179" i="1"/>
  <c r="D178" i="1"/>
  <c r="D177" i="1"/>
  <c r="D174" i="1"/>
  <c r="D173" i="1"/>
  <c r="D172" i="1"/>
  <c r="D171" i="1"/>
  <c r="D170" i="1"/>
  <c r="D169" i="1"/>
  <c r="D167" i="1"/>
  <c r="D166" i="1"/>
  <c r="D165" i="1"/>
  <c r="D164" i="1"/>
  <c r="D163" i="1"/>
  <c r="D162" i="1"/>
  <c r="D161" i="1"/>
  <c r="D160" i="1"/>
  <c r="D159" i="1"/>
  <c r="D158" i="1"/>
  <c r="D157" i="1"/>
  <c r="D156" i="1"/>
  <c r="D154" i="1"/>
  <c r="D153" i="1"/>
  <c r="D152" i="1"/>
  <c r="D151" i="1"/>
  <c r="D150" i="1"/>
  <c r="D149" i="1"/>
  <c r="D148" i="1"/>
  <c r="D147" i="1"/>
  <c r="D146" i="1"/>
  <c r="D145" i="1"/>
  <c r="D144" i="1"/>
  <c r="D121" i="1"/>
  <c r="D120" i="1"/>
  <c r="D118" i="1"/>
  <c r="D117" i="1"/>
  <c r="D116" i="1"/>
  <c r="D115" i="1"/>
  <c r="D114" i="1"/>
  <c r="D113" i="1"/>
  <c r="D112" i="1"/>
  <c r="D111" i="1"/>
  <c r="D110" i="1"/>
  <c r="D46" i="1"/>
  <c r="F247" i="1"/>
  <c r="D134" i="1"/>
  <c r="C43" i="1"/>
  <c r="D137" i="1"/>
  <c r="D138" i="1"/>
  <c r="D139" i="1"/>
  <c r="D140" i="1"/>
  <c r="D141" i="1"/>
  <c r="D136" i="1"/>
  <c r="I136" i="1"/>
  <c r="D125" i="1"/>
  <c r="D126" i="1"/>
  <c r="D127" i="1"/>
  <c r="D128" i="1"/>
  <c r="D129" i="1"/>
  <c r="D130" i="1"/>
  <c r="D131" i="1"/>
  <c r="D132" i="1"/>
  <c r="D133" i="1"/>
  <c r="D124" i="1"/>
  <c r="I124" i="1"/>
  <c r="F7" i="1"/>
  <c r="F38" i="1"/>
  <c r="F39" i="1" s="1"/>
  <c r="D48" i="1" s="1"/>
  <c r="I6" i="14"/>
  <c r="G13" i="14" s="1"/>
  <c r="B6" i="14"/>
  <c r="J6" i="14" s="1"/>
  <c r="G14" i="14" s="1"/>
  <c r="B8" i="14"/>
  <c r="K7" i="14" s="1"/>
  <c r="H15" i="14" s="1"/>
  <c r="B10" i="14"/>
  <c r="L7" i="14" s="1"/>
  <c r="H16" i="14" s="1"/>
  <c r="B12" i="14"/>
  <c r="M7" i="14" s="1"/>
  <c r="H17" i="14" s="1"/>
  <c r="B14" i="14"/>
  <c r="N6" i="14" s="1"/>
  <c r="G18" i="14" s="1"/>
  <c r="B16" i="14"/>
  <c r="O6" i="14" s="1"/>
  <c r="G19" i="14" s="1"/>
  <c r="E4" i="14"/>
  <c r="F56" i="1" s="1"/>
  <c r="H43" i="1"/>
  <c r="G104"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O6" i="12"/>
  <c r="G19" i="12" s="1"/>
  <c r="E5" i="12"/>
  <c r="F77" i="1" s="1"/>
  <c r="J6" i="12" l="1"/>
  <c r="G14" i="12" s="1"/>
  <c r="J7" i="14"/>
  <c r="H14" i="14" s="1"/>
  <c r="E8" i="12"/>
  <c r="F80" i="1" s="1"/>
  <c r="E7" i="11"/>
  <c r="F69" i="1" s="1"/>
  <c r="N7" i="14"/>
  <c r="H18" i="14" s="1"/>
  <c r="L6" i="14"/>
  <c r="G16" i="14" s="1"/>
  <c r="N6" i="12"/>
  <c r="G18" i="12" s="1"/>
  <c r="N7" i="12"/>
  <c r="H18" i="12" s="1"/>
  <c r="L6" i="11"/>
  <c r="G16" i="11" s="1"/>
  <c r="E5" i="11"/>
  <c r="F67" i="1" s="1"/>
  <c r="K35" i="13"/>
  <c r="J35" i="13" s="1"/>
  <c r="E8" i="11"/>
  <c r="F70" i="1" s="1"/>
  <c r="E8" i="14"/>
  <c r="F60" i="1" s="1"/>
  <c r="E10" i="11"/>
  <c r="F72" i="1" s="1"/>
  <c r="E10" i="14"/>
  <c r="F62" i="1" s="1"/>
  <c r="K6" i="12"/>
  <c r="G15" i="12" s="1"/>
  <c r="N6" i="11"/>
  <c r="G18" i="11" s="1"/>
  <c r="E6" i="12"/>
  <c r="F78" i="1" s="1"/>
  <c r="J6" i="11"/>
  <c r="G14" i="11" s="1"/>
  <c r="E7" i="14"/>
  <c r="F59" i="1" s="1"/>
  <c r="M7" i="11"/>
  <c r="H17" i="11" s="1"/>
  <c r="L7" i="12"/>
  <c r="H16" i="12" s="1"/>
  <c r="I7" i="14"/>
  <c r="H13" i="14" s="1"/>
  <c r="G35" i="13"/>
  <c r="F35" i="13" s="1"/>
  <c r="K7" i="11"/>
  <c r="H15" i="11" s="1"/>
  <c r="E6" i="11"/>
  <c r="F68" i="1" s="1"/>
  <c r="M6" i="12"/>
  <c r="G17" i="12" s="1"/>
  <c r="E7" i="12"/>
  <c r="F79" i="1" s="1"/>
  <c r="N35" i="13"/>
  <c r="M35" i="13" s="1"/>
  <c r="K6" i="14"/>
  <c r="G15" i="14" s="1"/>
  <c r="M6" i="14"/>
  <c r="G17" i="14" s="1"/>
  <c r="O7" i="14"/>
  <c r="H19" i="14" s="1"/>
  <c r="I7" i="11"/>
  <c r="H13" i="11" s="1"/>
  <c r="E9" i="14"/>
  <c r="F61" i="1" s="1"/>
  <c r="E9" i="11"/>
  <c r="F71" i="1" s="1"/>
  <c r="E6" i="14"/>
  <c r="F58" i="1" s="1"/>
  <c r="E5" i="14"/>
  <c r="F57" i="1" s="1"/>
  <c r="I7" i="12"/>
  <c r="H13" i="12" s="1"/>
  <c r="O7" i="12"/>
  <c r="H19" i="12" s="1"/>
  <c r="D84" i="15"/>
  <c r="K80" i="15" s="1"/>
  <c r="C82" i="15" s="1"/>
  <c r="F84" i="15" s="1"/>
  <c r="H84" i="15"/>
  <c r="H70" i="15"/>
  <c r="D70" i="15"/>
  <c r="K66" i="15" s="1"/>
  <c r="C68" i="15" s="1"/>
  <c r="F70" i="15" s="1"/>
  <c r="D56" i="15"/>
  <c r="K52" i="15" s="1"/>
  <c r="C54" i="15" s="1"/>
  <c r="F56" i="15" s="1"/>
  <c r="H56" i="15"/>
  <c r="G20" i="11" l="1"/>
  <c r="D73" i="1" s="1"/>
  <c r="H20" i="14"/>
  <c r="I63" i="1" s="1"/>
  <c r="H20" i="11"/>
  <c r="I73" i="1" s="1"/>
  <c r="G20" i="12"/>
  <c r="D83" i="1" s="1"/>
  <c r="G20" i="14"/>
  <c r="D63" i="1" s="1"/>
  <c r="H20" i="12"/>
  <c r="I83" i="1" s="1"/>
</calcChain>
</file>

<file path=xl/sharedStrings.xml><?xml version="1.0" encoding="utf-8"?>
<sst xmlns="http://schemas.openxmlformats.org/spreadsheetml/2006/main" count="966" uniqueCount="266">
  <si>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</si>
  <si>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</si>
  <si>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</si>
  <si>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</si>
  <si>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</si>
  <si>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</si>
  <si>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</si>
  <si>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</si>
  <si>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</si>
  <si>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</si>
  <si>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</si>
  <si>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</si>
  <si>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</si>
  <si>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</si>
  <si>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</si>
  <si>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</si>
  <si>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</si>
  <si>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</si>
  <si>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</si>
  <si>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</si>
  <si>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</si>
  <si>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</si>
  <si>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</si>
  <si>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</si>
  <si>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</si>
  <si>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</si>
  <si>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</si>
  <si>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</si>
  <si>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Quality of infrastructure in vicinity</t>
  </si>
  <si>
    <t>Description</t>
  </si>
  <si>
    <t>Attached Terrace area</t>
  </si>
  <si>
    <t>PLC Y/N</t>
  </si>
  <si>
    <t>Flat No.</t>
  </si>
  <si>
    <t>1) We have personally visited the property &amp; identified the same based on the documents provided</t>
  </si>
  <si>
    <t>% Progress</t>
  </si>
  <si>
    <t xml:space="preserve">% Disbursement </t>
  </si>
  <si>
    <t>1302-ELLORA FIESTA, PLOT NO. 8, SECTOR 11, OPP. JUINAGAR RAILWAY STATION, SANPADA, NAVI MUMBAI 400 706. TEL: 022-27758396/95. FAX :022-27758394.                                                                       E mail : axisbank@vsjadon.com. vsjcvaluer@gmail.com. Web site : www.vsjadon.com</t>
  </si>
  <si>
    <t>Type of Work</t>
  </si>
  <si>
    <t>% Complition</t>
  </si>
  <si>
    <t>Plinth</t>
  </si>
  <si>
    <t>RCC</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</si>
  <si>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</si>
  <si>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</si>
  <si>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</si>
  <si>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</si>
  <si>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</si>
  <si>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</si>
  <si>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</si>
  <si>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</si>
  <si>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</si>
  <si>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</si>
  <si>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Painting &amp; Wooden Work</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</si>
  <si>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</si>
  <si>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</si>
  <si>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</si>
  <si>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</si>
  <si>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</si>
  <si>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</si>
  <si>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</si>
  <si>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</si>
  <si>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</si>
  <si>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</si>
  <si>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</si>
  <si>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</si>
  <si>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</si>
  <si>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</si>
  <si>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</si>
  <si>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</si>
  <si>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</si>
  <si>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</si>
  <si>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</si>
  <si>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</si>
  <si>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</si>
  <si>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</si>
  <si>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</si>
  <si>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</si>
  <si>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</si>
  <si>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</si>
  <si>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</si>
  <si>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</si>
  <si>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</si>
  <si>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</si>
  <si>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</si>
  <si>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</si>
  <si>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</si>
  <si>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</si>
  <si>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</si>
  <si>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</si>
  <si>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</si>
  <si>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</si>
  <si>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</si>
  <si>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</si>
  <si>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</si>
  <si>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</si>
  <si>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</si>
  <si>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</si>
  <si>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</si>
  <si>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</si>
  <si>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</si>
  <si>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</si>
  <si>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</si>
  <si>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</si>
  <si>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</si>
  <si>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</si>
  <si>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</si>
  <si>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</si>
  <si>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</si>
  <si>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</si>
  <si>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</si>
  <si>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</si>
  <si>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</si>
  <si>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</si>
  <si>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</si>
  <si>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</si>
  <si>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</si>
  <si>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</si>
  <si>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</si>
  <si>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</si>
  <si>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</si>
  <si>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 Saleable area</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</si>
  <si>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</si>
  <si>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</si>
  <si>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</si>
  <si>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</si>
  <si>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</si>
  <si>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PLC charges</t>
  </si>
  <si>
    <t>Club Charges</t>
  </si>
  <si>
    <t>Any Other amenities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</si>
  <si>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</si>
  <si>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</si>
  <si>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</si>
  <si>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</si>
  <si>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</si>
  <si>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</si>
  <si>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</si>
  <si>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</si>
  <si>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</si>
  <si>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</si>
  <si>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</si>
  <si>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</si>
  <si>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</si>
  <si>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</si>
  <si>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</si>
  <si>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</si>
  <si>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</si>
  <si>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</si>
  <si>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</si>
  <si>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</si>
  <si>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</si>
  <si>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</si>
  <si>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</si>
  <si>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</si>
  <si>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PHOTOGRAPHS OF PROPERTY OF CUSTOMER: 
</t>
  </si>
  <si>
    <t>Remarks:  
1. Construction work was in process at the time of visit.
2. We considered Saleable area as per our calculation.
3. We considered Carpet area as per Approved Plan.
4. We considered recommended rate as per Builder cost sheet.</t>
  </si>
  <si>
    <t>Type of Structure : RCC Frame Structure</t>
  </si>
  <si>
    <t>Approved no of units</t>
  </si>
  <si>
    <t>Google Map :</t>
  </si>
  <si>
    <t>Middle Class</t>
  </si>
  <si>
    <t>Developing</t>
  </si>
  <si>
    <t>RERA No.</t>
  </si>
  <si>
    <t>N</t>
  </si>
  <si>
    <t>1BHK</t>
  </si>
  <si>
    <t>Adore Garden</t>
  </si>
  <si>
    <t>Gut. No.</t>
  </si>
  <si>
    <t>61, 61/1 &amp; 62</t>
  </si>
  <si>
    <t>Plot No.</t>
  </si>
  <si>
    <t>Umroli west</t>
  </si>
  <si>
    <t>Palghar</t>
  </si>
  <si>
    <t>O. Certificate No.: NA</t>
  </si>
  <si>
    <t>Approved Layout, NA Order cum CC</t>
  </si>
  <si>
    <t>31/12/2017.</t>
  </si>
  <si>
    <t>Axis Goregoan</t>
  </si>
  <si>
    <t>Palghar Bhoisar Road</t>
  </si>
  <si>
    <t>About 0.35 Km from Umroli raiway station Railway Station</t>
  </si>
  <si>
    <t>Umroli Market</t>
  </si>
  <si>
    <t>Building No. 4 ( Type D2 )</t>
  </si>
  <si>
    <t>NA Order cum Commencement of Construction</t>
  </si>
  <si>
    <t xml:space="preserve">MHSL/KS.1/T.1/NP/SR-282/2017.
Vaid up to : Gr + 4th floor                                                                                            </t>
  </si>
  <si>
    <t>Recommended rate of the flat Per Sq. Ft. ( on Saleable area)</t>
  </si>
  <si>
    <t>Shop</t>
  </si>
  <si>
    <t xml:space="preserve">1st to 4th floor </t>
  </si>
  <si>
    <t>MHSL/KS.1/T.1/NP/SR-282/2017.</t>
  </si>
  <si>
    <t>2BHK</t>
  </si>
  <si>
    <t>Recommended rate of the Shop Per Sq. Ft. ( on Saleable area)</t>
  </si>
  <si>
    <t>Stage of construction Building no.4 : Plinth, RCC work upto 2nd Slab completed. Other work are in progress……………</t>
  </si>
  <si>
    <t xml:space="preserve">Approved usage of the Property: Residential + Commercial
(Restrictive Covenants in regard to Land Use, if any)                                                                                                                                                </t>
  </si>
  <si>
    <t>M/s.Adore Realty LLP</t>
  </si>
  <si>
    <t>Adore Garden, Building No. 1, 4, 5 &amp; 6, Gut.No.61, 61/1 &amp; 62, Umroli West, Palghar.</t>
  </si>
  <si>
    <t>Building No. 1 ( Type-B2 ),
Building No. 4 ( Type-D2 ),
Building No. 5 ( Type-D2a ),
Building No. 6 ( Type-D2b ).</t>
  </si>
  <si>
    <t>401 404.</t>
  </si>
  <si>
    <t>04 Buildings.</t>
  </si>
  <si>
    <t>Building No. 1 ( Type-B2 )</t>
  </si>
  <si>
    <t>30/12/2023….. As per RERA.</t>
  </si>
  <si>
    <r>
      <rPr>
        <b/>
        <sz val="11"/>
        <color indexed="8"/>
        <rFont val="Times New Roman"/>
        <family val="1"/>
      </rPr>
      <t>Building No. 1</t>
    </r>
    <r>
      <rPr>
        <sz val="11"/>
        <color indexed="8"/>
        <rFont val="Times New Roman"/>
        <family val="1"/>
      </rPr>
      <t xml:space="preserve"> ( Type-B2 ) = G(pt) / S(pt) + 1st Floor.
</t>
    </r>
    <r>
      <rPr>
        <b/>
        <sz val="11"/>
        <color indexed="8"/>
        <rFont val="Times New Roman"/>
        <family val="1"/>
      </rPr>
      <t xml:space="preserve">Building No. 4 </t>
    </r>
    <r>
      <rPr>
        <sz val="11"/>
        <color indexed="8"/>
        <rFont val="Times New Roman"/>
        <family val="1"/>
      </rPr>
      <t xml:space="preserve">( Type-D2 ) = G(pt) / S(pt) + 4th Floor.
</t>
    </r>
    <r>
      <rPr>
        <b/>
        <sz val="11"/>
        <color indexed="8"/>
        <rFont val="Times New Roman"/>
        <family val="1"/>
      </rPr>
      <t>Building No. 5</t>
    </r>
    <r>
      <rPr>
        <sz val="11"/>
        <color indexed="8"/>
        <rFont val="Times New Roman"/>
        <family val="1"/>
      </rPr>
      <t xml:space="preserve"> ( Type-D2a ) =G(pt) / S(pt)  + 3rd Floors.
</t>
    </r>
    <r>
      <rPr>
        <b/>
        <sz val="11"/>
        <color indexed="8"/>
        <rFont val="Times New Roman"/>
        <family val="1"/>
      </rPr>
      <t>Building No. 6</t>
    </r>
    <r>
      <rPr>
        <sz val="11"/>
        <color indexed="8"/>
        <rFont val="Times New Roman"/>
        <family val="1"/>
      </rPr>
      <t xml:space="preserve"> ( Type-D2b ) = G(pt) / S(pt)  + 3rd Floors.</t>
    </r>
  </si>
  <si>
    <t>Ground floor  is for Commercial.</t>
  </si>
  <si>
    <t>1st Floor.</t>
  </si>
  <si>
    <t>3 BHK</t>
  </si>
  <si>
    <t>Ground floor  is for Commercial &amp; Parking.</t>
  </si>
  <si>
    <t>1st floor for Commercial &amp; Residential.</t>
  </si>
  <si>
    <t>1 BHK</t>
  </si>
  <si>
    <t>Office</t>
  </si>
  <si>
    <t>2nd &amp; 3rd Floors.</t>
  </si>
  <si>
    <t>Building No. 6 ( Type-D2b )</t>
  </si>
  <si>
    <t>Shop = 39units.
Office = 18units.
Flats = 59units.</t>
  </si>
  <si>
    <t>Stage of construction Building no.1 : Work is not yet started……………</t>
  </si>
  <si>
    <t>Stage of construction Building no. 5: Excavation work is in process…………</t>
  </si>
  <si>
    <t>Stage of construction Building no. 6: Plinth work are in process……………</t>
  </si>
  <si>
    <t>28/03/2019.</t>
  </si>
  <si>
    <t>27/03/2019.</t>
  </si>
  <si>
    <t>P99000016166</t>
  </si>
  <si>
    <t>Umroli Station</t>
  </si>
  <si>
    <t>Open</t>
  </si>
  <si>
    <t>Vasudev Complex</t>
  </si>
  <si>
    <t>Ground floor</t>
  </si>
  <si>
    <t>1st floor</t>
  </si>
  <si>
    <t>Building No. 5 ( Type-D2b )</t>
  </si>
  <si>
    <t>2) We have no direct or Indirect Interest in the property being valued</t>
  </si>
  <si>
    <t>Building No. 1 ( Type-B2 ),
Building No. 5 ( Type-D2a ),
Building No. 6 ( Type-D2b ).</t>
  </si>
  <si>
    <t>Shop = 29units.
Office = 18units.
Flats = 34units.</t>
  </si>
  <si>
    <t>Adore Garden, Building No. 1, 5 &amp; 6, Gut.No.61, 61/1 &amp; 62, Umroli West, Palghar.</t>
  </si>
  <si>
    <t>03 Buildings.</t>
  </si>
  <si>
    <t>100000/-</t>
  </si>
  <si>
    <t>75000/-</t>
  </si>
  <si>
    <t>Builder  Saleable area</t>
  </si>
  <si>
    <t xml:space="preserve">PHOTOGRAPHS OF PROPERTY: 
</t>
  </si>
  <si>
    <t>Adore Garden (Blg. No.1, 5, 6)</t>
  </si>
  <si>
    <t>Pratiksha</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</si>
  <si>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</si>
  <si>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</si>
  <si>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</si>
  <si>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</si>
  <si>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</si>
  <si>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</si>
  <si>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</si>
  <si>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</si>
  <si>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</si>
  <si>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</si>
  <si>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</si>
  <si>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</si>
  <si>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</si>
  <si>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</si>
  <si>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</si>
  <si>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</si>
  <si>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</si>
  <si>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</si>
  <si>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</si>
  <si>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</si>
  <si>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</si>
  <si>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</si>
  <si>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</si>
  <si>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</si>
  <si>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</si>
  <si>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</si>
  <si>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</si>
  <si>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 xml:space="preserve">RCC </t>
  </si>
  <si>
    <t>Construction details: Blg No. 1 ( Type-B2 ) = G(pt) / S(pt) + 1st Floor.</t>
  </si>
  <si>
    <t>Construction details: Blg  No. 6 ( Type-D2b ) = G(pt) / S(pt)  + 3rd Floors.</t>
  </si>
  <si>
    <r>
      <rPr>
        <b/>
        <sz val="11"/>
        <color indexed="8"/>
        <rFont val="Times New Roman"/>
        <family val="1"/>
      </rPr>
      <t>Blg No. 1</t>
    </r>
    <r>
      <rPr>
        <sz val="11"/>
        <color indexed="8"/>
        <rFont val="Times New Roman"/>
        <family val="1"/>
      </rPr>
      <t xml:space="preserve"> ( Type-B2 ) = G(pt) / S(pt) + 1st Floor
</t>
    </r>
    <r>
      <rPr>
        <b/>
        <sz val="11"/>
        <color indexed="8"/>
        <rFont val="Times New Roman"/>
        <family val="1"/>
      </rPr>
      <t>Blg  No. 5</t>
    </r>
    <r>
      <rPr>
        <sz val="11"/>
        <color indexed="8"/>
        <rFont val="Times New Roman"/>
        <family val="1"/>
      </rPr>
      <t xml:space="preserve"> ( Type-D2a ) = G(pt) / S(pt)  + 1st to 3rd Floor
</t>
    </r>
    <r>
      <rPr>
        <b/>
        <sz val="11"/>
        <color indexed="8"/>
        <rFont val="Times New Roman"/>
        <family val="1"/>
      </rPr>
      <t>Blg  No. 6</t>
    </r>
    <r>
      <rPr>
        <sz val="11"/>
        <color indexed="8"/>
        <rFont val="Times New Roman"/>
        <family val="1"/>
      </rPr>
      <t xml:space="preserve"> ( Type-D2b ) = G(pt) / S(pt)  + 1st to 3rd Floor</t>
    </r>
  </si>
  <si>
    <t xml:space="preserve">Remarks:  </t>
  </si>
  <si>
    <t xml:space="preserve">MHSL/KS.1/T.1/NP/SR-282/2017.
Vaid up to : Blg No. 1 ( Type B2 ) = Gr + 1st Floor
Blg  No. 5 ( Type D2a ) = Gr  + 1st to 3rd Floor
Blg  No. 6 ( Type D2b ) = Gr + 1st to 3rd Floor                                                                                   </t>
  </si>
  <si>
    <t>Construction details: Blg  No. 5 ( Type D2a ) = G(pt) / S(pt)  + 3rd Floors.</t>
  </si>
  <si>
    <t>Location Link</t>
  </si>
  <si>
    <t>https://goo.gl/maps/e5z3N7DJkNPF3LHs6</t>
  </si>
  <si>
    <t>Office No. 1031, Wing J, Akshar Business Park, Plot No. 03 Sector 25, Near APMC Market, Vashi, Navi Mumbai, Maharashtra 400703 TEL: 022-46090378/79/80                                                                       
E mail : vsjcapf@gmail.com. Web site : www.vsjadon.com</t>
  </si>
  <si>
    <t>, but work is in process at the time of the visit. (Slow Speed)</t>
  </si>
  <si>
    <r>
      <t xml:space="preserve">1. Building No. 1 = Construction work was stopped. Work is same as last visit 15/01/2024.
  Building No. 5 &amp; 6 = Construction work has recently resumed.
2. We considered Saleable area as per Builders Area Sheet.
3. We considered Carpet area as per Approved Plan.
4. We have considered rate by verifying it from market inquire.
5. We have considered Other charges from cost sheet.
6. We already create a separate APF report for Building No.-04 ( M/s.Ananta construction ).
7. Building No.- 4 ( M/s.Ananta construction ) &amp; Building No.- 4 ( M/s.Adore Realty LLP ) these are same Building with different RERA number.
8. Car parking is subjected to authentic documentation.
9. Recommended rate should be considered as all inclusive rate if other charges are not mentioned. (Excluding GST &amp; other government Taxes).
10. The project has received first CC on 31/12/2017, But construction work is not yet Completed.
11. </t>
    </r>
    <r>
      <rPr>
        <b/>
        <sz val="11"/>
        <color rgb="FFFF0000"/>
        <rFont val="Times New Roman"/>
        <family val="1"/>
      </rPr>
      <t xml:space="preserve">As per RERA, completion period of project Adore Garden (Blg. No.1, 5, 6) is expired on 30/12/2024 but still project is under construction.
</t>
    </r>
    <r>
      <rPr>
        <b/>
        <sz val="11"/>
        <rFont val="Times New Roman"/>
        <family val="1"/>
      </rPr>
      <t>12. As checked on RERA portal on date 14/07/2025, we have observed that above project "Adore Garden (Blg. No.1, 5, 6)" is kept under abeyance. Please check from your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</si>
</sst>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2"/>
      <color theme="1"/>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4" fillId="0" borderId="0"/>
    <xf numFmtId="0" fontId="21" fillId="0" borderId="0" applyNumberFormat="0" applyFill="0" applyBorder="0" applyAlignment="0" applyProtection="0"/>
  </cellStyleXfs>
  <cellXfs count="251">
    <xf numFmtId="0" fontId="0" fillId="0" borderId="0" xfId="0"/>
    <xf numFmtId="0" fontId="1" fillId="0" borderId="0" xfId="1"/>
    <xf numFmtId="0" fontId="3" fillId="0" borderId="1" xfId="0" applyFont="1" applyBorder="1" applyAlignment="1">
      <alignment vertical="top"/>
    </xf>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5" fillId="0" borderId="2" xfId="0" applyFont="1" applyBorder="1"/>
    <xf numFmtId="0" fontId="0" fillId="0" borderId="3" xfId="0" applyBorder="1"/>
    <xf numFmtId="0" fontId="0" fillId="3" borderId="2" xfId="0" applyFill="1" applyBorder="1"/>
    <xf numFmtId="0" fontId="15" fillId="0" borderId="2" xfId="0" applyFont="1" applyBorder="1" applyAlignment="1">
      <alignment horizontal="center"/>
    </xf>
    <xf numFmtId="1" fontId="9" fillId="0" borderId="2" xfId="0" applyNumberFormat="1" applyFont="1" applyBorder="1" applyAlignment="1">
      <alignment horizontal="center" vertical="center" wrapText="1"/>
    </xf>
    <xf numFmtId="1" fontId="11" fillId="0" borderId="2" xfId="0" applyNumberFormat="1" applyFont="1" applyBorder="1" applyAlignment="1">
      <alignment horizontal="center" vertical="top" wrapText="1"/>
    </xf>
    <xf numFmtId="0" fontId="15"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Alignment="1">
      <alignment vertical="top" wrapText="1"/>
    </xf>
    <xf numFmtId="0" fontId="11" fillId="0" borderId="0" xfId="0" applyFont="1" applyAlignment="1">
      <alignment vertical="top"/>
    </xf>
    <xf numFmtId="0" fontId="3" fillId="2" borderId="2" xfId="0" applyFont="1" applyFill="1" applyBorder="1" applyAlignment="1">
      <alignment horizontal="left" vertical="top"/>
    </xf>
    <xf numFmtId="0" fontId="17" fillId="0" borderId="0" xfId="0" applyFont="1" applyAlignment="1">
      <alignment horizontal="left" vertical="top"/>
    </xf>
    <xf numFmtId="0" fontId="18" fillId="0" borderId="0" xfId="0" applyFont="1"/>
    <xf numFmtId="0" fontId="16" fillId="0" borderId="0" xfId="0" applyFont="1"/>
    <xf numFmtId="0" fontId="2" fillId="0" borderId="0" xfId="0" applyFont="1" applyAlignment="1">
      <alignment horizontal="center" vertical="top"/>
    </xf>
    <xf numFmtId="2" fontId="0" fillId="0" borderId="0" xfId="0" applyNumberFormat="1"/>
    <xf numFmtId="1" fontId="9" fillId="0" borderId="5"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14" fontId="0" fillId="0" borderId="0" xfId="0" applyNumberFormat="1"/>
    <xf numFmtId="0" fontId="19" fillId="0" borderId="14" xfId="2" applyFont="1" applyBorder="1" applyProtection="1">
      <protection hidden="1"/>
    </xf>
    <xf numFmtId="0" fontId="19" fillId="0" borderId="15" xfId="2" applyFont="1" applyBorder="1" applyProtection="1">
      <protection hidden="1"/>
    </xf>
    <xf numFmtId="0" fontId="19" fillId="0" borderId="0" xfId="2" applyFont="1" applyProtection="1">
      <protection hidden="1"/>
    </xf>
    <xf numFmtId="0" fontId="19" fillId="0" borderId="16" xfId="2" applyFont="1" applyBorder="1" applyProtection="1">
      <protection hidden="1"/>
    </xf>
    <xf numFmtId="0" fontId="19" fillId="0" borderId="0" xfId="2" applyFont="1"/>
    <xf numFmtId="0" fontId="19" fillId="0" borderId="16" xfId="2" applyFont="1" applyBorder="1"/>
    <xf numFmtId="0" fontId="20" fillId="0" borderId="0" xfId="0" applyFont="1" applyProtection="1">
      <protection hidden="1"/>
    </xf>
    <xf numFmtId="9" fontId="20" fillId="0" borderId="0" xfId="0" applyNumberFormat="1" applyFont="1" applyProtection="1">
      <protection hidden="1"/>
    </xf>
    <xf numFmtId="0" fontId="20" fillId="0" borderId="16" xfId="0" applyFont="1" applyBorder="1" applyProtection="1">
      <protection hidden="1"/>
    </xf>
    <xf numFmtId="0" fontId="0" fillId="0" borderId="19" xfId="0" applyBorder="1"/>
    <xf numFmtId="0" fontId="0" fillId="0" borderId="20" xfId="0" applyBorder="1"/>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0" fontId="12" fillId="0" borderId="2" xfId="2" applyFont="1" applyBorder="1" applyAlignment="1" applyProtection="1">
      <alignment horizontal="center" vertical="top" wrapText="1"/>
      <protection locked="0"/>
    </xf>
    <xf numFmtId="0" fontId="12" fillId="0" borderId="2" xfId="2" applyFont="1" applyBorder="1" applyAlignment="1" applyProtection="1">
      <alignment horizontal="center" vertical="top"/>
      <protection locked="0"/>
    </xf>
    <xf numFmtId="0" fontId="12" fillId="0" borderId="2" xfId="2" applyFont="1" applyBorder="1" applyAlignment="1" applyProtection="1">
      <alignment horizontal="center" wrapText="1"/>
      <protection locked="0"/>
    </xf>
    <xf numFmtId="1" fontId="12" fillId="0" borderId="2" xfId="2" applyNumberFormat="1" applyFont="1" applyBorder="1" applyAlignment="1" applyProtection="1">
      <alignment horizontal="center" wrapText="1"/>
      <protection locked="0"/>
    </xf>
    <xf numFmtId="0" fontId="12" fillId="0" borderId="26" xfId="2" applyFont="1" applyBorder="1" applyAlignment="1" applyProtection="1">
      <alignment horizontal="center" wrapText="1"/>
      <protection locked="0"/>
    </xf>
    <xf numFmtId="0" fontId="2" fillId="0" borderId="0" xfId="0" applyFont="1" applyAlignment="1">
      <alignment horizontal="right" vertical="top"/>
    </xf>
    <xf numFmtId="0" fontId="2" fillId="0" borderId="0" xfId="0" applyFont="1" applyAlignment="1">
      <alignment horizontal="right" vertical="top" wrapText="1"/>
    </xf>
    <xf numFmtId="0" fontId="0" fillId="0" borderId="0" xfId="0" applyAlignment="1">
      <alignment vertical="top"/>
    </xf>
    <xf numFmtId="0" fontId="3" fillId="0" borderId="2" xfId="0" applyFont="1" applyBorder="1" applyAlignment="1">
      <alignment horizontal="left" vertical="top"/>
    </xf>
    <xf numFmtId="0" fontId="12" fillId="0" borderId="2" xfId="2" applyFont="1" applyBorder="1" applyAlignment="1" applyProtection="1">
      <alignment horizontal="center" vertical="top"/>
      <protection locked="0"/>
    </xf>
    <xf numFmtId="1" fontId="5"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0" fontId="2" fillId="0" borderId="2" xfId="1" applyFont="1" applyBorder="1" applyAlignment="1">
      <alignment horizontal="left" vertical="top" wrapText="1"/>
    </xf>
    <xf numFmtId="0" fontId="4" fillId="0" borderId="1" xfId="0" applyFont="1" applyBorder="1" applyAlignment="1">
      <alignment vertical="top"/>
    </xf>
    <xf numFmtId="0" fontId="4" fillId="0" borderId="7" xfId="0" applyFont="1" applyBorder="1" applyAlignment="1">
      <alignment vertical="top"/>
    </xf>
    <xf numFmtId="0" fontId="4" fillId="0" borderId="6" xfId="0" applyFont="1" applyBorder="1" applyAlignment="1">
      <alignmen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8" fillId="0" borderId="1"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1" fontId="9" fillId="0" borderId="1"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0" fontId="3" fillId="0" borderId="1" xfId="0" applyFont="1" applyBorder="1" applyAlignment="1">
      <alignment vertical="top"/>
    </xf>
    <xf numFmtId="1" fontId="2" fillId="0" borderId="2" xfId="0" applyNumberFormat="1" applyFont="1" applyBorder="1" applyAlignment="1">
      <alignment horizontal="left" vertical="center" wrapText="1"/>
    </xf>
    <xf numFmtId="1" fontId="5" fillId="0" borderId="1"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2" fillId="0" borderId="1" xfId="0" applyFont="1" applyBorder="1" applyAlignment="1">
      <alignment horizontal="left" vertical="top"/>
    </xf>
    <xf numFmtId="0" fontId="6" fillId="0" borderId="7" xfId="0" applyFont="1" applyBorder="1" applyAlignment="1">
      <alignment horizontal="left" vertical="top"/>
    </xf>
    <xf numFmtId="0" fontId="6" fillId="0" borderId="6" xfId="0" applyFont="1" applyBorder="1" applyAlignment="1">
      <alignment horizontal="left" vertical="top"/>
    </xf>
    <xf numFmtId="0" fontId="10" fillId="0" borderId="2" xfId="0" applyFont="1" applyBorder="1" applyAlignment="1">
      <alignment horizontal="center" vertical="top"/>
    </xf>
    <xf numFmtId="0" fontId="2" fillId="0" borderId="2" xfId="0" applyFont="1" applyBorder="1" applyAlignment="1">
      <alignment horizontal="center" vertical="top"/>
    </xf>
    <xf numFmtId="0" fontId="7" fillId="0" borderId="8" xfId="0" applyFont="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6" fillId="0" borderId="1" xfId="0" applyFont="1" applyBorder="1" applyAlignment="1">
      <alignment horizontal="left" vertical="top"/>
    </xf>
    <xf numFmtId="0" fontId="8" fillId="0" borderId="1"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2" fillId="0" borderId="7" xfId="0" applyFont="1" applyBorder="1" applyAlignment="1">
      <alignment horizontal="left" vertical="top"/>
    </xf>
    <xf numFmtId="0" fontId="2" fillId="0" borderId="6" xfId="0" applyFont="1" applyBorder="1" applyAlignment="1">
      <alignment horizontal="left" vertical="top"/>
    </xf>
    <xf numFmtId="0" fontId="13" fillId="0" borderId="21" xfId="2" applyFont="1" applyBorder="1" applyAlignment="1" applyProtection="1">
      <alignment horizontal="left" vertical="top" wrapText="1"/>
      <protection locked="0"/>
    </xf>
    <xf numFmtId="0" fontId="13" fillId="0" borderId="22" xfId="2" applyFont="1" applyBorder="1" applyAlignment="1" applyProtection="1">
      <alignment horizontal="left" vertical="top" wrapText="1"/>
      <protection locked="0"/>
    </xf>
    <xf numFmtId="0" fontId="13" fillId="0" borderId="23" xfId="2" applyFont="1" applyBorder="1" applyAlignment="1" applyProtection="1">
      <alignment horizontal="left" vertical="top" wrapText="1"/>
      <protection locked="0"/>
    </xf>
    <xf numFmtId="0" fontId="2" fillId="0" borderId="1" xfId="0" applyFont="1" applyBorder="1" applyAlignment="1">
      <alignment vertical="top"/>
    </xf>
    <xf numFmtId="0" fontId="2" fillId="0" borderId="7" xfId="0" applyFont="1" applyBorder="1" applyAlignment="1">
      <alignment vertical="top"/>
    </xf>
    <xf numFmtId="0" fontId="2" fillId="0" borderId="6" xfId="0" applyFont="1" applyBorder="1" applyAlignment="1">
      <alignment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left" vertical="top"/>
    </xf>
    <xf numFmtId="0" fontId="3" fillId="0" borderId="2" xfId="0" applyFont="1" applyBorder="1" applyAlignment="1">
      <alignment horizontal="center" vertical="top"/>
    </xf>
    <xf numFmtId="0" fontId="0" fillId="0" borderId="6" xfId="0" applyBorder="1" applyAlignment="1">
      <alignment horizontal="left"/>
    </xf>
    <xf numFmtId="14" fontId="3" fillId="0" borderId="1" xfId="0" applyNumberFormat="1" applyFont="1" applyBorder="1" applyAlignment="1">
      <alignment horizontal="left" vertical="top"/>
    </xf>
    <xf numFmtId="0" fontId="3" fillId="0" borderId="2" xfId="0" applyFont="1" applyBorder="1" applyAlignment="1">
      <alignment horizontal="left" vertical="top" wrapText="1"/>
    </xf>
    <xf numFmtId="0" fontId="2" fillId="0" borderId="2" xfId="0" applyFont="1" applyBorder="1" applyAlignment="1">
      <alignment horizontal="left" vertical="top"/>
    </xf>
    <xf numFmtId="0" fontId="4" fillId="0" borderId="6" xfId="0" applyFont="1" applyBorder="1" applyAlignment="1">
      <alignment horizontal="center" vertical="top"/>
    </xf>
    <xf numFmtId="0" fontId="8" fillId="0" borderId="1" xfId="0" applyFont="1" applyBorder="1" applyAlignment="1">
      <alignment horizontal="center" vertical="top"/>
    </xf>
    <xf numFmtId="0" fontId="8" fillId="0" borderId="6" xfId="0" applyFont="1" applyBorder="1" applyAlignment="1">
      <alignment horizontal="center" vertical="top"/>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8" fillId="0" borderId="13" xfId="0" applyFont="1" applyBorder="1" applyAlignment="1">
      <alignment horizontal="left" vertical="top" wrapText="1"/>
    </xf>
    <xf numFmtId="0" fontId="21" fillId="0" borderId="1" xfId="3"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xf>
    <xf numFmtId="0" fontId="3" fillId="0" borderId="5"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8" fillId="0" borderId="1" xfId="0" applyFont="1" applyBorder="1" applyAlignment="1">
      <alignment vertical="top" wrapText="1"/>
    </xf>
    <xf numFmtId="0" fontId="8" fillId="0" borderId="7" xfId="0" applyFont="1" applyBorder="1" applyAlignment="1">
      <alignment vertical="top" wrapText="1"/>
    </xf>
    <xf numFmtId="0" fontId="8" fillId="0" borderId="6" xfId="0" applyFont="1" applyBorder="1" applyAlignment="1">
      <alignment vertical="top" wrapText="1"/>
    </xf>
    <xf numFmtId="14" fontId="3" fillId="0" borderId="7" xfId="0" applyNumberFormat="1" applyFont="1" applyBorder="1" applyAlignment="1">
      <alignment horizontal="left" vertical="top"/>
    </xf>
    <xf numFmtId="14" fontId="3" fillId="0" borderId="6" xfId="0" applyNumberFormat="1" applyFont="1" applyBorder="1" applyAlignment="1">
      <alignment horizontal="left" vertical="top"/>
    </xf>
    <xf numFmtId="0" fontId="12" fillId="0" borderId="2" xfId="2" applyFont="1" applyBorder="1" applyAlignment="1" applyProtection="1">
      <alignment horizontal="center" vertical="top"/>
      <protection locked="0"/>
    </xf>
    <xf numFmtId="9" fontId="12" fillId="0" borderId="2" xfId="2" applyNumberFormat="1" applyFont="1" applyBorder="1" applyAlignment="1" applyProtection="1">
      <alignment horizontal="center" vertical="center" wrapText="1"/>
      <protection hidden="1"/>
    </xf>
    <xf numFmtId="0" fontId="12" fillId="0" borderId="17" xfId="2" applyFont="1" applyBorder="1" applyAlignment="1" applyProtection="1">
      <alignment horizontal="center" vertical="top" wrapText="1"/>
      <protection locked="0"/>
    </xf>
    <xf numFmtId="0" fontId="12" fillId="0" borderId="2" xfId="2" applyFont="1" applyBorder="1" applyAlignment="1" applyProtection="1">
      <alignment horizontal="center" vertical="top" wrapText="1"/>
      <protection locked="0"/>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3" fillId="0" borderId="7" xfId="0" applyFont="1" applyBorder="1" applyAlignment="1">
      <alignment vertical="top"/>
    </xf>
    <xf numFmtId="0" fontId="3" fillId="0" borderId="6" xfId="0" applyFont="1" applyBorder="1" applyAlignment="1">
      <alignment vertical="top"/>
    </xf>
    <xf numFmtId="0" fontId="12" fillId="0" borderId="25" xfId="2" applyFont="1" applyBorder="1" applyAlignment="1" applyProtection="1">
      <alignment horizontal="center" vertical="top" wrapText="1"/>
      <protection locked="0"/>
    </xf>
    <xf numFmtId="0" fontId="12" fillId="0" borderId="26" xfId="2" applyFont="1" applyBorder="1" applyAlignment="1" applyProtection="1">
      <alignment horizontal="center" vertical="top" wrapText="1"/>
      <protection locked="0"/>
    </xf>
    <xf numFmtId="9" fontId="12" fillId="0" borderId="26" xfId="2" applyNumberFormat="1" applyFont="1" applyBorder="1" applyAlignment="1" applyProtection="1">
      <alignment horizontal="center" vertical="center" wrapText="1"/>
      <protection hidden="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xf>
    <xf numFmtId="0" fontId="2" fillId="0" borderId="7" xfId="0" applyFont="1" applyBorder="1" applyAlignment="1">
      <alignment horizontal="center" vertical="top"/>
    </xf>
    <xf numFmtId="0" fontId="2" fillId="0" borderId="6" xfId="0" applyFont="1" applyBorder="1" applyAlignment="1">
      <alignment horizontal="center" vertical="top"/>
    </xf>
    <xf numFmtId="0" fontId="12" fillId="0" borderId="17" xfId="2" applyFont="1" applyBorder="1" applyAlignment="1" applyProtection="1">
      <alignment horizontal="center" vertical="top"/>
      <protection locked="0"/>
    </xf>
    <xf numFmtId="0" fontId="13" fillId="0" borderId="2" xfId="2" applyFont="1" applyBorder="1" applyAlignment="1" applyProtection="1">
      <alignment horizontal="left" vertical="top"/>
      <protection locked="0"/>
    </xf>
    <xf numFmtId="0" fontId="13" fillId="0" borderId="2" xfId="2" applyFont="1" applyBorder="1" applyAlignment="1" applyProtection="1">
      <alignment horizontal="left" vertical="top" wrapText="1"/>
      <protection locked="0"/>
    </xf>
    <xf numFmtId="0" fontId="12" fillId="0" borderId="24" xfId="2" applyFont="1" applyBorder="1" applyAlignment="1" applyProtection="1">
      <alignment horizontal="center" vertical="top" wrapText="1"/>
      <protection locked="0"/>
    </xf>
    <xf numFmtId="0" fontId="12" fillId="0" borderId="24" xfId="2" applyFont="1" applyBorder="1" applyAlignment="1" applyProtection="1">
      <alignment horizontal="center" vertical="top"/>
      <protection locked="0"/>
    </xf>
    <xf numFmtId="0" fontId="13" fillId="0" borderId="17" xfId="2" applyFont="1" applyBorder="1" applyAlignment="1" applyProtection="1">
      <alignment horizontal="left" vertical="top"/>
      <protection locked="0"/>
    </xf>
    <xf numFmtId="0" fontId="13" fillId="0" borderId="1" xfId="2" applyFont="1" applyBorder="1" applyAlignment="1" applyProtection="1">
      <alignment horizontal="left" vertical="top" wrapText="1"/>
      <protection locked="0"/>
    </xf>
    <xf numFmtId="0" fontId="13" fillId="0" borderId="7" xfId="2" applyFont="1" applyBorder="1" applyAlignment="1" applyProtection="1">
      <alignment horizontal="left" vertical="top" wrapText="1"/>
      <protection locked="0"/>
    </xf>
    <xf numFmtId="0" fontId="13" fillId="0" borderId="18" xfId="2" applyFont="1" applyBorder="1" applyAlignment="1" applyProtection="1">
      <alignment horizontal="left" vertical="top" wrapText="1"/>
      <protection locked="0"/>
    </xf>
    <xf numFmtId="9" fontId="12" fillId="0" borderId="24" xfId="2" applyNumberFormat="1" applyFont="1" applyBorder="1" applyAlignment="1" applyProtection="1">
      <alignment horizontal="center" vertical="center" wrapText="1"/>
      <protection hidden="1"/>
    </xf>
    <xf numFmtId="9" fontId="12" fillId="0" borderId="27" xfId="2" applyNumberFormat="1" applyFont="1" applyBorder="1" applyAlignment="1" applyProtection="1">
      <alignment horizontal="center" vertical="center" wrapText="1"/>
      <protection hidden="1"/>
    </xf>
    <xf numFmtId="0" fontId="17" fillId="0" borderId="1" xfId="0" applyFont="1" applyBorder="1" applyAlignment="1">
      <alignment horizontal="center" vertical="top" wrapText="1"/>
    </xf>
    <xf numFmtId="0" fontId="17" fillId="0" borderId="7" xfId="0" applyFont="1" applyBorder="1" applyAlignment="1">
      <alignment horizontal="center" vertical="top" wrapText="1"/>
    </xf>
    <xf numFmtId="0" fontId="17" fillId="0" borderId="6" xfId="0" applyFont="1" applyBorder="1" applyAlignment="1">
      <alignment horizontal="center" vertical="top" wrapText="1"/>
    </xf>
    <xf numFmtId="0" fontId="17" fillId="2" borderId="1" xfId="0" applyFont="1" applyFill="1" applyBorder="1" applyAlignment="1">
      <alignment horizontal="center" vertical="top" wrapText="1"/>
    </xf>
    <xf numFmtId="0" fontId="17" fillId="2" borderId="6" xfId="0" applyFont="1" applyFill="1" applyBorder="1" applyAlignment="1">
      <alignment horizontal="center" vertical="top" wrapText="1"/>
    </xf>
    <xf numFmtId="0" fontId="17" fillId="0" borderId="1" xfId="0" applyFont="1" applyBorder="1" applyAlignment="1">
      <alignment horizontal="center"/>
    </xf>
    <xf numFmtId="0" fontId="17" fillId="0" borderId="7" xfId="0" applyFont="1" applyBorder="1" applyAlignment="1">
      <alignment horizontal="center"/>
    </xf>
    <xf numFmtId="0" fontId="17" fillId="0" borderId="6" xfId="0" applyFont="1" applyBorder="1" applyAlignment="1">
      <alignment horizontal="center"/>
    </xf>
    <xf numFmtId="1" fontId="17" fillId="2" borderId="1" xfId="0" applyNumberFormat="1" applyFont="1" applyFill="1" applyBorder="1" applyAlignment="1">
      <alignment horizontal="center"/>
    </xf>
    <xf numFmtId="1" fontId="17" fillId="2" borderId="6" xfId="0" applyNumberFormat="1" applyFont="1" applyFill="1" applyBorder="1" applyAlignment="1">
      <alignment horizontal="center"/>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7" fillId="0" borderId="11" xfId="0" applyFont="1" applyBorder="1" applyAlignment="1">
      <alignment horizontal="center" vertical="top" wrapText="1"/>
    </xf>
    <xf numFmtId="0" fontId="17" fillId="0" borderId="12" xfId="0" applyFont="1" applyBorder="1" applyAlignment="1">
      <alignment horizontal="center" vertical="top" wrapText="1"/>
    </xf>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0" xfId="0" applyFont="1" applyAlignment="1">
      <alignment horizontal="center" vertical="top" wrapText="1"/>
    </xf>
    <xf numFmtId="0" fontId="17" fillId="0" borderId="3" xfId="0" applyFont="1" applyBorder="1" applyAlignment="1">
      <alignment horizontal="center" vertical="top" wrapText="1"/>
    </xf>
    <xf numFmtId="1" fontId="5" fillId="0" borderId="8"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3" fillId="2" borderId="1"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left" vertical="top"/>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12" xfId="0" applyFont="1" applyBorder="1" applyAlignment="1">
      <alignment vertical="top" wrapText="1"/>
    </xf>
    <xf numFmtId="0" fontId="7" fillId="0" borderId="3" xfId="0" applyFont="1" applyBorder="1" applyAlignment="1">
      <alignment vertical="top" wrapText="1"/>
    </xf>
    <xf numFmtId="0" fontId="7" fillId="0" borderId="13" xfId="0" applyFont="1" applyBorder="1" applyAlignment="1">
      <alignmen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horizontal="center"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1" fontId="5" fillId="0" borderId="1" xfId="0" applyNumberFormat="1" applyFont="1" applyBorder="1" applyAlignment="1">
      <alignment horizontal="center" vertical="top" wrapText="1"/>
    </xf>
    <xf numFmtId="1" fontId="5" fillId="0" borderId="6"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6" xfId="0" applyNumberFormat="1" applyFont="1" applyBorder="1" applyAlignment="1">
      <alignment horizontal="center" vertical="top" wrapText="1"/>
    </xf>
    <xf numFmtId="0" fontId="10" fillId="0" borderId="1"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0" fontId="2" fillId="0" borderId="8" xfId="1" applyFont="1" applyBorder="1" applyAlignment="1">
      <alignment horizontal="left" vertical="top" wrapText="1"/>
    </xf>
    <xf numFmtId="0" fontId="2" fillId="0" borderId="5" xfId="1" applyFont="1" applyBorder="1" applyAlignment="1">
      <alignment horizontal="left" vertical="top" wrapText="1"/>
    </xf>
    <xf numFmtId="0" fontId="2" fillId="0" borderId="9" xfId="1" applyFont="1" applyBorder="1" applyAlignment="1">
      <alignment horizontal="left" vertical="top" wrapText="1"/>
    </xf>
    <xf numFmtId="0" fontId="4" fillId="0" borderId="1" xfId="0" applyFont="1" applyBorder="1" applyAlignment="1">
      <alignment horizontal="center" vertical="top"/>
    </xf>
    <xf numFmtId="0" fontId="3" fillId="2" borderId="2" xfId="0" applyFont="1" applyFill="1" applyBorder="1" applyAlignment="1">
      <alignment horizontal="left" vertical="top"/>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0" fillId="3" borderId="2" xfId="0" applyFill="1" applyBorder="1" applyAlignment="1">
      <alignment horizontal="center" wrapText="1"/>
    </xf>
    <xf numFmtId="0" fontId="15" fillId="0" borderId="2" xfId="0" applyFont="1" applyBorder="1" applyAlignment="1">
      <alignment horizontal="center"/>
    </xf>
    <xf numFmtId="0" fontId="6" fillId="0" borderId="2" xfId="0" applyFont="1" applyBorder="1" applyAlignment="1">
      <alignment horizontal="left" vertical="top"/>
    </xf>
    <xf numFmtId="0" fontId="8" fillId="0" borderId="2" xfId="0" applyFont="1" applyBorder="1" applyAlignment="1">
      <alignment horizontal="left" vertical="top"/>
    </xf>
    <xf numFmtId="0" fontId="4" fillId="0" borderId="2" xfId="0" applyFont="1" applyBorder="1" applyAlignment="1">
      <alignment horizontal="left" vertical="top"/>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1.jpeg"/><Relationship Id="rId7" Type="http://schemas.openxmlformats.org/officeDocument/2006/relationships/image" Target="../media/image25.jpeg"/><Relationship Id="rId2" Type="http://schemas.openxmlformats.org/officeDocument/2006/relationships/image" Target="../media/image20.jpeg"/><Relationship Id="rId1" Type="http://schemas.openxmlformats.org/officeDocument/2006/relationships/image" Target="../media/image19.png"/><Relationship Id="rId6" Type="http://schemas.openxmlformats.org/officeDocument/2006/relationships/image" Target="../media/image24.jpeg"/><Relationship Id="rId5" Type="http://schemas.openxmlformats.org/officeDocument/2006/relationships/image" Target="../media/image23.jpeg"/><Relationship Id="rId4" Type="http://schemas.openxmlformats.org/officeDocument/2006/relationships/image" Target="../media/image2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218514</xdr:colOff>
      <xdr:row>245</xdr:row>
      <xdr:rowOff>23532</xdr:rowOff>
    </xdr:from>
    <xdr:to>
      <xdr:col>7</xdr:col>
      <xdr:colOff>179294</xdr:colOff>
      <xdr:row>260</xdr:row>
      <xdr:rowOff>46032</xdr:rowOff>
    </xdr:to>
    <xdr:pic>
      <xdr:nvPicPr>
        <xdr:cNvPr id="4855" name="Picture 7">
          <a:extLst>
            <a:ext uri="{FF2B5EF4-FFF2-40B4-BE49-F238E27FC236}">
              <a16:creationId xmlns:a16="http://schemas.microsoft.com/office/drawing/2014/main" id="{00000000-0008-0000-0000-0000F712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46043" y="54237591"/>
          <a:ext cx="4252633" cy="2880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226359</xdr:colOff>
      <xdr:row>261</xdr:row>
      <xdr:rowOff>3923</xdr:rowOff>
    </xdr:from>
    <xdr:to>
      <xdr:col>7</xdr:col>
      <xdr:colOff>179294</xdr:colOff>
      <xdr:row>276</xdr:row>
      <xdr:rowOff>26423</xdr:rowOff>
    </xdr:to>
    <xdr:pic>
      <xdr:nvPicPr>
        <xdr:cNvPr id="4856" name="Picture 8">
          <a:extLst>
            <a:ext uri="{FF2B5EF4-FFF2-40B4-BE49-F238E27FC236}">
              <a16:creationId xmlns:a16="http://schemas.microsoft.com/office/drawing/2014/main" id="{00000000-0008-0000-0000-0000F81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53888" y="57265982"/>
          <a:ext cx="4244788" cy="2880000"/>
        </a:xfrm>
        <a:prstGeom prst="rect">
          <a:avLst/>
        </a:prstGeom>
        <a:noFill/>
        <a:ln w="127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106834</xdr:colOff>
      <xdr:row>204</xdr:row>
      <xdr:rowOff>98274</xdr:rowOff>
    </xdr:from>
    <xdr:to>
      <xdr:col>17</xdr:col>
      <xdr:colOff>251270</xdr:colOff>
      <xdr:row>206</xdr:row>
      <xdr:rowOff>86606</xdr:rowOff>
    </xdr:to>
    <xdr:sp macro="" textlink="">
      <xdr:nvSpPr>
        <xdr:cNvPr id="24" name="Rectangle 23"/>
        <xdr:cNvSpPr/>
      </xdr:nvSpPr>
      <xdr:spPr>
        <a:xfrm>
          <a:off x="9184159" y="46589799"/>
          <a:ext cx="136363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No.6</a:t>
          </a:r>
        </a:p>
      </xdr:txBody>
    </xdr:sp>
    <xdr:clientData/>
  </xdr:twoCellAnchor>
  <xdr:twoCellAnchor>
    <xdr:from>
      <xdr:col>12</xdr:col>
      <xdr:colOff>357494</xdr:colOff>
      <xdr:row>205</xdr:row>
      <xdr:rowOff>47115</xdr:rowOff>
    </xdr:from>
    <xdr:to>
      <xdr:col>14</xdr:col>
      <xdr:colOff>538610</xdr:colOff>
      <xdr:row>207</xdr:row>
      <xdr:rowOff>35447</xdr:rowOff>
    </xdr:to>
    <xdr:sp macro="" textlink="">
      <xdr:nvSpPr>
        <xdr:cNvPr id="25" name="Rectangle 24"/>
        <xdr:cNvSpPr/>
      </xdr:nvSpPr>
      <xdr:spPr>
        <a:xfrm rot="21576110">
          <a:off x="7606019" y="46729140"/>
          <a:ext cx="140031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No.5</a:t>
          </a:r>
        </a:p>
      </xdr:txBody>
    </xdr:sp>
    <xdr:clientData/>
  </xdr:twoCellAnchor>
  <xdr:twoCellAnchor editAs="oneCell">
    <xdr:from>
      <xdr:col>15</xdr:col>
      <xdr:colOff>143869</xdr:colOff>
      <xdr:row>228</xdr:row>
      <xdr:rowOff>158500</xdr:rowOff>
    </xdr:from>
    <xdr:to>
      <xdr:col>18</xdr:col>
      <xdr:colOff>27744</xdr:colOff>
      <xdr:row>240</xdr:row>
      <xdr:rowOff>140500</xdr:rowOff>
    </xdr:to>
    <xdr:pic>
      <xdr:nvPicPr>
        <xdr:cNvPr id="12" name="Picture 11" descr="https://vsjcllp.vsjadon.com/upload/insp-20372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03769" y="50933100"/>
          <a:ext cx="1712675" cy="21918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384473</xdr:colOff>
      <xdr:row>203</xdr:row>
      <xdr:rowOff>134471</xdr:rowOff>
    </xdr:from>
    <xdr:to>
      <xdr:col>21</xdr:col>
      <xdr:colOff>284172</xdr:colOff>
      <xdr:row>215</xdr:row>
      <xdr:rowOff>44471</xdr:rowOff>
    </xdr:to>
    <xdr:pic>
      <xdr:nvPicPr>
        <xdr:cNvPr id="13" name="Picture 12" descr="https://vsjcllp.vsjadon.com/upload/insp-203727-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66355" y="47244000"/>
          <a:ext cx="2925288" cy="219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392207</xdr:colOff>
      <xdr:row>216</xdr:row>
      <xdr:rowOff>143322</xdr:rowOff>
    </xdr:from>
    <xdr:to>
      <xdr:col>16</xdr:col>
      <xdr:colOff>291907</xdr:colOff>
      <xdr:row>228</xdr:row>
      <xdr:rowOff>53322</xdr:rowOff>
    </xdr:to>
    <xdr:pic>
      <xdr:nvPicPr>
        <xdr:cNvPr id="14" name="Picture 13" descr="https://vsjcllp.vsjadon.com/upload/insp-203727-860.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48501" y="49729351"/>
          <a:ext cx="2925288" cy="219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343403</xdr:colOff>
      <xdr:row>216</xdr:row>
      <xdr:rowOff>165734</xdr:rowOff>
    </xdr:from>
    <xdr:to>
      <xdr:col>21</xdr:col>
      <xdr:colOff>243102</xdr:colOff>
      <xdr:row>228</xdr:row>
      <xdr:rowOff>75734</xdr:rowOff>
    </xdr:to>
    <xdr:pic>
      <xdr:nvPicPr>
        <xdr:cNvPr id="15" name="Picture 14" descr="https://vsjcllp.vsjadon.com/upload/insp-203727-88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25285" y="49751763"/>
          <a:ext cx="2925288" cy="219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392208</xdr:colOff>
      <xdr:row>203</xdr:row>
      <xdr:rowOff>112059</xdr:rowOff>
    </xdr:from>
    <xdr:to>
      <xdr:col>16</xdr:col>
      <xdr:colOff>291908</xdr:colOff>
      <xdr:row>215</xdr:row>
      <xdr:rowOff>22059</xdr:rowOff>
    </xdr:to>
    <xdr:pic>
      <xdr:nvPicPr>
        <xdr:cNvPr id="19" name="Picture 18" descr="https://vsjcllp.vsjadon.com/upload/insp-203727-93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048502" y="47221588"/>
          <a:ext cx="2925288" cy="219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234950</xdr:colOff>
      <xdr:row>0</xdr:row>
      <xdr:rowOff>241300</xdr:rowOff>
    </xdr:from>
    <xdr:to>
      <xdr:col>20</xdr:col>
      <xdr:colOff>148550</xdr:colOff>
      <xdr:row>12</xdr:row>
      <xdr:rowOff>60050</xdr:rowOff>
    </xdr:to>
    <xdr:pic>
      <xdr:nvPicPr>
        <xdr:cNvPr id="22" name="Picture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156450" y="241300"/>
          <a:ext cx="5400000" cy="2835000"/>
        </a:xfrm>
        <a:prstGeom prst="rect">
          <a:avLst/>
        </a:prstGeom>
        <a:ln>
          <a:solidFill>
            <a:schemeClr val="tx1"/>
          </a:solidFill>
        </a:ln>
      </xdr:spPr>
    </xdr:pic>
    <xdr:clientData/>
  </xdr:twoCellAnchor>
  <xdr:twoCellAnchor>
    <xdr:from>
      <xdr:col>0</xdr:col>
      <xdr:colOff>95250</xdr:colOff>
      <xdr:row>201</xdr:row>
      <xdr:rowOff>101600</xdr:rowOff>
    </xdr:from>
    <xdr:to>
      <xdr:col>9</xdr:col>
      <xdr:colOff>385371</xdr:colOff>
      <xdr:row>241</xdr:row>
      <xdr:rowOff>158452</xdr:rowOff>
    </xdr:to>
    <xdr:grpSp>
      <xdr:nvGrpSpPr>
        <xdr:cNvPr id="3" name="Group 2"/>
        <xdr:cNvGrpSpPr/>
      </xdr:nvGrpSpPr>
      <xdr:grpSpPr>
        <a:xfrm>
          <a:off x="95250" y="46558200"/>
          <a:ext cx="6373421" cy="7422852"/>
          <a:chOff x="95250" y="46558200"/>
          <a:chExt cx="6373421" cy="7422852"/>
        </a:xfrm>
      </xdr:grpSpPr>
      <xdr:pic>
        <xdr:nvPicPr>
          <xdr:cNvPr id="23" name="Picture 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51189" y="51821052"/>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95250" y="46558200"/>
            <a:ext cx="3117482" cy="234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587717" y="51821052"/>
            <a:ext cx="161831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51189" y="46558200"/>
            <a:ext cx="3117482" cy="234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95866" y="49009626"/>
            <a:ext cx="2022891" cy="270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31966" y="49009626"/>
            <a:ext cx="2022891"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263916" y="49009626"/>
            <a:ext cx="2022891" cy="27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0</xdr:row>
      <xdr:rowOff>180975</xdr:rowOff>
    </xdr:from>
    <xdr:to>
      <xdr:col>6</xdr:col>
      <xdr:colOff>352425</xdr:colOff>
      <xdr:row>20</xdr:row>
      <xdr:rowOff>123825</xdr:rowOff>
    </xdr:to>
    <xdr:pic>
      <xdr:nvPicPr>
        <xdr:cNvPr id="5138" name="Picture 1">
          <a:extLst>
            <a:ext uri="{FF2B5EF4-FFF2-40B4-BE49-F238E27FC236}">
              <a16:creationId xmlns:a16="http://schemas.microsoft.com/office/drawing/2014/main" id="{00000000-0008-0000-0100-000012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80975"/>
          <a:ext cx="2695575"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295</xdr:row>
      <xdr:rowOff>0</xdr:rowOff>
    </xdr:from>
    <xdr:to>
      <xdr:col>9</xdr:col>
      <xdr:colOff>28575</xdr:colOff>
      <xdr:row>311</xdr:row>
      <xdr:rowOff>180975</xdr:rowOff>
    </xdr:to>
    <xdr:pic>
      <xdr:nvPicPr>
        <xdr:cNvPr id="1775" name="Picture 3">
          <a:extLst>
            <a:ext uri="{FF2B5EF4-FFF2-40B4-BE49-F238E27FC236}">
              <a16:creationId xmlns:a16="http://schemas.microsoft.com/office/drawing/2014/main" id="{00000000-0008-0000-0200-0000EF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62522100"/>
          <a:ext cx="5600700" cy="3228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313</xdr:row>
      <xdr:rowOff>114300</xdr:rowOff>
    </xdr:from>
    <xdr:to>
      <xdr:col>9</xdr:col>
      <xdr:colOff>47625</xdr:colOff>
      <xdr:row>337</xdr:row>
      <xdr:rowOff>104775</xdr:rowOff>
    </xdr:to>
    <xdr:pic>
      <xdr:nvPicPr>
        <xdr:cNvPr id="1776" name="Picture 4">
          <a:extLst>
            <a:ext uri="{FF2B5EF4-FFF2-40B4-BE49-F238E27FC236}">
              <a16:creationId xmlns:a16="http://schemas.microsoft.com/office/drawing/2014/main" id="{00000000-0008-0000-0200-0000F00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66065400"/>
          <a:ext cx="5553075" cy="4562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262</xdr:row>
      <xdr:rowOff>95250</xdr:rowOff>
    </xdr:from>
    <xdr:to>
      <xdr:col>8</xdr:col>
      <xdr:colOff>742950</xdr:colOff>
      <xdr:row>277</xdr:row>
      <xdr:rowOff>57150</xdr:rowOff>
    </xdr:to>
    <xdr:pic>
      <xdr:nvPicPr>
        <xdr:cNvPr id="1777" name="Picture 5">
          <a:extLst>
            <a:ext uri="{FF2B5EF4-FFF2-40B4-BE49-F238E27FC236}">
              <a16:creationId xmlns:a16="http://schemas.microsoft.com/office/drawing/2014/main" id="{00000000-0008-0000-0200-0000F106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56330850"/>
          <a:ext cx="2438400" cy="2819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262</xdr:row>
      <xdr:rowOff>104775</xdr:rowOff>
    </xdr:from>
    <xdr:to>
      <xdr:col>4</xdr:col>
      <xdr:colOff>28575</xdr:colOff>
      <xdr:row>276</xdr:row>
      <xdr:rowOff>180975</xdr:rowOff>
    </xdr:to>
    <xdr:pic>
      <xdr:nvPicPr>
        <xdr:cNvPr id="1778" name="Picture 6">
          <a:extLst>
            <a:ext uri="{FF2B5EF4-FFF2-40B4-BE49-F238E27FC236}">
              <a16:creationId xmlns:a16="http://schemas.microsoft.com/office/drawing/2014/main" id="{00000000-0008-0000-0200-0000F206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56340375"/>
          <a:ext cx="2381250" cy="2743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248</xdr:row>
      <xdr:rowOff>9525</xdr:rowOff>
    </xdr:from>
    <xdr:to>
      <xdr:col>4</xdr:col>
      <xdr:colOff>28575</xdr:colOff>
      <xdr:row>261</xdr:row>
      <xdr:rowOff>104775</xdr:rowOff>
    </xdr:to>
    <xdr:pic>
      <xdr:nvPicPr>
        <xdr:cNvPr id="1779" name="Picture 7">
          <a:extLst>
            <a:ext uri="{FF2B5EF4-FFF2-40B4-BE49-F238E27FC236}">
              <a16:creationId xmlns:a16="http://schemas.microsoft.com/office/drawing/2014/main" id="{00000000-0008-0000-0200-0000F306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0" y="53578125"/>
          <a:ext cx="2333625" cy="25717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257175</xdr:colOff>
      <xdr:row>248</xdr:row>
      <xdr:rowOff>9525</xdr:rowOff>
    </xdr:from>
    <xdr:to>
      <xdr:col>8</xdr:col>
      <xdr:colOff>742950</xdr:colOff>
      <xdr:row>261</xdr:row>
      <xdr:rowOff>104775</xdr:rowOff>
    </xdr:to>
    <xdr:pic>
      <xdr:nvPicPr>
        <xdr:cNvPr id="1780" name="Picture 8">
          <a:extLst>
            <a:ext uri="{FF2B5EF4-FFF2-40B4-BE49-F238E27FC236}">
              <a16:creationId xmlns:a16="http://schemas.microsoft.com/office/drawing/2014/main" id="{00000000-0008-0000-0200-0000F406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14700" y="53578125"/>
          <a:ext cx="2400300" cy="25717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323850</xdr:colOff>
      <xdr:row>278</xdr:row>
      <xdr:rowOff>85725</xdr:rowOff>
    </xdr:from>
    <xdr:to>
      <xdr:col>7</xdr:col>
      <xdr:colOff>95250</xdr:colOff>
      <xdr:row>291</xdr:row>
      <xdr:rowOff>57150</xdr:rowOff>
    </xdr:to>
    <xdr:pic>
      <xdr:nvPicPr>
        <xdr:cNvPr id="1781" name="Picture 10">
          <a:extLst>
            <a:ext uri="{FF2B5EF4-FFF2-40B4-BE49-F238E27FC236}">
              <a16:creationId xmlns:a16="http://schemas.microsoft.com/office/drawing/2014/main" id="{00000000-0008-0000-0200-0000F506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62100" y="59369325"/>
          <a:ext cx="2847975" cy="244792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152400</xdr:colOff>
      <xdr:row>19</xdr:row>
      <xdr:rowOff>114300</xdr:rowOff>
    </xdr:to>
    <xdr:pic>
      <xdr:nvPicPr>
        <xdr:cNvPr id="2129" name="Picture 1" descr="C:\Users\Owner\Downloads\APF\OLD - Adore Garden Building No 1 5 6\insp-34596-919.jpg">
          <a:extLst>
            <a:ext uri="{FF2B5EF4-FFF2-40B4-BE49-F238E27FC236}">
              <a16:creationId xmlns:a16="http://schemas.microsoft.com/office/drawing/2014/main" id="{00000000-0008-0000-0400-00005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3716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381000</xdr:colOff>
      <xdr:row>12</xdr:row>
      <xdr:rowOff>0</xdr:rowOff>
    </xdr:from>
    <xdr:to>
      <xdr:col>13</xdr:col>
      <xdr:colOff>533400</xdr:colOff>
      <xdr:row>19</xdr:row>
      <xdr:rowOff>114300</xdr:rowOff>
    </xdr:to>
    <xdr:pic>
      <xdr:nvPicPr>
        <xdr:cNvPr id="2130" name="Picture 2" descr="C:\Users\Owner\Downloads\APF\OLD - Adore Garden Building No 1 5 6\insp-34596-922.jpg">
          <a:extLst>
            <a:ext uri="{FF2B5EF4-FFF2-40B4-BE49-F238E27FC236}">
              <a16:creationId xmlns:a16="http://schemas.microsoft.com/office/drawing/2014/main" id="{00000000-0008-0000-0400-000052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0" y="2286000"/>
          <a:ext cx="13716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5z3N7DJkNPF3LHs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4"/>
  <sheetViews>
    <sheetView tabSelected="1" view="pageBreakPreview" zoomScaleNormal="100" zoomScaleSheetLayoutView="100" zoomScalePageLayoutView="85" workbookViewId="0">
      <selection activeCell="F9" sqref="F9:J9"/>
    </sheetView>
  </sheetViews>
  <sheetFormatPr defaultRowHeight="14.5" x14ac:dyDescent="0.35"/>
  <cols>
    <col min="1" max="1" width="8.7265625" customWidth="1"/>
    <col min="2" max="2" width="13.453125" customWidth="1"/>
    <col min="3" max="3" width="14.453125" customWidth="1"/>
    <col min="4" max="4" width="7.26953125" customWidth="1"/>
    <col min="5" max="5" width="5.54296875" customWidth="1"/>
    <col min="6" max="6" width="9" customWidth="1"/>
    <col min="7" max="8" width="9.81640625" customWidth="1"/>
    <col min="9" max="9" width="9" customWidth="1"/>
    <col min="10" max="10" width="6.81640625" customWidth="1"/>
  </cols>
  <sheetData>
    <row r="1" spans="1:10" ht="43.9" customHeight="1" x14ac:dyDescent="0.35">
      <c r="A1" s="174" t="s">
        <v>263</v>
      </c>
      <c r="B1" s="175"/>
      <c r="C1" s="175"/>
      <c r="D1" s="175"/>
      <c r="E1" s="175"/>
      <c r="F1" s="175"/>
      <c r="G1" s="175"/>
      <c r="H1" s="175"/>
      <c r="I1" s="175"/>
      <c r="J1" s="176"/>
    </row>
    <row r="2" spans="1:10" x14ac:dyDescent="0.35">
      <c r="A2" s="177" t="s">
        <v>54</v>
      </c>
      <c r="B2" s="178"/>
      <c r="C2" s="178"/>
      <c r="D2" s="178"/>
      <c r="E2" s="178"/>
      <c r="F2" s="178"/>
      <c r="G2" s="178"/>
      <c r="H2" s="178"/>
      <c r="I2" s="178"/>
      <c r="J2" s="179"/>
    </row>
    <row r="3" spans="1:10" x14ac:dyDescent="0.35">
      <c r="A3" s="80" t="s">
        <v>0</v>
      </c>
      <c r="B3" s="81"/>
      <c r="C3" s="81"/>
      <c r="D3" s="81"/>
      <c r="E3" s="82"/>
      <c r="F3" s="132" t="str">
        <f ca="1">TEXT(TODAY(),"DD/MM/YYYY")</f>
        <v>14/07/2025</v>
      </c>
      <c r="G3" s="161"/>
      <c r="H3" s="161"/>
      <c r="I3" s="161"/>
      <c r="J3" s="162"/>
    </row>
    <row r="4" spans="1:10" x14ac:dyDescent="0.35">
      <c r="A4" s="80" t="s">
        <v>1</v>
      </c>
      <c r="B4" s="81"/>
      <c r="C4" s="81"/>
      <c r="D4" s="81"/>
      <c r="E4" s="82"/>
      <c r="F4" s="55" t="s">
        <v>171</v>
      </c>
      <c r="G4" s="56"/>
      <c r="H4" s="56"/>
      <c r="I4" s="56"/>
      <c r="J4" s="57"/>
    </row>
    <row r="5" spans="1:10" x14ac:dyDescent="0.35">
      <c r="A5" s="80" t="s">
        <v>2</v>
      </c>
      <c r="B5" s="81"/>
      <c r="C5" s="81"/>
      <c r="D5" s="81"/>
      <c r="E5" s="82"/>
      <c r="F5" s="132">
        <v>45850</v>
      </c>
      <c r="G5" s="161"/>
      <c r="H5" s="161"/>
      <c r="I5" s="161"/>
      <c r="J5" s="162"/>
    </row>
    <row r="6" spans="1:10" ht="16.5" customHeight="1" x14ac:dyDescent="0.35">
      <c r="A6" s="80" t="s">
        <v>3</v>
      </c>
      <c r="B6" s="81"/>
      <c r="C6" s="81"/>
      <c r="D6" s="81"/>
      <c r="E6" s="82"/>
      <c r="F6" s="58" t="s">
        <v>186</v>
      </c>
      <c r="G6" s="59"/>
      <c r="H6" s="59"/>
      <c r="I6" s="59"/>
      <c r="J6" s="60"/>
    </row>
    <row r="7" spans="1:10" ht="15" customHeight="1" x14ac:dyDescent="0.35">
      <c r="A7" s="80" t="s">
        <v>4</v>
      </c>
      <c r="B7" s="81"/>
      <c r="C7" s="81"/>
      <c r="D7" s="81"/>
      <c r="E7" s="82"/>
      <c r="F7" s="58" t="str">
        <f>F6</f>
        <v>M/s.Adore Realty LLP</v>
      </c>
      <c r="G7" s="59"/>
      <c r="H7" s="59"/>
      <c r="I7" s="59"/>
      <c r="J7" s="60"/>
    </row>
    <row r="8" spans="1:10" x14ac:dyDescent="0.35">
      <c r="A8" s="80" t="s">
        <v>5</v>
      </c>
      <c r="B8" s="81"/>
      <c r="C8" s="81"/>
      <c r="D8" s="81"/>
      <c r="E8" s="82"/>
      <c r="F8" s="98" t="s">
        <v>225</v>
      </c>
      <c r="G8" s="113"/>
      <c r="H8" s="113"/>
      <c r="I8" s="113"/>
      <c r="J8" s="114"/>
    </row>
    <row r="9" spans="1:10" x14ac:dyDescent="0.35">
      <c r="A9" s="55" t="s">
        <v>121</v>
      </c>
      <c r="B9" s="81"/>
      <c r="C9" s="81"/>
      <c r="D9" s="81"/>
      <c r="E9" s="82"/>
      <c r="F9" s="55">
        <v>9867203245</v>
      </c>
      <c r="G9" s="56"/>
      <c r="H9" s="56"/>
      <c r="I9" s="56"/>
      <c r="J9" s="57"/>
    </row>
    <row r="10" spans="1:10" ht="46.5" customHeight="1" x14ac:dyDescent="0.35">
      <c r="A10" s="55" t="s">
        <v>122</v>
      </c>
      <c r="B10" s="56"/>
      <c r="C10" s="56"/>
      <c r="D10" s="56"/>
      <c r="E10" s="57"/>
      <c r="F10" s="58" t="s">
        <v>217</v>
      </c>
      <c r="G10" s="56"/>
      <c r="H10" s="56"/>
      <c r="I10" s="56"/>
      <c r="J10" s="57"/>
    </row>
    <row r="11" spans="1:10" x14ac:dyDescent="0.35">
      <c r="A11" s="55" t="s">
        <v>6</v>
      </c>
      <c r="B11" s="81"/>
      <c r="C11" s="81"/>
      <c r="D11" s="81"/>
      <c r="E11" s="82"/>
      <c r="F11" s="83" t="s">
        <v>169</v>
      </c>
      <c r="G11" s="84"/>
      <c r="H11" s="84"/>
      <c r="I11" s="84"/>
      <c r="J11" s="85"/>
    </row>
    <row r="12" spans="1:10" x14ac:dyDescent="0.35">
      <c r="A12" s="55" t="s">
        <v>159</v>
      </c>
      <c r="B12" s="56"/>
      <c r="C12" s="56"/>
      <c r="D12" s="56"/>
      <c r="E12" s="57"/>
      <c r="F12" s="55" t="s">
        <v>209</v>
      </c>
      <c r="G12" s="56"/>
      <c r="H12" s="56"/>
      <c r="I12" s="56"/>
      <c r="J12" s="57"/>
    </row>
    <row r="13" spans="1:10" x14ac:dyDescent="0.35">
      <c r="A13" s="129" t="s">
        <v>74</v>
      </c>
      <c r="B13" s="129"/>
      <c r="C13" s="58" t="s">
        <v>219</v>
      </c>
      <c r="D13" s="59"/>
      <c r="E13" s="59"/>
      <c r="F13" s="59"/>
      <c r="G13" s="59"/>
      <c r="H13" s="59"/>
      <c r="I13" s="59"/>
      <c r="J13" s="60"/>
    </row>
    <row r="14" spans="1:10" x14ac:dyDescent="0.35">
      <c r="A14" s="2" t="s">
        <v>163</v>
      </c>
      <c r="B14" s="55" t="s">
        <v>164</v>
      </c>
      <c r="C14" s="56"/>
      <c r="D14" s="57"/>
      <c r="E14" s="58" t="s">
        <v>165</v>
      </c>
      <c r="F14" s="60"/>
      <c r="G14" s="22" t="s">
        <v>61</v>
      </c>
      <c r="H14" s="5" t="s">
        <v>75</v>
      </c>
      <c r="I14" s="126" t="s">
        <v>166</v>
      </c>
      <c r="J14" s="128"/>
    </row>
    <row r="15" spans="1:10" x14ac:dyDescent="0.35">
      <c r="A15" s="3" t="s">
        <v>7</v>
      </c>
      <c r="B15" s="55" t="s">
        <v>172</v>
      </c>
      <c r="C15" s="56"/>
      <c r="D15" s="56"/>
      <c r="E15" s="57"/>
      <c r="F15" s="4" t="s">
        <v>76</v>
      </c>
      <c r="G15" s="55" t="s">
        <v>167</v>
      </c>
      <c r="H15" s="56"/>
      <c r="I15" s="56"/>
      <c r="J15" s="57"/>
    </row>
    <row r="16" spans="1:10" x14ac:dyDescent="0.35">
      <c r="A16" s="3" t="s">
        <v>8</v>
      </c>
      <c r="B16" s="55" t="s">
        <v>167</v>
      </c>
      <c r="C16" s="56"/>
      <c r="D16" s="56"/>
      <c r="E16" s="57"/>
      <c r="F16" s="4" t="s">
        <v>77</v>
      </c>
      <c r="G16" s="55" t="s">
        <v>189</v>
      </c>
      <c r="H16" s="56"/>
      <c r="I16" s="56"/>
      <c r="J16" s="57"/>
    </row>
    <row r="17" spans="1:10" ht="32.25" customHeight="1" x14ac:dyDescent="0.35">
      <c r="A17" s="129" t="s">
        <v>78</v>
      </c>
      <c r="B17" s="129"/>
      <c r="C17" s="129" t="s">
        <v>174</v>
      </c>
      <c r="D17" s="129"/>
      <c r="E17" s="129"/>
      <c r="F17" s="133" t="s">
        <v>63</v>
      </c>
      <c r="G17" s="133"/>
      <c r="H17" s="59" t="s">
        <v>173</v>
      </c>
      <c r="I17" s="59"/>
      <c r="J17" s="60"/>
    </row>
    <row r="18" spans="1:10" ht="15" customHeight="1" x14ac:dyDescent="0.35">
      <c r="A18" s="146" t="s">
        <v>123</v>
      </c>
      <c r="B18" s="147"/>
      <c r="C18" s="147"/>
      <c r="D18" s="147"/>
      <c r="E18" s="148"/>
      <c r="F18" s="152" t="s">
        <v>72</v>
      </c>
      <c r="G18" s="153"/>
      <c r="H18" s="153"/>
      <c r="I18" s="153"/>
      <c r="J18" s="154"/>
    </row>
    <row r="19" spans="1:10" ht="16.5" customHeight="1" x14ac:dyDescent="0.35">
      <c r="A19" s="149"/>
      <c r="B19" s="150"/>
      <c r="C19" s="150"/>
      <c r="D19" s="150"/>
      <c r="E19" s="151"/>
      <c r="F19" s="155"/>
      <c r="G19" s="156"/>
      <c r="H19" s="156"/>
      <c r="I19" s="156"/>
      <c r="J19" s="157"/>
    </row>
    <row r="20" spans="1:10" ht="15" customHeight="1" x14ac:dyDescent="0.35">
      <c r="A20" s="146" t="s">
        <v>124</v>
      </c>
      <c r="B20" s="167"/>
      <c r="C20" s="167"/>
      <c r="D20" s="167"/>
      <c r="E20" s="168"/>
      <c r="F20" s="146" t="s">
        <v>56</v>
      </c>
      <c r="G20" s="147"/>
      <c r="H20" s="147"/>
      <c r="I20" s="147"/>
      <c r="J20" s="148"/>
    </row>
    <row r="21" spans="1:10" x14ac:dyDescent="0.35">
      <c r="A21" s="80" t="s">
        <v>9</v>
      </c>
      <c r="B21" s="81"/>
      <c r="C21" s="81"/>
      <c r="D21" s="81"/>
      <c r="E21" s="82"/>
      <c r="F21" s="158" t="s">
        <v>157</v>
      </c>
      <c r="G21" s="159"/>
      <c r="H21" s="159"/>
      <c r="I21" s="159"/>
      <c r="J21" s="160"/>
    </row>
    <row r="22" spans="1:10" x14ac:dyDescent="0.35">
      <c r="A22" s="80" t="s">
        <v>10</v>
      </c>
      <c r="B22" s="81"/>
      <c r="C22" s="81"/>
      <c r="D22" s="81"/>
      <c r="E22" s="82"/>
      <c r="F22" s="88" t="s">
        <v>64</v>
      </c>
      <c r="G22" s="169"/>
      <c r="H22" s="169"/>
      <c r="I22" s="169"/>
      <c r="J22" s="170"/>
    </row>
    <row r="23" spans="1:10" x14ac:dyDescent="0.35">
      <c r="A23" s="80" t="s">
        <v>11</v>
      </c>
      <c r="B23" s="81"/>
      <c r="C23" s="81"/>
      <c r="D23" s="81"/>
      <c r="E23" s="82"/>
      <c r="F23" s="158" t="s">
        <v>158</v>
      </c>
      <c r="G23" s="159"/>
      <c r="H23" s="159"/>
      <c r="I23" s="159"/>
      <c r="J23" s="160"/>
    </row>
    <row r="24" spans="1:10" x14ac:dyDescent="0.35">
      <c r="A24" s="80" t="s">
        <v>28</v>
      </c>
      <c r="B24" s="81"/>
      <c r="C24" s="81"/>
      <c r="D24" s="81"/>
      <c r="E24" s="82"/>
      <c r="F24" s="88" t="s">
        <v>79</v>
      </c>
      <c r="G24" s="78"/>
      <c r="H24" s="78"/>
      <c r="I24" s="78"/>
      <c r="J24" s="79"/>
    </row>
    <row r="25" spans="1:10" s="24" customFormat="1" x14ac:dyDescent="0.35">
      <c r="A25" s="136" t="s">
        <v>12</v>
      </c>
      <c r="B25" s="137"/>
      <c r="C25" s="136" t="s">
        <v>13</v>
      </c>
      <c r="D25" s="137"/>
      <c r="E25" s="136" t="s">
        <v>14</v>
      </c>
      <c r="F25" s="137"/>
      <c r="G25" s="136" t="s">
        <v>62</v>
      </c>
      <c r="H25" s="137"/>
      <c r="I25" s="136" t="s">
        <v>15</v>
      </c>
      <c r="J25" s="137"/>
    </row>
    <row r="26" spans="1:10" x14ac:dyDescent="0.35">
      <c r="A26" s="136" t="s">
        <v>16</v>
      </c>
      <c r="B26" s="137"/>
      <c r="C26" s="136" t="s">
        <v>61</v>
      </c>
      <c r="D26" s="137"/>
      <c r="E26" s="136" t="s">
        <v>61</v>
      </c>
      <c r="F26" s="137"/>
      <c r="G26" s="136" t="s">
        <v>61</v>
      </c>
      <c r="H26" s="137"/>
      <c r="I26" s="136" t="s">
        <v>61</v>
      </c>
      <c r="J26" s="137"/>
    </row>
    <row r="27" spans="1:10" x14ac:dyDescent="0.35">
      <c r="A27" s="136" t="s">
        <v>17</v>
      </c>
      <c r="B27" s="137"/>
      <c r="C27" s="136" t="s">
        <v>210</v>
      </c>
      <c r="D27" s="137"/>
      <c r="E27" s="136" t="s">
        <v>211</v>
      </c>
      <c r="F27" s="137"/>
      <c r="G27" s="136" t="s">
        <v>212</v>
      </c>
      <c r="H27" s="137"/>
      <c r="I27" s="136" t="s">
        <v>211</v>
      </c>
      <c r="J27" s="137"/>
    </row>
    <row r="28" spans="1:10" x14ac:dyDescent="0.35">
      <c r="A28" s="55" t="s">
        <v>71</v>
      </c>
      <c r="B28" s="56"/>
      <c r="C28" s="56"/>
      <c r="D28" s="56"/>
      <c r="E28" s="56"/>
      <c r="F28" s="56"/>
      <c r="G28" s="56"/>
      <c r="H28" s="56"/>
      <c r="I28" s="56"/>
      <c r="J28" s="57"/>
    </row>
    <row r="29" spans="1:10" x14ac:dyDescent="0.35">
      <c r="A29" s="55" t="s">
        <v>154</v>
      </c>
      <c r="B29" s="56"/>
      <c r="C29" s="56"/>
      <c r="D29" s="56"/>
      <c r="E29" s="56"/>
      <c r="F29" s="56"/>
      <c r="G29" s="56"/>
      <c r="H29" s="56"/>
      <c r="I29" s="56"/>
      <c r="J29" s="57"/>
    </row>
    <row r="30" spans="1:10" x14ac:dyDescent="0.35">
      <c r="A30" s="55" t="s">
        <v>47</v>
      </c>
      <c r="B30" s="57"/>
      <c r="C30" s="121" t="s">
        <v>48</v>
      </c>
      <c r="D30" s="122"/>
      <c r="E30" s="121">
        <v>19.756758399999999</v>
      </c>
      <c r="F30" s="135"/>
      <c r="G30" s="121" t="s">
        <v>49</v>
      </c>
      <c r="H30" s="122"/>
      <c r="I30" s="121">
        <v>72.758041399999996</v>
      </c>
      <c r="J30" s="135"/>
    </row>
    <row r="31" spans="1:10" x14ac:dyDescent="0.35">
      <c r="A31" s="55" t="s">
        <v>261</v>
      </c>
      <c r="B31" s="57"/>
      <c r="C31" s="144" t="s">
        <v>262</v>
      </c>
      <c r="D31" s="145"/>
      <c r="E31" s="145"/>
      <c r="F31" s="145"/>
      <c r="G31" s="145"/>
      <c r="H31" s="145"/>
      <c r="I31" s="145"/>
      <c r="J31" s="122"/>
    </row>
    <row r="32" spans="1:10" x14ac:dyDescent="0.35">
      <c r="A32" s="98" t="s">
        <v>18</v>
      </c>
      <c r="B32" s="113"/>
      <c r="C32" s="113"/>
      <c r="D32" s="113"/>
      <c r="E32" s="113"/>
      <c r="F32" s="113"/>
      <c r="G32" s="113"/>
      <c r="H32" s="113"/>
      <c r="I32" s="113"/>
      <c r="J32" s="114"/>
    </row>
    <row r="33" spans="1:10" ht="15" customHeight="1" x14ac:dyDescent="0.35">
      <c r="A33" s="138" t="s">
        <v>185</v>
      </c>
      <c r="B33" s="139"/>
      <c r="C33" s="139"/>
      <c r="D33" s="139"/>
      <c r="E33" s="139"/>
      <c r="F33" s="139"/>
      <c r="G33" s="139"/>
      <c r="H33" s="139"/>
      <c r="I33" s="139"/>
      <c r="J33" s="140"/>
    </row>
    <row r="34" spans="1:10" x14ac:dyDescent="0.35">
      <c r="A34" s="141"/>
      <c r="B34" s="142"/>
      <c r="C34" s="142"/>
      <c r="D34" s="142"/>
      <c r="E34" s="142"/>
      <c r="F34" s="142"/>
      <c r="G34" s="142"/>
      <c r="H34" s="142"/>
      <c r="I34" s="142"/>
      <c r="J34" s="143"/>
    </row>
    <row r="35" spans="1:10" ht="16.5" customHeight="1" x14ac:dyDescent="0.35">
      <c r="A35" s="55" t="s">
        <v>80</v>
      </c>
      <c r="B35" s="81"/>
      <c r="C35" s="81"/>
      <c r="D35" s="81"/>
      <c r="E35" s="82"/>
      <c r="F35" s="58">
        <v>6175.34</v>
      </c>
      <c r="G35" s="59"/>
      <c r="H35" s="59"/>
      <c r="I35" s="59"/>
      <c r="J35" s="60"/>
    </row>
    <row r="36" spans="1:10" x14ac:dyDescent="0.35">
      <c r="A36" s="80" t="s">
        <v>19</v>
      </c>
      <c r="B36" s="81"/>
      <c r="C36" s="81"/>
      <c r="D36" s="81"/>
      <c r="E36" s="82"/>
      <c r="F36" s="55">
        <v>0.9</v>
      </c>
      <c r="G36" s="56"/>
      <c r="H36" s="56"/>
      <c r="I36" s="56"/>
      <c r="J36" s="57"/>
    </row>
    <row r="37" spans="1:10" x14ac:dyDescent="0.35">
      <c r="A37" s="80" t="s">
        <v>20</v>
      </c>
      <c r="B37" s="81"/>
      <c r="C37" s="81"/>
      <c r="D37" s="81"/>
      <c r="E37" s="82"/>
      <c r="F37" s="55">
        <v>0</v>
      </c>
      <c r="G37" s="56"/>
      <c r="H37" s="56"/>
      <c r="I37" s="56"/>
      <c r="J37" s="57"/>
    </row>
    <row r="38" spans="1:10" x14ac:dyDescent="0.35">
      <c r="A38" s="80" t="s">
        <v>21</v>
      </c>
      <c r="B38" s="81"/>
      <c r="C38" s="81"/>
      <c r="D38" s="81"/>
      <c r="E38" s="82"/>
      <c r="F38" s="55">
        <f>F36+F37</f>
        <v>0.9</v>
      </c>
      <c r="G38" s="56"/>
      <c r="H38" s="56"/>
      <c r="I38" s="56"/>
      <c r="J38" s="57"/>
    </row>
    <row r="39" spans="1:10" x14ac:dyDescent="0.35">
      <c r="A39" s="55" t="s">
        <v>81</v>
      </c>
      <c r="B39" s="81"/>
      <c r="C39" s="81"/>
      <c r="D39" s="81"/>
      <c r="E39" s="82"/>
      <c r="F39" s="55">
        <f>F35*F38</f>
        <v>5557.8060000000005</v>
      </c>
      <c r="G39" s="56"/>
      <c r="H39" s="56"/>
      <c r="I39" s="56"/>
      <c r="J39" s="57"/>
    </row>
    <row r="40" spans="1:10" x14ac:dyDescent="0.35">
      <c r="A40" s="80" t="s">
        <v>22</v>
      </c>
      <c r="B40" s="81"/>
      <c r="C40" s="81"/>
      <c r="D40" s="81"/>
      <c r="E40" s="82"/>
      <c r="F40" s="55" t="s">
        <v>220</v>
      </c>
      <c r="G40" s="56"/>
      <c r="H40" s="56"/>
      <c r="I40" s="56"/>
      <c r="J40" s="57"/>
    </row>
    <row r="41" spans="1:10" x14ac:dyDescent="0.35">
      <c r="A41" s="134" t="s">
        <v>83</v>
      </c>
      <c r="B41" s="134"/>
      <c r="C41" s="134"/>
      <c r="D41" s="134"/>
      <c r="E41" s="134"/>
      <c r="F41" s="134"/>
      <c r="G41" s="134"/>
      <c r="H41" s="134"/>
      <c r="I41" s="134"/>
      <c r="J41" s="134"/>
    </row>
    <row r="42" spans="1:10" x14ac:dyDescent="0.35">
      <c r="A42" s="133" t="s">
        <v>82</v>
      </c>
      <c r="B42" s="133"/>
      <c r="C42" s="133" t="s">
        <v>181</v>
      </c>
      <c r="D42" s="133"/>
      <c r="E42" s="133"/>
      <c r="F42" s="133"/>
      <c r="G42" s="51" t="s">
        <v>73</v>
      </c>
      <c r="H42" s="129" t="s">
        <v>170</v>
      </c>
      <c r="I42" s="129"/>
      <c r="J42" s="129"/>
    </row>
    <row r="43" spans="1:10" x14ac:dyDescent="0.35">
      <c r="A43" s="133" t="s">
        <v>84</v>
      </c>
      <c r="B43" s="133"/>
      <c r="C43" s="133" t="str">
        <f>C42</f>
        <v>MHSL/KS.1/T.1/NP/SR-282/2017.</v>
      </c>
      <c r="D43" s="133"/>
      <c r="E43" s="133"/>
      <c r="F43" s="133"/>
      <c r="G43" s="51" t="s">
        <v>73</v>
      </c>
      <c r="H43" s="129" t="str">
        <f>H42</f>
        <v>31/12/2017.</v>
      </c>
      <c r="I43" s="129"/>
      <c r="J43" s="129"/>
    </row>
    <row r="44" spans="1:10" ht="103.5" customHeight="1" x14ac:dyDescent="0.35">
      <c r="A44" s="133" t="s">
        <v>176</v>
      </c>
      <c r="B44" s="133"/>
      <c r="C44" s="133" t="s">
        <v>259</v>
      </c>
      <c r="D44" s="133"/>
      <c r="E44" s="133"/>
      <c r="F44" s="133"/>
      <c r="G44" s="4" t="s">
        <v>73</v>
      </c>
      <c r="H44" s="129" t="s">
        <v>170</v>
      </c>
      <c r="I44" s="129"/>
      <c r="J44" s="129"/>
    </row>
    <row r="45" spans="1:10" x14ac:dyDescent="0.35">
      <c r="A45" s="58" t="s">
        <v>168</v>
      </c>
      <c r="B45" s="60"/>
      <c r="C45" s="58" t="s">
        <v>61</v>
      </c>
      <c r="D45" s="59"/>
      <c r="E45" s="59"/>
      <c r="F45" s="60" t="s">
        <v>120</v>
      </c>
      <c r="G45" s="4" t="s">
        <v>73</v>
      </c>
      <c r="H45" s="55" t="s">
        <v>61</v>
      </c>
      <c r="I45" s="56"/>
      <c r="J45" s="57"/>
    </row>
    <row r="46" spans="1:10" x14ac:dyDescent="0.35">
      <c r="A46" s="129" t="s">
        <v>90</v>
      </c>
      <c r="B46" s="129"/>
      <c r="C46" s="129"/>
      <c r="D46" s="130" t="str">
        <f>H44</f>
        <v>31/12/2017.</v>
      </c>
      <c r="E46" s="130"/>
      <c r="F46" s="55" t="s">
        <v>85</v>
      </c>
      <c r="G46" s="131"/>
      <c r="H46" s="132">
        <v>45656</v>
      </c>
      <c r="I46" s="56"/>
      <c r="J46" s="57"/>
    </row>
    <row r="47" spans="1:10" x14ac:dyDescent="0.35">
      <c r="A47" s="118" t="s">
        <v>23</v>
      </c>
      <c r="B47" s="119"/>
      <c r="C47" s="119"/>
      <c r="D47" s="119"/>
      <c r="E47" s="119"/>
      <c r="F47" s="119"/>
      <c r="G47" s="119"/>
      <c r="H47" s="119"/>
      <c r="I47" s="119"/>
      <c r="J47" s="120"/>
    </row>
    <row r="48" spans="1:10" ht="43.5" customHeight="1" x14ac:dyDescent="0.35">
      <c r="A48" s="55" t="s">
        <v>118</v>
      </c>
      <c r="B48" s="56"/>
      <c r="C48" s="57"/>
      <c r="D48" s="121">
        <f>F39</f>
        <v>5557.8060000000005</v>
      </c>
      <c r="E48" s="122"/>
      <c r="F48" s="123" t="s">
        <v>155</v>
      </c>
      <c r="G48" s="124"/>
      <c r="H48" s="123" t="s">
        <v>218</v>
      </c>
      <c r="I48" s="125"/>
      <c r="J48" s="124"/>
    </row>
    <row r="49" spans="1:13" ht="69.5" customHeight="1" x14ac:dyDescent="0.35">
      <c r="A49" s="123" t="s">
        <v>86</v>
      </c>
      <c r="B49" s="124"/>
      <c r="C49" s="58" t="s">
        <v>257</v>
      </c>
      <c r="D49" s="59"/>
      <c r="E49" s="59"/>
      <c r="F49" s="59"/>
      <c r="G49" s="60"/>
      <c r="H49" s="126" t="s">
        <v>68</v>
      </c>
      <c r="I49" s="127"/>
      <c r="J49" s="128"/>
    </row>
    <row r="50" spans="1:13" ht="33" customHeight="1" x14ac:dyDescent="0.35">
      <c r="A50" s="55" t="s">
        <v>59</v>
      </c>
      <c r="B50" s="56"/>
      <c r="C50" s="56"/>
      <c r="D50" s="56"/>
      <c r="E50" s="57"/>
      <c r="F50" s="58" t="s">
        <v>66</v>
      </c>
      <c r="G50" s="59"/>
      <c r="H50" s="59"/>
      <c r="I50" s="59"/>
      <c r="J50" s="60"/>
    </row>
    <row r="51" spans="1:13" ht="15" thickBot="1" x14ac:dyDescent="0.4">
      <c r="A51" s="55" t="s">
        <v>67</v>
      </c>
      <c r="B51" s="56"/>
      <c r="C51" s="56"/>
      <c r="D51" s="56"/>
      <c r="E51" s="56"/>
      <c r="F51" s="56"/>
      <c r="G51" s="56"/>
      <c r="H51" s="56"/>
      <c r="I51" s="56"/>
      <c r="J51" s="57"/>
    </row>
    <row r="52" spans="1:13" ht="17.25" customHeight="1" x14ac:dyDescent="0.35">
      <c r="A52" s="115" t="s">
        <v>255</v>
      </c>
      <c r="B52" s="116"/>
      <c r="C52" s="116"/>
      <c r="D52" s="116"/>
      <c r="E52" s="116"/>
      <c r="F52" s="116"/>
      <c r="G52" s="116"/>
      <c r="H52" s="116"/>
      <c r="I52" s="116"/>
      <c r="J52" s="117"/>
      <c r="K52" s="30" t="str">
        <f>(IF(C56=0,"Work not yet Started.",IF(D56=50%,"Excavation work in process",IF(D56=100%,"Excavation work completed, ","0")))&amp;(IF(C57=0%,"",IF(D57=25%,"Footing work is process",IF(D57=50%,"Footing work Completed",IF(D57=75%,"Plinth work is process",IF(D57=100%,"Plinth work completed","0"))))))&amp;(IF(C58&gt;0,", RCC upto "&amp;C58&amp;" Slab completed",""))&amp;(IF(C59&gt;0,", Brickwork upto "&amp;C59&amp;" Floor completed"," "))&amp;(IF(C60&gt;0,", Internal Plaster upto "&amp;C60&amp;" Floor completed"," "))&amp;(IF(C61&gt;0,", External Plaster upto "&amp;C61&amp;" Floor completed"," "))&amp;(IF(C62&gt;0,", Flooring upto "&amp;C62&amp;" Floor completed"," "))&amp;(IF(C63&gt;0,", Painting upto "&amp;C63&amp;" Floor completed"," "))&amp;(IF(C64&gt;0,", Finishing upto "&amp;C64&amp;" Floor completed"," ")))</f>
        <v xml:space="preserve">Excavation work completed, Plinth work completed, RCC upto 2 Slab completed      </v>
      </c>
      <c r="L52" s="30"/>
      <c r="M52" s="31"/>
    </row>
    <row r="53" spans="1:13" ht="15" customHeight="1" x14ac:dyDescent="0.35">
      <c r="A53" s="180" t="s">
        <v>227</v>
      </c>
      <c r="B53" s="163"/>
      <c r="C53" s="44">
        <v>1</v>
      </c>
      <c r="D53" s="163" t="s">
        <v>228</v>
      </c>
      <c r="E53" s="163"/>
      <c r="F53" s="163">
        <v>0</v>
      </c>
      <c r="G53" s="163"/>
      <c r="H53" s="44" t="s">
        <v>229</v>
      </c>
      <c r="I53" s="163">
        <v>1</v>
      </c>
      <c r="J53" s="184"/>
      <c r="K53" s="32" t="s">
        <v>230</v>
      </c>
      <c r="L53" s="32"/>
      <c r="M53" s="33"/>
    </row>
    <row r="54" spans="1:13" ht="15.5" x14ac:dyDescent="0.35">
      <c r="A54" s="185" t="s">
        <v>231</v>
      </c>
      <c r="B54" s="181"/>
      <c r="C54" s="186" t="str">
        <f>K52</f>
        <v xml:space="preserve">Excavation work completed, Plinth work completed, RCC upto 2 Slab completed      </v>
      </c>
      <c r="D54" s="187"/>
      <c r="E54" s="187"/>
      <c r="F54" s="187"/>
      <c r="G54" s="187"/>
      <c r="H54" s="187"/>
      <c r="I54" s="187"/>
      <c r="J54" s="188"/>
      <c r="K54" s="32" t="s">
        <v>232</v>
      </c>
      <c r="L54" s="32"/>
      <c r="M54" s="33"/>
    </row>
    <row r="55" spans="1:13" ht="15.5" x14ac:dyDescent="0.35">
      <c r="A55" s="165" t="s">
        <v>37</v>
      </c>
      <c r="B55" s="166"/>
      <c r="C55" s="43" t="s">
        <v>233</v>
      </c>
      <c r="D55" s="166" t="s">
        <v>234</v>
      </c>
      <c r="E55" s="166"/>
      <c r="F55" s="166" t="s">
        <v>235</v>
      </c>
      <c r="G55" s="166"/>
      <c r="H55" s="166" t="s">
        <v>236</v>
      </c>
      <c r="I55" s="166"/>
      <c r="J55" s="183"/>
      <c r="K55" s="32" t="s">
        <v>237</v>
      </c>
      <c r="L55" s="34"/>
      <c r="M55" s="35"/>
    </row>
    <row r="56" spans="1:13" ht="15.5" x14ac:dyDescent="0.35">
      <c r="A56" s="166" t="s">
        <v>238</v>
      </c>
      <c r="B56" s="166"/>
      <c r="C56" s="45">
        <f>M59</f>
        <v>1</v>
      </c>
      <c r="D56" s="164">
        <f>((100/I53)*C56)/100</f>
        <v>1</v>
      </c>
      <c r="E56" s="164"/>
      <c r="F56" s="164">
        <f>(IF(C54=K54,"100%",IF(C54=K55,"100%",(((C57/I53*10)+(40/(C53+F53+I53)*C58)+(7.5/(I53)*C59)+(7.5/(I53)*C60)+(10/I53*C61)+(10/I53*C62)+(5/I53*C63)+(5/I53*C64)+(5/I53*C65))/100))))</f>
        <v>0.5</v>
      </c>
      <c r="G56" s="164"/>
      <c r="H56" s="164">
        <f>((((C56/I53)*20)+((C57/I53)*25)+(30/(I53+F53+C53)*C58)+(5/I53*C59)+(5/I53*C60)+(5/I53*C61)+(5/I53*C62)+(0/I53*C63)+(0/I53*C64)+(5/I53*C65))/100)</f>
        <v>0.75</v>
      </c>
      <c r="I56" s="164"/>
      <c r="J56" s="164"/>
      <c r="K56" s="32"/>
      <c r="L56" s="34"/>
      <c r="M56" s="35"/>
    </row>
    <row r="57" spans="1:13" ht="15.5" x14ac:dyDescent="0.35">
      <c r="A57" s="166" t="s">
        <v>39</v>
      </c>
      <c r="B57" s="166"/>
      <c r="C57" s="45">
        <v>1</v>
      </c>
      <c r="D57" s="164">
        <f>((100/I53)*C57)/100</f>
        <v>1</v>
      </c>
      <c r="E57" s="164"/>
      <c r="F57" s="164"/>
      <c r="G57" s="164"/>
      <c r="H57" s="164"/>
      <c r="I57" s="164"/>
      <c r="J57" s="164"/>
      <c r="K57" s="34"/>
      <c r="L57" s="34"/>
      <c r="M57" s="35"/>
    </row>
    <row r="58" spans="1:13" ht="15.5" x14ac:dyDescent="0.35">
      <c r="A58" s="166" t="s">
        <v>254</v>
      </c>
      <c r="B58" s="166"/>
      <c r="C58" s="46">
        <v>2</v>
      </c>
      <c r="D58" s="164">
        <f>((100/(C53+F53+I53))*C58)/100</f>
        <v>1</v>
      </c>
      <c r="E58" s="164"/>
      <c r="F58" s="164"/>
      <c r="G58" s="164"/>
      <c r="H58" s="164"/>
      <c r="I58" s="164"/>
      <c r="J58" s="164"/>
      <c r="K58" s="36" t="s">
        <v>239</v>
      </c>
      <c r="L58" s="37"/>
      <c r="M58" s="38">
        <f>I53*50%</f>
        <v>0.5</v>
      </c>
    </row>
    <row r="59" spans="1:13" ht="15.75" customHeight="1" x14ac:dyDescent="0.35">
      <c r="A59" s="166" t="s">
        <v>240</v>
      </c>
      <c r="B59" s="166" t="s">
        <v>241</v>
      </c>
      <c r="C59" s="45">
        <v>0</v>
      </c>
      <c r="D59" s="164">
        <f>((100/I53)*C59)/100</f>
        <v>0</v>
      </c>
      <c r="E59" s="164"/>
      <c r="F59" s="164"/>
      <c r="G59" s="164"/>
      <c r="H59" s="164"/>
      <c r="I59" s="164"/>
      <c r="J59" s="164"/>
      <c r="K59" s="36" t="s">
        <v>242</v>
      </c>
      <c r="L59" s="37"/>
      <c r="M59" s="38">
        <f>I53</f>
        <v>1</v>
      </c>
    </row>
    <row r="60" spans="1:13" ht="15" customHeight="1" x14ac:dyDescent="0.35">
      <c r="A60" s="166" t="s">
        <v>243</v>
      </c>
      <c r="B60" s="166" t="s">
        <v>241</v>
      </c>
      <c r="C60" s="45">
        <v>0</v>
      </c>
      <c r="D60" s="164">
        <f>((100/I53)*C60)/100</f>
        <v>0</v>
      </c>
      <c r="E60" s="164"/>
      <c r="F60" s="164"/>
      <c r="G60" s="164"/>
      <c r="H60" s="164"/>
      <c r="I60" s="164"/>
      <c r="J60" s="164"/>
      <c r="K60" s="36"/>
      <c r="L60" s="37"/>
      <c r="M60" s="38"/>
    </row>
    <row r="61" spans="1:13" ht="15.5" x14ac:dyDescent="0.35">
      <c r="A61" s="163" t="s">
        <v>244</v>
      </c>
      <c r="B61" s="163" t="s">
        <v>245</v>
      </c>
      <c r="C61" s="45">
        <v>0</v>
      </c>
      <c r="D61" s="164">
        <f>((100/(I53))*C61)/100</f>
        <v>0</v>
      </c>
      <c r="E61" s="164"/>
      <c r="F61" s="164"/>
      <c r="G61" s="164"/>
      <c r="H61" s="164"/>
      <c r="I61" s="164"/>
      <c r="J61" s="164"/>
      <c r="K61" s="36" t="s">
        <v>246</v>
      </c>
      <c r="L61" s="37"/>
      <c r="M61" s="38">
        <f>I53*25%</f>
        <v>0.25</v>
      </c>
    </row>
    <row r="62" spans="1:13" ht="15.5" x14ac:dyDescent="0.35">
      <c r="A62" s="166" t="s">
        <v>247</v>
      </c>
      <c r="B62" s="166" t="s">
        <v>247</v>
      </c>
      <c r="C62" s="45">
        <v>0</v>
      </c>
      <c r="D62" s="164">
        <f>((100/I53)*C62)/100</f>
        <v>0</v>
      </c>
      <c r="E62" s="164"/>
      <c r="F62" s="164"/>
      <c r="G62" s="164"/>
      <c r="H62" s="164"/>
      <c r="I62" s="164"/>
      <c r="J62" s="164"/>
      <c r="K62" s="36" t="s">
        <v>248</v>
      </c>
      <c r="L62" s="37"/>
      <c r="M62" s="38">
        <f>I53*50%</f>
        <v>0.5</v>
      </c>
    </row>
    <row r="63" spans="1:13" ht="15" customHeight="1" x14ac:dyDescent="0.35">
      <c r="A63" s="166" t="s">
        <v>249</v>
      </c>
      <c r="B63" s="166"/>
      <c r="C63" s="45">
        <v>0</v>
      </c>
      <c r="D63" s="164">
        <f>((100/I53)*C63)/100</f>
        <v>0</v>
      </c>
      <c r="E63" s="164"/>
      <c r="F63" s="164"/>
      <c r="G63" s="164"/>
      <c r="H63" s="164"/>
      <c r="I63" s="164"/>
      <c r="J63" s="164"/>
      <c r="K63" s="36" t="s">
        <v>250</v>
      </c>
      <c r="L63" s="37"/>
      <c r="M63" s="38">
        <f>I53*75%</f>
        <v>0.75</v>
      </c>
    </row>
    <row r="64" spans="1:13" ht="15.5" x14ac:dyDescent="0.35">
      <c r="A64" s="166" t="s">
        <v>251</v>
      </c>
      <c r="B64" s="166" t="s">
        <v>251</v>
      </c>
      <c r="C64" s="45">
        <v>0</v>
      </c>
      <c r="D64" s="164">
        <f>((100/(I53))*C64)/100</f>
        <v>0</v>
      </c>
      <c r="E64" s="164"/>
      <c r="F64" s="164"/>
      <c r="G64" s="164"/>
      <c r="H64" s="164"/>
      <c r="I64" s="164"/>
      <c r="J64" s="164"/>
      <c r="K64" s="36" t="s">
        <v>252</v>
      </c>
      <c r="L64" s="37"/>
      <c r="M64" s="38">
        <f>I53</f>
        <v>1</v>
      </c>
    </row>
    <row r="65" spans="1:13" ht="16" thickBot="1" x14ac:dyDescent="0.4">
      <c r="A65" s="166" t="s">
        <v>253</v>
      </c>
      <c r="B65" s="166"/>
      <c r="C65" s="45">
        <v>0</v>
      </c>
      <c r="D65" s="164">
        <f>((100/(I53))*C65)/100</f>
        <v>0</v>
      </c>
      <c r="E65" s="164"/>
      <c r="F65" s="164"/>
      <c r="G65" s="164"/>
      <c r="H65" s="164"/>
      <c r="I65" s="164"/>
      <c r="J65" s="164"/>
      <c r="K65" s="39"/>
      <c r="L65" s="39"/>
      <c r="M65" s="40"/>
    </row>
    <row r="66" spans="1:13" ht="15.5" x14ac:dyDescent="0.35">
      <c r="A66" s="182" t="s">
        <v>260</v>
      </c>
      <c r="B66" s="182"/>
      <c r="C66" s="182"/>
      <c r="D66" s="182"/>
      <c r="E66" s="182"/>
      <c r="F66" s="182"/>
      <c r="G66" s="182"/>
      <c r="H66" s="182"/>
      <c r="I66" s="182"/>
      <c r="J66" s="182"/>
      <c r="K66" s="30" t="str">
        <f>(IF(C70=0,"Work not yet Started.",IF(D70=50%,"Excavation work in process",IF(D70=100%,"Excavation work completed, ","0")))&amp;(IF(C71=0%,"",IF(D71=25%,"Footing work is process",IF(D71=50%,"Footing work Completed",IF(D71=75%,"Plinth work is process",IF(D71=100%,"Plinth work completed","0"))))))&amp;(IF(C72&gt;0,", RCC upto "&amp;C72&amp;" Slab completed",""))&amp;(IF(C73&gt;0,", Brickwork upto "&amp;C73&amp;" Floor completed"," "))&amp;(IF(C74&gt;0,", Internal Plaster upto "&amp;C74&amp;" Floor completed"," "))&amp;(IF(C75&gt;0,", External Plaster upto "&amp;C75&amp;" Floor completed"," "))&amp;(IF(C76&gt;0,", Flooring upto "&amp;C76&amp;" Floor completed"," "))&amp;(IF(C77&gt;0,", Painting upto "&amp;C77&amp;" Floor completed"," "))&amp;(IF(C78&gt;0,", Finishing upto "&amp;C78&amp;" Floor completed"," ")))</f>
        <v xml:space="preserve">Excavation work completed, Plinth work completed, RCC upto 4 Slab completed, Brickwork upto 3 Floor completed, Internal Plaster upto 3 Floor completed, External Plaster upto 3 Floor completed, Flooring upto 2.5 Floor completed  </v>
      </c>
      <c r="L66" s="30"/>
      <c r="M66" s="31"/>
    </row>
    <row r="67" spans="1:13" ht="15" customHeight="1" x14ac:dyDescent="0.35">
      <c r="A67" s="163" t="s">
        <v>227</v>
      </c>
      <c r="B67" s="163"/>
      <c r="C67" s="52">
        <v>1</v>
      </c>
      <c r="D67" s="163" t="s">
        <v>228</v>
      </c>
      <c r="E67" s="163"/>
      <c r="F67" s="163">
        <v>0</v>
      </c>
      <c r="G67" s="163"/>
      <c r="H67" s="52" t="s">
        <v>229</v>
      </c>
      <c r="I67" s="163">
        <v>3</v>
      </c>
      <c r="J67" s="163"/>
      <c r="K67" s="32" t="s">
        <v>230</v>
      </c>
      <c r="L67" s="32"/>
      <c r="M67" s="33"/>
    </row>
    <row r="68" spans="1:13" ht="64.5" customHeight="1" x14ac:dyDescent="0.35">
      <c r="A68" s="181" t="s">
        <v>231</v>
      </c>
      <c r="B68" s="181"/>
      <c r="C68" s="182" t="str">
        <f>K66</f>
        <v xml:space="preserve">Excavation work completed, Plinth work completed, RCC upto 4 Slab completed, Brickwork upto 3 Floor completed, Internal Plaster upto 3 Floor completed, External Plaster upto 3 Floor completed, Flooring upto 2.5 Floor completed  </v>
      </c>
      <c r="D68" s="182"/>
      <c r="E68" s="182"/>
      <c r="F68" s="182"/>
      <c r="G68" s="182"/>
      <c r="H68" s="182"/>
      <c r="I68" s="182"/>
      <c r="J68" s="182"/>
      <c r="K68" s="32" t="s">
        <v>232</v>
      </c>
      <c r="L68" s="32"/>
      <c r="M68" s="33"/>
    </row>
    <row r="69" spans="1:13" ht="15.5" x14ac:dyDescent="0.35">
      <c r="A69" s="165" t="s">
        <v>37</v>
      </c>
      <c r="B69" s="166"/>
      <c r="C69" s="43" t="s">
        <v>233</v>
      </c>
      <c r="D69" s="166" t="s">
        <v>234</v>
      </c>
      <c r="E69" s="166"/>
      <c r="F69" s="166" t="s">
        <v>235</v>
      </c>
      <c r="G69" s="166"/>
      <c r="H69" s="166" t="s">
        <v>236</v>
      </c>
      <c r="I69" s="166"/>
      <c r="J69" s="183"/>
      <c r="K69" s="32" t="s">
        <v>237</v>
      </c>
      <c r="L69" s="34"/>
      <c r="M69" s="35"/>
    </row>
    <row r="70" spans="1:13" ht="15.5" x14ac:dyDescent="0.35">
      <c r="A70" s="165" t="s">
        <v>238</v>
      </c>
      <c r="B70" s="166"/>
      <c r="C70" s="45">
        <f>M73</f>
        <v>3</v>
      </c>
      <c r="D70" s="164">
        <f>((100/I67)*C70)/100</f>
        <v>1</v>
      </c>
      <c r="E70" s="164"/>
      <c r="F70" s="164">
        <f>(IF(C68=K68,"100%",IF(C68=K69,"100%",(((C71/I67*10)+(40/(C67+F67+I67)*C72)+(7.5/(I67)*C73)+(7.5/(I67)*C74)+(10/I67*C75)+(10/I67*C76)+(5/I67*C77)+(5/I67*C78)+(5/I67*C79))/100))))</f>
        <v>0.83333333333333326</v>
      </c>
      <c r="G70" s="164"/>
      <c r="H70" s="164">
        <f>((((C70/I67)*20)+((C71/I67)*25)+(30/(I67+F67+C67)*C72)+(5/I67*C73)+(5/I67*C74)+(5/I67*C75)+(5/I67*C76)+(0/I67*C77)+(0/I67*C78)+(5/I67*C79))/100)</f>
        <v>0.94166666666666676</v>
      </c>
      <c r="I70" s="164"/>
      <c r="J70" s="189"/>
      <c r="K70" s="32"/>
      <c r="L70" s="34"/>
      <c r="M70" s="35"/>
    </row>
    <row r="71" spans="1:13" ht="15.5" x14ac:dyDescent="0.35">
      <c r="A71" s="165" t="s">
        <v>39</v>
      </c>
      <c r="B71" s="166"/>
      <c r="C71" s="45">
        <v>3</v>
      </c>
      <c r="D71" s="164">
        <f>((100/I67)*C71)/100</f>
        <v>1</v>
      </c>
      <c r="E71" s="164"/>
      <c r="F71" s="164"/>
      <c r="G71" s="164"/>
      <c r="H71" s="164"/>
      <c r="I71" s="164"/>
      <c r="J71" s="189"/>
      <c r="K71" s="34"/>
      <c r="L71" s="34"/>
      <c r="M71" s="35"/>
    </row>
    <row r="72" spans="1:13" ht="15.5" x14ac:dyDescent="0.35">
      <c r="A72" s="165" t="s">
        <v>254</v>
      </c>
      <c r="B72" s="166"/>
      <c r="C72" s="46">
        <v>4</v>
      </c>
      <c r="D72" s="164">
        <f>((100/(C67+F67+I67))*C72)/100</f>
        <v>1</v>
      </c>
      <c r="E72" s="164"/>
      <c r="F72" s="164"/>
      <c r="G72" s="164"/>
      <c r="H72" s="164"/>
      <c r="I72" s="164"/>
      <c r="J72" s="189"/>
      <c r="K72" s="36" t="s">
        <v>239</v>
      </c>
      <c r="L72" s="37"/>
      <c r="M72" s="38">
        <f>I67*50%</f>
        <v>1.5</v>
      </c>
    </row>
    <row r="73" spans="1:13" ht="15.75" customHeight="1" x14ac:dyDescent="0.35">
      <c r="A73" s="165" t="s">
        <v>240</v>
      </c>
      <c r="B73" s="166" t="s">
        <v>241</v>
      </c>
      <c r="C73" s="45">
        <v>3</v>
      </c>
      <c r="D73" s="164">
        <f>((100/I67)*C73)/100</f>
        <v>1</v>
      </c>
      <c r="E73" s="164"/>
      <c r="F73" s="164"/>
      <c r="G73" s="164"/>
      <c r="H73" s="164"/>
      <c r="I73" s="164"/>
      <c r="J73" s="189"/>
      <c r="K73" s="36" t="s">
        <v>242</v>
      </c>
      <c r="L73" s="37"/>
      <c r="M73" s="38">
        <f>I67</f>
        <v>3</v>
      </c>
    </row>
    <row r="74" spans="1:13" ht="15" customHeight="1" x14ac:dyDescent="0.35">
      <c r="A74" s="165" t="s">
        <v>243</v>
      </c>
      <c r="B74" s="166" t="s">
        <v>241</v>
      </c>
      <c r="C74" s="45">
        <v>3</v>
      </c>
      <c r="D74" s="164">
        <f>((100/I67)*C74)/100</f>
        <v>1</v>
      </c>
      <c r="E74" s="164"/>
      <c r="F74" s="164"/>
      <c r="G74" s="164"/>
      <c r="H74" s="164"/>
      <c r="I74" s="164"/>
      <c r="J74" s="189"/>
      <c r="K74" s="36"/>
      <c r="L74" s="37"/>
      <c r="M74" s="38"/>
    </row>
    <row r="75" spans="1:13" ht="15.5" x14ac:dyDescent="0.35">
      <c r="A75" s="180" t="s">
        <v>244</v>
      </c>
      <c r="B75" s="163" t="s">
        <v>245</v>
      </c>
      <c r="C75" s="45">
        <v>3</v>
      </c>
      <c r="D75" s="164">
        <f>((100/(I67))*C75)/100</f>
        <v>1</v>
      </c>
      <c r="E75" s="164"/>
      <c r="F75" s="164"/>
      <c r="G75" s="164"/>
      <c r="H75" s="164"/>
      <c r="I75" s="164"/>
      <c r="J75" s="189"/>
      <c r="K75" s="36" t="s">
        <v>246</v>
      </c>
      <c r="L75" s="37"/>
      <c r="M75" s="38">
        <f>I67*25%</f>
        <v>0.75</v>
      </c>
    </row>
    <row r="76" spans="1:13" ht="15.5" x14ac:dyDescent="0.35">
      <c r="A76" s="165" t="s">
        <v>247</v>
      </c>
      <c r="B76" s="166" t="s">
        <v>247</v>
      </c>
      <c r="C76" s="45">
        <v>2.5</v>
      </c>
      <c r="D76" s="164">
        <f>((100/I67)*C76)/100</f>
        <v>0.83333333333333348</v>
      </c>
      <c r="E76" s="164"/>
      <c r="F76" s="164"/>
      <c r="G76" s="164"/>
      <c r="H76" s="164"/>
      <c r="I76" s="164"/>
      <c r="J76" s="189"/>
      <c r="K76" s="36" t="s">
        <v>248</v>
      </c>
      <c r="L76" s="37"/>
      <c r="M76" s="38">
        <f>I67*50%</f>
        <v>1.5</v>
      </c>
    </row>
    <row r="77" spans="1:13" ht="15" customHeight="1" x14ac:dyDescent="0.35">
      <c r="A77" s="165" t="s">
        <v>249</v>
      </c>
      <c r="B77" s="166"/>
      <c r="C77" s="45">
        <v>0</v>
      </c>
      <c r="D77" s="164">
        <f>((100/I67)*C77)/100</f>
        <v>0</v>
      </c>
      <c r="E77" s="164"/>
      <c r="F77" s="164"/>
      <c r="G77" s="164"/>
      <c r="H77" s="164"/>
      <c r="I77" s="164"/>
      <c r="J77" s="189"/>
      <c r="K77" s="36" t="s">
        <v>250</v>
      </c>
      <c r="L77" s="37"/>
      <c r="M77" s="38">
        <f>I67*75%</f>
        <v>2.25</v>
      </c>
    </row>
    <row r="78" spans="1:13" ht="15.5" x14ac:dyDescent="0.35">
      <c r="A78" s="165" t="s">
        <v>251</v>
      </c>
      <c r="B78" s="166" t="s">
        <v>251</v>
      </c>
      <c r="C78" s="45">
        <v>0</v>
      </c>
      <c r="D78" s="164">
        <f>((100/(I67))*C78)/100</f>
        <v>0</v>
      </c>
      <c r="E78" s="164"/>
      <c r="F78" s="164"/>
      <c r="G78" s="164"/>
      <c r="H78" s="164"/>
      <c r="I78" s="164"/>
      <c r="J78" s="189"/>
      <c r="K78" s="36" t="s">
        <v>252</v>
      </c>
      <c r="L78" s="37"/>
      <c r="M78" s="38">
        <f>I67</f>
        <v>3</v>
      </c>
    </row>
    <row r="79" spans="1:13" ht="16" thickBot="1" x14ac:dyDescent="0.4">
      <c r="A79" s="171" t="s">
        <v>253</v>
      </c>
      <c r="B79" s="172"/>
      <c r="C79" s="47">
        <v>0</v>
      </c>
      <c r="D79" s="173">
        <f>((100/(I67))*C79)/100</f>
        <v>0</v>
      </c>
      <c r="E79" s="173"/>
      <c r="F79" s="173"/>
      <c r="G79" s="173"/>
      <c r="H79" s="173"/>
      <c r="I79" s="173"/>
      <c r="J79" s="190"/>
      <c r="K79" s="39"/>
      <c r="L79" s="39"/>
      <c r="M79" s="40"/>
    </row>
    <row r="80" spans="1:13" ht="15" customHeight="1" x14ac:dyDescent="0.35">
      <c r="A80" s="115" t="s">
        <v>256</v>
      </c>
      <c r="B80" s="116"/>
      <c r="C80" s="116"/>
      <c r="D80" s="116"/>
      <c r="E80" s="116"/>
      <c r="F80" s="116"/>
      <c r="G80" s="116"/>
      <c r="H80" s="116"/>
      <c r="I80" s="116"/>
      <c r="J80" s="117"/>
      <c r="K80" s="30" t="str">
        <f>(IF(C84=0,"Work not yet Started.",IF(D84=50%,"Excavation work in process",IF(D84=100%,"Excavation work completed, ","0")))&amp;(IF(C85=0%,"",IF(D85=25%,"Footing work is process",IF(D85=50%,"Footing work Completed",IF(D85=75%,"Plinth work is process",IF(D85=100%,"Plinth work completed","0"))))))&amp;(IF(C86&gt;0,", RCC upto "&amp;C86&amp;" Slab completed",""))&amp;(IF(C87&gt;0,", Brickwork upto "&amp;C87&amp;" Floor completed"," "))&amp;(IF(C88&gt;0,", Internal Plaster upto "&amp;C88&amp;" Floor completed"," "))&amp;(IF(C89&gt;0,", External Plaster upto "&amp;C89&amp;" Floor completed"," "))&amp;(IF(C90&gt;0,", Flooring upto "&amp;C90&amp;" Floor completed"," "))&amp;(IF(C91&gt;0,", Painting upto "&amp;C91&amp;" Floor completed"," "))&amp;(IF(C92&gt;0,", Finishing upto "&amp;C92&amp;" Floor completed"," ")))</f>
        <v xml:space="preserve">Excavation work completed, Plinth work completed, RCC upto 4 Slab completed, Brickwork upto 3 Floor completed, Internal Plaster upto 3 Floor completed, External Plaster upto 3 Floor completed, Flooring upto 2.5 Floor completed  </v>
      </c>
      <c r="L80" s="30"/>
      <c r="M80" s="31"/>
    </row>
    <row r="81" spans="1:13" ht="15" customHeight="1" x14ac:dyDescent="0.35">
      <c r="A81" s="180" t="s">
        <v>227</v>
      </c>
      <c r="B81" s="163"/>
      <c r="C81" s="44">
        <v>1</v>
      </c>
      <c r="D81" s="163" t="s">
        <v>228</v>
      </c>
      <c r="E81" s="163"/>
      <c r="F81" s="163">
        <v>0</v>
      </c>
      <c r="G81" s="163"/>
      <c r="H81" s="44" t="s">
        <v>229</v>
      </c>
      <c r="I81" s="163">
        <v>3</v>
      </c>
      <c r="J81" s="184"/>
      <c r="K81" s="32" t="s">
        <v>230</v>
      </c>
      <c r="L81" s="32"/>
      <c r="M81" s="33"/>
    </row>
    <row r="82" spans="1:13" ht="67.5" customHeight="1" x14ac:dyDescent="0.35">
      <c r="A82" s="185" t="s">
        <v>231</v>
      </c>
      <c r="B82" s="181"/>
      <c r="C82" s="186" t="str">
        <f>K80</f>
        <v xml:space="preserve">Excavation work completed, Plinth work completed, RCC upto 4 Slab completed, Brickwork upto 3 Floor completed, Internal Plaster upto 3 Floor completed, External Plaster upto 3 Floor completed, Flooring upto 2.5 Floor completed  </v>
      </c>
      <c r="D82" s="187"/>
      <c r="E82" s="187"/>
      <c r="F82" s="187"/>
      <c r="G82" s="187"/>
      <c r="H82" s="187"/>
      <c r="I82" s="187"/>
      <c r="J82" s="188"/>
      <c r="K82" s="32" t="s">
        <v>232</v>
      </c>
      <c r="L82" s="32"/>
      <c r="M82" s="33"/>
    </row>
    <row r="83" spans="1:13" ht="15.5" x14ac:dyDescent="0.35">
      <c r="A83" s="165" t="s">
        <v>37</v>
      </c>
      <c r="B83" s="166"/>
      <c r="C83" s="43" t="s">
        <v>233</v>
      </c>
      <c r="D83" s="166" t="s">
        <v>234</v>
      </c>
      <c r="E83" s="166"/>
      <c r="F83" s="166" t="s">
        <v>235</v>
      </c>
      <c r="G83" s="166"/>
      <c r="H83" s="166" t="s">
        <v>236</v>
      </c>
      <c r="I83" s="166"/>
      <c r="J83" s="183"/>
      <c r="K83" s="32" t="s">
        <v>237</v>
      </c>
      <c r="L83" s="34"/>
      <c r="M83" s="35"/>
    </row>
    <row r="84" spans="1:13" ht="15.5" x14ac:dyDescent="0.35">
      <c r="A84" s="165" t="s">
        <v>238</v>
      </c>
      <c r="B84" s="166"/>
      <c r="C84" s="45">
        <f>M87</f>
        <v>3</v>
      </c>
      <c r="D84" s="164">
        <f>((100/I81)*C84)/100</f>
        <v>1</v>
      </c>
      <c r="E84" s="164"/>
      <c r="F84" s="164">
        <f>(IF(C82=K82,"100%",IF(C82=K83,"100%",(((C85/I81*10)+(40/(C81+F81+I81)*C86)+(7.5/(I81)*C87)+(7.5/(I81)*C88)+(10/I81*C89)+(10/I81*C90)+(5/I81*C91)+(5/I81*C92)+(5/I81*C93))/100))))</f>
        <v>0.83333333333333326</v>
      </c>
      <c r="G84" s="164"/>
      <c r="H84" s="164">
        <f>((((C84/I81)*20)+((C85/I81)*25)+(30/(I81+F81+C81)*C86)+(5/I81*C87)+(5/I81*C88)+(5/I81*C89)+(5/I81*C90)+(0/I81*C91)+(0/I81*C92)+(5/I81*C93))/100)</f>
        <v>0.94166666666666676</v>
      </c>
      <c r="I84" s="164"/>
      <c r="J84" s="189"/>
      <c r="K84" s="32"/>
      <c r="L84" s="34"/>
      <c r="M84" s="35"/>
    </row>
    <row r="85" spans="1:13" ht="15.5" x14ac:dyDescent="0.35">
      <c r="A85" s="165" t="s">
        <v>39</v>
      </c>
      <c r="B85" s="166"/>
      <c r="C85" s="45">
        <v>3</v>
      </c>
      <c r="D85" s="164">
        <f>((100/I81)*C85)/100</f>
        <v>1</v>
      </c>
      <c r="E85" s="164"/>
      <c r="F85" s="164"/>
      <c r="G85" s="164"/>
      <c r="H85" s="164"/>
      <c r="I85" s="164"/>
      <c r="J85" s="189"/>
      <c r="K85" s="34"/>
      <c r="L85" s="34"/>
      <c r="M85" s="35"/>
    </row>
    <row r="86" spans="1:13" ht="15.5" x14ac:dyDescent="0.35">
      <c r="A86" s="165" t="s">
        <v>254</v>
      </c>
      <c r="B86" s="166"/>
      <c r="C86" s="46">
        <v>4</v>
      </c>
      <c r="D86" s="164">
        <f>((100/(C81+F81+I81))*C86)/100</f>
        <v>1</v>
      </c>
      <c r="E86" s="164"/>
      <c r="F86" s="164"/>
      <c r="G86" s="164"/>
      <c r="H86" s="164"/>
      <c r="I86" s="164"/>
      <c r="J86" s="189"/>
      <c r="K86" s="36" t="s">
        <v>239</v>
      </c>
      <c r="L86" s="37"/>
      <c r="M86" s="38">
        <f>I81*50%</f>
        <v>1.5</v>
      </c>
    </row>
    <row r="87" spans="1:13" ht="15.75" customHeight="1" x14ac:dyDescent="0.35">
      <c r="A87" s="165" t="s">
        <v>240</v>
      </c>
      <c r="B87" s="166" t="s">
        <v>241</v>
      </c>
      <c r="C87" s="45">
        <v>3</v>
      </c>
      <c r="D87" s="164">
        <f>((100/I81)*C87)/100</f>
        <v>1</v>
      </c>
      <c r="E87" s="164"/>
      <c r="F87" s="164"/>
      <c r="G87" s="164"/>
      <c r="H87" s="164"/>
      <c r="I87" s="164"/>
      <c r="J87" s="189"/>
      <c r="K87" s="36" t="s">
        <v>242</v>
      </c>
      <c r="L87" s="37"/>
      <c r="M87" s="38">
        <f>I81</f>
        <v>3</v>
      </c>
    </row>
    <row r="88" spans="1:13" ht="15" customHeight="1" x14ac:dyDescent="0.35">
      <c r="A88" s="165" t="s">
        <v>243</v>
      </c>
      <c r="B88" s="166" t="s">
        <v>241</v>
      </c>
      <c r="C88" s="45">
        <v>3</v>
      </c>
      <c r="D88" s="164">
        <f>((100/I81)*C88)/100</f>
        <v>1</v>
      </c>
      <c r="E88" s="164"/>
      <c r="F88" s="164"/>
      <c r="G88" s="164"/>
      <c r="H88" s="164"/>
      <c r="I88" s="164"/>
      <c r="J88" s="189"/>
      <c r="K88" s="36"/>
      <c r="L88" s="37"/>
      <c r="M88" s="38"/>
    </row>
    <row r="89" spans="1:13" ht="15.5" x14ac:dyDescent="0.35">
      <c r="A89" s="180" t="s">
        <v>244</v>
      </c>
      <c r="B89" s="163" t="s">
        <v>245</v>
      </c>
      <c r="C89" s="45">
        <v>3</v>
      </c>
      <c r="D89" s="164">
        <f>((100/(I81))*C89)/100</f>
        <v>1</v>
      </c>
      <c r="E89" s="164"/>
      <c r="F89" s="164"/>
      <c r="G89" s="164"/>
      <c r="H89" s="164"/>
      <c r="I89" s="164"/>
      <c r="J89" s="189"/>
      <c r="K89" s="36" t="s">
        <v>246</v>
      </c>
      <c r="L89" s="37"/>
      <c r="M89" s="38">
        <f>I81*25%</f>
        <v>0.75</v>
      </c>
    </row>
    <row r="90" spans="1:13" ht="15.5" x14ac:dyDescent="0.35">
      <c r="A90" s="165" t="s">
        <v>247</v>
      </c>
      <c r="B90" s="166" t="s">
        <v>247</v>
      </c>
      <c r="C90" s="45">
        <v>2.5</v>
      </c>
      <c r="D90" s="164">
        <f>((100/I81)*C90)/100</f>
        <v>0.83333333333333348</v>
      </c>
      <c r="E90" s="164"/>
      <c r="F90" s="164"/>
      <c r="G90" s="164"/>
      <c r="H90" s="164"/>
      <c r="I90" s="164"/>
      <c r="J90" s="189"/>
      <c r="K90" s="36" t="s">
        <v>248</v>
      </c>
      <c r="L90" s="37"/>
      <c r="M90" s="38">
        <f>I81*50%</f>
        <v>1.5</v>
      </c>
    </row>
    <row r="91" spans="1:13" ht="15" customHeight="1" x14ac:dyDescent="0.35">
      <c r="A91" s="165" t="s">
        <v>249</v>
      </c>
      <c r="B91" s="166"/>
      <c r="C91" s="45">
        <v>0</v>
      </c>
      <c r="D91" s="164">
        <f>((100/I81)*C91)/100</f>
        <v>0</v>
      </c>
      <c r="E91" s="164"/>
      <c r="F91" s="164"/>
      <c r="G91" s="164"/>
      <c r="H91" s="164"/>
      <c r="I91" s="164"/>
      <c r="J91" s="189"/>
      <c r="K91" s="36" t="s">
        <v>250</v>
      </c>
      <c r="L91" s="37"/>
      <c r="M91" s="38">
        <f>I81*75%</f>
        <v>2.25</v>
      </c>
    </row>
    <row r="92" spans="1:13" ht="15.5" x14ac:dyDescent="0.35">
      <c r="A92" s="165" t="s">
        <v>251</v>
      </c>
      <c r="B92" s="166" t="s">
        <v>251</v>
      </c>
      <c r="C92" s="45">
        <v>0</v>
      </c>
      <c r="D92" s="164">
        <f>((100/(I81))*C92)/100</f>
        <v>0</v>
      </c>
      <c r="E92" s="164"/>
      <c r="F92" s="164"/>
      <c r="G92" s="164"/>
      <c r="H92" s="164"/>
      <c r="I92" s="164"/>
      <c r="J92" s="189"/>
      <c r="K92" s="36" t="s">
        <v>252</v>
      </c>
      <c r="L92" s="37"/>
      <c r="M92" s="38">
        <f>I81</f>
        <v>3</v>
      </c>
    </row>
    <row r="93" spans="1:13" ht="16" thickBot="1" x14ac:dyDescent="0.4">
      <c r="A93" s="171" t="s">
        <v>253</v>
      </c>
      <c r="B93" s="172"/>
      <c r="C93" s="47">
        <v>0</v>
      </c>
      <c r="D93" s="173">
        <f>((100/(I81))*C93)/100</f>
        <v>0</v>
      </c>
      <c r="E93" s="173"/>
      <c r="F93" s="173"/>
      <c r="G93" s="173"/>
      <c r="H93" s="173"/>
      <c r="I93" s="173"/>
      <c r="J93" s="190"/>
      <c r="K93" s="39"/>
      <c r="L93" s="39"/>
      <c r="M93" s="40"/>
    </row>
    <row r="94" spans="1:13" x14ac:dyDescent="0.35">
      <c r="A94" s="55" t="s">
        <v>69</v>
      </c>
      <c r="B94" s="56"/>
      <c r="C94" s="56"/>
      <c r="D94" s="56"/>
      <c r="E94" s="56"/>
      <c r="F94" s="56"/>
      <c r="G94" s="56"/>
      <c r="H94" s="56"/>
      <c r="I94" s="56"/>
      <c r="J94" s="57"/>
    </row>
    <row r="95" spans="1:13" x14ac:dyDescent="0.35">
      <c r="A95" s="55" t="s">
        <v>60</v>
      </c>
      <c r="B95" s="56"/>
      <c r="C95" s="56"/>
      <c r="D95" s="56"/>
      <c r="E95" s="56"/>
      <c r="F95" s="56"/>
      <c r="G95" s="56"/>
      <c r="H95" s="56"/>
      <c r="I95" s="56"/>
      <c r="J95" s="57"/>
    </row>
    <row r="96" spans="1:13" ht="15" customHeight="1" x14ac:dyDescent="0.35">
      <c r="A96" s="103" t="s">
        <v>89</v>
      </c>
      <c r="B96" s="104"/>
      <c r="C96" s="104"/>
      <c r="D96" s="104"/>
      <c r="E96" s="104"/>
      <c r="F96" s="104"/>
      <c r="G96" s="104"/>
      <c r="H96" s="104"/>
      <c r="I96" s="104"/>
      <c r="J96" s="105"/>
    </row>
    <row r="97" spans="1:10" x14ac:dyDescent="0.35">
      <c r="A97" s="106"/>
      <c r="B97" s="107"/>
      <c r="C97" s="107"/>
      <c r="D97" s="107"/>
      <c r="E97" s="107"/>
      <c r="F97" s="107"/>
      <c r="G97" s="107"/>
      <c r="H97" s="107"/>
      <c r="I97" s="107"/>
      <c r="J97" s="108"/>
    </row>
    <row r="98" spans="1:10" x14ac:dyDescent="0.35">
      <c r="A98" s="248" t="s">
        <v>24</v>
      </c>
      <c r="B98" s="248"/>
      <c r="C98" s="248"/>
      <c r="D98" s="248"/>
      <c r="E98" s="248"/>
      <c r="F98" s="248"/>
      <c r="G98" s="248"/>
      <c r="H98" s="248"/>
      <c r="I98" s="248"/>
      <c r="J98" s="248"/>
    </row>
    <row r="99" spans="1:10" x14ac:dyDescent="0.35">
      <c r="A99" s="249" t="s">
        <v>178</v>
      </c>
      <c r="B99" s="249"/>
      <c r="C99" s="249"/>
      <c r="D99" s="249"/>
      <c r="E99" s="249"/>
      <c r="F99" s="249"/>
      <c r="G99" s="134">
        <v>2950</v>
      </c>
      <c r="H99" s="134"/>
      <c r="I99" s="134"/>
      <c r="J99" s="134"/>
    </row>
    <row r="100" spans="1:10" x14ac:dyDescent="0.35">
      <c r="A100" s="249" t="s">
        <v>183</v>
      </c>
      <c r="B100" s="249"/>
      <c r="C100" s="249"/>
      <c r="D100" s="249"/>
      <c r="E100" s="249"/>
      <c r="F100" s="249"/>
      <c r="G100" s="129">
        <v>5500</v>
      </c>
      <c r="H100" s="129"/>
      <c r="I100" s="129"/>
      <c r="J100" s="129"/>
    </row>
    <row r="101" spans="1:10" ht="15" customHeight="1" x14ac:dyDescent="0.35">
      <c r="A101" s="129" t="s">
        <v>91</v>
      </c>
      <c r="B101" s="129"/>
      <c r="C101" s="129"/>
      <c r="D101" s="129"/>
      <c r="E101" s="129"/>
      <c r="F101" s="129"/>
      <c r="G101" s="133" t="s">
        <v>222</v>
      </c>
      <c r="H101" s="133"/>
      <c r="I101" s="133"/>
      <c r="J101" s="133"/>
    </row>
    <row r="102" spans="1:10" ht="17.25" customHeight="1" x14ac:dyDescent="0.35">
      <c r="A102" s="129" t="s">
        <v>114</v>
      </c>
      <c r="B102" s="250"/>
      <c r="C102" s="250"/>
      <c r="D102" s="250"/>
      <c r="E102" s="250"/>
      <c r="F102" s="250"/>
      <c r="G102" s="133" t="s">
        <v>221</v>
      </c>
      <c r="H102" s="133"/>
      <c r="I102" s="133"/>
      <c r="J102" s="133"/>
    </row>
    <row r="103" spans="1:10" s="1" customFormat="1" ht="14.5" customHeight="1" x14ac:dyDescent="0.35">
      <c r="A103" s="134" t="s">
        <v>128</v>
      </c>
      <c r="B103" s="248"/>
      <c r="C103" s="248"/>
      <c r="D103" s="248"/>
      <c r="E103" s="248"/>
      <c r="F103" s="248"/>
      <c r="G103" s="129">
        <f>G99*0.8</f>
        <v>2360</v>
      </c>
      <c r="H103" s="129"/>
      <c r="I103" s="129"/>
      <c r="J103" s="129"/>
    </row>
    <row r="104" spans="1:10" s="1" customFormat="1" ht="17.5" x14ac:dyDescent="0.35">
      <c r="A104" s="101" t="s">
        <v>129</v>
      </c>
      <c r="B104" s="101"/>
      <c r="C104" s="101"/>
      <c r="D104" s="101"/>
      <c r="E104" s="101"/>
      <c r="F104" s="101"/>
      <c r="G104" s="101"/>
      <c r="H104" s="101"/>
      <c r="I104" s="101"/>
      <c r="J104" s="101"/>
    </row>
    <row r="105" spans="1:10" x14ac:dyDescent="0.35">
      <c r="A105" s="102" t="s">
        <v>55</v>
      </c>
      <c r="B105" s="102"/>
      <c r="C105" s="102"/>
      <c r="D105" s="102"/>
      <c r="E105" s="102"/>
      <c r="F105" s="102"/>
      <c r="G105" s="102"/>
      <c r="H105" s="102"/>
      <c r="I105" s="102"/>
      <c r="J105" s="102"/>
    </row>
    <row r="106" spans="1:10" ht="42" x14ac:dyDescent="0.35">
      <c r="A106" s="96" t="s">
        <v>32</v>
      </c>
      <c r="B106" s="96"/>
      <c r="C106" s="53" t="s">
        <v>29</v>
      </c>
      <c r="D106" s="97" t="s">
        <v>92</v>
      </c>
      <c r="E106" s="97"/>
      <c r="F106" s="14" t="s">
        <v>30</v>
      </c>
      <c r="G106" s="54" t="s">
        <v>223</v>
      </c>
      <c r="H106" s="53" t="s">
        <v>31</v>
      </c>
      <c r="I106" s="96" t="s">
        <v>130</v>
      </c>
      <c r="J106" s="96"/>
    </row>
    <row r="107" spans="1:10" ht="15" x14ac:dyDescent="0.35">
      <c r="A107" s="95" t="s">
        <v>191</v>
      </c>
      <c r="B107" s="95"/>
      <c r="C107" s="95"/>
      <c r="D107" s="95"/>
      <c r="E107" s="95"/>
      <c r="F107" s="95"/>
      <c r="G107" s="95"/>
      <c r="H107" s="95"/>
      <c r="I107" s="95"/>
      <c r="J107" s="95"/>
    </row>
    <row r="108" spans="1:10" ht="15" x14ac:dyDescent="0.35">
      <c r="A108" s="95" t="s">
        <v>194</v>
      </c>
      <c r="B108" s="95"/>
      <c r="C108" s="95"/>
      <c r="D108" s="95"/>
      <c r="E108" s="95"/>
      <c r="F108" s="95"/>
      <c r="G108" s="95"/>
      <c r="H108" s="95"/>
      <c r="I108" s="95"/>
      <c r="J108" s="95"/>
    </row>
    <row r="109" spans="1:10" ht="15.5" x14ac:dyDescent="0.35">
      <c r="A109" s="86">
        <v>1</v>
      </c>
      <c r="B109" s="87"/>
      <c r="C109" s="13" t="s">
        <v>179</v>
      </c>
      <c r="D109" s="86">
        <f>18.91*10.764</f>
        <v>203.54723999999999</v>
      </c>
      <c r="E109" s="87"/>
      <c r="F109" s="13">
        <v>0</v>
      </c>
      <c r="G109" s="13">
        <v>365</v>
      </c>
      <c r="H109" s="13" t="s">
        <v>160</v>
      </c>
      <c r="I109" s="70" t="s">
        <v>213</v>
      </c>
      <c r="J109" s="71"/>
    </row>
    <row r="110" spans="1:10" ht="15.5" x14ac:dyDescent="0.35">
      <c r="A110" s="86">
        <v>2</v>
      </c>
      <c r="B110" s="87"/>
      <c r="C110" s="13" t="s">
        <v>179</v>
      </c>
      <c r="D110" s="86">
        <f>21.05*10.764</f>
        <v>226.5822</v>
      </c>
      <c r="E110" s="87"/>
      <c r="F110" s="13">
        <v>0</v>
      </c>
      <c r="G110" s="13">
        <v>410</v>
      </c>
      <c r="H110" s="13" t="s">
        <v>160</v>
      </c>
      <c r="I110" s="72"/>
      <c r="J110" s="73"/>
    </row>
    <row r="111" spans="1:10" ht="15.5" x14ac:dyDescent="0.35">
      <c r="A111" s="86">
        <v>3</v>
      </c>
      <c r="B111" s="87"/>
      <c r="C111" s="13" t="s">
        <v>179</v>
      </c>
      <c r="D111" s="86">
        <f>21.05*10.764</f>
        <v>226.5822</v>
      </c>
      <c r="E111" s="87"/>
      <c r="F111" s="13">
        <v>0</v>
      </c>
      <c r="G111" s="13">
        <v>410</v>
      </c>
      <c r="H111" s="13" t="s">
        <v>160</v>
      </c>
      <c r="I111" s="72"/>
      <c r="J111" s="73"/>
    </row>
    <row r="112" spans="1:10" ht="15.5" x14ac:dyDescent="0.35">
      <c r="A112" s="86">
        <v>4</v>
      </c>
      <c r="B112" s="87"/>
      <c r="C112" s="13" t="s">
        <v>179</v>
      </c>
      <c r="D112" s="86">
        <f>21.05*10.764</f>
        <v>226.5822</v>
      </c>
      <c r="E112" s="87"/>
      <c r="F112" s="13">
        <v>0</v>
      </c>
      <c r="G112" s="13">
        <v>410</v>
      </c>
      <c r="H112" s="13" t="s">
        <v>160</v>
      </c>
      <c r="I112" s="72"/>
      <c r="J112" s="73"/>
    </row>
    <row r="113" spans="1:11" ht="15.5" x14ac:dyDescent="0.35">
      <c r="A113" s="86">
        <v>5</v>
      </c>
      <c r="B113" s="87"/>
      <c r="C113" s="13" t="s">
        <v>179</v>
      </c>
      <c r="D113" s="86">
        <f>13.47*10.764</f>
        <v>144.99108000000001</v>
      </c>
      <c r="E113" s="87"/>
      <c r="F113" s="13">
        <v>0</v>
      </c>
      <c r="G113" s="13">
        <v>259</v>
      </c>
      <c r="H113" s="13" t="s">
        <v>160</v>
      </c>
      <c r="I113" s="72"/>
      <c r="J113" s="73"/>
    </row>
    <row r="114" spans="1:11" ht="15.5" x14ac:dyDescent="0.35">
      <c r="A114" s="86">
        <v>6</v>
      </c>
      <c r="B114" s="87"/>
      <c r="C114" s="13" t="s">
        <v>179</v>
      </c>
      <c r="D114" s="86">
        <f>13.47*10</f>
        <v>134.70000000000002</v>
      </c>
      <c r="E114" s="87"/>
      <c r="F114" s="13">
        <v>0</v>
      </c>
      <c r="G114" s="13">
        <v>259</v>
      </c>
      <c r="H114" s="13" t="s">
        <v>160</v>
      </c>
      <c r="I114" s="72"/>
      <c r="J114" s="73"/>
    </row>
    <row r="115" spans="1:11" ht="15.5" x14ac:dyDescent="0.35">
      <c r="A115" s="86">
        <v>7</v>
      </c>
      <c r="B115" s="87"/>
      <c r="C115" s="13" t="s">
        <v>179</v>
      </c>
      <c r="D115" s="86">
        <f>21.05*10.764</f>
        <v>226.5822</v>
      </c>
      <c r="E115" s="87"/>
      <c r="F115" s="13">
        <v>0</v>
      </c>
      <c r="G115" s="13">
        <v>410</v>
      </c>
      <c r="H115" s="13" t="s">
        <v>160</v>
      </c>
      <c r="I115" s="72"/>
      <c r="J115" s="73"/>
    </row>
    <row r="116" spans="1:11" ht="15.5" x14ac:dyDescent="0.35">
      <c r="A116" s="86">
        <v>8</v>
      </c>
      <c r="B116" s="87"/>
      <c r="C116" s="13" t="s">
        <v>179</v>
      </c>
      <c r="D116" s="86">
        <f>21.05*10.764</f>
        <v>226.5822</v>
      </c>
      <c r="E116" s="87"/>
      <c r="F116" s="13">
        <v>0</v>
      </c>
      <c r="G116" s="13">
        <v>410</v>
      </c>
      <c r="H116" s="13" t="s">
        <v>160</v>
      </c>
      <c r="I116" s="72"/>
      <c r="J116" s="73"/>
    </row>
    <row r="117" spans="1:11" ht="15.5" x14ac:dyDescent="0.35">
      <c r="A117" s="86">
        <v>9</v>
      </c>
      <c r="B117" s="87"/>
      <c r="C117" s="13" t="s">
        <v>179</v>
      </c>
      <c r="D117" s="86">
        <f>21.05*10.764</f>
        <v>226.5822</v>
      </c>
      <c r="E117" s="87"/>
      <c r="F117" s="13">
        <v>0</v>
      </c>
      <c r="G117" s="13">
        <v>410</v>
      </c>
      <c r="H117" s="13" t="s">
        <v>160</v>
      </c>
      <c r="I117" s="74"/>
      <c r="J117" s="75"/>
    </row>
    <row r="118" spans="1:11" ht="15" x14ac:dyDescent="0.35">
      <c r="A118" s="90" t="s">
        <v>195</v>
      </c>
      <c r="B118" s="91"/>
      <c r="C118" s="91"/>
      <c r="D118" s="91"/>
      <c r="E118" s="91"/>
      <c r="F118" s="91"/>
      <c r="G118" s="91"/>
      <c r="H118" s="91"/>
      <c r="I118" s="91"/>
      <c r="J118" s="92"/>
    </row>
    <row r="119" spans="1:11" ht="15.5" x14ac:dyDescent="0.35">
      <c r="A119" s="86">
        <v>1</v>
      </c>
      <c r="B119" s="87"/>
      <c r="C119" s="13" t="s">
        <v>196</v>
      </c>
      <c r="D119" s="86">
        <f>77.66*10.764</f>
        <v>835.93223999999987</v>
      </c>
      <c r="E119" s="87"/>
      <c r="F119" s="27">
        <v>0</v>
      </c>
      <c r="G119" s="13">
        <v>1421</v>
      </c>
      <c r="H119" s="13" t="s">
        <v>160</v>
      </c>
      <c r="I119" s="70" t="s">
        <v>195</v>
      </c>
      <c r="J119" s="71"/>
      <c r="K119" s="26">
        <f>G119/D119</f>
        <v>1.6998985468008749</v>
      </c>
    </row>
    <row r="120" spans="1:11" ht="15.5" x14ac:dyDescent="0.35">
      <c r="A120" s="86">
        <v>2</v>
      </c>
      <c r="B120" s="87"/>
      <c r="C120" s="13" t="s">
        <v>196</v>
      </c>
      <c r="D120" s="86">
        <f>77.66*10.764</f>
        <v>835.93223999999987</v>
      </c>
      <c r="E120" s="87"/>
      <c r="F120" s="13">
        <v>0</v>
      </c>
      <c r="G120" s="13">
        <v>1421</v>
      </c>
      <c r="H120" s="13" t="s">
        <v>160</v>
      </c>
      <c r="I120" s="74"/>
      <c r="J120" s="75"/>
    </row>
    <row r="121" spans="1:11" ht="15" x14ac:dyDescent="0.35">
      <c r="A121" s="90" t="s">
        <v>215</v>
      </c>
      <c r="B121" s="91"/>
      <c r="C121" s="91"/>
      <c r="D121" s="91"/>
      <c r="E121" s="91"/>
      <c r="F121" s="91"/>
      <c r="G121" s="91"/>
      <c r="H121" s="91"/>
      <c r="I121" s="91"/>
      <c r="J121" s="92"/>
    </row>
    <row r="122" spans="1:11" ht="15" x14ac:dyDescent="0.35">
      <c r="A122" s="90" t="s">
        <v>197</v>
      </c>
      <c r="B122" s="91"/>
      <c r="C122" s="91"/>
      <c r="D122" s="91"/>
      <c r="E122" s="91"/>
      <c r="F122" s="91"/>
      <c r="G122" s="91"/>
      <c r="H122" s="91"/>
      <c r="I122" s="91"/>
      <c r="J122" s="92"/>
    </row>
    <row r="123" spans="1:11" ht="15.5" x14ac:dyDescent="0.35">
      <c r="A123" s="86">
        <v>1</v>
      </c>
      <c r="B123" s="87"/>
      <c r="C123" s="13" t="s">
        <v>179</v>
      </c>
      <c r="D123" s="86">
        <f>13.2*10.764</f>
        <v>142.08479999999997</v>
      </c>
      <c r="E123" s="87"/>
      <c r="F123" s="13">
        <v>0</v>
      </c>
      <c r="G123" s="13">
        <v>255</v>
      </c>
      <c r="H123" s="13" t="s">
        <v>160</v>
      </c>
      <c r="I123" s="70" t="s">
        <v>213</v>
      </c>
      <c r="J123" s="71"/>
    </row>
    <row r="124" spans="1:11" ht="15.5" x14ac:dyDescent="0.35">
      <c r="A124" s="86">
        <v>2</v>
      </c>
      <c r="B124" s="87"/>
      <c r="C124" s="13" t="s">
        <v>179</v>
      </c>
      <c r="D124" s="86">
        <f>11.32*10.764</f>
        <v>121.84848</v>
      </c>
      <c r="E124" s="87"/>
      <c r="F124" s="13">
        <v>0</v>
      </c>
      <c r="G124" s="13">
        <v>223</v>
      </c>
      <c r="H124" s="13" t="s">
        <v>160</v>
      </c>
      <c r="I124" s="72"/>
      <c r="J124" s="73"/>
    </row>
    <row r="125" spans="1:11" ht="15.5" x14ac:dyDescent="0.35">
      <c r="A125" s="86">
        <v>3</v>
      </c>
      <c r="B125" s="87"/>
      <c r="C125" s="13" t="s">
        <v>179</v>
      </c>
      <c r="D125" s="86">
        <f>15.26*10.764</f>
        <v>164.25863999999999</v>
      </c>
      <c r="E125" s="87"/>
      <c r="F125" s="13">
        <v>0</v>
      </c>
      <c r="G125" s="13">
        <v>296</v>
      </c>
      <c r="H125" s="13" t="s">
        <v>160</v>
      </c>
      <c r="I125" s="72"/>
      <c r="J125" s="73"/>
    </row>
    <row r="126" spans="1:11" ht="15.5" x14ac:dyDescent="0.35">
      <c r="A126" s="86">
        <v>4</v>
      </c>
      <c r="B126" s="87"/>
      <c r="C126" s="13" t="s">
        <v>179</v>
      </c>
      <c r="D126" s="86">
        <f>14.71*10.764</f>
        <v>158.33843999999999</v>
      </c>
      <c r="E126" s="87"/>
      <c r="F126" s="13">
        <v>0</v>
      </c>
      <c r="G126" s="13">
        <v>284</v>
      </c>
      <c r="H126" s="13" t="s">
        <v>160</v>
      </c>
      <c r="I126" s="72"/>
      <c r="J126" s="73"/>
    </row>
    <row r="127" spans="1:11" ht="15.5" x14ac:dyDescent="0.35">
      <c r="A127" s="86">
        <v>5</v>
      </c>
      <c r="B127" s="87"/>
      <c r="C127" s="13" t="s">
        <v>179</v>
      </c>
      <c r="D127" s="86">
        <f>9.43*10.764</f>
        <v>101.50451999999999</v>
      </c>
      <c r="E127" s="87"/>
      <c r="F127" s="13">
        <v>0</v>
      </c>
      <c r="G127" s="13">
        <v>182</v>
      </c>
      <c r="H127" s="13" t="s">
        <v>160</v>
      </c>
      <c r="I127" s="72"/>
      <c r="J127" s="73"/>
    </row>
    <row r="128" spans="1:11" ht="15.5" x14ac:dyDescent="0.35">
      <c r="A128" s="86">
        <v>6</v>
      </c>
      <c r="B128" s="87"/>
      <c r="C128" s="13" t="s">
        <v>179</v>
      </c>
      <c r="D128" s="86">
        <f>12.98*10.764</f>
        <v>139.71672000000001</v>
      </c>
      <c r="E128" s="87"/>
      <c r="F128" s="13">
        <v>0</v>
      </c>
      <c r="G128" s="13">
        <v>254</v>
      </c>
      <c r="H128" s="13" t="s">
        <v>160</v>
      </c>
      <c r="I128" s="72"/>
      <c r="J128" s="73"/>
    </row>
    <row r="129" spans="1:10" ht="15.5" x14ac:dyDescent="0.35">
      <c r="A129" s="86">
        <v>7</v>
      </c>
      <c r="B129" s="87"/>
      <c r="C129" s="13" t="s">
        <v>179</v>
      </c>
      <c r="D129" s="86">
        <f>12*10.764</f>
        <v>129.16800000000001</v>
      </c>
      <c r="E129" s="87"/>
      <c r="F129" s="13">
        <v>0</v>
      </c>
      <c r="G129" s="13">
        <v>233</v>
      </c>
      <c r="H129" s="13" t="s">
        <v>160</v>
      </c>
      <c r="I129" s="72"/>
      <c r="J129" s="73"/>
    </row>
    <row r="130" spans="1:10" ht="15.5" x14ac:dyDescent="0.35">
      <c r="A130" s="86">
        <v>8</v>
      </c>
      <c r="B130" s="87"/>
      <c r="C130" s="13" t="s">
        <v>179</v>
      </c>
      <c r="D130" s="86">
        <f>16.26*10.764</f>
        <v>175.02264</v>
      </c>
      <c r="E130" s="87"/>
      <c r="F130" s="13">
        <v>0</v>
      </c>
      <c r="G130" s="13">
        <v>296</v>
      </c>
      <c r="H130" s="13" t="s">
        <v>160</v>
      </c>
      <c r="I130" s="72"/>
      <c r="J130" s="73"/>
    </row>
    <row r="131" spans="1:10" ht="15.5" x14ac:dyDescent="0.35">
      <c r="A131" s="86">
        <v>9</v>
      </c>
      <c r="B131" s="87"/>
      <c r="C131" s="13" t="s">
        <v>179</v>
      </c>
      <c r="D131" s="86">
        <f>11.32*10.764</f>
        <v>121.84848</v>
      </c>
      <c r="E131" s="87"/>
      <c r="F131" s="13">
        <v>0</v>
      </c>
      <c r="G131" s="13">
        <v>223</v>
      </c>
      <c r="H131" s="13" t="s">
        <v>160</v>
      </c>
      <c r="I131" s="72"/>
      <c r="J131" s="73"/>
    </row>
    <row r="132" spans="1:10" ht="15.5" x14ac:dyDescent="0.35">
      <c r="A132" s="86">
        <v>10</v>
      </c>
      <c r="B132" s="87"/>
      <c r="C132" s="13" t="s">
        <v>179</v>
      </c>
      <c r="D132" s="86">
        <f>9.46*10.764</f>
        <v>101.82744000000001</v>
      </c>
      <c r="E132" s="87"/>
      <c r="F132" s="13">
        <v>0</v>
      </c>
      <c r="G132" s="13">
        <v>182</v>
      </c>
      <c r="H132" s="13" t="s">
        <v>160</v>
      </c>
      <c r="I132" s="72"/>
      <c r="J132" s="73"/>
    </row>
    <row r="133" spans="1:10" ht="15.5" x14ac:dyDescent="0.35">
      <c r="A133" s="86">
        <v>1</v>
      </c>
      <c r="B133" s="87"/>
      <c r="C133" s="13" t="s">
        <v>199</v>
      </c>
      <c r="D133" s="86">
        <f>31.64*10.764</f>
        <v>340.57295999999997</v>
      </c>
      <c r="E133" s="87"/>
      <c r="F133" s="27">
        <v>0</v>
      </c>
      <c r="G133" s="28">
        <v>579</v>
      </c>
      <c r="H133" s="13" t="s">
        <v>160</v>
      </c>
      <c r="I133" s="74"/>
      <c r="J133" s="75"/>
    </row>
    <row r="134" spans="1:10" ht="15" x14ac:dyDescent="0.35">
      <c r="A134" s="90" t="s">
        <v>198</v>
      </c>
      <c r="B134" s="91"/>
      <c r="C134" s="91"/>
      <c r="D134" s="91"/>
      <c r="E134" s="91"/>
      <c r="F134" s="91"/>
      <c r="G134" s="91"/>
      <c r="H134" s="91"/>
      <c r="I134" s="91"/>
      <c r="J134" s="92"/>
    </row>
    <row r="135" spans="1:10" ht="15.5" x14ac:dyDescent="0.35">
      <c r="A135" s="86">
        <v>1</v>
      </c>
      <c r="B135" s="87"/>
      <c r="C135" s="13" t="s">
        <v>200</v>
      </c>
      <c r="D135" s="86">
        <f>9.08*10.764</f>
        <v>97.73711999999999</v>
      </c>
      <c r="E135" s="87"/>
      <c r="F135" s="27">
        <v>0</v>
      </c>
      <c r="G135" s="13">
        <v>174</v>
      </c>
      <c r="H135" s="13" t="s">
        <v>160</v>
      </c>
      <c r="I135" s="70" t="s">
        <v>214</v>
      </c>
      <c r="J135" s="71"/>
    </row>
    <row r="136" spans="1:10" ht="15.5" x14ac:dyDescent="0.35">
      <c r="A136" s="86">
        <v>2</v>
      </c>
      <c r="B136" s="87"/>
      <c r="C136" s="13" t="s">
        <v>200</v>
      </c>
      <c r="D136" s="86">
        <f>8.17*10.764</f>
        <v>87.941879999999998</v>
      </c>
      <c r="E136" s="87"/>
      <c r="F136" s="27">
        <v>0</v>
      </c>
      <c r="G136" s="13">
        <v>160</v>
      </c>
      <c r="H136" s="13" t="s">
        <v>160</v>
      </c>
      <c r="I136" s="72"/>
      <c r="J136" s="73"/>
    </row>
    <row r="137" spans="1:10" ht="15.5" x14ac:dyDescent="0.35">
      <c r="A137" s="86">
        <v>3</v>
      </c>
      <c r="B137" s="87"/>
      <c r="C137" s="13" t="s">
        <v>200</v>
      </c>
      <c r="D137" s="86">
        <f>11.14*10.764</f>
        <v>119.91096</v>
      </c>
      <c r="E137" s="87"/>
      <c r="F137" s="27">
        <v>0</v>
      </c>
      <c r="G137" s="13">
        <v>215</v>
      </c>
      <c r="H137" s="13" t="s">
        <v>160</v>
      </c>
      <c r="I137" s="72"/>
      <c r="J137" s="73"/>
    </row>
    <row r="138" spans="1:10" ht="15.5" x14ac:dyDescent="0.35">
      <c r="A138" s="86">
        <v>4</v>
      </c>
      <c r="B138" s="87"/>
      <c r="C138" s="13" t="s">
        <v>200</v>
      </c>
      <c r="D138" s="86">
        <f>10.59*10.764</f>
        <v>113.99075999999999</v>
      </c>
      <c r="E138" s="87"/>
      <c r="F138" s="27">
        <v>0</v>
      </c>
      <c r="G138" s="13">
        <v>207</v>
      </c>
      <c r="H138" s="13" t="s">
        <v>160</v>
      </c>
      <c r="I138" s="72"/>
      <c r="J138" s="73"/>
    </row>
    <row r="139" spans="1:10" ht="15.5" x14ac:dyDescent="0.35">
      <c r="A139" s="86">
        <v>5</v>
      </c>
      <c r="B139" s="87"/>
      <c r="C139" s="13" t="s">
        <v>200</v>
      </c>
      <c r="D139" s="86">
        <f>5.98*10.764</f>
        <v>64.368719999999996</v>
      </c>
      <c r="E139" s="87"/>
      <c r="F139" s="13">
        <v>0</v>
      </c>
      <c r="G139" s="13">
        <v>115</v>
      </c>
      <c r="H139" s="13" t="s">
        <v>160</v>
      </c>
      <c r="I139" s="72"/>
      <c r="J139" s="73"/>
    </row>
    <row r="140" spans="1:10" ht="15.5" x14ac:dyDescent="0.35">
      <c r="A140" s="86">
        <v>6</v>
      </c>
      <c r="B140" s="87"/>
      <c r="C140" s="13" t="s">
        <v>200</v>
      </c>
      <c r="D140" s="86">
        <f>7.87*10.764</f>
        <v>84.712679999999992</v>
      </c>
      <c r="E140" s="87"/>
      <c r="F140" s="27">
        <v>0</v>
      </c>
      <c r="G140" s="13">
        <v>152</v>
      </c>
      <c r="H140" s="13" t="s">
        <v>160</v>
      </c>
      <c r="I140" s="72"/>
      <c r="J140" s="73"/>
    </row>
    <row r="141" spans="1:10" ht="15.5" x14ac:dyDescent="0.35">
      <c r="A141" s="86">
        <v>7</v>
      </c>
      <c r="B141" s="87"/>
      <c r="C141" s="13" t="s">
        <v>200</v>
      </c>
      <c r="D141" s="86">
        <f>11.14*10.764</f>
        <v>119.91096</v>
      </c>
      <c r="E141" s="87"/>
      <c r="F141" s="27">
        <v>0</v>
      </c>
      <c r="G141" s="13">
        <v>215</v>
      </c>
      <c r="H141" s="13" t="s">
        <v>160</v>
      </c>
      <c r="I141" s="72"/>
      <c r="J141" s="73"/>
    </row>
    <row r="142" spans="1:10" ht="15.5" x14ac:dyDescent="0.35">
      <c r="A142" s="86">
        <v>8</v>
      </c>
      <c r="B142" s="87"/>
      <c r="C142" s="13" t="s">
        <v>200</v>
      </c>
      <c r="D142" s="86">
        <f>8.17*10.764</f>
        <v>87.941879999999998</v>
      </c>
      <c r="E142" s="87"/>
      <c r="F142" s="27">
        <v>0</v>
      </c>
      <c r="G142" s="13">
        <v>160</v>
      </c>
      <c r="H142" s="13" t="s">
        <v>160</v>
      </c>
      <c r="I142" s="72"/>
      <c r="J142" s="73"/>
    </row>
    <row r="143" spans="1:10" ht="15.5" x14ac:dyDescent="0.35">
      <c r="A143" s="86">
        <v>9</v>
      </c>
      <c r="B143" s="87"/>
      <c r="C143" s="13" t="s">
        <v>200</v>
      </c>
      <c r="D143" s="86">
        <f>9.08*10.764</f>
        <v>97.73711999999999</v>
      </c>
      <c r="E143" s="87"/>
      <c r="F143" s="27">
        <v>0</v>
      </c>
      <c r="G143" s="13">
        <v>174</v>
      </c>
      <c r="H143" s="13" t="s">
        <v>160</v>
      </c>
      <c r="I143" s="72"/>
      <c r="J143" s="73"/>
    </row>
    <row r="144" spans="1:10" ht="15.5" x14ac:dyDescent="0.35">
      <c r="A144" s="86">
        <v>1</v>
      </c>
      <c r="B144" s="87"/>
      <c r="C144" s="13" t="s">
        <v>199</v>
      </c>
      <c r="D144" s="86">
        <f>31.68*10.764</f>
        <v>341.00351999999998</v>
      </c>
      <c r="E144" s="87"/>
      <c r="F144" s="27">
        <v>0</v>
      </c>
      <c r="G144" s="13">
        <v>580</v>
      </c>
      <c r="H144" s="13" t="s">
        <v>160</v>
      </c>
      <c r="I144" s="72"/>
      <c r="J144" s="73"/>
    </row>
    <row r="145" spans="1:10" ht="15.5" x14ac:dyDescent="0.35">
      <c r="A145" s="86">
        <v>2</v>
      </c>
      <c r="B145" s="87"/>
      <c r="C145" s="13" t="s">
        <v>199</v>
      </c>
      <c r="D145" s="86">
        <f>31.64*10.764</f>
        <v>340.57295999999997</v>
      </c>
      <c r="E145" s="87"/>
      <c r="F145" s="27">
        <v>0</v>
      </c>
      <c r="G145" s="13">
        <v>579</v>
      </c>
      <c r="H145" s="13" t="s">
        <v>160</v>
      </c>
      <c r="I145" s="72"/>
      <c r="J145" s="73"/>
    </row>
    <row r="146" spans="1:10" ht="15.5" x14ac:dyDescent="0.35">
      <c r="A146" s="86">
        <v>3</v>
      </c>
      <c r="B146" s="87"/>
      <c r="C146" s="13" t="s">
        <v>199</v>
      </c>
      <c r="D146" s="86">
        <f>31.64*10.764</f>
        <v>340.57295999999997</v>
      </c>
      <c r="E146" s="87"/>
      <c r="F146" s="27">
        <v>0</v>
      </c>
      <c r="G146" s="13">
        <v>579</v>
      </c>
      <c r="H146" s="13" t="s">
        <v>160</v>
      </c>
      <c r="I146" s="74"/>
      <c r="J146" s="75"/>
    </row>
    <row r="147" spans="1:10" ht="15" x14ac:dyDescent="0.35">
      <c r="A147" s="95" t="s">
        <v>201</v>
      </c>
      <c r="B147" s="95"/>
      <c r="C147" s="95"/>
      <c r="D147" s="95"/>
      <c r="E147" s="95"/>
      <c r="F147" s="95"/>
      <c r="G147" s="95"/>
      <c r="H147" s="95"/>
      <c r="I147" s="95"/>
      <c r="J147" s="95"/>
    </row>
    <row r="148" spans="1:10" ht="15.5" x14ac:dyDescent="0.35">
      <c r="A148" s="94">
        <v>1</v>
      </c>
      <c r="B148" s="94"/>
      <c r="C148" s="13" t="s">
        <v>199</v>
      </c>
      <c r="D148" s="94">
        <f>28.38*10.764</f>
        <v>305.48231999999996</v>
      </c>
      <c r="E148" s="94"/>
      <c r="F148" s="13">
        <v>0</v>
      </c>
      <c r="G148" s="13">
        <v>580</v>
      </c>
      <c r="H148" s="13" t="s">
        <v>160</v>
      </c>
      <c r="I148" s="94" t="s">
        <v>201</v>
      </c>
      <c r="J148" s="94"/>
    </row>
    <row r="149" spans="1:10" ht="15.5" x14ac:dyDescent="0.35">
      <c r="A149" s="94">
        <v>2</v>
      </c>
      <c r="B149" s="94"/>
      <c r="C149" s="13" t="s">
        <v>199</v>
      </c>
      <c r="D149" s="94">
        <f>25.59*10.764</f>
        <v>275.45076</v>
      </c>
      <c r="E149" s="94"/>
      <c r="F149" s="13">
        <v>0</v>
      </c>
      <c r="G149" s="13">
        <v>579</v>
      </c>
      <c r="H149" s="13" t="s">
        <v>160</v>
      </c>
      <c r="I149" s="94"/>
      <c r="J149" s="94"/>
    </row>
    <row r="150" spans="1:10" ht="15.5" x14ac:dyDescent="0.35">
      <c r="A150" s="94">
        <v>3</v>
      </c>
      <c r="B150" s="94"/>
      <c r="C150" s="13" t="s">
        <v>199</v>
      </c>
      <c r="D150" s="94">
        <f>25.59*10.764</f>
        <v>275.45076</v>
      </c>
      <c r="E150" s="94"/>
      <c r="F150" s="13">
        <v>0</v>
      </c>
      <c r="G150" s="13">
        <v>579</v>
      </c>
      <c r="H150" s="13" t="s">
        <v>160</v>
      </c>
      <c r="I150" s="94"/>
      <c r="J150" s="94"/>
    </row>
    <row r="151" spans="1:10" ht="15.5" x14ac:dyDescent="0.35">
      <c r="A151" s="94">
        <v>4</v>
      </c>
      <c r="B151" s="94"/>
      <c r="C151" s="13" t="s">
        <v>199</v>
      </c>
      <c r="D151" s="94">
        <f>26.8*10.764</f>
        <v>288.47519999999997</v>
      </c>
      <c r="E151" s="94"/>
      <c r="F151" s="13">
        <v>0</v>
      </c>
      <c r="G151" s="13">
        <v>597</v>
      </c>
      <c r="H151" s="13" t="s">
        <v>160</v>
      </c>
      <c r="I151" s="94"/>
      <c r="J151" s="94"/>
    </row>
    <row r="152" spans="1:10" ht="15.5" x14ac:dyDescent="0.35">
      <c r="A152" s="94">
        <v>5</v>
      </c>
      <c r="B152" s="94"/>
      <c r="C152" s="13" t="s">
        <v>199</v>
      </c>
      <c r="D152" s="94">
        <f>34.69*10.764</f>
        <v>373.40315999999996</v>
      </c>
      <c r="E152" s="94"/>
      <c r="F152" s="13">
        <v>0</v>
      </c>
      <c r="G152" s="13">
        <v>746</v>
      </c>
      <c r="H152" s="13" t="s">
        <v>160</v>
      </c>
      <c r="I152" s="94"/>
      <c r="J152" s="94"/>
    </row>
    <row r="153" spans="1:10" ht="15.5" x14ac:dyDescent="0.35">
      <c r="A153" s="94">
        <v>6</v>
      </c>
      <c r="B153" s="94"/>
      <c r="C153" s="13" t="s">
        <v>199</v>
      </c>
      <c r="D153" s="94">
        <f>25.59*10.764</f>
        <v>275.45076</v>
      </c>
      <c r="E153" s="94"/>
      <c r="F153" s="13">
        <v>0</v>
      </c>
      <c r="G153" s="13">
        <v>579</v>
      </c>
      <c r="H153" s="13" t="s">
        <v>160</v>
      </c>
      <c r="I153" s="94"/>
      <c r="J153" s="94"/>
    </row>
    <row r="154" spans="1:10" ht="15" x14ac:dyDescent="0.35">
      <c r="A154" s="90" t="s">
        <v>202</v>
      </c>
      <c r="B154" s="91"/>
      <c r="C154" s="91"/>
      <c r="D154" s="91"/>
      <c r="E154" s="91"/>
      <c r="F154" s="91"/>
      <c r="G154" s="91"/>
      <c r="H154" s="91"/>
      <c r="I154" s="91"/>
      <c r="J154" s="92"/>
    </row>
    <row r="155" spans="1:10" ht="15" x14ac:dyDescent="0.35">
      <c r="A155" s="90" t="s">
        <v>194</v>
      </c>
      <c r="B155" s="91"/>
      <c r="C155" s="91"/>
      <c r="D155" s="91"/>
      <c r="E155" s="91"/>
      <c r="F155" s="91"/>
      <c r="G155" s="91"/>
      <c r="H155" s="91"/>
      <c r="I155" s="91"/>
      <c r="J155" s="92"/>
    </row>
    <row r="156" spans="1:10" ht="15.5" x14ac:dyDescent="0.35">
      <c r="A156" s="86">
        <v>1</v>
      </c>
      <c r="B156" s="87"/>
      <c r="C156" s="13" t="s">
        <v>179</v>
      </c>
      <c r="D156" s="86">
        <f>13.2*10.764</f>
        <v>142.08479999999997</v>
      </c>
      <c r="E156" s="87"/>
      <c r="F156" s="27">
        <v>0</v>
      </c>
      <c r="G156" s="13">
        <v>255</v>
      </c>
      <c r="H156" s="13" t="s">
        <v>160</v>
      </c>
      <c r="I156" s="70" t="s">
        <v>213</v>
      </c>
      <c r="J156" s="71"/>
    </row>
    <row r="157" spans="1:10" ht="15.5" x14ac:dyDescent="0.35">
      <c r="A157" s="86">
        <v>2</v>
      </c>
      <c r="B157" s="87"/>
      <c r="C157" s="13" t="s">
        <v>179</v>
      </c>
      <c r="D157" s="86">
        <f>11.32*10.764</f>
        <v>121.84848</v>
      </c>
      <c r="E157" s="87"/>
      <c r="F157" s="42">
        <v>0</v>
      </c>
      <c r="G157" s="13">
        <v>223</v>
      </c>
      <c r="H157" s="13" t="s">
        <v>160</v>
      </c>
      <c r="I157" s="72"/>
      <c r="J157" s="73"/>
    </row>
    <row r="158" spans="1:10" ht="15.5" x14ac:dyDescent="0.35">
      <c r="A158" s="86">
        <v>3</v>
      </c>
      <c r="B158" s="87"/>
      <c r="C158" s="13" t="s">
        <v>179</v>
      </c>
      <c r="D158" s="86">
        <f>15.26*10.764</f>
        <v>164.25863999999999</v>
      </c>
      <c r="E158" s="87"/>
      <c r="F158" s="27">
        <v>0</v>
      </c>
      <c r="G158" s="13">
        <v>296</v>
      </c>
      <c r="H158" s="13" t="s">
        <v>160</v>
      </c>
      <c r="I158" s="72"/>
      <c r="J158" s="73"/>
    </row>
    <row r="159" spans="1:10" ht="15.5" x14ac:dyDescent="0.35">
      <c r="A159" s="86">
        <v>4</v>
      </c>
      <c r="B159" s="87"/>
      <c r="C159" s="13" t="s">
        <v>179</v>
      </c>
      <c r="D159" s="86">
        <f>14.71*10.764</f>
        <v>158.33843999999999</v>
      </c>
      <c r="E159" s="87"/>
      <c r="F159" s="27">
        <v>0</v>
      </c>
      <c r="G159" s="13">
        <v>284</v>
      </c>
      <c r="H159" s="13" t="s">
        <v>160</v>
      </c>
      <c r="I159" s="72"/>
      <c r="J159" s="73"/>
    </row>
    <row r="160" spans="1:10" ht="15.5" x14ac:dyDescent="0.35">
      <c r="A160" s="86">
        <v>5</v>
      </c>
      <c r="B160" s="87"/>
      <c r="C160" s="13" t="s">
        <v>179</v>
      </c>
      <c r="D160" s="86">
        <f>9.43*10.764</f>
        <v>101.50451999999999</v>
      </c>
      <c r="E160" s="87"/>
      <c r="F160" s="27">
        <v>0</v>
      </c>
      <c r="G160" s="13">
        <v>182</v>
      </c>
      <c r="H160" s="13" t="s">
        <v>160</v>
      </c>
      <c r="I160" s="72"/>
      <c r="J160" s="73"/>
    </row>
    <row r="161" spans="1:10" ht="15.5" x14ac:dyDescent="0.35">
      <c r="A161" s="86">
        <v>6</v>
      </c>
      <c r="B161" s="87"/>
      <c r="C161" s="13" t="s">
        <v>179</v>
      </c>
      <c r="D161" s="86">
        <f>12.98*10.764</f>
        <v>139.71672000000001</v>
      </c>
      <c r="E161" s="87"/>
      <c r="F161" s="13">
        <v>0</v>
      </c>
      <c r="G161" s="13">
        <v>254</v>
      </c>
      <c r="H161" s="13" t="s">
        <v>160</v>
      </c>
      <c r="I161" s="72"/>
      <c r="J161" s="73"/>
    </row>
    <row r="162" spans="1:10" ht="15.5" x14ac:dyDescent="0.35">
      <c r="A162" s="86">
        <v>7</v>
      </c>
      <c r="B162" s="87"/>
      <c r="C162" s="13" t="s">
        <v>179</v>
      </c>
      <c r="D162" s="86">
        <f>12*10.764</f>
        <v>129.16800000000001</v>
      </c>
      <c r="E162" s="87"/>
      <c r="F162" s="13">
        <v>0</v>
      </c>
      <c r="G162" s="13">
        <v>233</v>
      </c>
      <c r="H162" s="13" t="s">
        <v>160</v>
      </c>
      <c r="I162" s="72"/>
      <c r="J162" s="73"/>
    </row>
    <row r="163" spans="1:10" ht="15.5" x14ac:dyDescent="0.35">
      <c r="A163" s="86">
        <v>8</v>
      </c>
      <c r="B163" s="87"/>
      <c r="C163" s="13" t="s">
        <v>179</v>
      </c>
      <c r="D163" s="86">
        <f>15.26*10.764</f>
        <v>164.25863999999999</v>
      </c>
      <c r="E163" s="87"/>
      <c r="F163" s="27">
        <v>0</v>
      </c>
      <c r="G163" s="13">
        <v>296</v>
      </c>
      <c r="H163" s="13" t="s">
        <v>160</v>
      </c>
      <c r="I163" s="72"/>
      <c r="J163" s="73"/>
    </row>
    <row r="164" spans="1:10" ht="15.5" x14ac:dyDescent="0.35">
      <c r="A164" s="86">
        <v>9</v>
      </c>
      <c r="B164" s="87"/>
      <c r="C164" s="13" t="s">
        <v>179</v>
      </c>
      <c r="D164" s="86">
        <f>11.32*10.764</f>
        <v>121.84848</v>
      </c>
      <c r="E164" s="87"/>
      <c r="F164" s="27">
        <v>0</v>
      </c>
      <c r="G164" s="13">
        <v>223</v>
      </c>
      <c r="H164" s="13" t="s">
        <v>160</v>
      </c>
      <c r="I164" s="72"/>
      <c r="J164" s="73"/>
    </row>
    <row r="165" spans="1:10" ht="15.5" x14ac:dyDescent="0.35">
      <c r="A165" s="86">
        <v>10</v>
      </c>
      <c r="B165" s="87"/>
      <c r="C165" s="13" t="s">
        <v>179</v>
      </c>
      <c r="D165" s="86">
        <f>9.49*10.764</f>
        <v>102.15035999999999</v>
      </c>
      <c r="E165" s="87"/>
      <c r="F165" s="27">
        <v>0</v>
      </c>
      <c r="G165" s="13">
        <v>182</v>
      </c>
      <c r="H165" s="13" t="s">
        <v>160</v>
      </c>
      <c r="I165" s="72"/>
      <c r="J165" s="73"/>
    </row>
    <row r="166" spans="1:10" ht="15.5" x14ac:dyDescent="0.35">
      <c r="A166" s="86">
        <v>1</v>
      </c>
      <c r="B166" s="87"/>
      <c r="C166" s="13" t="s">
        <v>199</v>
      </c>
      <c r="D166" s="86">
        <f>31.64*10.764</f>
        <v>340.57295999999997</v>
      </c>
      <c r="E166" s="87"/>
      <c r="F166" s="27">
        <v>0</v>
      </c>
      <c r="G166" s="28">
        <v>579</v>
      </c>
      <c r="H166" s="13" t="s">
        <v>160</v>
      </c>
      <c r="I166" s="74"/>
      <c r="J166" s="75"/>
    </row>
    <row r="167" spans="1:10" ht="15" x14ac:dyDescent="0.35">
      <c r="A167" s="90" t="s">
        <v>198</v>
      </c>
      <c r="B167" s="91"/>
      <c r="C167" s="91"/>
      <c r="D167" s="91"/>
      <c r="E167" s="91"/>
      <c r="F167" s="91"/>
      <c r="G167" s="91"/>
      <c r="H167" s="91"/>
      <c r="I167" s="91"/>
      <c r="J167" s="92"/>
    </row>
    <row r="168" spans="1:10" ht="15.5" x14ac:dyDescent="0.35">
      <c r="A168" s="86">
        <v>1</v>
      </c>
      <c r="B168" s="87"/>
      <c r="C168" s="13" t="s">
        <v>200</v>
      </c>
      <c r="D168" s="86">
        <f>9.08*10.764</f>
        <v>97.73711999999999</v>
      </c>
      <c r="E168" s="87"/>
      <c r="F168" s="27">
        <v>0</v>
      </c>
      <c r="G168" s="13">
        <v>174</v>
      </c>
      <c r="H168" s="13" t="s">
        <v>160</v>
      </c>
      <c r="I168" s="70" t="s">
        <v>214</v>
      </c>
      <c r="J168" s="71"/>
    </row>
    <row r="169" spans="1:10" ht="15.5" x14ac:dyDescent="0.35">
      <c r="A169" s="86">
        <v>2</v>
      </c>
      <c r="B169" s="87"/>
      <c r="C169" s="13" t="s">
        <v>200</v>
      </c>
      <c r="D169" s="86">
        <f>8.17*10.764</f>
        <v>87.941879999999998</v>
      </c>
      <c r="E169" s="87"/>
      <c r="F169" s="27">
        <v>0</v>
      </c>
      <c r="G169" s="13">
        <v>160</v>
      </c>
      <c r="H169" s="13" t="s">
        <v>160</v>
      </c>
      <c r="I169" s="72"/>
      <c r="J169" s="73"/>
    </row>
    <row r="170" spans="1:10" ht="15.5" x14ac:dyDescent="0.35">
      <c r="A170" s="86">
        <v>3</v>
      </c>
      <c r="B170" s="87"/>
      <c r="C170" s="13" t="s">
        <v>200</v>
      </c>
      <c r="D170" s="86">
        <f>11.14*10.764</f>
        <v>119.91096</v>
      </c>
      <c r="E170" s="87"/>
      <c r="F170" s="27">
        <v>0</v>
      </c>
      <c r="G170" s="13">
        <v>215</v>
      </c>
      <c r="H170" s="13" t="s">
        <v>160</v>
      </c>
      <c r="I170" s="72"/>
      <c r="J170" s="73"/>
    </row>
    <row r="171" spans="1:10" ht="15.5" x14ac:dyDescent="0.35">
      <c r="A171" s="86">
        <v>4</v>
      </c>
      <c r="B171" s="87"/>
      <c r="C171" s="13" t="s">
        <v>200</v>
      </c>
      <c r="D171" s="86">
        <f>10.59*10.764</f>
        <v>113.99075999999999</v>
      </c>
      <c r="E171" s="87"/>
      <c r="F171" s="27">
        <v>0</v>
      </c>
      <c r="G171" s="13">
        <v>207</v>
      </c>
      <c r="H171" s="13" t="s">
        <v>160</v>
      </c>
      <c r="I171" s="72"/>
      <c r="J171" s="73"/>
    </row>
    <row r="172" spans="1:10" ht="15.5" x14ac:dyDescent="0.35">
      <c r="A172" s="86">
        <v>5</v>
      </c>
      <c r="B172" s="87"/>
      <c r="C172" s="13" t="s">
        <v>200</v>
      </c>
      <c r="D172" s="86">
        <f>5.98*10.764</f>
        <v>64.368719999999996</v>
      </c>
      <c r="E172" s="87"/>
      <c r="F172" s="27">
        <v>0</v>
      </c>
      <c r="G172" s="13">
        <v>115</v>
      </c>
      <c r="H172" s="13" t="s">
        <v>160</v>
      </c>
      <c r="I172" s="72"/>
      <c r="J172" s="73"/>
    </row>
    <row r="173" spans="1:10" ht="15.5" x14ac:dyDescent="0.35">
      <c r="A173" s="86">
        <v>6</v>
      </c>
      <c r="B173" s="87"/>
      <c r="C173" s="13" t="s">
        <v>200</v>
      </c>
      <c r="D173" s="86">
        <f>7.87*10.764</f>
        <v>84.712679999999992</v>
      </c>
      <c r="E173" s="87"/>
      <c r="F173" s="27">
        <v>0</v>
      </c>
      <c r="G173" s="13">
        <v>152</v>
      </c>
      <c r="H173" s="13" t="s">
        <v>160</v>
      </c>
      <c r="I173" s="72"/>
      <c r="J173" s="73"/>
    </row>
    <row r="174" spans="1:10" ht="15.5" x14ac:dyDescent="0.35">
      <c r="A174" s="86">
        <v>7</v>
      </c>
      <c r="B174" s="87"/>
      <c r="C174" s="13" t="s">
        <v>200</v>
      </c>
      <c r="D174" s="86">
        <f>11.14*10.764</f>
        <v>119.91096</v>
      </c>
      <c r="E174" s="93"/>
      <c r="F174" s="13">
        <v>0</v>
      </c>
      <c r="G174" s="41">
        <v>215</v>
      </c>
      <c r="H174" s="13" t="s">
        <v>160</v>
      </c>
      <c r="I174" s="72"/>
      <c r="J174" s="73"/>
    </row>
    <row r="175" spans="1:10" ht="15.5" x14ac:dyDescent="0.35">
      <c r="A175" s="86">
        <v>8</v>
      </c>
      <c r="B175" s="87"/>
      <c r="C175" s="13" t="s">
        <v>200</v>
      </c>
      <c r="D175" s="86">
        <f>8.17*10.764</f>
        <v>87.941879999999998</v>
      </c>
      <c r="E175" s="87"/>
      <c r="F175" s="13">
        <v>0</v>
      </c>
      <c r="G175" s="13">
        <v>160</v>
      </c>
      <c r="H175" s="13" t="s">
        <v>160</v>
      </c>
      <c r="I175" s="72"/>
      <c r="J175" s="73"/>
    </row>
    <row r="176" spans="1:10" ht="15.5" x14ac:dyDescent="0.35">
      <c r="A176" s="86">
        <v>9</v>
      </c>
      <c r="B176" s="87"/>
      <c r="C176" s="13" t="s">
        <v>200</v>
      </c>
      <c r="D176" s="86">
        <f>9.08*10.764</f>
        <v>97.73711999999999</v>
      </c>
      <c r="E176" s="87"/>
      <c r="F176" s="27">
        <v>0</v>
      </c>
      <c r="G176" s="13">
        <v>174</v>
      </c>
      <c r="H176" s="13" t="s">
        <v>160</v>
      </c>
      <c r="I176" s="72"/>
      <c r="J176" s="73"/>
    </row>
    <row r="177" spans="1:11" ht="15.5" x14ac:dyDescent="0.35">
      <c r="A177" s="86">
        <v>1</v>
      </c>
      <c r="B177" s="87"/>
      <c r="C177" s="13" t="s">
        <v>199</v>
      </c>
      <c r="D177" s="86">
        <f>31.68*10.764</f>
        <v>341.00351999999998</v>
      </c>
      <c r="E177" s="87"/>
      <c r="F177" s="27">
        <v>0</v>
      </c>
      <c r="G177" s="13">
        <v>580</v>
      </c>
      <c r="H177" s="13" t="s">
        <v>160</v>
      </c>
      <c r="I177" s="72"/>
      <c r="J177" s="73"/>
    </row>
    <row r="178" spans="1:11" ht="15.5" x14ac:dyDescent="0.35">
      <c r="A178" s="86">
        <v>2</v>
      </c>
      <c r="B178" s="87"/>
      <c r="C178" s="13" t="s">
        <v>199</v>
      </c>
      <c r="D178" s="86">
        <f>31.64*10.764</f>
        <v>340.57295999999997</v>
      </c>
      <c r="E178" s="87"/>
      <c r="F178" s="27">
        <v>0</v>
      </c>
      <c r="G178" s="13">
        <v>579</v>
      </c>
      <c r="H178" s="13" t="s">
        <v>160</v>
      </c>
      <c r="I178" s="72"/>
      <c r="J178" s="73"/>
    </row>
    <row r="179" spans="1:11" ht="15.5" x14ac:dyDescent="0.35">
      <c r="A179" s="86">
        <v>3</v>
      </c>
      <c r="B179" s="87"/>
      <c r="C179" s="13" t="s">
        <v>199</v>
      </c>
      <c r="D179" s="86">
        <f>31.64*10.764</f>
        <v>340.57295999999997</v>
      </c>
      <c r="E179" s="87"/>
      <c r="F179" s="27">
        <v>0</v>
      </c>
      <c r="G179" s="13">
        <v>579</v>
      </c>
      <c r="H179" s="13" t="s">
        <v>160</v>
      </c>
      <c r="I179" s="74"/>
      <c r="J179" s="75"/>
    </row>
    <row r="180" spans="1:11" ht="15" x14ac:dyDescent="0.35">
      <c r="A180" s="90" t="s">
        <v>201</v>
      </c>
      <c r="B180" s="91"/>
      <c r="C180" s="91"/>
      <c r="D180" s="91"/>
      <c r="E180" s="91"/>
      <c r="F180" s="91"/>
      <c r="G180" s="91"/>
      <c r="H180" s="91"/>
      <c r="I180" s="91"/>
      <c r="J180" s="92"/>
    </row>
    <row r="181" spans="1:11" ht="15.5" x14ac:dyDescent="0.35">
      <c r="A181" s="86">
        <v>1</v>
      </c>
      <c r="B181" s="87"/>
      <c r="C181" s="13" t="s">
        <v>199</v>
      </c>
      <c r="D181" s="86">
        <f>31.68*10.764</f>
        <v>341.00351999999998</v>
      </c>
      <c r="E181" s="87"/>
      <c r="F181" s="27">
        <v>0</v>
      </c>
      <c r="G181" s="13">
        <v>580</v>
      </c>
      <c r="H181" s="13" t="s">
        <v>160</v>
      </c>
      <c r="I181" s="70" t="s">
        <v>201</v>
      </c>
      <c r="J181" s="71"/>
    </row>
    <row r="182" spans="1:11" ht="15.5" x14ac:dyDescent="0.35">
      <c r="A182" s="86">
        <v>2</v>
      </c>
      <c r="B182" s="87"/>
      <c r="C182" s="13" t="s">
        <v>199</v>
      </c>
      <c r="D182" s="86">
        <f>31.64*10.764</f>
        <v>340.57295999999997</v>
      </c>
      <c r="E182" s="87"/>
      <c r="F182" s="13">
        <v>0</v>
      </c>
      <c r="G182" s="13">
        <v>579</v>
      </c>
      <c r="H182" s="13" t="s">
        <v>160</v>
      </c>
      <c r="I182" s="72"/>
      <c r="J182" s="73"/>
    </row>
    <row r="183" spans="1:11" ht="15.5" x14ac:dyDescent="0.35">
      <c r="A183" s="86">
        <v>3</v>
      </c>
      <c r="B183" s="87"/>
      <c r="C183" s="13" t="s">
        <v>199</v>
      </c>
      <c r="D183" s="86">
        <f>31.64*10.764</f>
        <v>340.57295999999997</v>
      </c>
      <c r="E183" s="87"/>
      <c r="F183" s="13">
        <v>0</v>
      </c>
      <c r="G183" s="13">
        <v>579</v>
      </c>
      <c r="H183" s="13" t="s">
        <v>160</v>
      </c>
      <c r="I183" s="72"/>
      <c r="J183" s="73"/>
    </row>
    <row r="184" spans="1:11" ht="15.5" x14ac:dyDescent="0.35">
      <c r="A184" s="86">
        <v>4</v>
      </c>
      <c r="B184" s="87"/>
      <c r="C184" s="13" t="s">
        <v>199</v>
      </c>
      <c r="D184" s="86">
        <f>32.61*10.764</f>
        <v>351.01403999999997</v>
      </c>
      <c r="E184" s="87"/>
      <c r="F184" s="27">
        <v>0</v>
      </c>
      <c r="G184" s="13">
        <v>597</v>
      </c>
      <c r="H184" s="13" t="s">
        <v>160</v>
      </c>
      <c r="I184" s="72"/>
      <c r="J184" s="73"/>
    </row>
    <row r="185" spans="1:11" ht="15.5" x14ac:dyDescent="0.35">
      <c r="A185" s="86">
        <v>5</v>
      </c>
      <c r="B185" s="87"/>
      <c r="C185" s="13" t="s">
        <v>199</v>
      </c>
      <c r="D185" s="86">
        <f>40.74*10.764</f>
        <v>438.52535999999998</v>
      </c>
      <c r="E185" s="87"/>
      <c r="F185" s="27">
        <v>0</v>
      </c>
      <c r="G185" s="13">
        <v>746</v>
      </c>
      <c r="H185" s="13" t="s">
        <v>160</v>
      </c>
      <c r="I185" s="72"/>
      <c r="J185" s="73"/>
    </row>
    <row r="186" spans="1:11" ht="15.5" x14ac:dyDescent="0.35">
      <c r="A186" s="86">
        <v>6</v>
      </c>
      <c r="B186" s="87"/>
      <c r="C186" s="13" t="s">
        <v>199</v>
      </c>
      <c r="D186" s="86">
        <f>31.64*10.764</f>
        <v>340.57295999999997</v>
      </c>
      <c r="E186" s="87"/>
      <c r="F186" s="13">
        <v>0</v>
      </c>
      <c r="G186" s="13">
        <v>579</v>
      </c>
      <c r="H186" s="13" t="s">
        <v>160</v>
      </c>
      <c r="I186" s="74"/>
      <c r="J186" s="75"/>
    </row>
    <row r="187" spans="1:11" x14ac:dyDescent="0.35">
      <c r="A187" s="89" t="s">
        <v>258</v>
      </c>
      <c r="B187" s="89"/>
      <c r="C187" s="89"/>
      <c r="D187" s="89"/>
      <c r="E187" s="89"/>
      <c r="F187" s="89"/>
      <c r="G187" s="89"/>
      <c r="H187" s="89"/>
      <c r="I187" s="89"/>
      <c r="J187" s="89"/>
    </row>
    <row r="188" spans="1:11" ht="242" customHeight="1" x14ac:dyDescent="0.35">
      <c r="A188" s="76" t="s">
        <v>265</v>
      </c>
      <c r="B188" s="76"/>
      <c r="C188" s="76"/>
      <c r="D188" s="76"/>
      <c r="E188" s="76"/>
      <c r="F188" s="76"/>
      <c r="G188" s="76"/>
      <c r="H188" s="76"/>
      <c r="I188" s="76"/>
      <c r="J188" s="76"/>
      <c r="K188" s="50" t="s">
        <v>264</v>
      </c>
    </row>
    <row r="189" spans="1:11" x14ac:dyDescent="0.35">
      <c r="A189" s="77" t="s">
        <v>26</v>
      </c>
      <c r="B189" s="78"/>
      <c r="C189" s="78"/>
      <c r="D189" s="78"/>
      <c r="E189" s="78"/>
      <c r="F189" s="78"/>
      <c r="G189" s="78"/>
      <c r="H189" s="78"/>
      <c r="I189" s="78"/>
      <c r="J189" s="79"/>
    </row>
    <row r="190" spans="1:11" x14ac:dyDescent="0.35">
      <c r="A190" s="80" t="s">
        <v>33</v>
      </c>
      <c r="B190" s="81"/>
      <c r="C190" s="81"/>
      <c r="D190" s="81"/>
      <c r="E190" s="81"/>
      <c r="F190" s="81"/>
      <c r="G190" s="81"/>
      <c r="H190" s="81"/>
      <c r="I190" s="81"/>
      <c r="J190" s="82"/>
    </row>
    <row r="191" spans="1:11" x14ac:dyDescent="0.35">
      <c r="A191" s="88" t="s">
        <v>216</v>
      </c>
      <c r="B191" s="78"/>
      <c r="C191" s="78"/>
      <c r="D191" s="78"/>
      <c r="E191" s="78"/>
      <c r="F191" s="78"/>
      <c r="G191" s="78"/>
      <c r="H191" s="78"/>
      <c r="I191" s="78"/>
      <c r="J191" s="79"/>
    </row>
    <row r="192" spans="1:11" x14ac:dyDescent="0.35">
      <c r="A192" s="55" t="s">
        <v>43</v>
      </c>
      <c r="B192" s="56"/>
      <c r="C192" s="56"/>
      <c r="D192" s="56"/>
      <c r="E192" s="56"/>
      <c r="F192" s="56"/>
      <c r="G192" s="56"/>
      <c r="H192" s="56"/>
      <c r="I192" s="56"/>
      <c r="J192" s="57"/>
    </row>
    <row r="193" spans="1:10" ht="16.5" customHeight="1" x14ac:dyDescent="0.35">
      <c r="A193" s="83" t="s">
        <v>70</v>
      </c>
      <c r="B193" s="84"/>
      <c r="C193" s="84"/>
      <c r="D193" s="84"/>
      <c r="E193" s="84"/>
      <c r="F193" s="84"/>
      <c r="G193" s="84"/>
      <c r="H193" s="84"/>
      <c r="I193" s="84"/>
      <c r="J193" s="85"/>
    </row>
    <row r="194" spans="1:10" x14ac:dyDescent="0.35">
      <c r="A194" s="55" t="s">
        <v>44</v>
      </c>
      <c r="B194" s="56"/>
      <c r="C194" s="56"/>
      <c r="D194" s="56"/>
      <c r="E194" s="56"/>
      <c r="F194" s="56"/>
      <c r="G194" s="56"/>
      <c r="H194" s="56"/>
      <c r="I194" s="56"/>
      <c r="J194" s="57"/>
    </row>
    <row r="195" spans="1:10" x14ac:dyDescent="0.35">
      <c r="A195" s="55" t="s">
        <v>45</v>
      </c>
      <c r="B195" s="56"/>
      <c r="C195" s="56"/>
      <c r="D195" s="56"/>
      <c r="E195" s="56"/>
      <c r="F195" s="56"/>
      <c r="G195" s="56"/>
      <c r="H195" s="56"/>
      <c r="I195" s="56"/>
      <c r="J195" s="57"/>
    </row>
    <row r="196" spans="1:10" ht="30.75" hidden="1" customHeight="1" x14ac:dyDescent="0.35">
      <c r="A196" s="58" t="s">
        <v>46</v>
      </c>
      <c r="B196" s="59"/>
      <c r="C196" s="59"/>
      <c r="D196" s="59"/>
      <c r="E196" s="59"/>
      <c r="F196" s="59"/>
      <c r="G196" s="59"/>
      <c r="H196" s="59"/>
      <c r="I196" s="59"/>
      <c r="J196" s="60"/>
    </row>
    <row r="197" spans="1:10" ht="15" customHeight="1" x14ac:dyDescent="0.35">
      <c r="A197" s="61" t="s">
        <v>27</v>
      </c>
      <c r="B197" s="62"/>
      <c r="C197" s="62"/>
      <c r="D197" s="62"/>
      <c r="E197" s="62"/>
      <c r="F197" s="62"/>
      <c r="G197" s="62"/>
      <c r="H197" s="62"/>
      <c r="I197" s="62"/>
      <c r="J197" s="63"/>
    </row>
    <row r="198" spans="1:10" x14ac:dyDescent="0.35">
      <c r="A198" s="64"/>
      <c r="B198" s="65"/>
      <c r="C198" s="65"/>
      <c r="D198" s="65"/>
      <c r="E198" s="65"/>
      <c r="F198" s="65"/>
      <c r="G198" s="65"/>
      <c r="H198" s="65"/>
      <c r="I198" s="65"/>
      <c r="J198" s="66"/>
    </row>
    <row r="199" spans="1:10" x14ac:dyDescent="0.35">
      <c r="A199" s="64"/>
      <c r="B199" s="65"/>
      <c r="C199" s="65"/>
      <c r="D199" s="65"/>
      <c r="E199" s="65"/>
      <c r="F199" s="65"/>
      <c r="G199" s="65"/>
      <c r="H199" s="65"/>
      <c r="I199" s="65"/>
      <c r="J199" s="66"/>
    </row>
    <row r="200" spans="1:10" x14ac:dyDescent="0.35">
      <c r="A200" s="67"/>
      <c r="B200" s="68"/>
      <c r="C200" s="68"/>
      <c r="D200" s="68"/>
      <c r="E200" s="68"/>
      <c r="F200" s="68"/>
      <c r="G200" s="68"/>
      <c r="H200" s="68"/>
      <c r="I200" s="68"/>
      <c r="J200" s="69"/>
    </row>
    <row r="201" spans="1:10" x14ac:dyDescent="0.35">
      <c r="A201" s="20" t="s">
        <v>224</v>
      </c>
      <c r="B201" s="19"/>
      <c r="C201" s="19"/>
      <c r="D201" s="25"/>
      <c r="F201" s="48" t="str">
        <f>F8</f>
        <v>Adore Garden (Blg. No.1, 5, 6)</v>
      </c>
      <c r="G201" s="49"/>
      <c r="H201" s="19"/>
      <c r="I201" s="19"/>
      <c r="J201" s="19"/>
    </row>
    <row r="202" spans="1:10" x14ac:dyDescent="0.35">
      <c r="A202" s="19"/>
      <c r="B202" s="19"/>
      <c r="C202" s="19"/>
      <c r="D202" s="19"/>
      <c r="E202" s="19"/>
      <c r="F202" s="19"/>
      <c r="G202" s="19"/>
      <c r="H202" s="19"/>
      <c r="I202" s="19"/>
      <c r="J202" s="19"/>
    </row>
    <row r="203" spans="1:10" x14ac:dyDescent="0.35">
      <c r="A203" s="19"/>
      <c r="B203" s="19"/>
      <c r="C203" s="19"/>
      <c r="D203" s="19"/>
      <c r="E203" s="19"/>
      <c r="F203" s="19"/>
      <c r="G203" s="19"/>
      <c r="H203" s="19"/>
      <c r="I203" s="19"/>
      <c r="J203" s="19"/>
    </row>
    <row r="244" spans="1:1" x14ac:dyDescent="0.35">
      <c r="A244" s="23" t="s">
        <v>156</v>
      </c>
    </row>
  </sheetData>
  <mergeCells count="399">
    <mergeCell ref="A87:B87"/>
    <mergeCell ref="D87:E87"/>
    <mergeCell ref="A88:B88"/>
    <mergeCell ref="D88:E88"/>
    <mergeCell ref="A92:B92"/>
    <mergeCell ref="D92:E92"/>
    <mergeCell ref="A93:B93"/>
    <mergeCell ref="D93:E93"/>
    <mergeCell ref="A89:B89"/>
    <mergeCell ref="D89:E89"/>
    <mergeCell ref="A90:B90"/>
    <mergeCell ref="D90:E90"/>
    <mergeCell ref="A91:B91"/>
    <mergeCell ref="D91:E91"/>
    <mergeCell ref="A80:J80"/>
    <mergeCell ref="A81:B81"/>
    <mergeCell ref="D81:E81"/>
    <mergeCell ref="F81:G81"/>
    <mergeCell ref="I81:J81"/>
    <mergeCell ref="A82:B82"/>
    <mergeCell ref="C82:J82"/>
    <mergeCell ref="A83:B83"/>
    <mergeCell ref="D83:E83"/>
    <mergeCell ref="F83:G83"/>
    <mergeCell ref="H83:J83"/>
    <mergeCell ref="A84:B84"/>
    <mergeCell ref="D84:E84"/>
    <mergeCell ref="F84:G93"/>
    <mergeCell ref="H84:J93"/>
    <mergeCell ref="A85:B85"/>
    <mergeCell ref="D85:E85"/>
    <mergeCell ref="A86:B86"/>
    <mergeCell ref="D86:E86"/>
    <mergeCell ref="A61:B61"/>
    <mergeCell ref="D61:E61"/>
    <mergeCell ref="A62:B62"/>
    <mergeCell ref="A63:B63"/>
    <mergeCell ref="D63:E63"/>
    <mergeCell ref="A77:B77"/>
    <mergeCell ref="D77:E77"/>
    <mergeCell ref="A78:B78"/>
    <mergeCell ref="D78:E78"/>
    <mergeCell ref="A76:B76"/>
    <mergeCell ref="D76:E76"/>
    <mergeCell ref="A70:B70"/>
    <mergeCell ref="D70:E70"/>
    <mergeCell ref="F70:G79"/>
    <mergeCell ref="H70:J79"/>
    <mergeCell ref="A71:B71"/>
    <mergeCell ref="H55:J55"/>
    <mergeCell ref="D65:E65"/>
    <mergeCell ref="A64:B64"/>
    <mergeCell ref="D64:E64"/>
    <mergeCell ref="A65:B65"/>
    <mergeCell ref="F55:G55"/>
    <mergeCell ref="A53:B53"/>
    <mergeCell ref="D53:E53"/>
    <mergeCell ref="F53:G53"/>
    <mergeCell ref="I53:J53"/>
    <mergeCell ref="A54:B54"/>
    <mergeCell ref="C54:J54"/>
    <mergeCell ref="A56:B56"/>
    <mergeCell ref="D56:E56"/>
    <mergeCell ref="F56:G65"/>
    <mergeCell ref="H56:J65"/>
    <mergeCell ref="A57:B57"/>
    <mergeCell ref="D57:E57"/>
    <mergeCell ref="A58:B58"/>
    <mergeCell ref="D58:E58"/>
    <mergeCell ref="A59:B59"/>
    <mergeCell ref="D59:E59"/>
    <mergeCell ref="A60:B60"/>
    <mergeCell ref="D60:E60"/>
    <mergeCell ref="D71:E71"/>
    <mergeCell ref="A72:B72"/>
    <mergeCell ref="D72:E72"/>
    <mergeCell ref="A73:B73"/>
    <mergeCell ref="D73:E73"/>
    <mergeCell ref="A79:B79"/>
    <mergeCell ref="D79:E79"/>
    <mergeCell ref="A1:J1"/>
    <mergeCell ref="A2:J2"/>
    <mergeCell ref="A3:E3"/>
    <mergeCell ref="F3:J3"/>
    <mergeCell ref="A4:E4"/>
    <mergeCell ref="F4:J4"/>
    <mergeCell ref="A74:B74"/>
    <mergeCell ref="D74:E74"/>
    <mergeCell ref="A75:B75"/>
    <mergeCell ref="D75:E75"/>
    <mergeCell ref="A68:B68"/>
    <mergeCell ref="C68:J68"/>
    <mergeCell ref="A69:B69"/>
    <mergeCell ref="D69:E69"/>
    <mergeCell ref="F69:G69"/>
    <mergeCell ref="H69:J69"/>
    <mergeCell ref="A66:J66"/>
    <mergeCell ref="A67:B67"/>
    <mergeCell ref="D67:E67"/>
    <mergeCell ref="F67:G67"/>
    <mergeCell ref="I67:J67"/>
    <mergeCell ref="D62:E62"/>
    <mergeCell ref="A55:B55"/>
    <mergeCell ref="D55:E55"/>
    <mergeCell ref="A8:E8"/>
    <mergeCell ref="F8:J8"/>
    <mergeCell ref="A9:E9"/>
    <mergeCell ref="F9:J9"/>
    <mergeCell ref="A10:E10"/>
    <mergeCell ref="F10:J10"/>
    <mergeCell ref="B15:E15"/>
    <mergeCell ref="G15:J15"/>
    <mergeCell ref="B16:E16"/>
    <mergeCell ref="G16:J16"/>
    <mergeCell ref="A20:E20"/>
    <mergeCell ref="F20:J20"/>
    <mergeCell ref="A21:E21"/>
    <mergeCell ref="F21:J21"/>
    <mergeCell ref="A22:E22"/>
    <mergeCell ref="F22:J22"/>
    <mergeCell ref="A17:B17"/>
    <mergeCell ref="A5:E5"/>
    <mergeCell ref="F5:J5"/>
    <mergeCell ref="A6:E6"/>
    <mergeCell ref="F6:J6"/>
    <mergeCell ref="A7:E7"/>
    <mergeCell ref="F7:J7"/>
    <mergeCell ref="B14:D14"/>
    <mergeCell ref="E14:F14"/>
    <mergeCell ref="I14:J14"/>
    <mergeCell ref="A11:E11"/>
    <mergeCell ref="F11:J11"/>
    <mergeCell ref="A12:E12"/>
    <mergeCell ref="F12:J12"/>
    <mergeCell ref="A13:B13"/>
    <mergeCell ref="C13:J13"/>
    <mergeCell ref="C17:E17"/>
    <mergeCell ref="F17:G17"/>
    <mergeCell ref="H17:J17"/>
    <mergeCell ref="A18:E19"/>
    <mergeCell ref="F18:J19"/>
    <mergeCell ref="A23:E23"/>
    <mergeCell ref="F23:J23"/>
    <mergeCell ref="A24:E24"/>
    <mergeCell ref="F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32:J32"/>
    <mergeCell ref="A33:J34"/>
    <mergeCell ref="A35:E35"/>
    <mergeCell ref="F35:J35"/>
    <mergeCell ref="A31:B31"/>
    <mergeCell ref="C31:J31"/>
    <mergeCell ref="A36:E36"/>
    <mergeCell ref="F36:J36"/>
    <mergeCell ref="A28:J28"/>
    <mergeCell ref="A29:J29"/>
    <mergeCell ref="A30:B30"/>
    <mergeCell ref="C30:D30"/>
    <mergeCell ref="E30:F30"/>
    <mergeCell ref="G30:H30"/>
    <mergeCell ref="I30:J30"/>
    <mergeCell ref="A40:E40"/>
    <mergeCell ref="F40:J40"/>
    <mergeCell ref="A41:J41"/>
    <mergeCell ref="A42:B42"/>
    <mergeCell ref="C42:F42"/>
    <mergeCell ref="H42:J42"/>
    <mergeCell ref="A37:E37"/>
    <mergeCell ref="F37:J37"/>
    <mergeCell ref="A38:E38"/>
    <mergeCell ref="F38:J38"/>
    <mergeCell ref="A39:E39"/>
    <mergeCell ref="F39:J39"/>
    <mergeCell ref="A46:C46"/>
    <mergeCell ref="D46:E46"/>
    <mergeCell ref="F46:G46"/>
    <mergeCell ref="H46:J46"/>
    <mergeCell ref="A43:B43"/>
    <mergeCell ref="C43:F43"/>
    <mergeCell ref="A44:B44"/>
    <mergeCell ref="C44:F44"/>
    <mergeCell ref="C49:G49"/>
    <mergeCell ref="H43:J43"/>
    <mergeCell ref="H44:J44"/>
    <mergeCell ref="H45:J45"/>
    <mergeCell ref="A45:B45"/>
    <mergeCell ref="C45:F45"/>
    <mergeCell ref="A50:E50"/>
    <mergeCell ref="F50:J50"/>
    <mergeCell ref="A51:J51"/>
    <mergeCell ref="A52:J52"/>
    <mergeCell ref="A47:J47"/>
    <mergeCell ref="A48:C48"/>
    <mergeCell ref="D48:E48"/>
    <mergeCell ref="F48:G48"/>
    <mergeCell ref="H48:J48"/>
    <mergeCell ref="H49:J49"/>
    <mergeCell ref="A49:B49"/>
    <mergeCell ref="A118:J118"/>
    <mergeCell ref="D112:E112"/>
    <mergeCell ref="A113:B113"/>
    <mergeCell ref="D113:E113"/>
    <mergeCell ref="A114:B114"/>
    <mergeCell ref="D114:E114"/>
    <mergeCell ref="A94:J94"/>
    <mergeCell ref="A95:J95"/>
    <mergeCell ref="A103:F103"/>
    <mergeCell ref="G103:J103"/>
    <mergeCell ref="A104:J104"/>
    <mergeCell ref="A105:J105"/>
    <mergeCell ref="A96:J97"/>
    <mergeCell ref="A98:J98"/>
    <mergeCell ref="A99:F99"/>
    <mergeCell ref="G99:J99"/>
    <mergeCell ref="A102:F102"/>
    <mergeCell ref="G102:J102"/>
    <mergeCell ref="A101:F101"/>
    <mergeCell ref="G101:J101"/>
    <mergeCell ref="A100:F100"/>
    <mergeCell ref="G100:J100"/>
    <mergeCell ref="I119:J120"/>
    <mergeCell ref="A115:B115"/>
    <mergeCell ref="D120:E120"/>
    <mergeCell ref="D123:E123"/>
    <mergeCell ref="A111:B111"/>
    <mergeCell ref="D111:E111"/>
    <mergeCell ref="A106:B106"/>
    <mergeCell ref="D106:E106"/>
    <mergeCell ref="I106:J106"/>
    <mergeCell ref="D115:E115"/>
    <mergeCell ref="I109:J117"/>
    <mergeCell ref="D109:E109"/>
    <mergeCell ref="A110:B110"/>
    <mergeCell ref="D110:E110"/>
    <mergeCell ref="D119:E119"/>
    <mergeCell ref="A107:J107"/>
    <mergeCell ref="A108:J108"/>
    <mergeCell ref="A109:B109"/>
    <mergeCell ref="A117:B117"/>
    <mergeCell ref="A116:B116"/>
    <mergeCell ref="D116:E116"/>
    <mergeCell ref="A119:B119"/>
    <mergeCell ref="A112:B112"/>
    <mergeCell ref="D117:E117"/>
    <mergeCell ref="A120:B120"/>
    <mergeCell ref="A126:B126"/>
    <mergeCell ref="I135:J146"/>
    <mergeCell ref="A121:J121"/>
    <mergeCell ref="A122:J122"/>
    <mergeCell ref="A123:B123"/>
    <mergeCell ref="A127:B127"/>
    <mergeCell ref="D127:E127"/>
    <mergeCell ref="A128:B128"/>
    <mergeCell ref="D128:E128"/>
    <mergeCell ref="D126:E126"/>
    <mergeCell ref="A138:B138"/>
    <mergeCell ref="D138:E138"/>
    <mergeCell ref="A139:B139"/>
    <mergeCell ref="D139:E139"/>
    <mergeCell ref="A140:B140"/>
    <mergeCell ref="D140:E140"/>
    <mergeCell ref="D143:E143"/>
    <mergeCell ref="A145:B145"/>
    <mergeCell ref="D133:E133"/>
    <mergeCell ref="A134:J134"/>
    <mergeCell ref="A135:B135"/>
    <mergeCell ref="A125:B125"/>
    <mergeCell ref="D125:E125"/>
    <mergeCell ref="D135:E135"/>
    <mergeCell ref="I123:J133"/>
    <mergeCell ref="A136:B136"/>
    <mergeCell ref="D136:E136"/>
    <mergeCell ref="D129:E129"/>
    <mergeCell ref="A129:B129"/>
    <mergeCell ref="A137:B137"/>
    <mergeCell ref="D137:E137"/>
    <mergeCell ref="A130:B130"/>
    <mergeCell ref="D130:E130"/>
    <mergeCell ref="A131:B131"/>
    <mergeCell ref="D131:E131"/>
    <mergeCell ref="A132:B132"/>
    <mergeCell ref="D132:E132"/>
    <mergeCell ref="A133:B133"/>
    <mergeCell ref="A124:B124"/>
    <mergeCell ref="D124:E124"/>
    <mergeCell ref="A141:B141"/>
    <mergeCell ref="D141:E141"/>
    <mergeCell ref="A142:B142"/>
    <mergeCell ref="D145:E145"/>
    <mergeCell ref="A146:B146"/>
    <mergeCell ref="D146:E146"/>
    <mergeCell ref="A144:B144"/>
    <mergeCell ref="D144:E144"/>
    <mergeCell ref="D142:E142"/>
    <mergeCell ref="A143:B143"/>
    <mergeCell ref="A147:J147"/>
    <mergeCell ref="A148:B148"/>
    <mergeCell ref="D148:E148"/>
    <mergeCell ref="I148:J153"/>
    <mergeCell ref="A149:B149"/>
    <mergeCell ref="D149:E149"/>
    <mergeCell ref="A150:B150"/>
    <mergeCell ref="D150:E150"/>
    <mergeCell ref="A151:B151"/>
    <mergeCell ref="D151:E151"/>
    <mergeCell ref="D158:E158"/>
    <mergeCell ref="A159:B159"/>
    <mergeCell ref="D159:E159"/>
    <mergeCell ref="A160:B160"/>
    <mergeCell ref="A152:B152"/>
    <mergeCell ref="D152:E152"/>
    <mergeCell ref="A153:B153"/>
    <mergeCell ref="D153:E153"/>
    <mergeCell ref="A154:J154"/>
    <mergeCell ref="A155:J155"/>
    <mergeCell ref="A171:B171"/>
    <mergeCell ref="D171:E171"/>
    <mergeCell ref="A170:B170"/>
    <mergeCell ref="D170:E170"/>
    <mergeCell ref="A164:B164"/>
    <mergeCell ref="D164:E164"/>
    <mergeCell ref="A165:B165"/>
    <mergeCell ref="D165:E165"/>
    <mergeCell ref="A167:J167"/>
    <mergeCell ref="A166:B166"/>
    <mergeCell ref="D166:E166"/>
    <mergeCell ref="I156:J166"/>
    <mergeCell ref="D160:E160"/>
    <mergeCell ref="A161:B161"/>
    <mergeCell ref="D161:E161"/>
    <mergeCell ref="A162:B162"/>
    <mergeCell ref="D162:E162"/>
    <mergeCell ref="D163:E163"/>
    <mergeCell ref="A163:B163"/>
    <mergeCell ref="A156:B156"/>
    <mergeCell ref="D156:E156"/>
    <mergeCell ref="A157:B157"/>
    <mergeCell ref="D157:E157"/>
    <mergeCell ref="A158:B158"/>
    <mergeCell ref="A178:B178"/>
    <mergeCell ref="D178:E178"/>
    <mergeCell ref="A179:B179"/>
    <mergeCell ref="D179:E179"/>
    <mergeCell ref="A180:J180"/>
    <mergeCell ref="A181:B181"/>
    <mergeCell ref="D181:E181"/>
    <mergeCell ref="I168:J179"/>
    <mergeCell ref="A175:B175"/>
    <mergeCell ref="D175:E175"/>
    <mergeCell ref="A176:B176"/>
    <mergeCell ref="D176:E176"/>
    <mergeCell ref="A177:B177"/>
    <mergeCell ref="D177:E177"/>
    <mergeCell ref="A172:B172"/>
    <mergeCell ref="D172:E172"/>
    <mergeCell ref="A173:B173"/>
    <mergeCell ref="D173:E173"/>
    <mergeCell ref="A174:B174"/>
    <mergeCell ref="D174:E174"/>
    <mergeCell ref="A168:B168"/>
    <mergeCell ref="D168:E168"/>
    <mergeCell ref="A169:B169"/>
    <mergeCell ref="D169:E169"/>
    <mergeCell ref="A194:J194"/>
    <mergeCell ref="A195:J195"/>
    <mergeCell ref="A196:J196"/>
    <mergeCell ref="A197:J200"/>
    <mergeCell ref="I181:J186"/>
    <mergeCell ref="A188:J188"/>
    <mergeCell ref="A189:J189"/>
    <mergeCell ref="A190:J190"/>
    <mergeCell ref="A193:J193"/>
    <mergeCell ref="A184:B184"/>
    <mergeCell ref="D184:E184"/>
    <mergeCell ref="A185:B185"/>
    <mergeCell ref="D185:E185"/>
    <mergeCell ref="A186:B186"/>
    <mergeCell ref="D186:E186"/>
    <mergeCell ref="A182:B182"/>
    <mergeCell ref="D182:E182"/>
    <mergeCell ref="A183:B183"/>
    <mergeCell ref="D183:E183"/>
    <mergeCell ref="A191:J191"/>
    <mergeCell ref="A192:J192"/>
    <mergeCell ref="A187:J187"/>
  </mergeCells>
  <hyperlinks>
    <hyperlink ref="C31" r:id="rId1"/>
  </hyperlinks>
  <printOptions horizontalCentered="1"/>
  <pageMargins left="0.55118110236220474" right="0.55118110236220474" top="0.78740157480314965" bottom="1.1811023622047245" header="0.19685039370078741" footer="0.19685039370078741"/>
  <pageSetup paperSize="9" scale="97" fitToHeight="0" orientation="portrait" r:id="rId2"/>
  <headerFooter>
    <oddHeader>&amp;C&amp;G</oddHeader>
    <oddFooter>&amp;L&amp;"Times New Roman,Bold"Ref No: &amp;F&amp;C&amp;G&amp;R&amp;P</oddFooter>
  </headerFooter>
  <rowBreaks count="3" manualBreakCount="3">
    <brk id="65" max="16383" man="1"/>
    <brk id="200" max="16383" man="1"/>
    <brk id="24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L17" sqref="L17"/>
    </sheetView>
  </sheetViews>
  <sheetFormatPr defaultRowHeight="14.5" x14ac:dyDescent="0.35"/>
  <cols>
    <col min="1" max="1" width="10.26953125" bestFit="1" customWidth="1"/>
  </cols>
  <sheetData>
    <row r="2" spans="1:2" x14ac:dyDescent="0.35">
      <c r="A2" s="29">
        <v>44244</v>
      </c>
      <c r="B2" t="s">
        <v>226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4"/>
  <sheetViews>
    <sheetView showWhiteSpace="0" view="pageLayout" topLeftCell="A7" zoomScaleNormal="100" zoomScaleSheetLayoutView="110" workbookViewId="0">
      <selection activeCell="F10" sqref="F10:J10"/>
    </sheetView>
  </sheetViews>
  <sheetFormatPr defaultRowHeight="14.5" x14ac:dyDescent="0.35"/>
  <cols>
    <col min="1" max="1" width="8.7265625" customWidth="1"/>
    <col min="2" max="2" width="9.81640625" customWidth="1"/>
    <col min="3" max="3" width="14.453125" customWidth="1"/>
    <col min="4" max="4" width="7.26953125" customWidth="1"/>
    <col min="5" max="5" width="5.54296875" customWidth="1"/>
    <col min="6" max="6" width="9" customWidth="1"/>
    <col min="7" max="8" width="9.81640625" customWidth="1"/>
    <col min="9" max="9" width="11.1796875" customWidth="1"/>
    <col min="10" max="10" width="2.81640625" customWidth="1"/>
    <col min="11" max="11" width="3.54296875" customWidth="1"/>
  </cols>
  <sheetData>
    <row r="1" spans="1:10" ht="43.9" customHeight="1" x14ac:dyDescent="0.35">
      <c r="A1" s="174" t="s">
        <v>36</v>
      </c>
      <c r="B1" s="175"/>
      <c r="C1" s="175"/>
      <c r="D1" s="175"/>
      <c r="E1" s="175"/>
      <c r="F1" s="175"/>
      <c r="G1" s="175"/>
      <c r="H1" s="175"/>
      <c r="I1" s="175"/>
      <c r="J1" s="176"/>
    </row>
    <row r="2" spans="1:10" x14ac:dyDescent="0.35">
      <c r="A2" s="177" t="s">
        <v>54</v>
      </c>
      <c r="B2" s="178"/>
      <c r="C2" s="178"/>
      <c r="D2" s="178"/>
      <c r="E2" s="178"/>
      <c r="F2" s="178"/>
      <c r="G2" s="178"/>
      <c r="H2" s="178"/>
      <c r="I2" s="178"/>
      <c r="J2" s="179"/>
    </row>
    <row r="3" spans="1:10" x14ac:dyDescent="0.35">
      <c r="A3" s="80" t="s">
        <v>0</v>
      </c>
      <c r="B3" s="81"/>
      <c r="C3" s="81"/>
      <c r="D3" s="81"/>
      <c r="E3" s="82"/>
      <c r="F3" s="132" t="s">
        <v>207</v>
      </c>
      <c r="G3" s="161"/>
      <c r="H3" s="161"/>
      <c r="I3" s="161"/>
      <c r="J3" s="162"/>
    </row>
    <row r="4" spans="1:10" x14ac:dyDescent="0.35">
      <c r="A4" s="80" t="s">
        <v>1</v>
      </c>
      <c r="B4" s="81"/>
      <c r="C4" s="81"/>
      <c r="D4" s="81"/>
      <c r="E4" s="82"/>
      <c r="F4" s="55" t="s">
        <v>171</v>
      </c>
      <c r="G4" s="56"/>
      <c r="H4" s="56"/>
      <c r="I4" s="56"/>
      <c r="J4" s="57"/>
    </row>
    <row r="5" spans="1:10" x14ac:dyDescent="0.35">
      <c r="A5" s="80" t="s">
        <v>2</v>
      </c>
      <c r="B5" s="81"/>
      <c r="C5" s="81"/>
      <c r="D5" s="81"/>
      <c r="E5" s="82"/>
      <c r="F5" s="132" t="s">
        <v>208</v>
      </c>
      <c r="G5" s="161"/>
      <c r="H5" s="161"/>
      <c r="I5" s="161"/>
      <c r="J5" s="162"/>
    </row>
    <row r="6" spans="1:10" ht="16.5" customHeight="1" x14ac:dyDescent="0.35">
      <c r="A6" s="80" t="s">
        <v>3</v>
      </c>
      <c r="B6" s="81"/>
      <c r="C6" s="81"/>
      <c r="D6" s="81"/>
      <c r="E6" s="82"/>
      <c r="F6" s="58" t="s">
        <v>186</v>
      </c>
      <c r="G6" s="59"/>
      <c r="H6" s="59"/>
      <c r="I6" s="59"/>
      <c r="J6" s="60"/>
    </row>
    <row r="7" spans="1:10" ht="15" customHeight="1" x14ac:dyDescent="0.35">
      <c r="A7" s="80" t="s">
        <v>4</v>
      </c>
      <c r="B7" s="81"/>
      <c r="C7" s="81"/>
      <c r="D7" s="81"/>
      <c r="E7" s="82"/>
      <c r="F7" s="58" t="str">
        <f>F6</f>
        <v>M/s.Adore Realty LLP</v>
      </c>
      <c r="G7" s="59"/>
      <c r="H7" s="59"/>
      <c r="I7" s="59"/>
      <c r="J7" s="60"/>
    </row>
    <row r="8" spans="1:10" x14ac:dyDescent="0.35">
      <c r="A8" s="80" t="s">
        <v>5</v>
      </c>
      <c r="B8" s="81"/>
      <c r="C8" s="81"/>
      <c r="D8" s="81"/>
      <c r="E8" s="82"/>
      <c r="F8" s="55" t="s">
        <v>162</v>
      </c>
      <c r="G8" s="56"/>
      <c r="H8" s="56"/>
      <c r="I8" s="56"/>
      <c r="J8" s="57"/>
    </row>
    <row r="9" spans="1:10" x14ac:dyDescent="0.35">
      <c r="A9" s="55" t="s">
        <v>121</v>
      </c>
      <c r="B9" s="81"/>
      <c r="C9" s="81"/>
      <c r="D9" s="81"/>
      <c r="E9" s="82"/>
      <c r="F9" s="55">
        <v>9867203245</v>
      </c>
      <c r="G9" s="56"/>
      <c r="H9" s="56"/>
      <c r="I9" s="56"/>
      <c r="J9" s="57"/>
    </row>
    <row r="10" spans="1:10" ht="60" customHeight="1" x14ac:dyDescent="0.35">
      <c r="A10" s="55" t="s">
        <v>122</v>
      </c>
      <c r="B10" s="56"/>
      <c r="C10" s="56"/>
      <c r="D10" s="56"/>
      <c r="E10" s="57"/>
      <c r="F10" s="58" t="s">
        <v>188</v>
      </c>
      <c r="G10" s="56"/>
      <c r="H10" s="56"/>
      <c r="I10" s="56"/>
      <c r="J10" s="57"/>
    </row>
    <row r="11" spans="1:10" x14ac:dyDescent="0.35">
      <c r="A11" s="55" t="s">
        <v>6</v>
      </c>
      <c r="B11" s="81"/>
      <c r="C11" s="81"/>
      <c r="D11" s="81"/>
      <c r="E11" s="82"/>
      <c r="F11" s="83" t="s">
        <v>169</v>
      </c>
      <c r="G11" s="84"/>
      <c r="H11" s="84"/>
      <c r="I11" s="84"/>
      <c r="J11" s="85"/>
    </row>
    <row r="12" spans="1:10" x14ac:dyDescent="0.35">
      <c r="A12" s="55" t="s">
        <v>159</v>
      </c>
      <c r="B12" s="56"/>
      <c r="C12" s="56"/>
      <c r="D12" s="56"/>
      <c r="E12" s="57"/>
      <c r="F12" s="55" t="s">
        <v>209</v>
      </c>
      <c r="G12" s="56"/>
      <c r="H12" s="56"/>
      <c r="I12" s="56"/>
      <c r="J12" s="57"/>
    </row>
    <row r="13" spans="1:10" x14ac:dyDescent="0.35">
      <c r="A13" s="129" t="s">
        <v>74</v>
      </c>
      <c r="B13" s="129"/>
      <c r="C13" s="58" t="s">
        <v>187</v>
      </c>
      <c r="D13" s="59"/>
      <c r="E13" s="59"/>
      <c r="F13" s="59"/>
      <c r="G13" s="59"/>
      <c r="H13" s="59"/>
      <c r="I13" s="59"/>
      <c r="J13" s="60"/>
    </row>
    <row r="14" spans="1:10" x14ac:dyDescent="0.35">
      <c r="A14" s="2" t="s">
        <v>163</v>
      </c>
      <c r="B14" s="55" t="s">
        <v>164</v>
      </c>
      <c r="C14" s="56"/>
      <c r="D14" s="57"/>
      <c r="E14" s="58" t="s">
        <v>165</v>
      </c>
      <c r="F14" s="60"/>
      <c r="G14" s="22" t="s">
        <v>61</v>
      </c>
      <c r="H14" s="5" t="s">
        <v>75</v>
      </c>
      <c r="I14" s="126" t="s">
        <v>166</v>
      </c>
      <c r="J14" s="128"/>
    </row>
    <row r="15" spans="1:10" x14ac:dyDescent="0.35">
      <c r="A15" s="3" t="s">
        <v>7</v>
      </c>
      <c r="B15" s="55" t="s">
        <v>172</v>
      </c>
      <c r="C15" s="56"/>
      <c r="D15" s="56"/>
      <c r="E15" s="57"/>
      <c r="F15" s="4" t="s">
        <v>76</v>
      </c>
      <c r="G15" s="55" t="s">
        <v>167</v>
      </c>
      <c r="H15" s="56"/>
      <c r="I15" s="56"/>
      <c r="J15" s="57"/>
    </row>
    <row r="16" spans="1:10" x14ac:dyDescent="0.35">
      <c r="A16" s="3" t="s">
        <v>8</v>
      </c>
      <c r="B16" s="55" t="s">
        <v>167</v>
      </c>
      <c r="C16" s="56"/>
      <c r="D16" s="56"/>
      <c r="E16" s="57"/>
      <c r="F16" s="4" t="s">
        <v>77</v>
      </c>
      <c r="G16" s="55" t="s">
        <v>189</v>
      </c>
      <c r="H16" s="56"/>
      <c r="I16" s="56"/>
      <c r="J16" s="57"/>
    </row>
    <row r="17" spans="1:10" ht="32.25" customHeight="1" x14ac:dyDescent="0.35">
      <c r="A17" s="129" t="s">
        <v>78</v>
      </c>
      <c r="B17" s="129"/>
      <c r="C17" s="242" t="s">
        <v>174</v>
      </c>
      <c r="D17" s="242"/>
      <c r="E17" s="242"/>
      <c r="F17" s="133" t="s">
        <v>63</v>
      </c>
      <c r="G17" s="133"/>
      <c r="H17" s="59" t="s">
        <v>173</v>
      </c>
      <c r="I17" s="59"/>
      <c r="J17" s="60"/>
    </row>
    <row r="18" spans="1:10" ht="15" customHeight="1" x14ac:dyDescent="0.35">
      <c r="A18" s="146" t="s">
        <v>123</v>
      </c>
      <c r="B18" s="147"/>
      <c r="C18" s="147"/>
      <c r="D18" s="147"/>
      <c r="E18" s="148"/>
      <c r="F18" s="152" t="s">
        <v>72</v>
      </c>
      <c r="G18" s="153"/>
      <c r="H18" s="153"/>
      <c r="I18" s="153"/>
      <c r="J18" s="154"/>
    </row>
    <row r="19" spans="1:10" ht="31.5" customHeight="1" x14ac:dyDescent="0.35">
      <c r="A19" s="149"/>
      <c r="B19" s="150"/>
      <c r="C19" s="150"/>
      <c r="D19" s="150"/>
      <c r="E19" s="151"/>
      <c r="F19" s="155"/>
      <c r="G19" s="156"/>
      <c r="H19" s="156"/>
      <c r="I19" s="156"/>
      <c r="J19" s="157"/>
    </row>
    <row r="20" spans="1:10" ht="15" customHeight="1" x14ac:dyDescent="0.35">
      <c r="A20" s="146" t="s">
        <v>124</v>
      </c>
      <c r="B20" s="167"/>
      <c r="C20" s="167"/>
      <c r="D20" s="167"/>
      <c r="E20" s="168"/>
      <c r="F20" s="146" t="s">
        <v>56</v>
      </c>
      <c r="G20" s="147"/>
      <c r="H20" s="147"/>
      <c r="I20" s="147"/>
      <c r="J20" s="148"/>
    </row>
    <row r="21" spans="1:10" x14ac:dyDescent="0.35">
      <c r="A21" s="243"/>
      <c r="B21" s="244"/>
      <c r="C21" s="244"/>
      <c r="D21" s="244"/>
      <c r="E21" s="245"/>
      <c r="F21" s="149"/>
      <c r="G21" s="150"/>
      <c r="H21" s="150"/>
      <c r="I21" s="150"/>
      <c r="J21" s="151"/>
    </row>
    <row r="22" spans="1:10" x14ac:dyDescent="0.35">
      <c r="A22" s="80" t="s">
        <v>9</v>
      </c>
      <c r="B22" s="81"/>
      <c r="C22" s="81"/>
      <c r="D22" s="81"/>
      <c r="E22" s="82"/>
      <c r="F22" s="158" t="s">
        <v>157</v>
      </c>
      <c r="G22" s="159"/>
      <c r="H22" s="159"/>
      <c r="I22" s="159"/>
      <c r="J22" s="160"/>
    </row>
    <row r="23" spans="1:10" x14ac:dyDescent="0.35">
      <c r="A23" s="80" t="s">
        <v>10</v>
      </c>
      <c r="B23" s="81"/>
      <c r="C23" s="81"/>
      <c r="D23" s="81"/>
      <c r="E23" s="82"/>
      <c r="F23" s="88" t="s">
        <v>64</v>
      </c>
      <c r="G23" s="169"/>
      <c r="H23" s="169"/>
      <c r="I23" s="169"/>
      <c r="J23" s="170"/>
    </row>
    <row r="24" spans="1:10" x14ac:dyDescent="0.35">
      <c r="A24" s="80" t="s">
        <v>11</v>
      </c>
      <c r="B24" s="81"/>
      <c r="C24" s="81"/>
      <c r="D24" s="81"/>
      <c r="E24" s="82"/>
      <c r="F24" s="158" t="s">
        <v>158</v>
      </c>
      <c r="G24" s="159"/>
      <c r="H24" s="159"/>
      <c r="I24" s="159"/>
      <c r="J24" s="160"/>
    </row>
    <row r="25" spans="1:10" x14ac:dyDescent="0.35">
      <c r="A25" s="80" t="s">
        <v>28</v>
      </c>
      <c r="B25" s="81"/>
      <c r="C25" s="81"/>
      <c r="D25" s="81"/>
      <c r="E25" s="82"/>
      <c r="F25" s="88" t="s">
        <v>79</v>
      </c>
      <c r="G25" s="78"/>
      <c r="H25" s="78"/>
      <c r="I25" s="78"/>
      <c r="J25" s="79"/>
    </row>
    <row r="26" spans="1:10" s="24" customFormat="1" x14ac:dyDescent="0.35">
      <c r="A26" s="136" t="s">
        <v>12</v>
      </c>
      <c r="B26" s="137"/>
      <c r="C26" s="136" t="s">
        <v>13</v>
      </c>
      <c r="D26" s="137"/>
      <c r="E26" s="136" t="s">
        <v>14</v>
      </c>
      <c r="F26" s="137"/>
      <c r="G26" s="136" t="s">
        <v>62</v>
      </c>
      <c r="H26" s="137"/>
      <c r="I26" s="136" t="s">
        <v>15</v>
      </c>
      <c r="J26" s="137"/>
    </row>
    <row r="27" spans="1:10" x14ac:dyDescent="0.35">
      <c r="A27" s="136" t="s">
        <v>16</v>
      </c>
      <c r="B27" s="137"/>
      <c r="C27" s="136" t="s">
        <v>61</v>
      </c>
      <c r="D27" s="137"/>
      <c r="E27" s="136" t="s">
        <v>61</v>
      </c>
      <c r="F27" s="137"/>
      <c r="G27" s="136" t="s">
        <v>61</v>
      </c>
      <c r="H27" s="137"/>
      <c r="I27" s="136" t="s">
        <v>61</v>
      </c>
      <c r="J27" s="137"/>
    </row>
    <row r="28" spans="1:10" x14ac:dyDescent="0.35">
      <c r="A28" s="136" t="s">
        <v>17</v>
      </c>
      <c r="B28" s="137"/>
      <c r="C28" s="136" t="s">
        <v>210</v>
      </c>
      <c r="D28" s="137"/>
      <c r="E28" s="136" t="s">
        <v>211</v>
      </c>
      <c r="F28" s="137"/>
      <c r="G28" s="136" t="s">
        <v>212</v>
      </c>
      <c r="H28" s="137"/>
      <c r="I28" s="136" t="s">
        <v>211</v>
      </c>
      <c r="J28" s="137"/>
    </row>
    <row r="29" spans="1:10" x14ac:dyDescent="0.35">
      <c r="A29" s="55" t="s">
        <v>71</v>
      </c>
      <c r="B29" s="56"/>
      <c r="C29" s="56"/>
      <c r="D29" s="56"/>
      <c r="E29" s="56"/>
      <c r="F29" s="56"/>
      <c r="G29" s="56"/>
      <c r="H29" s="56"/>
      <c r="I29" s="56"/>
      <c r="J29" s="57"/>
    </row>
    <row r="30" spans="1:10" x14ac:dyDescent="0.35">
      <c r="A30" s="55" t="s">
        <v>154</v>
      </c>
      <c r="B30" s="56"/>
      <c r="C30" s="56"/>
      <c r="D30" s="56"/>
      <c r="E30" s="56"/>
      <c r="F30" s="56"/>
      <c r="G30" s="56"/>
      <c r="H30" s="56"/>
      <c r="I30" s="56"/>
      <c r="J30" s="57"/>
    </row>
    <row r="31" spans="1:10" x14ac:dyDescent="0.35">
      <c r="A31" s="55" t="s">
        <v>47</v>
      </c>
      <c r="B31" s="57"/>
      <c r="C31" s="121" t="s">
        <v>48</v>
      </c>
      <c r="D31" s="122"/>
      <c r="E31" s="241">
        <v>19.7534484</v>
      </c>
      <c r="F31" s="135"/>
      <c r="G31" s="121" t="s">
        <v>49</v>
      </c>
      <c r="H31" s="122"/>
      <c r="I31" s="121">
        <v>72.758245000000002</v>
      </c>
      <c r="J31" s="135"/>
    </row>
    <row r="32" spans="1:10" x14ac:dyDescent="0.35">
      <c r="A32" s="98" t="s">
        <v>18</v>
      </c>
      <c r="B32" s="113"/>
      <c r="C32" s="113"/>
      <c r="D32" s="113"/>
      <c r="E32" s="113"/>
      <c r="F32" s="113"/>
      <c r="G32" s="113"/>
      <c r="H32" s="113"/>
      <c r="I32" s="113"/>
      <c r="J32" s="114"/>
    </row>
    <row r="33" spans="1:10" ht="15" customHeight="1" x14ac:dyDescent="0.35">
      <c r="A33" s="138" t="s">
        <v>185</v>
      </c>
      <c r="B33" s="139"/>
      <c r="C33" s="139"/>
      <c r="D33" s="139"/>
      <c r="E33" s="139"/>
      <c r="F33" s="139"/>
      <c r="G33" s="139"/>
      <c r="H33" s="139"/>
      <c r="I33" s="139"/>
      <c r="J33" s="140"/>
    </row>
    <row r="34" spans="1:10" x14ac:dyDescent="0.35">
      <c r="A34" s="141"/>
      <c r="B34" s="142"/>
      <c r="C34" s="142"/>
      <c r="D34" s="142"/>
      <c r="E34" s="142"/>
      <c r="F34" s="142"/>
      <c r="G34" s="142"/>
      <c r="H34" s="142"/>
      <c r="I34" s="142"/>
      <c r="J34" s="143"/>
    </row>
    <row r="35" spans="1:10" ht="16.5" customHeight="1" x14ac:dyDescent="0.35">
      <c r="A35" s="55" t="s">
        <v>80</v>
      </c>
      <c r="B35" s="81"/>
      <c r="C35" s="81"/>
      <c r="D35" s="81"/>
      <c r="E35" s="82"/>
      <c r="F35" s="58">
        <v>6175.34</v>
      </c>
      <c r="G35" s="59"/>
      <c r="H35" s="59"/>
      <c r="I35" s="59"/>
      <c r="J35" s="60"/>
    </row>
    <row r="36" spans="1:10" x14ac:dyDescent="0.35">
      <c r="A36" s="80" t="s">
        <v>19</v>
      </c>
      <c r="B36" s="81"/>
      <c r="C36" s="81"/>
      <c r="D36" s="81"/>
      <c r="E36" s="82"/>
      <c r="F36" s="55">
        <v>0.9</v>
      </c>
      <c r="G36" s="56"/>
      <c r="H36" s="56"/>
      <c r="I36" s="56"/>
      <c r="J36" s="57"/>
    </row>
    <row r="37" spans="1:10" x14ac:dyDescent="0.35">
      <c r="A37" s="80" t="s">
        <v>20</v>
      </c>
      <c r="B37" s="81"/>
      <c r="C37" s="81"/>
      <c r="D37" s="81"/>
      <c r="E37" s="82"/>
      <c r="F37" s="55">
        <v>0</v>
      </c>
      <c r="G37" s="56"/>
      <c r="H37" s="56"/>
      <c r="I37" s="56"/>
      <c r="J37" s="57"/>
    </row>
    <row r="38" spans="1:10" x14ac:dyDescent="0.35">
      <c r="A38" s="80" t="s">
        <v>21</v>
      </c>
      <c r="B38" s="81"/>
      <c r="C38" s="81"/>
      <c r="D38" s="81"/>
      <c r="E38" s="82"/>
      <c r="F38" s="55">
        <f>F36+F37</f>
        <v>0.9</v>
      </c>
      <c r="G38" s="56"/>
      <c r="H38" s="56"/>
      <c r="I38" s="56"/>
      <c r="J38" s="57"/>
    </row>
    <row r="39" spans="1:10" x14ac:dyDescent="0.35">
      <c r="A39" s="55" t="s">
        <v>81</v>
      </c>
      <c r="B39" s="81"/>
      <c r="C39" s="81"/>
      <c r="D39" s="81"/>
      <c r="E39" s="82"/>
      <c r="F39" s="55">
        <f>F35*F38</f>
        <v>5557.8060000000005</v>
      </c>
      <c r="G39" s="56"/>
      <c r="H39" s="56"/>
      <c r="I39" s="56"/>
      <c r="J39" s="57"/>
    </row>
    <row r="40" spans="1:10" x14ac:dyDescent="0.35">
      <c r="A40" s="80" t="s">
        <v>22</v>
      </c>
      <c r="B40" s="81"/>
      <c r="C40" s="81"/>
      <c r="D40" s="81"/>
      <c r="E40" s="82"/>
      <c r="F40" s="55" t="s">
        <v>190</v>
      </c>
      <c r="G40" s="56"/>
      <c r="H40" s="56"/>
      <c r="I40" s="56"/>
      <c r="J40" s="57"/>
    </row>
    <row r="41" spans="1:10" x14ac:dyDescent="0.35">
      <c r="A41" s="98" t="s">
        <v>83</v>
      </c>
      <c r="B41" s="113"/>
      <c r="C41" s="113"/>
      <c r="D41" s="113"/>
      <c r="E41" s="113"/>
      <c r="F41" s="113"/>
      <c r="G41" s="113"/>
      <c r="H41" s="113"/>
      <c r="I41" s="113"/>
      <c r="J41" s="114"/>
    </row>
    <row r="42" spans="1:10" x14ac:dyDescent="0.35">
      <c r="A42" s="58" t="s">
        <v>82</v>
      </c>
      <c r="B42" s="60"/>
      <c r="C42" s="213" t="s">
        <v>181</v>
      </c>
      <c r="D42" s="214"/>
      <c r="E42" s="214"/>
      <c r="F42" s="215"/>
      <c r="G42" s="21" t="s">
        <v>73</v>
      </c>
      <c r="H42" s="21" t="s">
        <v>170</v>
      </c>
      <c r="I42" s="225" t="s">
        <v>57</v>
      </c>
      <c r="J42" s="226"/>
    </row>
    <row r="43" spans="1:10" ht="30.75" customHeight="1" x14ac:dyDescent="0.35">
      <c r="A43" s="58" t="s">
        <v>84</v>
      </c>
      <c r="B43" s="60"/>
      <c r="C43" s="213" t="str">
        <f>C42</f>
        <v>MHSL/KS.1/T.1/NP/SR-282/2017.</v>
      </c>
      <c r="D43" s="214"/>
      <c r="E43" s="214"/>
      <c r="F43" s="215"/>
      <c r="G43" s="21" t="s">
        <v>73</v>
      </c>
      <c r="H43" s="21" t="str">
        <f>H42</f>
        <v>31/12/2017.</v>
      </c>
      <c r="I43" s="225" t="s">
        <v>57</v>
      </c>
      <c r="J43" s="226"/>
    </row>
    <row r="44" spans="1:10" ht="48.75" customHeight="1" x14ac:dyDescent="0.35">
      <c r="A44" s="58" t="s">
        <v>176</v>
      </c>
      <c r="B44" s="60"/>
      <c r="C44" s="213" t="s">
        <v>177</v>
      </c>
      <c r="D44" s="214"/>
      <c r="E44" s="214"/>
      <c r="F44" s="215"/>
      <c r="G44" s="6" t="s">
        <v>73</v>
      </c>
      <c r="H44" s="6" t="s">
        <v>170</v>
      </c>
      <c r="I44" s="227" t="s">
        <v>58</v>
      </c>
      <c r="J44" s="227"/>
    </row>
    <row r="45" spans="1:10" x14ac:dyDescent="0.35">
      <c r="A45" s="55" t="s">
        <v>168</v>
      </c>
      <c r="B45" s="56"/>
      <c r="C45" s="56"/>
      <c r="D45" s="56"/>
      <c r="E45" s="57"/>
      <c r="F45" s="55" t="s">
        <v>120</v>
      </c>
      <c r="G45" s="56"/>
      <c r="H45" s="57"/>
      <c r="I45" s="55" t="s">
        <v>65</v>
      </c>
      <c r="J45" s="57"/>
    </row>
    <row r="46" spans="1:10" x14ac:dyDescent="0.35">
      <c r="A46" s="129" t="s">
        <v>90</v>
      </c>
      <c r="B46" s="129"/>
      <c r="C46" s="129"/>
      <c r="D46" s="130" t="str">
        <f>H44</f>
        <v>31/12/2017.</v>
      </c>
      <c r="E46" s="130"/>
      <c r="F46" s="55" t="s">
        <v>85</v>
      </c>
      <c r="G46" s="131"/>
      <c r="H46" s="55" t="s">
        <v>192</v>
      </c>
      <c r="I46" s="56"/>
      <c r="J46" s="57"/>
    </row>
    <row r="47" spans="1:10" x14ac:dyDescent="0.35">
      <c r="A47" s="118" t="s">
        <v>23</v>
      </c>
      <c r="B47" s="119"/>
      <c r="C47" s="119"/>
      <c r="D47" s="119"/>
      <c r="E47" s="119"/>
      <c r="F47" s="119"/>
      <c r="G47" s="119"/>
      <c r="H47" s="119"/>
      <c r="I47" s="119"/>
      <c r="J47" s="120"/>
    </row>
    <row r="48" spans="1:10" ht="51" customHeight="1" x14ac:dyDescent="0.35">
      <c r="A48" s="55" t="s">
        <v>118</v>
      </c>
      <c r="B48" s="56"/>
      <c r="C48" s="57"/>
      <c r="D48" s="121">
        <f>F39</f>
        <v>5557.8060000000005</v>
      </c>
      <c r="E48" s="122"/>
      <c r="F48" s="123" t="s">
        <v>155</v>
      </c>
      <c r="G48" s="124"/>
      <c r="H48" s="123" t="s">
        <v>203</v>
      </c>
      <c r="I48" s="125"/>
      <c r="J48" s="124"/>
    </row>
    <row r="49" spans="1:10" ht="123.75" customHeight="1" x14ac:dyDescent="0.35">
      <c r="A49" s="123" t="s">
        <v>86</v>
      </c>
      <c r="B49" s="124"/>
      <c r="C49" s="58" t="s">
        <v>193</v>
      </c>
      <c r="D49" s="56"/>
      <c r="E49" s="57"/>
      <c r="F49" s="55" t="s">
        <v>68</v>
      </c>
      <c r="G49" s="56"/>
      <c r="H49" s="56"/>
      <c r="I49" s="56"/>
      <c r="J49" s="57"/>
    </row>
    <row r="50" spans="1:10" ht="33" customHeight="1" x14ac:dyDescent="0.35">
      <c r="A50" s="55" t="s">
        <v>59</v>
      </c>
      <c r="B50" s="56"/>
      <c r="C50" s="56"/>
      <c r="D50" s="56"/>
      <c r="E50" s="57"/>
      <c r="F50" s="58" t="s">
        <v>66</v>
      </c>
      <c r="G50" s="59"/>
      <c r="H50" s="59"/>
      <c r="I50" s="59"/>
      <c r="J50" s="60"/>
    </row>
    <row r="51" spans="1:10" x14ac:dyDescent="0.35">
      <c r="A51" s="55" t="s">
        <v>67</v>
      </c>
      <c r="B51" s="56"/>
      <c r="C51" s="56"/>
      <c r="D51" s="56"/>
      <c r="E51" s="56"/>
      <c r="F51" s="56"/>
      <c r="G51" s="56"/>
      <c r="H51" s="56"/>
      <c r="I51" s="56"/>
      <c r="J51" s="57"/>
    </row>
    <row r="52" spans="1:10" ht="15" customHeight="1" x14ac:dyDescent="0.35">
      <c r="A52" s="228" t="s">
        <v>53</v>
      </c>
      <c r="B52" s="229"/>
      <c r="C52" s="229"/>
      <c r="D52" s="229"/>
      <c r="E52" s="229"/>
      <c r="F52" s="229"/>
      <c r="G52" s="229"/>
      <c r="H52" s="229"/>
      <c r="I52" s="229"/>
      <c r="J52" s="230"/>
    </row>
    <row r="53" spans="1:10" ht="31.5" customHeight="1" x14ac:dyDescent="0.35">
      <c r="A53" s="219" t="s">
        <v>204</v>
      </c>
      <c r="B53" s="220"/>
      <c r="C53" s="220"/>
      <c r="D53" s="220"/>
      <c r="E53" s="220"/>
      <c r="F53" s="220"/>
      <c r="G53" s="220"/>
      <c r="H53" s="220"/>
      <c r="I53" s="220"/>
      <c r="J53" s="221"/>
    </row>
    <row r="54" spans="1:10" ht="31.5" customHeight="1" x14ac:dyDescent="0.35">
      <c r="A54" s="219" t="s">
        <v>184</v>
      </c>
      <c r="B54" s="220"/>
      <c r="C54" s="220"/>
      <c r="D54" s="220"/>
      <c r="E54" s="220"/>
      <c r="F54" s="220"/>
      <c r="G54" s="220"/>
      <c r="H54" s="220"/>
      <c r="I54" s="220"/>
      <c r="J54" s="221"/>
    </row>
    <row r="55" spans="1:10" ht="15" customHeight="1" x14ac:dyDescent="0.35">
      <c r="A55" s="201"/>
      <c r="B55" s="202"/>
      <c r="C55" s="191" t="s">
        <v>37</v>
      </c>
      <c r="D55" s="192"/>
      <c r="E55" s="193"/>
      <c r="F55" s="191" t="s">
        <v>38</v>
      </c>
      <c r="G55" s="193"/>
      <c r="H55" s="201"/>
      <c r="I55" s="207"/>
      <c r="J55" s="202"/>
    </row>
    <row r="56" spans="1:10" x14ac:dyDescent="0.35">
      <c r="A56" s="203"/>
      <c r="B56" s="204"/>
      <c r="C56" s="191" t="s">
        <v>39</v>
      </c>
      <c r="D56" s="192"/>
      <c r="E56" s="193"/>
      <c r="F56" s="194">
        <f>'1'!E4</f>
        <v>70</v>
      </c>
      <c r="G56" s="195"/>
      <c r="H56" s="203"/>
      <c r="I56" s="208"/>
      <c r="J56" s="204"/>
    </row>
    <row r="57" spans="1:10" x14ac:dyDescent="0.35">
      <c r="A57" s="203"/>
      <c r="B57" s="204"/>
      <c r="C57" s="191" t="s">
        <v>40</v>
      </c>
      <c r="D57" s="192"/>
      <c r="E57" s="193"/>
      <c r="F57" s="194">
        <f>'1'!E5</f>
        <v>0</v>
      </c>
      <c r="G57" s="195"/>
      <c r="H57" s="203"/>
      <c r="I57" s="208"/>
      <c r="J57" s="204"/>
    </row>
    <row r="58" spans="1:10" x14ac:dyDescent="0.35">
      <c r="A58" s="203"/>
      <c r="B58" s="204"/>
      <c r="C58" s="191" t="s">
        <v>41</v>
      </c>
      <c r="D58" s="192"/>
      <c r="E58" s="193"/>
      <c r="F58" s="194">
        <f>'1'!E6</f>
        <v>0</v>
      </c>
      <c r="G58" s="195"/>
      <c r="H58" s="203"/>
      <c r="I58" s="208"/>
      <c r="J58" s="204"/>
    </row>
    <row r="59" spans="1:10" x14ac:dyDescent="0.35">
      <c r="A59" s="203"/>
      <c r="B59" s="204"/>
      <c r="C59" s="191" t="s">
        <v>42</v>
      </c>
      <c r="D59" s="192"/>
      <c r="E59" s="193"/>
      <c r="F59" s="194">
        <f>'1'!E7</f>
        <v>0</v>
      </c>
      <c r="G59" s="195"/>
      <c r="H59" s="203"/>
      <c r="I59" s="208"/>
      <c r="J59" s="204"/>
    </row>
    <row r="60" spans="1:10" x14ac:dyDescent="0.35">
      <c r="A60" s="203"/>
      <c r="B60" s="204"/>
      <c r="C60" s="191" t="s">
        <v>50</v>
      </c>
      <c r="D60" s="192"/>
      <c r="E60" s="193"/>
      <c r="F60" s="194">
        <f>'1'!E8</f>
        <v>0</v>
      </c>
      <c r="G60" s="195"/>
      <c r="H60" s="203"/>
      <c r="I60" s="208"/>
      <c r="J60" s="204"/>
    </row>
    <row r="61" spans="1:10" ht="15" customHeight="1" x14ac:dyDescent="0.35">
      <c r="A61" s="203"/>
      <c r="B61" s="204"/>
      <c r="C61" s="191" t="s">
        <v>51</v>
      </c>
      <c r="D61" s="192"/>
      <c r="E61" s="193"/>
      <c r="F61" s="194">
        <f>'1'!E9</f>
        <v>0</v>
      </c>
      <c r="G61" s="195"/>
      <c r="H61" s="203"/>
      <c r="I61" s="208"/>
      <c r="J61" s="204"/>
    </row>
    <row r="62" spans="1:10" x14ac:dyDescent="0.35">
      <c r="A62" s="205"/>
      <c r="B62" s="206"/>
      <c r="C62" s="191" t="s">
        <v>52</v>
      </c>
      <c r="D62" s="192"/>
      <c r="E62" s="193"/>
      <c r="F62" s="194">
        <f>'1'!E10</f>
        <v>0</v>
      </c>
      <c r="G62" s="195"/>
      <c r="H62" s="205"/>
      <c r="I62" s="209"/>
      <c r="J62" s="206"/>
    </row>
    <row r="63" spans="1:10" x14ac:dyDescent="0.35">
      <c r="A63" s="196" t="s">
        <v>34</v>
      </c>
      <c r="B63" s="197"/>
      <c r="C63" s="198"/>
      <c r="D63" s="199">
        <f>'1'!G20</f>
        <v>7</v>
      </c>
      <c r="E63" s="200"/>
      <c r="F63" s="196" t="s">
        <v>35</v>
      </c>
      <c r="G63" s="197"/>
      <c r="H63" s="198"/>
      <c r="I63" s="199">
        <f>'1'!H20</f>
        <v>27</v>
      </c>
      <c r="J63" s="200"/>
    </row>
    <row r="64" spans="1:10" x14ac:dyDescent="0.35">
      <c r="A64" s="219" t="s">
        <v>205</v>
      </c>
      <c r="B64" s="220"/>
      <c r="C64" s="220"/>
      <c r="D64" s="220"/>
      <c r="E64" s="220"/>
      <c r="F64" s="220"/>
      <c r="G64" s="220"/>
      <c r="H64" s="220"/>
      <c r="I64" s="220"/>
      <c r="J64" s="221"/>
    </row>
    <row r="65" spans="1:10" ht="15" customHeight="1" x14ac:dyDescent="0.35">
      <c r="A65" s="201"/>
      <c r="B65" s="202"/>
      <c r="C65" s="191" t="s">
        <v>37</v>
      </c>
      <c r="D65" s="192"/>
      <c r="E65" s="193"/>
      <c r="F65" s="191" t="s">
        <v>38</v>
      </c>
      <c r="G65" s="193"/>
      <c r="H65" s="201"/>
      <c r="I65" s="207"/>
      <c r="J65" s="202"/>
    </row>
    <row r="66" spans="1:10" x14ac:dyDescent="0.35">
      <c r="A66" s="203"/>
      <c r="B66" s="204"/>
      <c r="C66" s="191" t="s">
        <v>39</v>
      </c>
      <c r="D66" s="192"/>
      <c r="E66" s="193"/>
      <c r="F66" s="194">
        <f>'5'!E4</f>
        <v>100</v>
      </c>
      <c r="G66" s="195"/>
      <c r="H66" s="203"/>
      <c r="I66" s="208"/>
      <c r="J66" s="204"/>
    </row>
    <row r="67" spans="1:10" x14ac:dyDescent="0.35">
      <c r="A67" s="203"/>
      <c r="B67" s="204"/>
      <c r="C67" s="191" t="s">
        <v>40</v>
      </c>
      <c r="D67" s="192"/>
      <c r="E67" s="193"/>
      <c r="F67" s="194">
        <f>'5'!E5</f>
        <v>0</v>
      </c>
      <c r="G67" s="195"/>
      <c r="H67" s="203"/>
      <c r="I67" s="208"/>
      <c r="J67" s="204"/>
    </row>
    <row r="68" spans="1:10" x14ac:dyDescent="0.35">
      <c r="A68" s="203"/>
      <c r="B68" s="204"/>
      <c r="C68" s="191" t="s">
        <v>41</v>
      </c>
      <c r="D68" s="192"/>
      <c r="E68" s="193"/>
      <c r="F68" s="194">
        <f>'5'!E6</f>
        <v>0</v>
      </c>
      <c r="G68" s="195"/>
      <c r="H68" s="203"/>
      <c r="I68" s="208"/>
      <c r="J68" s="204"/>
    </row>
    <row r="69" spans="1:10" x14ac:dyDescent="0.35">
      <c r="A69" s="203"/>
      <c r="B69" s="204"/>
      <c r="C69" s="191" t="s">
        <v>42</v>
      </c>
      <c r="D69" s="192"/>
      <c r="E69" s="193"/>
      <c r="F69" s="194">
        <f>'5'!E7</f>
        <v>0</v>
      </c>
      <c r="G69" s="195"/>
      <c r="H69" s="203"/>
      <c r="I69" s="208"/>
      <c r="J69" s="204"/>
    </row>
    <row r="70" spans="1:10" x14ac:dyDescent="0.35">
      <c r="A70" s="203"/>
      <c r="B70" s="204"/>
      <c r="C70" s="191" t="s">
        <v>50</v>
      </c>
      <c r="D70" s="192"/>
      <c r="E70" s="193"/>
      <c r="F70" s="194">
        <f>'5'!E8</f>
        <v>0</v>
      </c>
      <c r="G70" s="195"/>
      <c r="H70" s="203"/>
      <c r="I70" s="208"/>
      <c r="J70" s="204"/>
    </row>
    <row r="71" spans="1:10" ht="15" customHeight="1" x14ac:dyDescent="0.35">
      <c r="A71" s="203"/>
      <c r="B71" s="204"/>
      <c r="C71" s="191" t="s">
        <v>51</v>
      </c>
      <c r="D71" s="192"/>
      <c r="E71" s="193"/>
      <c r="F71" s="194">
        <f>'5'!E9</f>
        <v>0</v>
      </c>
      <c r="G71" s="195"/>
      <c r="H71" s="203"/>
      <c r="I71" s="208"/>
      <c r="J71" s="204"/>
    </row>
    <row r="72" spans="1:10" x14ac:dyDescent="0.35">
      <c r="A72" s="205"/>
      <c r="B72" s="206"/>
      <c r="C72" s="191" t="s">
        <v>52</v>
      </c>
      <c r="D72" s="192"/>
      <c r="E72" s="193"/>
      <c r="F72" s="194">
        <f>'5'!E10</f>
        <v>0</v>
      </c>
      <c r="G72" s="195"/>
      <c r="H72" s="205"/>
      <c r="I72" s="209"/>
      <c r="J72" s="206"/>
    </row>
    <row r="73" spans="1:10" x14ac:dyDescent="0.35">
      <c r="A73" s="196" t="s">
        <v>34</v>
      </c>
      <c r="B73" s="197"/>
      <c r="C73" s="198"/>
      <c r="D73" s="199">
        <f>'5'!G20</f>
        <v>10</v>
      </c>
      <c r="E73" s="200"/>
      <c r="F73" s="196" t="s">
        <v>35</v>
      </c>
      <c r="G73" s="197"/>
      <c r="H73" s="198"/>
      <c r="I73" s="199">
        <f>'5'!H20</f>
        <v>30</v>
      </c>
      <c r="J73" s="200"/>
    </row>
    <row r="74" spans="1:10" x14ac:dyDescent="0.35">
      <c r="A74" s="219" t="s">
        <v>206</v>
      </c>
      <c r="B74" s="220"/>
      <c r="C74" s="220"/>
      <c r="D74" s="220"/>
      <c r="E74" s="220"/>
      <c r="F74" s="220"/>
      <c r="G74" s="220"/>
      <c r="H74" s="220"/>
      <c r="I74" s="220"/>
      <c r="J74" s="221"/>
    </row>
    <row r="75" spans="1:10" ht="15" customHeight="1" x14ac:dyDescent="0.35">
      <c r="A75" s="201"/>
      <c r="B75" s="202"/>
      <c r="C75" s="191" t="s">
        <v>37</v>
      </c>
      <c r="D75" s="192"/>
      <c r="E75" s="193"/>
      <c r="F75" s="191" t="s">
        <v>38</v>
      </c>
      <c r="G75" s="193"/>
      <c r="H75" s="201"/>
      <c r="I75" s="207"/>
      <c r="J75" s="202"/>
    </row>
    <row r="76" spans="1:10" x14ac:dyDescent="0.35">
      <c r="A76" s="203"/>
      <c r="B76" s="204"/>
      <c r="C76" s="191" t="s">
        <v>39</v>
      </c>
      <c r="D76" s="192"/>
      <c r="E76" s="193"/>
      <c r="F76" s="194">
        <f>'6'!E4</f>
        <v>100</v>
      </c>
      <c r="G76" s="195"/>
      <c r="H76" s="203"/>
      <c r="I76" s="208"/>
      <c r="J76" s="204"/>
    </row>
    <row r="77" spans="1:10" x14ac:dyDescent="0.35">
      <c r="A77" s="203"/>
      <c r="B77" s="204"/>
      <c r="C77" s="191" t="s">
        <v>40</v>
      </c>
      <c r="D77" s="192"/>
      <c r="E77" s="193"/>
      <c r="F77" s="194">
        <f>'6'!E5</f>
        <v>50</v>
      </c>
      <c r="G77" s="195"/>
      <c r="H77" s="203"/>
      <c r="I77" s="208"/>
      <c r="J77" s="204"/>
    </row>
    <row r="78" spans="1:10" x14ac:dyDescent="0.35">
      <c r="A78" s="203"/>
      <c r="B78" s="204"/>
      <c r="C78" s="191" t="s">
        <v>41</v>
      </c>
      <c r="D78" s="192"/>
      <c r="E78" s="193"/>
      <c r="F78" s="194">
        <f>'6'!E6</f>
        <v>0</v>
      </c>
      <c r="G78" s="195"/>
      <c r="H78" s="203"/>
      <c r="I78" s="208"/>
      <c r="J78" s="204"/>
    </row>
    <row r="79" spans="1:10" x14ac:dyDescent="0.35">
      <c r="A79" s="203"/>
      <c r="B79" s="204"/>
      <c r="C79" s="191" t="s">
        <v>42</v>
      </c>
      <c r="D79" s="192"/>
      <c r="E79" s="193"/>
      <c r="F79" s="194">
        <f>'6'!E7</f>
        <v>0</v>
      </c>
      <c r="G79" s="195"/>
      <c r="H79" s="203"/>
      <c r="I79" s="208"/>
      <c r="J79" s="204"/>
    </row>
    <row r="80" spans="1:10" x14ac:dyDescent="0.35">
      <c r="A80" s="203"/>
      <c r="B80" s="204"/>
      <c r="C80" s="191" t="s">
        <v>50</v>
      </c>
      <c r="D80" s="192"/>
      <c r="E80" s="193"/>
      <c r="F80" s="194">
        <f>'6'!E8</f>
        <v>0</v>
      </c>
      <c r="G80" s="195"/>
      <c r="H80" s="203"/>
      <c r="I80" s="208"/>
      <c r="J80" s="204"/>
    </row>
    <row r="81" spans="1:10" ht="15" customHeight="1" x14ac:dyDescent="0.35">
      <c r="A81" s="203"/>
      <c r="B81" s="204"/>
      <c r="C81" s="191" t="s">
        <v>51</v>
      </c>
      <c r="D81" s="192"/>
      <c r="E81" s="193"/>
      <c r="F81" s="194">
        <f>'6'!E9</f>
        <v>0</v>
      </c>
      <c r="G81" s="195"/>
      <c r="H81" s="203"/>
      <c r="I81" s="208"/>
      <c r="J81" s="204"/>
    </row>
    <row r="82" spans="1:10" x14ac:dyDescent="0.35">
      <c r="A82" s="205"/>
      <c r="B82" s="206"/>
      <c r="C82" s="191" t="s">
        <v>52</v>
      </c>
      <c r="D82" s="192"/>
      <c r="E82" s="193"/>
      <c r="F82" s="194">
        <f>'6'!E10</f>
        <v>0</v>
      </c>
      <c r="G82" s="195"/>
      <c r="H82" s="205"/>
      <c r="I82" s="209"/>
      <c r="J82" s="206"/>
    </row>
    <row r="83" spans="1:10" x14ac:dyDescent="0.35">
      <c r="A83" s="196" t="s">
        <v>34</v>
      </c>
      <c r="B83" s="197"/>
      <c r="C83" s="198"/>
      <c r="D83" s="199">
        <f>'6'!G20</f>
        <v>30</v>
      </c>
      <c r="E83" s="200"/>
      <c r="F83" s="196" t="s">
        <v>35</v>
      </c>
      <c r="G83" s="197"/>
      <c r="H83" s="198"/>
      <c r="I83" s="199">
        <f>'6'!H20</f>
        <v>45</v>
      </c>
      <c r="J83" s="200"/>
    </row>
    <row r="84" spans="1:10" x14ac:dyDescent="0.35">
      <c r="A84" s="55" t="s">
        <v>69</v>
      </c>
      <c r="B84" s="56"/>
      <c r="C84" s="56"/>
      <c r="D84" s="56"/>
      <c r="E84" s="56"/>
      <c r="F84" s="56"/>
      <c r="G84" s="56"/>
      <c r="H84" s="56"/>
      <c r="I84" s="56"/>
      <c r="J84" s="57"/>
    </row>
    <row r="85" spans="1:10" x14ac:dyDescent="0.35">
      <c r="A85" s="55" t="s">
        <v>60</v>
      </c>
      <c r="B85" s="56"/>
      <c r="C85" s="56"/>
      <c r="D85" s="56"/>
      <c r="E85" s="56"/>
      <c r="F85" s="56"/>
      <c r="G85" s="56"/>
      <c r="H85" s="56"/>
      <c r="I85" s="56"/>
      <c r="J85" s="57"/>
    </row>
    <row r="86" spans="1:10" ht="15" customHeight="1" x14ac:dyDescent="0.35">
      <c r="A86" s="103" t="s">
        <v>89</v>
      </c>
      <c r="B86" s="104"/>
      <c r="C86" s="104"/>
      <c r="D86" s="104"/>
      <c r="E86" s="104"/>
      <c r="F86" s="104"/>
      <c r="G86" s="104"/>
      <c r="H86" s="104"/>
      <c r="I86" s="104"/>
      <c r="J86" s="105"/>
    </row>
    <row r="87" spans="1:10" x14ac:dyDescent="0.35">
      <c r="A87" s="106"/>
      <c r="B87" s="107"/>
      <c r="C87" s="107"/>
      <c r="D87" s="107"/>
      <c r="E87" s="107"/>
      <c r="F87" s="107"/>
      <c r="G87" s="107"/>
      <c r="H87" s="107"/>
      <c r="I87" s="107"/>
      <c r="J87" s="108"/>
    </row>
    <row r="88" spans="1:10" ht="2.25" customHeight="1" x14ac:dyDescent="0.35">
      <c r="A88" s="106"/>
      <c r="B88" s="107"/>
      <c r="C88" s="107"/>
      <c r="D88" s="107"/>
      <c r="E88" s="107"/>
      <c r="F88" s="107"/>
      <c r="G88" s="107"/>
      <c r="H88" s="107"/>
      <c r="I88" s="107"/>
      <c r="J88" s="108"/>
    </row>
    <row r="89" spans="1:10" ht="15" hidden="1" customHeight="1" x14ac:dyDescent="0.35">
      <c r="A89" s="106"/>
      <c r="B89" s="107"/>
      <c r="C89" s="107"/>
      <c r="D89" s="107"/>
      <c r="E89" s="107"/>
      <c r="F89" s="107"/>
      <c r="G89" s="107"/>
      <c r="H89" s="107"/>
      <c r="I89" s="107"/>
      <c r="J89" s="108"/>
    </row>
    <row r="90" spans="1:10" ht="15" hidden="1" customHeight="1" x14ac:dyDescent="0.35">
      <c r="A90" s="106"/>
      <c r="B90" s="107"/>
      <c r="C90" s="107"/>
      <c r="D90" s="107"/>
      <c r="E90" s="107"/>
      <c r="F90" s="107"/>
      <c r="G90" s="107"/>
      <c r="H90" s="107"/>
      <c r="I90" s="107"/>
      <c r="J90" s="108"/>
    </row>
    <row r="91" spans="1:10" ht="15" hidden="1" customHeight="1" x14ac:dyDescent="0.35">
      <c r="A91" s="106"/>
      <c r="B91" s="107"/>
      <c r="C91" s="107"/>
      <c r="D91" s="107"/>
      <c r="E91" s="107"/>
      <c r="F91" s="107"/>
      <c r="G91" s="107"/>
      <c r="H91" s="107"/>
      <c r="I91" s="107"/>
      <c r="J91" s="108"/>
    </row>
    <row r="92" spans="1:10" ht="15" hidden="1" customHeight="1" x14ac:dyDescent="0.35">
      <c r="A92" s="222"/>
      <c r="B92" s="223"/>
      <c r="C92" s="223"/>
      <c r="D92" s="223"/>
      <c r="E92" s="223"/>
      <c r="F92" s="223"/>
      <c r="G92" s="223"/>
      <c r="H92" s="223"/>
      <c r="I92" s="223"/>
      <c r="J92" s="224"/>
    </row>
    <row r="93" spans="1:10" x14ac:dyDescent="0.35">
      <c r="A93" s="109" t="s">
        <v>24</v>
      </c>
      <c r="B93" s="99"/>
      <c r="C93" s="99"/>
      <c r="D93" s="99"/>
      <c r="E93" s="99"/>
      <c r="F93" s="99"/>
      <c r="G93" s="99"/>
      <c r="H93" s="99"/>
      <c r="I93" s="99"/>
      <c r="J93" s="100"/>
    </row>
    <row r="94" spans="1:10" x14ac:dyDescent="0.35">
      <c r="A94" s="110" t="s">
        <v>178</v>
      </c>
      <c r="B94" s="111"/>
      <c r="C94" s="111"/>
      <c r="D94" s="111"/>
      <c r="E94" s="111"/>
      <c r="F94" s="112"/>
      <c r="G94" s="216">
        <v>3400</v>
      </c>
      <c r="H94" s="217"/>
      <c r="I94" s="217"/>
      <c r="J94" s="218"/>
    </row>
    <row r="95" spans="1:10" x14ac:dyDescent="0.35">
      <c r="A95" s="110" t="s">
        <v>183</v>
      </c>
      <c r="B95" s="111"/>
      <c r="C95" s="111"/>
      <c r="D95" s="111"/>
      <c r="E95" s="111"/>
      <c r="F95" s="112"/>
      <c r="G95" s="216">
        <v>7650</v>
      </c>
      <c r="H95" s="217"/>
      <c r="I95" s="217"/>
      <c r="J95" s="218"/>
    </row>
    <row r="96" spans="1:10" ht="17.25" customHeight="1" x14ac:dyDescent="0.35">
      <c r="A96" s="55" t="s">
        <v>87</v>
      </c>
      <c r="B96" s="81"/>
      <c r="C96" s="81"/>
      <c r="D96" s="81"/>
      <c r="E96" s="81"/>
      <c r="F96" s="82"/>
      <c r="G96" s="213" t="s">
        <v>61</v>
      </c>
      <c r="H96" s="214"/>
      <c r="I96" s="214"/>
      <c r="J96" s="215"/>
    </row>
    <row r="97" spans="1:10" ht="17.25" customHeight="1" x14ac:dyDescent="0.35">
      <c r="A97" s="55" t="s">
        <v>125</v>
      </c>
      <c r="B97" s="56"/>
      <c r="C97" s="56"/>
      <c r="D97" s="56"/>
      <c r="E97" s="56"/>
      <c r="F97" s="57"/>
      <c r="G97" s="213" t="s">
        <v>61</v>
      </c>
      <c r="H97" s="214"/>
      <c r="I97" s="214"/>
      <c r="J97" s="215"/>
    </row>
    <row r="98" spans="1:10" ht="17.25" customHeight="1" x14ac:dyDescent="0.35">
      <c r="A98" s="55" t="s">
        <v>126</v>
      </c>
      <c r="B98" s="56"/>
      <c r="C98" s="56"/>
      <c r="D98" s="56"/>
      <c r="E98" s="56"/>
      <c r="F98" s="57"/>
      <c r="G98" s="213" t="s">
        <v>61</v>
      </c>
      <c r="H98" s="214"/>
      <c r="I98" s="214"/>
      <c r="J98" s="215"/>
    </row>
    <row r="99" spans="1:10" ht="17.25" customHeight="1" x14ac:dyDescent="0.35">
      <c r="A99" s="58" t="s">
        <v>127</v>
      </c>
      <c r="B99" s="59"/>
      <c r="C99" s="59"/>
      <c r="D99" s="59"/>
      <c r="E99" s="59"/>
      <c r="F99" s="60"/>
      <c r="G99" s="213" t="s">
        <v>61</v>
      </c>
      <c r="H99" s="214"/>
      <c r="I99" s="214"/>
      <c r="J99" s="215"/>
    </row>
    <row r="100" spans="1:10" ht="15" customHeight="1" x14ac:dyDescent="0.35">
      <c r="A100" s="55" t="s">
        <v>91</v>
      </c>
      <c r="B100" s="56"/>
      <c r="C100" s="56"/>
      <c r="D100" s="56"/>
      <c r="E100" s="56"/>
      <c r="F100" s="57"/>
      <c r="G100" s="213" t="s">
        <v>61</v>
      </c>
      <c r="H100" s="214"/>
      <c r="I100" s="214"/>
      <c r="J100" s="215"/>
    </row>
    <row r="101" spans="1:10" ht="17.25" customHeight="1" x14ac:dyDescent="0.35">
      <c r="A101" s="55" t="s">
        <v>114</v>
      </c>
      <c r="B101" s="81"/>
      <c r="C101" s="81"/>
      <c r="D101" s="81"/>
      <c r="E101" s="81"/>
      <c r="F101" s="82"/>
      <c r="G101" s="213" t="s">
        <v>61</v>
      </c>
      <c r="H101" s="214"/>
      <c r="I101" s="214"/>
      <c r="J101" s="215"/>
    </row>
    <row r="102" spans="1:10" ht="15" customHeight="1" x14ac:dyDescent="0.35">
      <c r="A102" s="55" t="s">
        <v>88</v>
      </c>
      <c r="B102" s="56"/>
      <c r="C102" s="56"/>
      <c r="D102" s="56"/>
      <c r="E102" s="56"/>
      <c r="F102" s="57"/>
      <c r="G102" s="213" t="s">
        <v>61</v>
      </c>
      <c r="H102" s="214"/>
      <c r="I102" s="214"/>
      <c r="J102" s="215"/>
    </row>
    <row r="103" spans="1:10" x14ac:dyDescent="0.35">
      <c r="A103" s="55" t="s">
        <v>25</v>
      </c>
      <c r="B103" s="56"/>
      <c r="C103" s="56"/>
      <c r="D103" s="56"/>
      <c r="E103" s="56"/>
      <c r="F103" s="57"/>
      <c r="G103" s="213" t="s">
        <v>61</v>
      </c>
      <c r="H103" s="214"/>
      <c r="I103" s="214"/>
      <c r="J103" s="215"/>
    </row>
    <row r="104" spans="1:10" s="1" customFormat="1" ht="14.5" customHeight="1" x14ac:dyDescent="0.35">
      <c r="A104" s="98" t="s">
        <v>128</v>
      </c>
      <c r="B104" s="99"/>
      <c r="C104" s="99"/>
      <c r="D104" s="99"/>
      <c r="E104" s="99"/>
      <c r="F104" s="100"/>
      <c r="G104" s="216">
        <f>G94*0.8</f>
        <v>2720</v>
      </c>
      <c r="H104" s="217"/>
      <c r="I104" s="217"/>
      <c r="J104" s="218"/>
    </row>
    <row r="105" spans="1:10" s="1" customFormat="1" ht="17.5" x14ac:dyDescent="0.35">
      <c r="A105" s="235" t="s">
        <v>129</v>
      </c>
      <c r="B105" s="236"/>
      <c r="C105" s="236"/>
      <c r="D105" s="236"/>
      <c r="E105" s="236"/>
      <c r="F105" s="236"/>
      <c r="G105" s="236"/>
      <c r="H105" s="236"/>
      <c r="I105" s="236"/>
      <c r="J105" s="237"/>
    </row>
    <row r="106" spans="1:10" x14ac:dyDescent="0.35">
      <c r="A106" s="177" t="s">
        <v>55</v>
      </c>
      <c r="B106" s="178"/>
      <c r="C106" s="178"/>
      <c r="D106" s="178"/>
      <c r="E106" s="178"/>
      <c r="F106" s="178"/>
      <c r="G106" s="178"/>
      <c r="H106" s="178"/>
      <c r="I106" s="178"/>
      <c r="J106" s="179"/>
    </row>
    <row r="107" spans="1:10" ht="39" x14ac:dyDescent="0.35">
      <c r="A107" s="231" t="s">
        <v>32</v>
      </c>
      <c r="B107" s="232"/>
      <c r="C107" s="7" t="s">
        <v>29</v>
      </c>
      <c r="D107" s="233" t="s">
        <v>92</v>
      </c>
      <c r="E107" s="234"/>
      <c r="F107" s="14" t="s">
        <v>30</v>
      </c>
      <c r="G107" s="7" t="s">
        <v>119</v>
      </c>
      <c r="H107" s="7" t="s">
        <v>31</v>
      </c>
      <c r="I107" s="231" t="s">
        <v>130</v>
      </c>
      <c r="J107" s="232"/>
    </row>
    <row r="108" spans="1:10" ht="15" x14ac:dyDescent="0.35">
      <c r="A108" s="90" t="s">
        <v>191</v>
      </c>
      <c r="B108" s="91"/>
      <c r="C108" s="91"/>
      <c r="D108" s="91"/>
      <c r="E108" s="91"/>
      <c r="F108" s="91"/>
      <c r="G108" s="91"/>
      <c r="H108" s="91"/>
      <c r="I108" s="91"/>
      <c r="J108" s="92"/>
    </row>
    <row r="109" spans="1:10" ht="15" x14ac:dyDescent="0.35">
      <c r="A109" s="90" t="s">
        <v>194</v>
      </c>
      <c r="B109" s="91"/>
      <c r="C109" s="91"/>
      <c r="D109" s="91"/>
      <c r="E109" s="91"/>
      <c r="F109" s="91"/>
      <c r="G109" s="91"/>
      <c r="H109" s="91"/>
      <c r="I109" s="91"/>
      <c r="J109" s="92"/>
    </row>
    <row r="110" spans="1:10" ht="15.5" x14ac:dyDescent="0.35">
      <c r="A110" s="86">
        <v>1</v>
      </c>
      <c r="B110" s="87"/>
      <c r="C110" s="13" t="s">
        <v>179</v>
      </c>
      <c r="D110" s="86">
        <f>18.91*10.764</f>
        <v>203.54723999999999</v>
      </c>
      <c r="E110" s="87"/>
      <c r="F110" s="13">
        <v>0</v>
      </c>
      <c r="G110" s="13">
        <v>365</v>
      </c>
      <c r="H110" s="13" t="s">
        <v>160</v>
      </c>
      <c r="I110" s="70" t="s">
        <v>213</v>
      </c>
      <c r="J110" s="71"/>
    </row>
    <row r="111" spans="1:10" ht="15.5" x14ac:dyDescent="0.35">
      <c r="A111" s="86">
        <v>2</v>
      </c>
      <c r="B111" s="87"/>
      <c r="C111" s="13" t="s">
        <v>179</v>
      </c>
      <c r="D111" s="86">
        <f>21.05*10.764</f>
        <v>226.5822</v>
      </c>
      <c r="E111" s="87"/>
      <c r="F111" s="13">
        <v>0</v>
      </c>
      <c r="G111" s="13">
        <v>410</v>
      </c>
      <c r="H111" s="13" t="s">
        <v>160</v>
      </c>
      <c r="I111" s="72"/>
      <c r="J111" s="73"/>
    </row>
    <row r="112" spans="1:10" ht="15.5" x14ac:dyDescent="0.35">
      <c r="A112" s="86">
        <v>3</v>
      </c>
      <c r="B112" s="87"/>
      <c r="C112" s="13" t="s">
        <v>179</v>
      </c>
      <c r="D112" s="86">
        <f>21.05*10.764</f>
        <v>226.5822</v>
      </c>
      <c r="E112" s="87"/>
      <c r="F112" s="13">
        <v>0</v>
      </c>
      <c r="G112" s="13">
        <v>410</v>
      </c>
      <c r="H112" s="13" t="s">
        <v>160</v>
      </c>
      <c r="I112" s="72"/>
      <c r="J112" s="73"/>
    </row>
    <row r="113" spans="1:13" ht="15.5" x14ac:dyDescent="0.35">
      <c r="A113" s="86">
        <v>4</v>
      </c>
      <c r="B113" s="87"/>
      <c r="C113" s="13" t="s">
        <v>179</v>
      </c>
      <c r="D113" s="86">
        <f>21.05*10.764</f>
        <v>226.5822</v>
      </c>
      <c r="E113" s="87"/>
      <c r="F113" s="13">
        <v>0</v>
      </c>
      <c r="G113" s="13">
        <v>410</v>
      </c>
      <c r="H113" s="13" t="s">
        <v>160</v>
      </c>
      <c r="I113" s="72"/>
      <c r="J113" s="73"/>
    </row>
    <row r="114" spans="1:13" ht="15.5" x14ac:dyDescent="0.35">
      <c r="A114" s="86">
        <v>5</v>
      </c>
      <c r="B114" s="87"/>
      <c r="C114" s="13" t="s">
        <v>179</v>
      </c>
      <c r="D114" s="86">
        <f>13.47*10.764</f>
        <v>144.99108000000001</v>
      </c>
      <c r="E114" s="87"/>
      <c r="F114" s="13">
        <v>0</v>
      </c>
      <c r="G114" s="13">
        <v>259</v>
      </c>
      <c r="H114" s="13" t="s">
        <v>160</v>
      </c>
      <c r="I114" s="72"/>
      <c r="J114" s="73"/>
    </row>
    <row r="115" spans="1:13" ht="15.5" x14ac:dyDescent="0.35">
      <c r="A115" s="86">
        <v>6</v>
      </c>
      <c r="B115" s="87"/>
      <c r="C115" s="13" t="s">
        <v>179</v>
      </c>
      <c r="D115" s="86">
        <f>13.47*10</f>
        <v>134.70000000000002</v>
      </c>
      <c r="E115" s="87"/>
      <c r="F115" s="13">
        <v>0</v>
      </c>
      <c r="G115" s="13">
        <v>259</v>
      </c>
      <c r="H115" s="13" t="s">
        <v>160</v>
      </c>
      <c r="I115" s="72"/>
      <c r="J115" s="73"/>
    </row>
    <row r="116" spans="1:13" ht="15.5" x14ac:dyDescent="0.35">
      <c r="A116" s="86">
        <v>7</v>
      </c>
      <c r="B116" s="87"/>
      <c r="C116" s="13" t="s">
        <v>179</v>
      </c>
      <c r="D116" s="86">
        <f>21.05*10.764</f>
        <v>226.5822</v>
      </c>
      <c r="E116" s="87"/>
      <c r="F116" s="13">
        <v>0</v>
      </c>
      <c r="G116" s="13">
        <v>410</v>
      </c>
      <c r="H116" s="13" t="s">
        <v>160</v>
      </c>
      <c r="I116" s="72"/>
      <c r="J116" s="73"/>
    </row>
    <row r="117" spans="1:13" ht="15.5" x14ac:dyDescent="0.35">
      <c r="A117" s="86">
        <v>8</v>
      </c>
      <c r="B117" s="87"/>
      <c r="C117" s="13" t="s">
        <v>179</v>
      </c>
      <c r="D117" s="86">
        <f>21.05*10.764</f>
        <v>226.5822</v>
      </c>
      <c r="E117" s="87"/>
      <c r="F117" s="13">
        <v>0</v>
      </c>
      <c r="G117" s="13">
        <v>410</v>
      </c>
      <c r="H117" s="13" t="s">
        <v>160</v>
      </c>
      <c r="I117" s="74"/>
      <c r="J117" s="75"/>
    </row>
    <row r="118" spans="1:13" ht="15.5" x14ac:dyDescent="0.35">
      <c r="A118" s="86">
        <v>9</v>
      </c>
      <c r="B118" s="87"/>
      <c r="C118" s="13" t="s">
        <v>179</v>
      </c>
      <c r="D118" s="86">
        <f>21.05*10.764</f>
        <v>226.5822</v>
      </c>
      <c r="E118" s="87"/>
      <c r="F118" s="13">
        <v>0</v>
      </c>
      <c r="G118" s="13">
        <v>410</v>
      </c>
      <c r="H118" s="13" t="s">
        <v>160</v>
      </c>
      <c r="I118" s="86" t="s">
        <v>213</v>
      </c>
      <c r="J118" s="87"/>
    </row>
    <row r="119" spans="1:13" ht="15" x14ac:dyDescent="0.35">
      <c r="A119" s="90" t="s">
        <v>195</v>
      </c>
      <c r="B119" s="91"/>
      <c r="C119" s="91"/>
      <c r="D119" s="91"/>
      <c r="E119" s="91"/>
      <c r="F119" s="91"/>
      <c r="G119" s="91"/>
      <c r="H119" s="91"/>
      <c r="I119" s="91"/>
      <c r="J119" s="92"/>
    </row>
    <row r="120" spans="1:13" ht="15.5" x14ac:dyDescent="0.35">
      <c r="A120" s="86">
        <v>1</v>
      </c>
      <c r="B120" s="87"/>
      <c r="C120" s="13" t="s">
        <v>196</v>
      </c>
      <c r="D120" s="86">
        <f>77.66*10.764</f>
        <v>835.93223999999987</v>
      </c>
      <c r="E120" s="87"/>
      <c r="F120" s="27">
        <v>0</v>
      </c>
      <c r="G120" s="13">
        <v>1421</v>
      </c>
      <c r="H120" s="13" t="s">
        <v>160</v>
      </c>
      <c r="I120" s="70" t="s">
        <v>195</v>
      </c>
      <c r="J120" s="71"/>
    </row>
    <row r="121" spans="1:13" ht="15.5" x14ac:dyDescent="0.35">
      <c r="A121" s="86">
        <v>2</v>
      </c>
      <c r="B121" s="87"/>
      <c r="C121" s="13" t="s">
        <v>196</v>
      </c>
      <c r="D121" s="86">
        <f>77.66*10.764</f>
        <v>835.93223999999987</v>
      </c>
      <c r="E121" s="87"/>
      <c r="F121" s="27">
        <v>0</v>
      </c>
      <c r="G121" s="13">
        <v>1421</v>
      </c>
      <c r="H121" s="13" t="s">
        <v>160</v>
      </c>
      <c r="I121" s="74"/>
      <c r="J121" s="75"/>
    </row>
    <row r="122" spans="1:13" ht="19.5" customHeight="1" x14ac:dyDescent="0.35">
      <c r="A122" s="210" t="s">
        <v>175</v>
      </c>
      <c r="B122" s="211"/>
      <c r="C122" s="211"/>
      <c r="D122" s="211"/>
      <c r="E122" s="211"/>
      <c r="F122" s="211"/>
      <c r="G122" s="211"/>
      <c r="H122" s="211"/>
      <c r="I122" s="211"/>
      <c r="J122" s="212"/>
    </row>
    <row r="123" spans="1:13" ht="19.5" customHeight="1" x14ac:dyDescent="0.35">
      <c r="A123" s="90" t="s">
        <v>194</v>
      </c>
      <c r="B123" s="91"/>
      <c r="C123" s="91"/>
      <c r="D123" s="91"/>
      <c r="E123" s="91"/>
      <c r="F123" s="91"/>
      <c r="G123" s="91"/>
      <c r="H123" s="91"/>
      <c r="I123" s="91"/>
      <c r="J123" s="92"/>
    </row>
    <row r="124" spans="1:13" ht="15.75" customHeight="1" x14ac:dyDescent="0.35">
      <c r="A124" s="86">
        <v>1</v>
      </c>
      <c r="B124" s="87"/>
      <c r="C124" s="13" t="s">
        <v>179</v>
      </c>
      <c r="D124" s="86">
        <f>L124*M124</f>
        <v>142.08479999999997</v>
      </c>
      <c r="E124" s="87"/>
      <c r="F124" s="13">
        <v>0</v>
      </c>
      <c r="G124" s="13">
        <v>255</v>
      </c>
      <c r="H124" s="13" t="s">
        <v>160</v>
      </c>
      <c r="I124" s="70" t="str">
        <f>A123</f>
        <v>Ground floor  is for Commercial.</v>
      </c>
      <c r="J124" s="71"/>
      <c r="L124">
        <v>13.2</v>
      </c>
      <c r="M124">
        <v>10.763999999999999</v>
      </c>
    </row>
    <row r="125" spans="1:13" ht="15.5" x14ac:dyDescent="0.35">
      <c r="A125" s="86">
        <v>2</v>
      </c>
      <c r="B125" s="87"/>
      <c r="C125" s="13" t="s">
        <v>179</v>
      </c>
      <c r="D125" s="86">
        <f t="shared" ref="D125:D133" si="0">L125*M125</f>
        <v>121.84848</v>
      </c>
      <c r="E125" s="87"/>
      <c r="F125" s="13">
        <v>0</v>
      </c>
      <c r="G125" s="13">
        <v>223</v>
      </c>
      <c r="H125" s="13" t="s">
        <v>160</v>
      </c>
      <c r="I125" s="72"/>
      <c r="J125" s="73"/>
      <c r="L125">
        <v>11.32</v>
      </c>
      <c r="M125">
        <v>10.763999999999999</v>
      </c>
    </row>
    <row r="126" spans="1:13" ht="15.5" x14ac:dyDescent="0.35">
      <c r="A126" s="86">
        <v>3</v>
      </c>
      <c r="B126" s="87"/>
      <c r="C126" s="13" t="s">
        <v>179</v>
      </c>
      <c r="D126" s="86">
        <f t="shared" si="0"/>
        <v>164.25863999999999</v>
      </c>
      <c r="E126" s="87"/>
      <c r="F126" s="13">
        <v>0</v>
      </c>
      <c r="G126" s="13">
        <v>296</v>
      </c>
      <c r="H126" s="13" t="s">
        <v>160</v>
      </c>
      <c r="I126" s="72"/>
      <c r="J126" s="73"/>
      <c r="L126">
        <v>15.26</v>
      </c>
      <c r="M126">
        <v>10.763999999999999</v>
      </c>
    </row>
    <row r="127" spans="1:13" ht="15.5" x14ac:dyDescent="0.35">
      <c r="A127" s="86">
        <v>4</v>
      </c>
      <c r="B127" s="87"/>
      <c r="C127" s="13" t="s">
        <v>179</v>
      </c>
      <c r="D127" s="86">
        <f t="shared" si="0"/>
        <v>158.33843999999999</v>
      </c>
      <c r="E127" s="87"/>
      <c r="F127" s="13">
        <v>0</v>
      </c>
      <c r="G127" s="13">
        <v>284</v>
      </c>
      <c r="H127" s="13" t="s">
        <v>160</v>
      </c>
      <c r="I127" s="72"/>
      <c r="J127" s="73"/>
      <c r="L127">
        <v>14.71</v>
      </c>
      <c r="M127">
        <v>10.763999999999999</v>
      </c>
    </row>
    <row r="128" spans="1:13" ht="15.5" x14ac:dyDescent="0.35">
      <c r="A128" s="86">
        <v>5</v>
      </c>
      <c r="B128" s="87"/>
      <c r="C128" s="13" t="s">
        <v>179</v>
      </c>
      <c r="D128" s="86">
        <f t="shared" si="0"/>
        <v>101.50451999999999</v>
      </c>
      <c r="E128" s="87"/>
      <c r="F128" s="13">
        <v>0</v>
      </c>
      <c r="G128" s="13">
        <v>182</v>
      </c>
      <c r="H128" s="13" t="s">
        <v>160</v>
      </c>
      <c r="I128" s="72"/>
      <c r="J128" s="73"/>
      <c r="L128">
        <v>9.43</v>
      </c>
      <c r="M128">
        <v>10.763999999999999</v>
      </c>
    </row>
    <row r="129" spans="1:13" ht="15.5" x14ac:dyDescent="0.35">
      <c r="A129" s="86">
        <v>6</v>
      </c>
      <c r="B129" s="87"/>
      <c r="C129" s="13" t="s">
        <v>179</v>
      </c>
      <c r="D129" s="86">
        <f t="shared" si="0"/>
        <v>139.71672000000001</v>
      </c>
      <c r="E129" s="87"/>
      <c r="F129" s="13">
        <v>0</v>
      </c>
      <c r="G129" s="13">
        <v>254</v>
      </c>
      <c r="H129" s="13" t="s">
        <v>160</v>
      </c>
      <c r="I129" s="72"/>
      <c r="J129" s="73"/>
      <c r="L129">
        <v>12.98</v>
      </c>
      <c r="M129">
        <v>10.763999999999999</v>
      </c>
    </row>
    <row r="130" spans="1:13" ht="15.5" x14ac:dyDescent="0.35">
      <c r="A130" s="86">
        <v>7</v>
      </c>
      <c r="B130" s="87"/>
      <c r="C130" s="13" t="s">
        <v>179</v>
      </c>
      <c r="D130" s="86">
        <f t="shared" si="0"/>
        <v>129.16800000000001</v>
      </c>
      <c r="E130" s="87"/>
      <c r="F130" s="13">
        <v>0</v>
      </c>
      <c r="G130" s="13">
        <v>233</v>
      </c>
      <c r="H130" s="13" t="s">
        <v>160</v>
      </c>
      <c r="I130" s="72"/>
      <c r="J130" s="73"/>
      <c r="L130">
        <v>12</v>
      </c>
      <c r="M130">
        <v>10.763999999999999</v>
      </c>
    </row>
    <row r="131" spans="1:13" ht="15.5" x14ac:dyDescent="0.35">
      <c r="A131" s="86">
        <v>8</v>
      </c>
      <c r="B131" s="87"/>
      <c r="C131" s="13" t="s">
        <v>179</v>
      </c>
      <c r="D131" s="86">
        <f t="shared" si="0"/>
        <v>164.25863999999999</v>
      </c>
      <c r="E131" s="87"/>
      <c r="F131" s="13">
        <v>0</v>
      </c>
      <c r="G131" s="13">
        <v>296</v>
      </c>
      <c r="H131" s="13" t="s">
        <v>160</v>
      </c>
      <c r="I131" s="72"/>
      <c r="J131" s="73"/>
      <c r="L131">
        <v>15.26</v>
      </c>
      <c r="M131">
        <v>10.763999999999999</v>
      </c>
    </row>
    <row r="132" spans="1:13" ht="15.5" x14ac:dyDescent="0.35">
      <c r="A132" s="86">
        <v>9</v>
      </c>
      <c r="B132" s="87"/>
      <c r="C132" s="13" t="s">
        <v>179</v>
      </c>
      <c r="D132" s="86">
        <f t="shared" si="0"/>
        <v>121.84848</v>
      </c>
      <c r="E132" s="87"/>
      <c r="F132" s="13">
        <v>0</v>
      </c>
      <c r="G132" s="13">
        <v>223</v>
      </c>
      <c r="H132" s="13" t="s">
        <v>160</v>
      </c>
      <c r="I132" s="72"/>
      <c r="J132" s="73"/>
      <c r="L132">
        <v>11.32</v>
      </c>
      <c r="M132">
        <v>10.763999999999999</v>
      </c>
    </row>
    <row r="133" spans="1:13" ht="15.5" x14ac:dyDescent="0.35">
      <c r="A133" s="86">
        <v>10</v>
      </c>
      <c r="B133" s="87"/>
      <c r="C133" s="13" t="s">
        <v>179</v>
      </c>
      <c r="D133" s="86">
        <f t="shared" si="0"/>
        <v>102.15035999999999</v>
      </c>
      <c r="E133" s="87"/>
      <c r="F133" s="13">
        <v>0</v>
      </c>
      <c r="G133" s="13">
        <v>182</v>
      </c>
      <c r="H133" s="13" t="s">
        <v>160</v>
      </c>
      <c r="I133" s="72"/>
      <c r="J133" s="73"/>
      <c r="L133">
        <v>9.49</v>
      </c>
      <c r="M133">
        <v>10.763999999999999</v>
      </c>
    </row>
    <row r="134" spans="1:13" ht="15.5" x14ac:dyDescent="0.35">
      <c r="A134" s="86">
        <v>1</v>
      </c>
      <c r="B134" s="87"/>
      <c r="C134" s="13" t="s">
        <v>161</v>
      </c>
      <c r="D134" s="86">
        <f>L134*M134</f>
        <v>340.57295999999997</v>
      </c>
      <c r="E134" s="87"/>
      <c r="F134" s="13">
        <v>0</v>
      </c>
      <c r="G134" s="28">
        <v>579</v>
      </c>
      <c r="H134" s="13" t="s">
        <v>160</v>
      </c>
      <c r="I134" s="74"/>
      <c r="J134" s="75"/>
      <c r="K134">
        <v>11</v>
      </c>
      <c r="L134" s="26">
        <v>31.64</v>
      </c>
      <c r="M134">
        <v>10.763999999999999</v>
      </c>
    </row>
    <row r="135" spans="1:13" ht="15" x14ac:dyDescent="0.35">
      <c r="A135" s="90" t="s">
        <v>180</v>
      </c>
      <c r="B135" s="91"/>
      <c r="C135" s="91"/>
      <c r="D135" s="91"/>
      <c r="E135" s="91"/>
      <c r="F135" s="91"/>
      <c r="G135" s="91"/>
      <c r="H135" s="91"/>
      <c r="I135" s="91"/>
      <c r="J135" s="92"/>
    </row>
    <row r="136" spans="1:13" ht="15.75" customHeight="1" x14ac:dyDescent="0.35">
      <c r="A136" s="86">
        <v>1</v>
      </c>
      <c r="B136" s="87"/>
      <c r="C136" s="13" t="s">
        <v>161</v>
      </c>
      <c r="D136" s="86">
        <f t="shared" ref="D136:D141" si="1">L136*M136</f>
        <v>341.00351999999998</v>
      </c>
      <c r="E136" s="87"/>
      <c r="F136" s="13">
        <v>0</v>
      </c>
      <c r="G136" s="13">
        <v>580</v>
      </c>
      <c r="H136" s="13" t="s">
        <v>160</v>
      </c>
      <c r="I136" s="70" t="str">
        <f>A135</f>
        <v xml:space="preserve">1st to 4th floor </v>
      </c>
      <c r="J136" s="71"/>
      <c r="L136">
        <v>31.68</v>
      </c>
      <c r="M136">
        <v>10.763999999999999</v>
      </c>
    </row>
    <row r="137" spans="1:13" ht="15.5" x14ac:dyDescent="0.35">
      <c r="A137" s="86">
        <v>2</v>
      </c>
      <c r="B137" s="87"/>
      <c r="C137" s="13" t="s">
        <v>161</v>
      </c>
      <c r="D137" s="86">
        <f t="shared" si="1"/>
        <v>340.57295999999997</v>
      </c>
      <c r="E137" s="87"/>
      <c r="F137" s="13">
        <v>0</v>
      </c>
      <c r="G137" s="13">
        <v>579</v>
      </c>
      <c r="H137" s="13" t="s">
        <v>160</v>
      </c>
      <c r="I137" s="72"/>
      <c r="J137" s="73"/>
      <c r="L137">
        <v>31.64</v>
      </c>
      <c r="M137">
        <v>10.763999999999999</v>
      </c>
    </row>
    <row r="138" spans="1:13" ht="15.5" x14ac:dyDescent="0.35">
      <c r="A138" s="86">
        <v>3</v>
      </c>
      <c r="B138" s="87"/>
      <c r="C138" s="13" t="s">
        <v>161</v>
      </c>
      <c r="D138" s="86">
        <f t="shared" si="1"/>
        <v>340.57295999999997</v>
      </c>
      <c r="E138" s="87"/>
      <c r="F138" s="13">
        <v>0</v>
      </c>
      <c r="G138" s="13">
        <v>579</v>
      </c>
      <c r="H138" s="13" t="s">
        <v>160</v>
      </c>
      <c r="I138" s="72"/>
      <c r="J138" s="73"/>
      <c r="L138">
        <v>31.64</v>
      </c>
      <c r="M138">
        <v>10.763999999999999</v>
      </c>
    </row>
    <row r="139" spans="1:13" ht="15.5" x14ac:dyDescent="0.35">
      <c r="A139" s="86">
        <v>4</v>
      </c>
      <c r="B139" s="87"/>
      <c r="C139" s="13" t="s">
        <v>161</v>
      </c>
      <c r="D139" s="86">
        <f t="shared" si="1"/>
        <v>351.01403999999997</v>
      </c>
      <c r="E139" s="87"/>
      <c r="F139" s="13">
        <v>0</v>
      </c>
      <c r="G139" s="13">
        <v>597</v>
      </c>
      <c r="H139" s="13" t="s">
        <v>160</v>
      </c>
      <c r="I139" s="72"/>
      <c r="J139" s="73"/>
      <c r="L139">
        <v>32.61</v>
      </c>
      <c r="M139">
        <v>10.763999999999999</v>
      </c>
    </row>
    <row r="140" spans="1:13" ht="15.5" x14ac:dyDescent="0.35">
      <c r="A140" s="86">
        <v>5</v>
      </c>
      <c r="B140" s="87"/>
      <c r="C140" s="13" t="s">
        <v>182</v>
      </c>
      <c r="D140" s="86">
        <f t="shared" si="1"/>
        <v>438.52535999999998</v>
      </c>
      <c r="E140" s="87"/>
      <c r="F140" s="13">
        <v>0</v>
      </c>
      <c r="G140" s="13">
        <v>746</v>
      </c>
      <c r="H140" s="13" t="s">
        <v>160</v>
      </c>
      <c r="I140" s="72"/>
      <c r="J140" s="73"/>
      <c r="L140">
        <v>40.74</v>
      </c>
      <c r="M140">
        <v>10.763999999999999</v>
      </c>
    </row>
    <row r="141" spans="1:13" ht="15.5" x14ac:dyDescent="0.35">
      <c r="A141" s="86">
        <v>6</v>
      </c>
      <c r="B141" s="87"/>
      <c r="C141" s="13" t="s">
        <v>161</v>
      </c>
      <c r="D141" s="86">
        <f t="shared" si="1"/>
        <v>340.57295999999997</v>
      </c>
      <c r="E141" s="87"/>
      <c r="F141" s="13">
        <v>0</v>
      </c>
      <c r="G141" s="13">
        <v>579</v>
      </c>
      <c r="H141" s="13" t="s">
        <v>160</v>
      </c>
      <c r="I141" s="74"/>
      <c r="J141" s="75"/>
      <c r="K141">
        <v>24</v>
      </c>
      <c r="L141">
        <v>31.64</v>
      </c>
      <c r="M141">
        <v>10.763999999999999</v>
      </c>
    </row>
    <row r="142" spans="1:13" ht="19.5" customHeight="1" x14ac:dyDescent="0.35">
      <c r="A142" s="210" t="s">
        <v>215</v>
      </c>
      <c r="B142" s="211"/>
      <c r="C142" s="211"/>
      <c r="D142" s="211"/>
      <c r="E142" s="211"/>
      <c r="F142" s="211"/>
      <c r="G142" s="211"/>
      <c r="H142" s="211"/>
      <c r="I142" s="211"/>
      <c r="J142" s="212"/>
    </row>
    <row r="143" spans="1:13" ht="19.5" customHeight="1" x14ac:dyDescent="0.35">
      <c r="A143" s="90" t="s">
        <v>197</v>
      </c>
      <c r="B143" s="91"/>
      <c r="C143" s="91"/>
      <c r="D143" s="91"/>
      <c r="E143" s="91"/>
      <c r="F143" s="91"/>
      <c r="G143" s="91"/>
      <c r="H143" s="91"/>
      <c r="I143" s="91"/>
      <c r="J143" s="92"/>
    </row>
    <row r="144" spans="1:13" ht="15.5" x14ac:dyDescent="0.35">
      <c r="A144" s="86">
        <v>1</v>
      </c>
      <c r="B144" s="87"/>
      <c r="C144" s="13" t="s">
        <v>179</v>
      </c>
      <c r="D144" s="86">
        <f>13.2*10.764</f>
        <v>142.08479999999997</v>
      </c>
      <c r="E144" s="87"/>
      <c r="F144" s="13">
        <v>0</v>
      </c>
      <c r="G144" s="13">
        <v>255</v>
      </c>
      <c r="H144" s="13" t="s">
        <v>160</v>
      </c>
      <c r="I144" s="70" t="s">
        <v>213</v>
      </c>
      <c r="J144" s="71"/>
    </row>
    <row r="145" spans="1:10" ht="15.5" x14ac:dyDescent="0.35">
      <c r="A145" s="86">
        <v>2</v>
      </c>
      <c r="B145" s="87"/>
      <c r="C145" s="13" t="s">
        <v>179</v>
      </c>
      <c r="D145" s="86">
        <f>11.32*10.764</f>
        <v>121.84848</v>
      </c>
      <c r="E145" s="87"/>
      <c r="F145" s="13">
        <v>0</v>
      </c>
      <c r="G145" s="13">
        <v>223</v>
      </c>
      <c r="H145" s="13" t="s">
        <v>160</v>
      </c>
      <c r="I145" s="72"/>
      <c r="J145" s="73"/>
    </row>
    <row r="146" spans="1:10" ht="15.5" x14ac:dyDescent="0.35">
      <c r="A146" s="86">
        <v>3</v>
      </c>
      <c r="B146" s="87"/>
      <c r="C146" s="13" t="s">
        <v>179</v>
      </c>
      <c r="D146" s="86">
        <f>15.26*10.764</f>
        <v>164.25863999999999</v>
      </c>
      <c r="E146" s="87"/>
      <c r="F146" s="13">
        <v>0</v>
      </c>
      <c r="G146" s="13">
        <v>296</v>
      </c>
      <c r="H146" s="13" t="s">
        <v>160</v>
      </c>
      <c r="I146" s="72"/>
      <c r="J146" s="73"/>
    </row>
    <row r="147" spans="1:10" ht="15.5" x14ac:dyDescent="0.35">
      <c r="A147" s="86">
        <v>4</v>
      </c>
      <c r="B147" s="87"/>
      <c r="C147" s="13" t="s">
        <v>179</v>
      </c>
      <c r="D147" s="86">
        <f>14.71*10.764</f>
        <v>158.33843999999999</v>
      </c>
      <c r="E147" s="87"/>
      <c r="F147" s="13">
        <v>0</v>
      </c>
      <c r="G147" s="13">
        <v>284</v>
      </c>
      <c r="H147" s="13" t="s">
        <v>160</v>
      </c>
      <c r="I147" s="72"/>
      <c r="J147" s="73"/>
    </row>
    <row r="148" spans="1:10" ht="15.5" x14ac:dyDescent="0.35">
      <c r="A148" s="86">
        <v>5</v>
      </c>
      <c r="B148" s="87"/>
      <c r="C148" s="13" t="s">
        <v>179</v>
      </c>
      <c r="D148" s="86">
        <f>9.43*10.764</f>
        <v>101.50451999999999</v>
      </c>
      <c r="E148" s="87"/>
      <c r="F148" s="13">
        <v>0</v>
      </c>
      <c r="G148" s="13">
        <v>182</v>
      </c>
      <c r="H148" s="13" t="s">
        <v>160</v>
      </c>
      <c r="I148" s="72"/>
      <c r="J148" s="73"/>
    </row>
    <row r="149" spans="1:10" ht="15.5" x14ac:dyDescent="0.35">
      <c r="A149" s="86">
        <v>6</v>
      </c>
      <c r="B149" s="87"/>
      <c r="C149" s="13" t="s">
        <v>179</v>
      </c>
      <c r="D149" s="86">
        <f>12.98*10.764</f>
        <v>139.71672000000001</v>
      </c>
      <c r="E149" s="87"/>
      <c r="F149" s="13">
        <v>0</v>
      </c>
      <c r="G149" s="13">
        <v>254</v>
      </c>
      <c r="H149" s="13" t="s">
        <v>160</v>
      </c>
      <c r="I149" s="72"/>
      <c r="J149" s="73"/>
    </row>
    <row r="150" spans="1:10" ht="15.5" x14ac:dyDescent="0.35">
      <c r="A150" s="86">
        <v>7</v>
      </c>
      <c r="B150" s="87"/>
      <c r="C150" s="13" t="s">
        <v>179</v>
      </c>
      <c r="D150" s="86">
        <f>12*10.764</f>
        <v>129.16800000000001</v>
      </c>
      <c r="E150" s="87"/>
      <c r="F150" s="13">
        <v>0</v>
      </c>
      <c r="G150" s="13">
        <v>233</v>
      </c>
      <c r="H150" s="13" t="s">
        <v>160</v>
      </c>
      <c r="I150" s="72"/>
      <c r="J150" s="73"/>
    </row>
    <row r="151" spans="1:10" ht="15.5" x14ac:dyDescent="0.35">
      <c r="A151" s="86">
        <v>8</v>
      </c>
      <c r="B151" s="87"/>
      <c r="C151" s="13" t="s">
        <v>179</v>
      </c>
      <c r="D151" s="86">
        <f>16.26*10.764</f>
        <v>175.02264</v>
      </c>
      <c r="E151" s="87"/>
      <c r="F151" s="13">
        <v>0</v>
      </c>
      <c r="G151" s="13">
        <v>296</v>
      </c>
      <c r="H151" s="13" t="s">
        <v>160</v>
      </c>
      <c r="I151" s="72"/>
      <c r="J151" s="73"/>
    </row>
    <row r="152" spans="1:10" ht="15.5" x14ac:dyDescent="0.35">
      <c r="A152" s="86">
        <v>9</v>
      </c>
      <c r="B152" s="87"/>
      <c r="C152" s="13" t="s">
        <v>179</v>
      </c>
      <c r="D152" s="86">
        <f>11.32*10.764</f>
        <v>121.84848</v>
      </c>
      <c r="E152" s="87"/>
      <c r="F152" s="13">
        <v>0</v>
      </c>
      <c r="G152" s="13">
        <v>223</v>
      </c>
      <c r="H152" s="13" t="s">
        <v>160</v>
      </c>
      <c r="I152" s="72"/>
      <c r="J152" s="73"/>
    </row>
    <row r="153" spans="1:10" ht="15.5" x14ac:dyDescent="0.35">
      <c r="A153" s="86">
        <v>10</v>
      </c>
      <c r="B153" s="87"/>
      <c r="C153" s="13" t="s">
        <v>179</v>
      </c>
      <c r="D153" s="86">
        <f>9.46*10.764</f>
        <v>101.82744000000001</v>
      </c>
      <c r="E153" s="87"/>
      <c r="F153" s="13">
        <v>0</v>
      </c>
      <c r="G153" s="13">
        <v>182</v>
      </c>
      <c r="H153" s="13" t="s">
        <v>160</v>
      </c>
      <c r="I153" s="72"/>
      <c r="J153" s="73"/>
    </row>
    <row r="154" spans="1:10" ht="15.5" x14ac:dyDescent="0.35">
      <c r="A154" s="86">
        <v>1</v>
      </c>
      <c r="B154" s="87"/>
      <c r="C154" s="13" t="s">
        <v>199</v>
      </c>
      <c r="D154" s="86">
        <f>31.64*10.764</f>
        <v>340.57295999999997</v>
      </c>
      <c r="E154" s="87"/>
      <c r="F154" s="27">
        <v>0</v>
      </c>
      <c r="G154" s="28">
        <v>579</v>
      </c>
      <c r="H154" s="13" t="s">
        <v>160</v>
      </c>
      <c r="I154" s="74"/>
      <c r="J154" s="75"/>
    </row>
    <row r="155" spans="1:10" ht="15" x14ac:dyDescent="0.35">
      <c r="A155" s="90" t="s">
        <v>198</v>
      </c>
      <c r="B155" s="91"/>
      <c r="C155" s="91"/>
      <c r="D155" s="91"/>
      <c r="E155" s="91"/>
      <c r="F155" s="91"/>
      <c r="G155" s="91"/>
      <c r="H155" s="91"/>
      <c r="I155" s="91"/>
      <c r="J155" s="92"/>
    </row>
    <row r="156" spans="1:10" ht="15.5" x14ac:dyDescent="0.35">
      <c r="A156" s="86">
        <v>1</v>
      </c>
      <c r="B156" s="87"/>
      <c r="C156" s="13" t="s">
        <v>200</v>
      </c>
      <c r="D156" s="86">
        <f>9.08*10.764</f>
        <v>97.73711999999999</v>
      </c>
      <c r="E156" s="87"/>
      <c r="F156" s="27">
        <v>0</v>
      </c>
      <c r="G156" s="13">
        <v>174</v>
      </c>
      <c r="H156" s="13" t="s">
        <v>160</v>
      </c>
      <c r="I156" s="70" t="s">
        <v>214</v>
      </c>
      <c r="J156" s="71"/>
    </row>
    <row r="157" spans="1:10" ht="15.5" x14ac:dyDescent="0.35">
      <c r="A157" s="86">
        <v>2</v>
      </c>
      <c r="B157" s="87"/>
      <c r="C157" s="13" t="s">
        <v>200</v>
      </c>
      <c r="D157" s="86">
        <f>8.17*10.764</f>
        <v>87.941879999999998</v>
      </c>
      <c r="E157" s="87"/>
      <c r="F157" s="27">
        <v>0</v>
      </c>
      <c r="G157" s="13">
        <v>160</v>
      </c>
      <c r="H157" s="13" t="s">
        <v>160</v>
      </c>
      <c r="I157" s="72"/>
      <c r="J157" s="73"/>
    </row>
    <row r="158" spans="1:10" ht="15.5" x14ac:dyDescent="0.35">
      <c r="A158" s="86">
        <v>3</v>
      </c>
      <c r="B158" s="87"/>
      <c r="C158" s="13" t="s">
        <v>200</v>
      </c>
      <c r="D158" s="86">
        <f>11.14*10.764</f>
        <v>119.91096</v>
      </c>
      <c r="E158" s="87"/>
      <c r="F158" s="27">
        <v>0</v>
      </c>
      <c r="G158" s="13">
        <v>215</v>
      </c>
      <c r="H158" s="13" t="s">
        <v>160</v>
      </c>
      <c r="I158" s="72"/>
      <c r="J158" s="73"/>
    </row>
    <row r="159" spans="1:10" ht="15.5" x14ac:dyDescent="0.35">
      <c r="A159" s="86">
        <v>4</v>
      </c>
      <c r="B159" s="87"/>
      <c r="C159" s="13" t="s">
        <v>200</v>
      </c>
      <c r="D159" s="86">
        <f>10.59*10.764</f>
        <v>113.99075999999999</v>
      </c>
      <c r="E159" s="87"/>
      <c r="F159" s="27">
        <v>0</v>
      </c>
      <c r="G159" s="13">
        <v>207</v>
      </c>
      <c r="H159" s="13" t="s">
        <v>160</v>
      </c>
      <c r="I159" s="72"/>
      <c r="J159" s="73"/>
    </row>
    <row r="160" spans="1:10" ht="15.5" x14ac:dyDescent="0.35">
      <c r="A160" s="86">
        <v>5</v>
      </c>
      <c r="B160" s="87"/>
      <c r="C160" s="13" t="s">
        <v>200</v>
      </c>
      <c r="D160" s="86">
        <f>5.98*10.764</f>
        <v>64.368719999999996</v>
      </c>
      <c r="E160" s="87"/>
      <c r="F160" s="13">
        <v>0</v>
      </c>
      <c r="G160" s="13">
        <v>115</v>
      </c>
      <c r="H160" s="13" t="s">
        <v>160</v>
      </c>
      <c r="I160" s="74"/>
      <c r="J160" s="75"/>
    </row>
    <row r="161" spans="1:10" ht="15.5" x14ac:dyDescent="0.35">
      <c r="A161" s="86">
        <v>6</v>
      </c>
      <c r="B161" s="87"/>
      <c r="C161" s="13" t="s">
        <v>200</v>
      </c>
      <c r="D161" s="86">
        <f>7.87*10.764</f>
        <v>84.712679999999992</v>
      </c>
      <c r="E161" s="87"/>
      <c r="F161" s="27">
        <v>0</v>
      </c>
      <c r="G161" s="13">
        <v>152</v>
      </c>
      <c r="H161" s="13" t="s">
        <v>160</v>
      </c>
      <c r="I161" s="70" t="s">
        <v>214</v>
      </c>
      <c r="J161" s="71"/>
    </row>
    <row r="162" spans="1:10" ht="15.5" x14ac:dyDescent="0.35">
      <c r="A162" s="86">
        <v>7</v>
      </c>
      <c r="B162" s="87"/>
      <c r="C162" s="13" t="s">
        <v>200</v>
      </c>
      <c r="D162" s="86">
        <f>11.14*10.764</f>
        <v>119.91096</v>
      </c>
      <c r="E162" s="87"/>
      <c r="F162" s="27">
        <v>0</v>
      </c>
      <c r="G162" s="13">
        <v>215</v>
      </c>
      <c r="H162" s="13" t="s">
        <v>160</v>
      </c>
      <c r="I162" s="72"/>
      <c r="J162" s="73"/>
    </row>
    <row r="163" spans="1:10" ht="15.5" x14ac:dyDescent="0.35">
      <c r="A163" s="86">
        <v>8</v>
      </c>
      <c r="B163" s="87"/>
      <c r="C163" s="13" t="s">
        <v>200</v>
      </c>
      <c r="D163" s="86">
        <f>8.17*10.764</f>
        <v>87.941879999999998</v>
      </c>
      <c r="E163" s="87"/>
      <c r="F163" s="27">
        <v>0</v>
      </c>
      <c r="G163" s="13">
        <v>160</v>
      </c>
      <c r="H163" s="13" t="s">
        <v>160</v>
      </c>
      <c r="I163" s="72"/>
      <c r="J163" s="73"/>
    </row>
    <row r="164" spans="1:10" ht="15.5" x14ac:dyDescent="0.35">
      <c r="A164" s="86">
        <v>9</v>
      </c>
      <c r="B164" s="87"/>
      <c r="C164" s="13" t="s">
        <v>200</v>
      </c>
      <c r="D164" s="86">
        <f>9.08*10.764</f>
        <v>97.73711999999999</v>
      </c>
      <c r="E164" s="87"/>
      <c r="F164" s="27">
        <v>0</v>
      </c>
      <c r="G164" s="13">
        <v>174</v>
      </c>
      <c r="H164" s="13" t="s">
        <v>160</v>
      </c>
      <c r="I164" s="72"/>
      <c r="J164" s="73"/>
    </row>
    <row r="165" spans="1:10" ht="15.5" x14ac:dyDescent="0.35">
      <c r="A165" s="86">
        <v>1</v>
      </c>
      <c r="B165" s="87"/>
      <c r="C165" s="13" t="s">
        <v>199</v>
      </c>
      <c r="D165" s="86">
        <f>31.68*10.764</f>
        <v>341.00351999999998</v>
      </c>
      <c r="E165" s="87"/>
      <c r="F165" s="27">
        <v>0</v>
      </c>
      <c r="G165" s="13">
        <v>580</v>
      </c>
      <c r="H165" s="13" t="s">
        <v>160</v>
      </c>
      <c r="I165" s="72"/>
      <c r="J165" s="73"/>
    </row>
    <row r="166" spans="1:10" ht="15.5" x14ac:dyDescent="0.35">
      <c r="A166" s="86">
        <v>2</v>
      </c>
      <c r="B166" s="87"/>
      <c r="C166" s="13" t="s">
        <v>199</v>
      </c>
      <c r="D166" s="86">
        <f>31.64*10.764</f>
        <v>340.57295999999997</v>
      </c>
      <c r="E166" s="87"/>
      <c r="F166" s="27">
        <v>0</v>
      </c>
      <c r="G166" s="13">
        <v>579</v>
      </c>
      <c r="H166" s="13" t="s">
        <v>160</v>
      </c>
      <c r="I166" s="72"/>
      <c r="J166" s="73"/>
    </row>
    <row r="167" spans="1:10" ht="15.5" x14ac:dyDescent="0.35">
      <c r="A167" s="86">
        <v>3</v>
      </c>
      <c r="B167" s="87"/>
      <c r="C167" s="13" t="s">
        <v>199</v>
      </c>
      <c r="D167" s="86">
        <f>31.64*10.764</f>
        <v>340.57295999999997</v>
      </c>
      <c r="E167" s="87"/>
      <c r="F167" s="27">
        <v>0</v>
      </c>
      <c r="G167" s="13">
        <v>579</v>
      </c>
      <c r="H167" s="13" t="s">
        <v>160</v>
      </c>
      <c r="I167" s="74"/>
      <c r="J167" s="75"/>
    </row>
    <row r="168" spans="1:10" ht="15" x14ac:dyDescent="0.35">
      <c r="A168" s="90" t="s">
        <v>201</v>
      </c>
      <c r="B168" s="91"/>
      <c r="C168" s="91"/>
      <c r="D168" s="91"/>
      <c r="E168" s="91"/>
      <c r="F168" s="91"/>
      <c r="G168" s="91"/>
      <c r="H168" s="91"/>
      <c r="I168" s="91"/>
      <c r="J168" s="92"/>
    </row>
    <row r="169" spans="1:10" ht="15.5" x14ac:dyDescent="0.35">
      <c r="A169" s="86">
        <v>1</v>
      </c>
      <c r="B169" s="87"/>
      <c r="C169" s="13" t="s">
        <v>199</v>
      </c>
      <c r="D169" s="86">
        <f>28.38*10.764</f>
        <v>305.48231999999996</v>
      </c>
      <c r="E169" s="87"/>
      <c r="F169" s="27">
        <v>0</v>
      </c>
      <c r="G169" s="13">
        <v>580</v>
      </c>
      <c r="H169" s="13" t="s">
        <v>160</v>
      </c>
      <c r="I169" s="70" t="s">
        <v>201</v>
      </c>
      <c r="J169" s="71"/>
    </row>
    <row r="170" spans="1:10" ht="15.5" x14ac:dyDescent="0.35">
      <c r="A170" s="86">
        <v>2</v>
      </c>
      <c r="B170" s="87"/>
      <c r="C170" s="13" t="s">
        <v>199</v>
      </c>
      <c r="D170" s="86">
        <f>25.59*10.764</f>
        <v>275.45076</v>
      </c>
      <c r="E170" s="87"/>
      <c r="F170" s="27">
        <v>0</v>
      </c>
      <c r="G170" s="13">
        <v>579</v>
      </c>
      <c r="H170" s="13" t="s">
        <v>160</v>
      </c>
      <c r="I170" s="72"/>
      <c r="J170" s="73"/>
    </row>
    <row r="171" spans="1:10" ht="15.5" x14ac:dyDescent="0.35">
      <c r="A171" s="86">
        <v>3</v>
      </c>
      <c r="B171" s="87"/>
      <c r="C171" s="13" t="s">
        <v>199</v>
      </c>
      <c r="D171" s="86">
        <f>25.59*10.764</f>
        <v>275.45076</v>
      </c>
      <c r="E171" s="87"/>
      <c r="F171" s="27">
        <v>0</v>
      </c>
      <c r="G171" s="13">
        <v>579</v>
      </c>
      <c r="H171" s="13" t="s">
        <v>160</v>
      </c>
      <c r="I171" s="72"/>
      <c r="J171" s="73"/>
    </row>
    <row r="172" spans="1:10" ht="15.5" x14ac:dyDescent="0.35">
      <c r="A172" s="86">
        <v>4</v>
      </c>
      <c r="B172" s="87"/>
      <c r="C172" s="13" t="s">
        <v>199</v>
      </c>
      <c r="D172" s="86">
        <f>26.8*10.764</f>
        <v>288.47519999999997</v>
      </c>
      <c r="E172" s="87"/>
      <c r="F172" s="27">
        <v>0</v>
      </c>
      <c r="G172" s="13">
        <v>597</v>
      </c>
      <c r="H172" s="13" t="s">
        <v>160</v>
      </c>
      <c r="I172" s="72"/>
      <c r="J172" s="73"/>
    </row>
    <row r="173" spans="1:10" ht="15.5" x14ac:dyDescent="0.35">
      <c r="A173" s="86">
        <v>5</v>
      </c>
      <c r="B173" s="87"/>
      <c r="C173" s="13" t="s">
        <v>199</v>
      </c>
      <c r="D173" s="86">
        <f>34.69*10.764</f>
        <v>373.40315999999996</v>
      </c>
      <c r="E173" s="87"/>
      <c r="F173" s="27">
        <v>0</v>
      </c>
      <c r="G173" s="13">
        <v>746</v>
      </c>
      <c r="H173" s="13" t="s">
        <v>160</v>
      </c>
      <c r="I173" s="72"/>
      <c r="J173" s="73"/>
    </row>
    <row r="174" spans="1:10" ht="15.5" x14ac:dyDescent="0.35">
      <c r="A174" s="86">
        <v>6</v>
      </c>
      <c r="B174" s="87"/>
      <c r="C174" s="13" t="s">
        <v>199</v>
      </c>
      <c r="D174" s="86">
        <f>25.59*10.764</f>
        <v>275.45076</v>
      </c>
      <c r="E174" s="87"/>
      <c r="F174" s="27">
        <v>0</v>
      </c>
      <c r="G174" s="13">
        <v>579</v>
      </c>
      <c r="H174" s="13" t="s">
        <v>160</v>
      </c>
      <c r="I174" s="74"/>
      <c r="J174" s="75"/>
    </row>
    <row r="175" spans="1:10" ht="19.5" customHeight="1" x14ac:dyDescent="0.35">
      <c r="A175" s="210" t="s">
        <v>202</v>
      </c>
      <c r="B175" s="211"/>
      <c r="C175" s="211"/>
      <c r="D175" s="211"/>
      <c r="E175" s="211"/>
      <c r="F175" s="211"/>
      <c r="G175" s="211"/>
      <c r="H175" s="211"/>
      <c r="I175" s="211"/>
      <c r="J175" s="212"/>
    </row>
    <row r="176" spans="1:10" ht="19.5" customHeight="1" x14ac:dyDescent="0.35">
      <c r="A176" s="90" t="s">
        <v>194</v>
      </c>
      <c r="B176" s="91"/>
      <c r="C176" s="91"/>
      <c r="D176" s="91"/>
      <c r="E176" s="91"/>
      <c r="F176" s="91"/>
      <c r="G176" s="91"/>
      <c r="H176" s="91"/>
      <c r="I176" s="91"/>
      <c r="J176" s="92"/>
    </row>
    <row r="177" spans="1:10" ht="15.5" x14ac:dyDescent="0.35">
      <c r="A177" s="86">
        <v>1</v>
      </c>
      <c r="B177" s="87"/>
      <c r="C177" s="13" t="s">
        <v>179</v>
      </c>
      <c r="D177" s="86">
        <f>13.2*10.764</f>
        <v>142.08479999999997</v>
      </c>
      <c r="E177" s="87"/>
      <c r="F177" s="27">
        <v>0</v>
      </c>
      <c r="G177" s="13">
        <v>255</v>
      </c>
      <c r="H177" s="13" t="s">
        <v>160</v>
      </c>
      <c r="I177" s="70" t="s">
        <v>213</v>
      </c>
      <c r="J177" s="71"/>
    </row>
    <row r="178" spans="1:10" ht="15.5" x14ac:dyDescent="0.35">
      <c r="A178" s="86">
        <v>2</v>
      </c>
      <c r="B178" s="87"/>
      <c r="C178" s="13" t="s">
        <v>179</v>
      </c>
      <c r="D178" s="86">
        <f>11.32*10.764</f>
        <v>121.84848</v>
      </c>
      <c r="E178" s="87"/>
      <c r="F178" s="27">
        <v>0</v>
      </c>
      <c r="G178" s="13">
        <v>223</v>
      </c>
      <c r="H178" s="13" t="s">
        <v>160</v>
      </c>
      <c r="I178" s="72"/>
      <c r="J178" s="73"/>
    </row>
    <row r="179" spans="1:10" ht="15.5" x14ac:dyDescent="0.35">
      <c r="A179" s="86">
        <v>3</v>
      </c>
      <c r="B179" s="87"/>
      <c r="C179" s="13" t="s">
        <v>179</v>
      </c>
      <c r="D179" s="86">
        <f>15.26*10.764</f>
        <v>164.25863999999999</v>
      </c>
      <c r="E179" s="87"/>
      <c r="F179" s="27">
        <v>0</v>
      </c>
      <c r="G179" s="13">
        <v>296</v>
      </c>
      <c r="H179" s="13" t="s">
        <v>160</v>
      </c>
      <c r="I179" s="72"/>
      <c r="J179" s="73"/>
    </row>
    <row r="180" spans="1:10" ht="15.5" x14ac:dyDescent="0.35">
      <c r="A180" s="86">
        <v>4</v>
      </c>
      <c r="B180" s="87"/>
      <c r="C180" s="13" t="s">
        <v>179</v>
      </c>
      <c r="D180" s="86">
        <f>14.71*10.764</f>
        <v>158.33843999999999</v>
      </c>
      <c r="E180" s="87"/>
      <c r="F180" s="27">
        <v>0</v>
      </c>
      <c r="G180" s="13">
        <v>284</v>
      </c>
      <c r="H180" s="13" t="s">
        <v>160</v>
      </c>
      <c r="I180" s="72"/>
      <c r="J180" s="73"/>
    </row>
    <row r="181" spans="1:10" ht="15.5" x14ac:dyDescent="0.35">
      <c r="A181" s="86">
        <v>5</v>
      </c>
      <c r="B181" s="87"/>
      <c r="C181" s="13" t="s">
        <v>179</v>
      </c>
      <c r="D181" s="86">
        <f>9.43*10.764</f>
        <v>101.50451999999999</v>
      </c>
      <c r="E181" s="87"/>
      <c r="F181" s="27">
        <v>0</v>
      </c>
      <c r="G181" s="13">
        <v>182</v>
      </c>
      <c r="H181" s="13" t="s">
        <v>160</v>
      </c>
      <c r="I181" s="72"/>
      <c r="J181" s="73"/>
    </row>
    <row r="182" spans="1:10" ht="15.5" x14ac:dyDescent="0.35">
      <c r="A182" s="86">
        <v>6</v>
      </c>
      <c r="B182" s="87"/>
      <c r="C182" s="13" t="s">
        <v>179</v>
      </c>
      <c r="D182" s="86">
        <f>12.98*10.764</f>
        <v>139.71672000000001</v>
      </c>
      <c r="E182" s="87"/>
      <c r="F182" s="13">
        <v>0</v>
      </c>
      <c r="G182" s="13">
        <v>254</v>
      </c>
      <c r="H182" s="13" t="s">
        <v>160</v>
      </c>
      <c r="I182" s="72"/>
      <c r="J182" s="73"/>
    </row>
    <row r="183" spans="1:10" ht="15.5" x14ac:dyDescent="0.35">
      <c r="A183" s="86">
        <v>7</v>
      </c>
      <c r="B183" s="87"/>
      <c r="C183" s="13" t="s">
        <v>179</v>
      </c>
      <c r="D183" s="86">
        <f>12*10.764</f>
        <v>129.16800000000001</v>
      </c>
      <c r="E183" s="87"/>
      <c r="F183" s="27">
        <v>0</v>
      </c>
      <c r="G183" s="13">
        <v>233</v>
      </c>
      <c r="H183" s="13" t="s">
        <v>160</v>
      </c>
      <c r="I183" s="72"/>
      <c r="J183" s="73"/>
    </row>
    <row r="184" spans="1:10" ht="15.5" x14ac:dyDescent="0.35">
      <c r="A184" s="86">
        <v>8</v>
      </c>
      <c r="B184" s="87"/>
      <c r="C184" s="13" t="s">
        <v>179</v>
      </c>
      <c r="D184" s="86">
        <f>15.26*10.764</f>
        <v>164.25863999999999</v>
      </c>
      <c r="E184" s="87"/>
      <c r="F184" s="27">
        <v>0</v>
      </c>
      <c r="G184" s="13">
        <v>296</v>
      </c>
      <c r="H184" s="13" t="s">
        <v>160</v>
      </c>
      <c r="I184" s="72"/>
      <c r="J184" s="73"/>
    </row>
    <row r="185" spans="1:10" ht="15.5" x14ac:dyDescent="0.35">
      <c r="A185" s="86">
        <v>9</v>
      </c>
      <c r="B185" s="87"/>
      <c r="C185" s="13" t="s">
        <v>179</v>
      </c>
      <c r="D185" s="86">
        <f>11.32*10.764</f>
        <v>121.84848</v>
      </c>
      <c r="E185" s="87"/>
      <c r="F185" s="27">
        <v>0</v>
      </c>
      <c r="G185" s="13">
        <v>223</v>
      </c>
      <c r="H185" s="13" t="s">
        <v>160</v>
      </c>
      <c r="I185" s="72"/>
      <c r="J185" s="73"/>
    </row>
    <row r="186" spans="1:10" ht="15.5" x14ac:dyDescent="0.35">
      <c r="A186" s="86">
        <v>10</v>
      </c>
      <c r="B186" s="87"/>
      <c r="C186" s="13" t="s">
        <v>179</v>
      </c>
      <c r="D186" s="86">
        <f>9.49*10.764</f>
        <v>102.15035999999999</v>
      </c>
      <c r="E186" s="87"/>
      <c r="F186" s="27">
        <v>0</v>
      </c>
      <c r="G186" s="13">
        <v>182</v>
      </c>
      <c r="H186" s="13" t="s">
        <v>160</v>
      </c>
      <c r="I186" s="72"/>
      <c r="J186" s="73"/>
    </row>
    <row r="187" spans="1:10" ht="15.5" x14ac:dyDescent="0.35">
      <c r="A187" s="86">
        <v>1</v>
      </c>
      <c r="B187" s="87"/>
      <c r="C187" s="13" t="s">
        <v>199</v>
      </c>
      <c r="D187" s="86">
        <f>31.64*10.764</f>
        <v>340.57295999999997</v>
      </c>
      <c r="E187" s="87"/>
      <c r="F187" s="27">
        <v>0</v>
      </c>
      <c r="G187" s="28">
        <v>579</v>
      </c>
      <c r="H187" s="13" t="s">
        <v>160</v>
      </c>
      <c r="I187" s="74"/>
      <c r="J187" s="75"/>
    </row>
    <row r="188" spans="1:10" ht="15" x14ac:dyDescent="0.35">
      <c r="A188" s="90" t="s">
        <v>198</v>
      </c>
      <c r="B188" s="91"/>
      <c r="C188" s="91"/>
      <c r="D188" s="91"/>
      <c r="E188" s="91"/>
      <c r="F188" s="91"/>
      <c r="G188" s="91"/>
      <c r="H188" s="91"/>
      <c r="I188" s="91"/>
      <c r="J188" s="92"/>
    </row>
    <row r="189" spans="1:10" ht="15.5" x14ac:dyDescent="0.35">
      <c r="A189" s="86">
        <v>1</v>
      </c>
      <c r="B189" s="87"/>
      <c r="C189" s="13" t="s">
        <v>200</v>
      </c>
      <c r="D189" s="86">
        <f>9.08*10.764</f>
        <v>97.73711999999999</v>
      </c>
      <c r="E189" s="87"/>
      <c r="F189" s="27">
        <v>0</v>
      </c>
      <c r="G189" s="13">
        <v>174</v>
      </c>
      <c r="H189" s="13" t="s">
        <v>160</v>
      </c>
      <c r="I189" s="70" t="s">
        <v>214</v>
      </c>
      <c r="J189" s="71"/>
    </row>
    <row r="190" spans="1:10" ht="15.5" x14ac:dyDescent="0.35">
      <c r="A190" s="86">
        <v>2</v>
      </c>
      <c r="B190" s="87"/>
      <c r="C190" s="13" t="s">
        <v>200</v>
      </c>
      <c r="D190" s="86">
        <f>8.17*10.764</f>
        <v>87.941879999999998</v>
      </c>
      <c r="E190" s="87"/>
      <c r="F190" s="27">
        <v>0</v>
      </c>
      <c r="G190" s="13">
        <v>160</v>
      </c>
      <c r="H190" s="13" t="s">
        <v>160</v>
      </c>
      <c r="I190" s="72"/>
      <c r="J190" s="73"/>
    </row>
    <row r="191" spans="1:10" ht="15.5" x14ac:dyDescent="0.35">
      <c r="A191" s="86">
        <v>3</v>
      </c>
      <c r="B191" s="87"/>
      <c r="C191" s="13" t="s">
        <v>200</v>
      </c>
      <c r="D191" s="86">
        <f>11.14*10.764</f>
        <v>119.91096</v>
      </c>
      <c r="E191" s="87"/>
      <c r="F191" s="27">
        <v>0</v>
      </c>
      <c r="G191" s="13">
        <v>215</v>
      </c>
      <c r="H191" s="13" t="s">
        <v>160</v>
      </c>
      <c r="I191" s="72"/>
      <c r="J191" s="73"/>
    </row>
    <row r="192" spans="1:10" ht="15.5" x14ac:dyDescent="0.35">
      <c r="A192" s="86">
        <v>4</v>
      </c>
      <c r="B192" s="87"/>
      <c r="C192" s="13" t="s">
        <v>200</v>
      </c>
      <c r="D192" s="86">
        <f>10.59*10.764</f>
        <v>113.99075999999999</v>
      </c>
      <c r="E192" s="87"/>
      <c r="F192" s="27">
        <v>0</v>
      </c>
      <c r="G192" s="13">
        <v>207</v>
      </c>
      <c r="H192" s="13" t="s">
        <v>160</v>
      </c>
      <c r="I192" s="72"/>
      <c r="J192" s="73"/>
    </row>
    <row r="193" spans="1:10" ht="15.5" x14ac:dyDescent="0.35">
      <c r="A193" s="86">
        <v>5</v>
      </c>
      <c r="B193" s="87"/>
      <c r="C193" s="13" t="s">
        <v>200</v>
      </c>
      <c r="D193" s="86">
        <f>5.98*10.764</f>
        <v>64.368719999999996</v>
      </c>
      <c r="E193" s="87"/>
      <c r="F193" s="27">
        <v>0</v>
      </c>
      <c r="G193" s="13">
        <v>115</v>
      </c>
      <c r="H193" s="13" t="s">
        <v>160</v>
      </c>
      <c r="I193" s="72"/>
      <c r="J193" s="73"/>
    </row>
    <row r="194" spans="1:10" ht="15.5" x14ac:dyDescent="0.35">
      <c r="A194" s="86">
        <v>6</v>
      </c>
      <c r="B194" s="87"/>
      <c r="C194" s="13" t="s">
        <v>200</v>
      </c>
      <c r="D194" s="86">
        <f>7.87*10.764</f>
        <v>84.712679999999992</v>
      </c>
      <c r="E194" s="87"/>
      <c r="F194" s="27">
        <v>0</v>
      </c>
      <c r="G194" s="13">
        <v>152</v>
      </c>
      <c r="H194" s="13" t="s">
        <v>160</v>
      </c>
      <c r="I194" s="72"/>
      <c r="J194" s="73"/>
    </row>
    <row r="195" spans="1:10" ht="15.5" x14ac:dyDescent="0.35">
      <c r="A195" s="86">
        <v>7</v>
      </c>
      <c r="B195" s="87"/>
      <c r="C195" s="13" t="s">
        <v>200</v>
      </c>
      <c r="D195" s="86">
        <f>11.14*10.764</f>
        <v>119.91096</v>
      </c>
      <c r="E195" s="87"/>
      <c r="F195" s="27">
        <v>0</v>
      </c>
      <c r="G195" s="13">
        <v>215</v>
      </c>
      <c r="H195" s="13" t="s">
        <v>160</v>
      </c>
      <c r="I195" s="72"/>
      <c r="J195" s="73"/>
    </row>
    <row r="196" spans="1:10" ht="15.5" x14ac:dyDescent="0.35">
      <c r="A196" s="86">
        <v>8</v>
      </c>
      <c r="B196" s="87"/>
      <c r="C196" s="13" t="s">
        <v>200</v>
      </c>
      <c r="D196" s="86">
        <f>8.17*10.764</f>
        <v>87.941879999999998</v>
      </c>
      <c r="E196" s="87"/>
      <c r="F196" s="27">
        <v>0</v>
      </c>
      <c r="G196" s="13">
        <v>160</v>
      </c>
      <c r="H196" s="13" t="s">
        <v>160</v>
      </c>
      <c r="I196" s="72"/>
      <c r="J196" s="73"/>
    </row>
    <row r="197" spans="1:10" ht="15.5" x14ac:dyDescent="0.35">
      <c r="A197" s="86">
        <v>9</v>
      </c>
      <c r="B197" s="87"/>
      <c r="C197" s="13" t="s">
        <v>200</v>
      </c>
      <c r="D197" s="86">
        <f>9.08*10.764</f>
        <v>97.73711999999999</v>
      </c>
      <c r="E197" s="87"/>
      <c r="F197" s="27">
        <v>0</v>
      </c>
      <c r="G197" s="13">
        <v>174</v>
      </c>
      <c r="H197" s="13" t="s">
        <v>160</v>
      </c>
      <c r="I197" s="72"/>
      <c r="J197" s="73"/>
    </row>
    <row r="198" spans="1:10" ht="15.5" x14ac:dyDescent="0.35">
      <c r="A198" s="86">
        <v>1</v>
      </c>
      <c r="B198" s="87"/>
      <c r="C198" s="13" t="s">
        <v>199</v>
      </c>
      <c r="D198" s="86">
        <f>31.68*10.764</f>
        <v>341.00351999999998</v>
      </c>
      <c r="E198" s="87"/>
      <c r="F198" s="27">
        <v>0</v>
      </c>
      <c r="G198" s="13">
        <v>580</v>
      </c>
      <c r="H198" s="13" t="s">
        <v>160</v>
      </c>
      <c r="I198" s="72"/>
      <c r="J198" s="73"/>
    </row>
    <row r="199" spans="1:10" ht="15.5" x14ac:dyDescent="0.35">
      <c r="A199" s="86">
        <v>2</v>
      </c>
      <c r="B199" s="87"/>
      <c r="C199" s="13" t="s">
        <v>199</v>
      </c>
      <c r="D199" s="86">
        <f>31.64*10.764</f>
        <v>340.57295999999997</v>
      </c>
      <c r="E199" s="87"/>
      <c r="F199" s="27">
        <v>0</v>
      </c>
      <c r="G199" s="13">
        <v>579</v>
      </c>
      <c r="H199" s="13" t="s">
        <v>160</v>
      </c>
      <c r="I199" s="72"/>
      <c r="J199" s="73"/>
    </row>
    <row r="200" spans="1:10" ht="15.5" x14ac:dyDescent="0.35">
      <c r="A200" s="86">
        <v>3</v>
      </c>
      <c r="B200" s="87"/>
      <c r="C200" s="13" t="s">
        <v>199</v>
      </c>
      <c r="D200" s="86">
        <f>31.64*10.764</f>
        <v>340.57295999999997</v>
      </c>
      <c r="E200" s="87"/>
      <c r="F200" s="27">
        <v>0</v>
      </c>
      <c r="G200" s="13">
        <v>579</v>
      </c>
      <c r="H200" s="13" t="s">
        <v>160</v>
      </c>
      <c r="I200" s="74"/>
      <c r="J200" s="75"/>
    </row>
    <row r="201" spans="1:10" ht="15" x14ac:dyDescent="0.35">
      <c r="A201" s="90" t="s">
        <v>201</v>
      </c>
      <c r="B201" s="91"/>
      <c r="C201" s="91"/>
      <c r="D201" s="91"/>
      <c r="E201" s="91"/>
      <c r="F201" s="91"/>
      <c r="G201" s="91"/>
      <c r="H201" s="91"/>
      <c r="I201" s="91"/>
      <c r="J201" s="92"/>
    </row>
    <row r="202" spans="1:10" ht="15.75" customHeight="1" x14ac:dyDescent="0.35">
      <c r="A202" s="86">
        <v>1</v>
      </c>
      <c r="B202" s="87"/>
      <c r="C202" s="13" t="s">
        <v>199</v>
      </c>
      <c r="D202" s="86">
        <f>31.68*10.764</f>
        <v>341.00351999999998</v>
      </c>
      <c r="E202" s="87"/>
      <c r="F202" s="27">
        <v>0</v>
      </c>
      <c r="G202" s="13">
        <v>580</v>
      </c>
      <c r="H202" s="13" t="s">
        <v>160</v>
      </c>
      <c r="I202" s="70" t="s">
        <v>201</v>
      </c>
      <c r="J202" s="71"/>
    </row>
    <row r="203" spans="1:10" ht="15.5" x14ac:dyDescent="0.35">
      <c r="A203" s="86">
        <v>2</v>
      </c>
      <c r="B203" s="87"/>
      <c r="C203" s="13" t="s">
        <v>199</v>
      </c>
      <c r="D203" s="86">
        <f>31.64*10.764</f>
        <v>340.57295999999997</v>
      </c>
      <c r="E203" s="87"/>
      <c r="F203" s="13">
        <v>0</v>
      </c>
      <c r="G203" s="13">
        <v>579</v>
      </c>
      <c r="H203" s="13" t="s">
        <v>160</v>
      </c>
      <c r="I203" s="72"/>
      <c r="J203" s="73"/>
    </row>
    <row r="204" spans="1:10" ht="15.75" customHeight="1" x14ac:dyDescent="0.35">
      <c r="A204" s="86">
        <v>3</v>
      </c>
      <c r="B204" s="87"/>
      <c r="C204" s="13" t="s">
        <v>199</v>
      </c>
      <c r="D204" s="86">
        <f>31.64*10.764</f>
        <v>340.57295999999997</v>
      </c>
      <c r="E204" s="87"/>
      <c r="F204" s="13">
        <v>0</v>
      </c>
      <c r="G204" s="13">
        <v>579</v>
      </c>
      <c r="H204" s="13" t="s">
        <v>160</v>
      </c>
      <c r="I204" s="74"/>
      <c r="J204" s="75"/>
    </row>
    <row r="205" spans="1:10" ht="15.5" x14ac:dyDescent="0.35">
      <c r="A205" s="86">
        <v>4</v>
      </c>
      <c r="B205" s="87"/>
      <c r="C205" s="13" t="s">
        <v>199</v>
      </c>
      <c r="D205" s="86">
        <f>32.61*10.764</f>
        <v>351.01403999999997</v>
      </c>
      <c r="E205" s="87"/>
      <c r="F205" s="27">
        <v>0</v>
      </c>
      <c r="G205" s="13">
        <v>597</v>
      </c>
      <c r="H205" s="13" t="s">
        <v>160</v>
      </c>
      <c r="I205" s="70" t="s">
        <v>201</v>
      </c>
      <c r="J205" s="71"/>
    </row>
    <row r="206" spans="1:10" ht="15.5" x14ac:dyDescent="0.35">
      <c r="A206" s="86">
        <v>5</v>
      </c>
      <c r="B206" s="87"/>
      <c r="C206" s="13" t="s">
        <v>199</v>
      </c>
      <c r="D206" s="86">
        <f>40.74*10.764</f>
        <v>438.52535999999998</v>
      </c>
      <c r="E206" s="87"/>
      <c r="F206" s="27">
        <v>0</v>
      </c>
      <c r="G206" s="13">
        <v>746</v>
      </c>
      <c r="H206" s="13" t="s">
        <v>160</v>
      </c>
      <c r="I206" s="72"/>
      <c r="J206" s="73"/>
    </row>
    <row r="207" spans="1:10" ht="15.5" x14ac:dyDescent="0.35">
      <c r="A207" s="86">
        <v>6</v>
      </c>
      <c r="B207" s="87"/>
      <c r="C207" s="13" t="s">
        <v>199</v>
      </c>
      <c r="D207" s="86">
        <f>31.64*10.764</f>
        <v>340.57295999999997</v>
      </c>
      <c r="E207" s="87"/>
      <c r="F207" s="27">
        <v>0</v>
      </c>
      <c r="G207" s="13">
        <v>579</v>
      </c>
      <c r="H207" s="13" t="s">
        <v>160</v>
      </c>
      <c r="I207" s="74"/>
      <c r="J207" s="75"/>
    </row>
    <row r="208" spans="1:10" ht="78" customHeight="1" x14ac:dyDescent="0.35">
      <c r="A208" s="238" t="s">
        <v>153</v>
      </c>
      <c r="B208" s="239"/>
      <c r="C208" s="239"/>
      <c r="D208" s="239"/>
      <c r="E208" s="239"/>
      <c r="F208" s="239"/>
      <c r="G208" s="239"/>
      <c r="H208" s="239"/>
      <c r="I208" s="239"/>
      <c r="J208" s="240"/>
    </row>
    <row r="209" spans="1:10" x14ac:dyDescent="0.35">
      <c r="A209" s="77" t="s">
        <v>26</v>
      </c>
      <c r="B209" s="78"/>
      <c r="C209" s="78"/>
      <c r="D209" s="78"/>
      <c r="E209" s="78"/>
      <c r="F209" s="78"/>
      <c r="G209" s="78"/>
      <c r="H209" s="78"/>
      <c r="I209" s="78"/>
      <c r="J209" s="79"/>
    </row>
    <row r="210" spans="1:10" x14ac:dyDescent="0.35">
      <c r="A210" s="80" t="s">
        <v>33</v>
      </c>
      <c r="B210" s="81"/>
      <c r="C210" s="81"/>
      <c r="D210" s="81"/>
      <c r="E210" s="81"/>
      <c r="F210" s="81"/>
      <c r="G210" s="81"/>
      <c r="H210" s="81"/>
      <c r="I210" s="81"/>
      <c r="J210" s="82"/>
    </row>
    <row r="211" spans="1:10" x14ac:dyDescent="0.35">
      <c r="A211" s="88" t="s">
        <v>216</v>
      </c>
      <c r="B211" s="78"/>
      <c r="C211" s="78"/>
      <c r="D211" s="78"/>
      <c r="E211" s="78"/>
      <c r="F211" s="78"/>
      <c r="G211" s="78"/>
      <c r="H211" s="78"/>
      <c r="I211" s="78"/>
      <c r="J211" s="79"/>
    </row>
    <row r="212" spans="1:10" x14ac:dyDescent="0.35">
      <c r="A212" s="55" t="s">
        <v>43</v>
      </c>
      <c r="B212" s="56"/>
      <c r="C212" s="56"/>
      <c r="D212" s="56"/>
      <c r="E212" s="56"/>
      <c r="F212" s="56"/>
      <c r="G212" s="56"/>
      <c r="H212" s="56"/>
      <c r="I212" s="56"/>
      <c r="J212" s="57"/>
    </row>
    <row r="213" spans="1:10" ht="16.5" customHeight="1" x14ac:dyDescent="0.35">
      <c r="A213" s="83" t="s">
        <v>70</v>
      </c>
      <c r="B213" s="84"/>
      <c r="C213" s="84"/>
      <c r="D213" s="84"/>
      <c r="E213" s="84"/>
      <c r="F213" s="84"/>
      <c r="G213" s="84"/>
      <c r="H213" s="84"/>
      <c r="I213" s="84"/>
      <c r="J213" s="85"/>
    </row>
    <row r="214" spans="1:10" x14ac:dyDescent="0.35">
      <c r="A214" s="55" t="s">
        <v>44</v>
      </c>
      <c r="B214" s="56"/>
      <c r="C214" s="56"/>
      <c r="D214" s="56"/>
      <c r="E214" s="56"/>
      <c r="F214" s="56"/>
      <c r="G214" s="56"/>
      <c r="H214" s="56"/>
      <c r="I214" s="56"/>
      <c r="J214" s="57"/>
    </row>
    <row r="215" spans="1:10" x14ac:dyDescent="0.35">
      <c r="A215" s="55" t="s">
        <v>45</v>
      </c>
      <c r="B215" s="56"/>
      <c r="C215" s="56"/>
      <c r="D215" s="56"/>
      <c r="E215" s="56"/>
      <c r="F215" s="56"/>
      <c r="G215" s="56"/>
      <c r="H215" s="56"/>
      <c r="I215" s="56"/>
      <c r="J215" s="57"/>
    </row>
    <row r="216" spans="1:10" ht="30.75" customHeight="1" x14ac:dyDescent="0.35">
      <c r="A216" s="58" t="s">
        <v>46</v>
      </c>
      <c r="B216" s="59"/>
      <c r="C216" s="59"/>
      <c r="D216" s="59"/>
      <c r="E216" s="59"/>
      <c r="F216" s="59"/>
      <c r="G216" s="59"/>
      <c r="H216" s="59"/>
      <c r="I216" s="59"/>
      <c r="J216" s="60"/>
    </row>
    <row r="217" spans="1:10" ht="15" customHeight="1" x14ac:dyDescent="0.35">
      <c r="A217" s="61" t="s">
        <v>27</v>
      </c>
      <c r="B217" s="62"/>
      <c r="C217" s="62"/>
      <c r="D217" s="62"/>
      <c r="E217" s="62"/>
      <c r="F217" s="62"/>
      <c r="G217" s="62"/>
      <c r="H217" s="62"/>
      <c r="I217" s="62"/>
      <c r="J217" s="63"/>
    </row>
    <row r="218" spans="1:10" x14ac:dyDescent="0.35">
      <c r="A218" s="64"/>
      <c r="B218" s="65"/>
      <c r="C218" s="65"/>
      <c r="D218" s="65"/>
      <c r="E218" s="65"/>
      <c r="F218" s="65"/>
      <c r="G218" s="65"/>
      <c r="H218" s="65"/>
      <c r="I218" s="65"/>
      <c r="J218" s="66"/>
    </row>
    <row r="219" spans="1:10" x14ac:dyDescent="0.35">
      <c r="A219" s="64"/>
      <c r="B219" s="65"/>
      <c r="C219" s="65"/>
      <c r="D219" s="65"/>
      <c r="E219" s="65"/>
      <c r="F219" s="65"/>
      <c r="G219" s="65"/>
      <c r="H219" s="65"/>
      <c r="I219" s="65"/>
      <c r="J219" s="66"/>
    </row>
    <row r="220" spans="1:10" x14ac:dyDescent="0.35">
      <c r="A220" s="67"/>
      <c r="B220" s="68"/>
      <c r="C220" s="68"/>
      <c r="D220" s="68"/>
      <c r="E220" s="68"/>
      <c r="F220" s="68"/>
      <c r="G220" s="68"/>
      <c r="H220" s="68"/>
      <c r="I220" s="68"/>
      <c r="J220" s="69"/>
    </row>
    <row r="245" spans="1:10" ht="15" customHeight="1" x14ac:dyDescent="0.35">
      <c r="A245" s="20"/>
      <c r="B245" s="19"/>
      <c r="C245" s="19"/>
      <c r="D245" s="19"/>
      <c r="E245" s="19"/>
      <c r="F245" s="19"/>
      <c r="G245" s="19"/>
      <c r="H245" s="19"/>
      <c r="I245" s="19"/>
      <c r="J245" s="19"/>
    </row>
    <row r="246" spans="1:10" ht="15" customHeight="1" x14ac:dyDescent="0.35">
      <c r="A246" s="20"/>
      <c r="B246" s="19"/>
      <c r="C246" s="19"/>
      <c r="D246" s="19"/>
      <c r="E246" s="19"/>
      <c r="F246" s="19"/>
      <c r="G246" s="19"/>
      <c r="H246" s="19"/>
      <c r="I246" s="19"/>
      <c r="J246" s="19"/>
    </row>
    <row r="247" spans="1:10" x14ac:dyDescent="0.35">
      <c r="A247" s="20" t="s">
        <v>152</v>
      </c>
      <c r="B247" s="19"/>
      <c r="C247" s="19"/>
      <c r="D247" s="19"/>
      <c r="E247" s="25"/>
      <c r="F247" s="25" t="str">
        <f>F8</f>
        <v>Adore Garden</v>
      </c>
      <c r="G247" s="19"/>
      <c r="H247" s="19"/>
      <c r="I247" s="19"/>
      <c r="J247" s="19"/>
    </row>
    <row r="248" spans="1:10" x14ac:dyDescent="0.35">
      <c r="A248" s="19"/>
      <c r="B248" s="19"/>
      <c r="C248" s="19"/>
      <c r="D248" s="19"/>
      <c r="E248" s="19"/>
      <c r="F248" s="19"/>
      <c r="G248" s="19"/>
      <c r="H248" s="19"/>
      <c r="I248" s="19"/>
      <c r="J248" s="19"/>
    </row>
    <row r="249" spans="1:10" x14ac:dyDescent="0.35">
      <c r="A249" s="19"/>
      <c r="B249" s="19"/>
      <c r="C249" s="19"/>
      <c r="D249" s="19"/>
      <c r="E249" s="19"/>
      <c r="F249" s="19"/>
      <c r="G249" s="19"/>
      <c r="H249" s="19"/>
      <c r="I249" s="19"/>
      <c r="J249" s="19"/>
    </row>
    <row r="294" spans="1:1" x14ac:dyDescent="0.35">
      <c r="A294" s="23" t="s">
        <v>156</v>
      </c>
    </row>
  </sheetData>
  <mergeCells count="422">
    <mergeCell ref="A2:J2"/>
    <mergeCell ref="A3:E3"/>
    <mergeCell ref="F3:J3"/>
    <mergeCell ref="A4:E4"/>
    <mergeCell ref="F4:J4"/>
    <mergeCell ref="A44:B44"/>
    <mergeCell ref="F9:J9"/>
    <mergeCell ref="H55:J62"/>
    <mergeCell ref="C57:E57"/>
    <mergeCell ref="C55:E55"/>
    <mergeCell ref="F60:G60"/>
    <mergeCell ref="F61:G61"/>
    <mergeCell ref="A41:J41"/>
    <mergeCell ref="D46:E46"/>
    <mergeCell ref="C43:F43"/>
    <mergeCell ref="F62:G62"/>
    <mergeCell ref="F56:G56"/>
    <mergeCell ref="C56:E56"/>
    <mergeCell ref="F57:G57"/>
    <mergeCell ref="F59:G59"/>
    <mergeCell ref="A6:E6"/>
    <mergeCell ref="F6:J6"/>
    <mergeCell ref="A5:E5"/>
    <mergeCell ref="F5:J5"/>
    <mergeCell ref="A7:E7"/>
    <mergeCell ref="F7:J7"/>
    <mergeCell ref="D48:E48"/>
    <mergeCell ref="A12:E12"/>
    <mergeCell ref="F12:J12"/>
    <mergeCell ref="F8:J8"/>
    <mergeCell ref="B14:D14"/>
    <mergeCell ref="G16:J16"/>
    <mergeCell ref="A11:E11"/>
    <mergeCell ref="A9:E9"/>
    <mergeCell ref="F23:J23"/>
    <mergeCell ref="A8:E8"/>
    <mergeCell ref="G15:J15"/>
    <mergeCell ref="F17:G17"/>
    <mergeCell ref="F11:J11"/>
    <mergeCell ref="B16:E16"/>
    <mergeCell ref="A17:B17"/>
    <mergeCell ref="H17:J17"/>
    <mergeCell ref="A23:E23"/>
    <mergeCell ref="C17:E17"/>
    <mergeCell ref="I27:J27"/>
    <mergeCell ref="B15:E15"/>
    <mergeCell ref="F25:J25"/>
    <mergeCell ref="A20:E21"/>
    <mergeCell ref="F20:J21"/>
    <mergeCell ref="F18:J19"/>
    <mergeCell ref="A18:E19"/>
    <mergeCell ref="F36:J36"/>
    <mergeCell ref="F35:J35"/>
    <mergeCell ref="A31:B31"/>
    <mergeCell ref="C31:D31"/>
    <mergeCell ref="A33:J34"/>
    <mergeCell ref="I26:J26"/>
    <mergeCell ref="F22:J22"/>
    <mergeCell ref="A24:E24"/>
    <mergeCell ref="A25:E25"/>
    <mergeCell ref="F24:J24"/>
    <mergeCell ref="A22:E22"/>
    <mergeCell ref="A26:B26"/>
    <mergeCell ref="C26:D26"/>
    <mergeCell ref="E26:F26"/>
    <mergeCell ref="G26:H26"/>
    <mergeCell ref="C27:D27"/>
    <mergeCell ref="A27:B27"/>
    <mergeCell ref="E27:F27"/>
    <mergeCell ref="G27:H27"/>
    <mergeCell ref="E31:F31"/>
    <mergeCell ref="G28:H28"/>
    <mergeCell ref="A217:J220"/>
    <mergeCell ref="A104:F104"/>
    <mergeCell ref="G104:J104"/>
    <mergeCell ref="A105:J105"/>
    <mergeCell ref="A106:J106"/>
    <mergeCell ref="A213:J213"/>
    <mergeCell ref="A214:J214"/>
    <mergeCell ref="A215:J215"/>
    <mergeCell ref="A216:J216"/>
    <mergeCell ref="A124:B124"/>
    <mergeCell ref="A212:J212"/>
    <mergeCell ref="A209:J209"/>
    <mergeCell ref="A210:J210"/>
    <mergeCell ref="A211:J211"/>
    <mergeCell ref="A208:J208"/>
    <mergeCell ref="A112:B112"/>
    <mergeCell ref="D124:E124"/>
    <mergeCell ref="A129:B129"/>
    <mergeCell ref="D129:E129"/>
    <mergeCell ref="D125:E125"/>
    <mergeCell ref="A127:B127"/>
    <mergeCell ref="A126:B126"/>
    <mergeCell ref="D126:E126"/>
    <mergeCell ref="A118:B118"/>
    <mergeCell ref="A98:F98"/>
    <mergeCell ref="G103:J103"/>
    <mergeCell ref="G100:J100"/>
    <mergeCell ref="I107:J107"/>
    <mergeCell ref="A107:B107"/>
    <mergeCell ref="D107:E107"/>
    <mergeCell ref="A103:F103"/>
    <mergeCell ref="A1:J1"/>
    <mergeCell ref="A50:E50"/>
    <mergeCell ref="F50:J50"/>
    <mergeCell ref="A54:J54"/>
    <mergeCell ref="A45:E45"/>
    <mergeCell ref="F45:H45"/>
    <mergeCell ref="I45:J45"/>
    <mergeCell ref="I31:J31"/>
    <mergeCell ref="F46:G46"/>
    <mergeCell ref="A13:B13"/>
    <mergeCell ref="A46:C46"/>
    <mergeCell ref="A43:B43"/>
    <mergeCell ref="F49:J49"/>
    <mergeCell ref="A48:C48"/>
    <mergeCell ref="A47:J47"/>
    <mergeCell ref="A40:E40"/>
    <mergeCell ref="A32:J32"/>
    <mergeCell ref="G99:J99"/>
    <mergeCell ref="C13:J13"/>
    <mergeCell ref="A42:B42"/>
    <mergeCell ref="F40:J40"/>
    <mergeCell ref="A52:J52"/>
    <mergeCell ref="F63:H63"/>
    <mergeCell ref="I63:J63"/>
    <mergeCell ref="G96:J96"/>
    <mergeCell ref="A96:F96"/>
    <mergeCell ref="G97:J97"/>
    <mergeCell ref="A99:F99"/>
    <mergeCell ref="F39:J39"/>
    <mergeCell ref="I28:J28"/>
    <mergeCell ref="A28:B28"/>
    <mergeCell ref="C28:D28"/>
    <mergeCell ref="E28:F28"/>
    <mergeCell ref="C65:E65"/>
    <mergeCell ref="F65:G65"/>
    <mergeCell ref="A73:C73"/>
    <mergeCell ref="D73:E73"/>
    <mergeCell ref="F73:H73"/>
    <mergeCell ref="F67:G67"/>
    <mergeCell ref="C68:E68"/>
    <mergeCell ref="F68:G68"/>
    <mergeCell ref="C71:E71"/>
    <mergeCell ref="A37:E37"/>
    <mergeCell ref="A30:J30"/>
    <mergeCell ref="A36:E36"/>
    <mergeCell ref="A10:E10"/>
    <mergeCell ref="F10:J10"/>
    <mergeCell ref="E14:F14"/>
    <mergeCell ref="I14:J14"/>
    <mergeCell ref="A97:F97"/>
    <mergeCell ref="F71:G71"/>
    <mergeCell ref="C72:E72"/>
    <mergeCell ref="F72:G72"/>
    <mergeCell ref="A84:J84"/>
    <mergeCell ref="A85:J85"/>
    <mergeCell ref="A86:J92"/>
    <mergeCell ref="A93:J93"/>
    <mergeCell ref="G94:J94"/>
    <mergeCell ref="I42:J42"/>
    <mergeCell ref="F38:J38"/>
    <mergeCell ref="A35:E35"/>
    <mergeCell ref="H46:J46"/>
    <mergeCell ref="C44:F44"/>
    <mergeCell ref="I44:J44"/>
    <mergeCell ref="I43:J43"/>
    <mergeCell ref="D140:E140"/>
    <mergeCell ref="A29:J29"/>
    <mergeCell ref="A38:E38"/>
    <mergeCell ref="G31:H31"/>
    <mergeCell ref="A39:E39"/>
    <mergeCell ref="C42:F42"/>
    <mergeCell ref="A94:F94"/>
    <mergeCell ref="F37:J37"/>
    <mergeCell ref="A51:J51"/>
    <mergeCell ref="C61:E61"/>
    <mergeCell ref="C69:E69"/>
    <mergeCell ref="H65:J72"/>
    <mergeCell ref="C66:E66"/>
    <mergeCell ref="F66:G66"/>
    <mergeCell ref="C67:E67"/>
    <mergeCell ref="F48:G48"/>
    <mergeCell ref="H48:J48"/>
    <mergeCell ref="A53:J53"/>
    <mergeCell ref="I73:J73"/>
    <mergeCell ref="A64:J64"/>
    <mergeCell ref="A74:J74"/>
    <mergeCell ref="F69:G69"/>
    <mergeCell ref="C70:E70"/>
    <mergeCell ref="F70:G70"/>
    <mergeCell ref="A138:B138"/>
    <mergeCell ref="D138:E138"/>
    <mergeCell ref="A139:B139"/>
    <mergeCell ref="A133:B133"/>
    <mergeCell ref="D133:E133"/>
    <mergeCell ref="A134:B134"/>
    <mergeCell ref="D134:E134"/>
    <mergeCell ref="A136:B136"/>
    <mergeCell ref="D136:E136"/>
    <mergeCell ref="A135:J135"/>
    <mergeCell ref="A101:F101"/>
    <mergeCell ref="A128:B128"/>
    <mergeCell ref="D128:E128"/>
    <mergeCell ref="A125:B125"/>
    <mergeCell ref="D127:E127"/>
    <mergeCell ref="A102:F102"/>
    <mergeCell ref="A108:J108"/>
    <mergeCell ref="D112:E112"/>
    <mergeCell ref="D113:E113"/>
    <mergeCell ref="D114:E114"/>
    <mergeCell ref="D115:E115"/>
    <mergeCell ref="D116:E116"/>
    <mergeCell ref="D117:E117"/>
    <mergeCell ref="A121:B121"/>
    <mergeCell ref="C49:E49"/>
    <mergeCell ref="A49:B49"/>
    <mergeCell ref="A110:B110"/>
    <mergeCell ref="A111:B111"/>
    <mergeCell ref="D110:E110"/>
    <mergeCell ref="D111:E111"/>
    <mergeCell ref="G98:J98"/>
    <mergeCell ref="C58:E58"/>
    <mergeCell ref="A109:J109"/>
    <mergeCell ref="C60:E60"/>
    <mergeCell ref="C62:E62"/>
    <mergeCell ref="A63:C63"/>
    <mergeCell ref="D63:E63"/>
    <mergeCell ref="A55:B62"/>
    <mergeCell ref="F58:G58"/>
    <mergeCell ref="F55:G55"/>
    <mergeCell ref="G102:J102"/>
    <mergeCell ref="C59:E59"/>
    <mergeCell ref="A100:F100"/>
    <mergeCell ref="A95:F95"/>
    <mergeCell ref="G95:J95"/>
    <mergeCell ref="G101:J101"/>
    <mergeCell ref="A65:B72"/>
    <mergeCell ref="I110:J117"/>
    <mergeCell ref="A144:B144"/>
    <mergeCell ref="A145:B145"/>
    <mergeCell ref="A146:B146"/>
    <mergeCell ref="A141:B141"/>
    <mergeCell ref="A113:B113"/>
    <mergeCell ref="A114:B114"/>
    <mergeCell ref="A115:B115"/>
    <mergeCell ref="A116:B116"/>
    <mergeCell ref="A117:B117"/>
    <mergeCell ref="A140:B140"/>
    <mergeCell ref="A130:B130"/>
    <mergeCell ref="A143:J143"/>
    <mergeCell ref="D118:E118"/>
    <mergeCell ref="D120:E120"/>
    <mergeCell ref="D121:E121"/>
    <mergeCell ref="A123:J123"/>
    <mergeCell ref="D130:E130"/>
    <mergeCell ref="A131:B131"/>
    <mergeCell ref="D131:E131"/>
    <mergeCell ref="A132:B132"/>
    <mergeCell ref="D132:E132"/>
    <mergeCell ref="D141:E141"/>
    <mergeCell ref="A137:B137"/>
    <mergeCell ref="D137:E137"/>
    <mergeCell ref="A200:B200"/>
    <mergeCell ref="D200:E200"/>
    <mergeCell ref="A196:B196"/>
    <mergeCell ref="D196:E196"/>
    <mergeCell ref="A197:B197"/>
    <mergeCell ref="A162:B162"/>
    <mergeCell ref="A163:B163"/>
    <mergeCell ref="A164:B164"/>
    <mergeCell ref="A165:B165"/>
    <mergeCell ref="D192:E192"/>
    <mergeCell ref="D195:E195"/>
    <mergeCell ref="D198:E198"/>
    <mergeCell ref="A190:B190"/>
    <mergeCell ref="A180:B180"/>
    <mergeCell ref="A181:B181"/>
    <mergeCell ref="A182:B182"/>
    <mergeCell ref="A183:B183"/>
    <mergeCell ref="A184:B184"/>
    <mergeCell ref="A185:B185"/>
    <mergeCell ref="A188:J188"/>
    <mergeCell ref="A189:B189"/>
    <mergeCell ref="D189:E189"/>
    <mergeCell ref="D185:E185"/>
    <mergeCell ref="D186:E186"/>
    <mergeCell ref="A186:B186"/>
    <mergeCell ref="A187:B187"/>
    <mergeCell ref="A166:B166"/>
    <mergeCell ref="A167:B167"/>
    <mergeCell ref="A169:B169"/>
    <mergeCell ref="A170:B170"/>
    <mergeCell ref="A171:B171"/>
    <mergeCell ref="A160:B160"/>
    <mergeCell ref="A161:B161"/>
    <mergeCell ref="A168:J168"/>
    <mergeCell ref="D165:E165"/>
    <mergeCell ref="D166:E166"/>
    <mergeCell ref="D167:E167"/>
    <mergeCell ref="D171:E171"/>
    <mergeCell ref="D178:E178"/>
    <mergeCell ref="I161:J167"/>
    <mergeCell ref="I169:J174"/>
    <mergeCell ref="D161:E161"/>
    <mergeCell ref="D162:E162"/>
    <mergeCell ref="D163:E163"/>
    <mergeCell ref="D164:E164"/>
    <mergeCell ref="D169:E169"/>
    <mergeCell ref="D170:E170"/>
    <mergeCell ref="A192:B192"/>
    <mergeCell ref="A172:B172"/>
    <mergeCell ref="A173:B173"/>
    <mergeCell ref="A174:B174"/>
    <mergeCell ref="A177:B177"/>
    <mergeCell ref="A178:B178"/>
    <mergeCell ref="A179:B179"/>
    <mergeCell ref="A175:J175"/>
    <mergeCell ref="A176:J176"/>
    <mergeCell ref="D179:E179"/>
    <mergeCell ref="D190:E190"/>
    <mergeCell ref="A191:B191"/>
    <mergeCell ref="D191:E191"/>
    <mergeCell ref="I177:J187"/>
    <mergeCell ref="D187:E187"/>
    <mergeCell ref="D180:E180"/>
    <mergeCell ref="D181:E181"/>
    <mergeCell ref="D182:E182"/>
    <mergeCell ref="D183:E183"/>
    <mergeCell ref="D184:E184"/>
    <mergeCell ref="D172:E172"/>
    <mergeCell ref="D173:E173"/>
    <mergeCell ref="D174:E174"/>
    <mergeCell ref="D177:E177"/>
    <mergeCell ref="A195:B195"/>
    <mergeCell ref="D144:E144"/>
    <mergeCell ref="D145:E145"/>
    <mergeCell ref="D139:E139"/>
    <mergeCell ref="A122:J122"/>
    <mergeCell ref="I118:J118"/>
    <mergeCell ref="A120:B120"/>
    <mergeCell ref="D160:E160"/>
    <mergeCell ref="A153:B153"/>
    <mergeCell ref="A154:B154"/>
    <mergeCell ref="A156:B156"/>
    <mergeCell ref="A157:B157"/>
    <mergeCell ref="A158:B158"/>
    <mergeCell ref="A159:B159"/>
    <mergeCell ref="A147:B147"/>
    <mergeCell ref="A148:B148"/>
    <mergeCell ref="A149:B149"/>
    <mergeCell ref="A142:J142"/>
    <mergeCell ref="A119:J119"/>
    <mergeCell ref="I120:J121"/>
    <mergeCell ref="I124:J134"/>
    <mergeCell ref="I136:J141"/>
    <mergeCell ref="I144:J154"/>
    <mergeCell ref="I156:J160"/>
    <mergeCell ref="A198:B198"/>
    <mergeCell ref="I202:J204"/>
    <mergeCell ref="I205:J207"/>
    <mergeCell ref="A206:B206"/>
    <mergeCell ref="D206:E206"/>
    <mergeCell ref="A207:B207"/>
    <mergeCell ref="D207:E207"/>
    <mergeCell ref="A204:B204"/>
    <mergeCell ref="D204:E204"/>
    <mergeCell ref="A205:B205"/>
    <mergeCell ref="D205:E205"/>
    <mergeCell ref="A202:B202"/>
    <mergeCell ref="D202:E202"/>
    <mergeCell ref="A203:B203"/>
    <mergeCell ref="D203:E203"/>
    <mergeCell ref="A201:J201"/>
    <mergeCell ref="A199:B199"/>
    <mergeCell ref="D199:E199"/>
    <mergeCell ref="I189:J200"/>
    <mergeCell ref="D197:E197"/>
    <mergeCell ref="A193:B193"/>
    <mergeCell ref="D193:E193"/>
    <mergeCell ref="A194:B194"/>
    <mergeCell ref="D194:E194"/>
    <mergeCell ref="D156:E156"/>
    <mergeCell ref="D157:E157"/>
    <mergeCell ref="D158:E158"/>
    <mergeCell ref="D146:E146"/>
    <mergeCell ref="D147:E147"/>
    <mergeCell ref="D148:E148"/>
    <mergeCell ref="D149:E149"/>
    <mergeCell ref="D150:E150"/>
    <mergeCell ref="D151:E151"/>
    <mergeCell ref="D154:E154"/>
    <mergeCell ref="A155:J155"/>
    <mergeCell ref="D152:E152"/>
    <mergeCell ref="D153:E153"/>
    <mergeCell ref="A152:B152"/>
    <mergeCell ref="A150:B150"/>
    <mergeCell ref="D159:E159"/>
    <mergeCell ref="A151:B151"/>
    <mergeCell ref="C82:E82"/>
    <mergeCell ref="F82:G82"/>
    <mergeCell ref="A83:C83"/>
    <mergeCell ref="D83:E83"/>
    <mergeCell ref="F83:H83"/>
    <mergeCell ref="I83:J83"/>
    <mergeCell ref="A75:B82"/>
    <mergeCell ref="C75:E75"/>
    <mergeCell ref="F75:G75"/>
    <mergeCell ref="H75:J82"/>
    <mergeCell ref="C79:E79"/>
    <mergeCell ref="F79:G79"/>
    <mergeCell ref="C80:E80"/>
    <mergeCell ref="F80:G80"/>
    <mergeCell ref="C81:E81"/>
    <mergeCell ref="F81:G81"/>
    <mergeCell ref="C76:E76"/>
    <mergeCell ref="F76:G76"/>
    <mergeCell ref="C77:E77"/>
    <mergeCell ref="F77:G77"/>
    <mergeCell ref="C78:E78"/>
    <mergeCell ref="F78:G78"/>
  </mergeCells>
  <phoneticPr fontId="0" type="noConversion"/>
  <pageMargins left="0.7" right="0.7" top="0.75" bottom="0.75" header="0.3" footer="0.3"/>
  <pageSetup orientation="portrait" r:id="rId1"/>
  <headerFooter>
    <oddHeader>&amp;C&amp;"Times New Roman,Bold"&amp;20V S JADON &amp; CO. VALUERS LLP.</oddHeader>
    <oddFooter>&amp;L&amp;"Times New Roman,Bold"Ref No: &amp;F&amp;R&amp;P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5" sqref="C5"/>
    </sheetView>
  </sheetViews>
  <sheetFormatPr defaultRowHeight="14.5" x14ac:dyDescent="0.35"/>
  <cols>
    <col min="2" max="2" width="11.7265625" customWidth="1"/>
  </cols>
  <sheetData>
    <row r="2" spans="1:15" x14ac:dyDescent="0.35">
      <c r="A2" t="s">
        <v>131</v>
      </c>
      <c r="B2" s="15" t="s">
        <v>151</v>
      </c>
      <c r="C2" s="15">
        <v>4</v>
      </c>
    </row>
    <row r="3" spans="1:15" x14ac:dyDescent="0.35">
      <c r="B3" t="s">
        <v>132</v>
      </c>
      <c r="C3" t="s">
        <v>133</v>
      </c>
    </row>
    <row r="4" spans="1:15" x14ac:dyDescent="0.35">
      <c r="A4" t="s">
        <v>134</v>
      </c>
      <c r="B4" s="8">
        <v>10</v>
      </c>
      <c r="C4" s="8">
        <v>7</v>
      </c>
      <c r="E4">
        <f>(100/B4)*C4</f>
        <v>70</v>
      </c>
    </row>
    <row r="5" spans="1:15" x14ac:dyDescent="0.35">
      <c r="A5" t="s">
        <v>135</v>
      </c>
      <c r="B5" t="s">
        <v>136</v>
      </c>
      <c r="C5" t="s">
        <v>137</v>
      </c>
      <c r="E5">
        <f>(100/B6)*C6</f>
        <v>0</v>
      </c>
      <c r="I5" s="8" t="s">
        <v>138</v>
      </c>
      <c r="J5" s="8" t="s">
        <v>139</v>
      </c>
      <c r="K5" s="8" t="s">
        <v>140</v>
      </c>
      <c r="L5" s="8" t="s">
        <v>42</v>
      </c>
      <c r="M5" s="8" t="s">
        <v>50</v>
      </c>
      <c r="N5" s="8" t="s">
        <v>141</v>
      </c>
      <c r="O5" s="8" t="s">
        <v>52</v>
      </c>
    </row>
    <row r="6" spans="1:15" x14ac:dyDescent="0.35">
      <c r="B6" s="8">
        <f>C2+1</f>
        <v>5</v>
      </c>
      <c r="C6" s="8">
        <v>0</v>
      </c>
      <c r="E6">
        <f>(100/B8)*C8</f>
        <v>0</v>
      </c>
      <c r="F6" s="16" t="s">
        <v>142</v>
      </c>
      <c r="I6" s="16">
        <f>C4</f>
        <v>7</v>
      </c>
      <c r="J6" s="16">
        <f>40/B6*C6</f>
        <v>0</v>
      </c>
      <c r="K6" s="16">
        <f>15/B8*C8</f>
        <v>0</v>
      </c>
      <c r="L6" s="16">
        <f>10/B10*C10</f>
        <v>0</v>
      </c>
      <c r="M6" s="16">
        <f>10/B12*C12</f>
        <v>0</v>
      </c>
      <c r="N6" s="16">
        <f>5/B14*C14</f>
        <v>0</v>
      </c>
      <c r="O6" s="16">
        <f>5/B16*C16</f>
        <v>0</v>
      </c>
    </row>
    <row r="7" spans="1:15" x14ac:dyDescent="0.35">
      <c r="A7" t="s">
        <v>143</v>
      </c>
      <c r="B7" t="s">
        <v>144</v>
      </c>
      <c r="C7" t="s">
        <v>145</v>
      </c>
      <c r="E7">
        <f>(100/B10)*C10</f>
        <v>0</v>
      </c>
      <c r="F7" s="8" t="s">
        <v>146</v>
      </c>
      <c r="G7" s="8"/>
      <c r="H7" s="8"/>
      <c r="I7" s="8">
        <f>I6+20</f>
        <v>27</v>
      </c>
      <c r="J7" s="8">
        <f>30/B6*C6</f>
        <v>0</v>
      </c>
      <c r="K7" s="8">
        <f>15/B8*C8</f>
        <v>0</v>
      </c>
      <c r="L7" s="8">
        <f>10/B10*C10</f>
        <v>0</v>
      </c>
      <c r="M7" s="8">
        <f>5/B12*C12</f>
        <v>0</v>
      </c>
      <c r="N7" s="8">
        <f>5/B14*C14</f>
        <v>0</v>
      </c>
      <c r="O7" s="8">
        <f>5/B16*C16</f>
        <v>0</v>
      </c>
    </row>
    <row r="8" spans="1:15" x14ac:dyDescent="0.35">
      <c r="B8" s="8">
        <f>C2</f>
        <v>4</v>
      </c>
      <c r="C8" s="8">
        <v>0</v>
      </c>
      <c r="E8">
        <f>(100/B12)*C12</f>
        <v>0</v>
      </c>
    </row>
    <row r="9" spans="1:15" x14ac:dyDescent="0.35">
      <c r="A9" t="s">
        <v>147</v>
      </c>
      <c r="B9" t="s">
        <v>144</v>
      </c>
      <c r="C9" t="s">
        <v>145</v>
      </c>
      <c r="E9">
        <f>(100/B14)*C14</f>
        <v>0</v>
      </c>
    </row>
    <row r="10" spans="1:15" x14ac:dyDescent="0.35">
      <c r="B10" s="8">
        <f>C2</f>
        <v>4</v>
      </c>
      <c r="C10" s="8">
        <v>0</v>
      </c>
      <c r="E10">
        <f>(100/B16)*C16</f>
        <v>0</v>
      </c>
    </row>
    <row r="11" spans="1:15" x14ac:dyDescent="0.35">
      <c r="A11" t="s">
        <v>50</v>
      </c>
      <c r="B11" t="s">
        <v>144</v>
      </c>
      <c r="C11" t="s">
        <v>145</v>
      </c>
    </row>
    <row r="12" spans="1:15" x14ac:dyDescent="0.35">
      <c r="B12" s="8">
        <f>C2</f>
        <v>4</v>
      </c>
      <c r="C12" s="8">
        <v>0</v>
      </c>
      <c r="F12" s="8"/>
      <c r="G12" s="8" t="s">
        <v>142</v>
      </c>
      <c r="H12" s="8" t="s">
        <v>148</v>
      </c>
      <c r="L12" t="s">
        <v>149</v>
      </c>
    </row>
    <row r="13" spans="1:15" ht="29" x14ac:dyDescent="0.35">
      <c r="A13" s="17" t="s">
        <v>141</v>
      </c>
      <c r="B13" t="s">
        <v>144</v>
      </c>
      <c r="C13" t="s">
        <v>145</v>
      </c>
      <c r="F13" s="8" t="s">
        <v>39</v>
      </c>
      <c r="G13" s="8">
        <f>I6</f>
        <v>7</v>
      </c>
      <c r="H13" s="8">
        <f>I7</f>
        <v>27</v>
      </c>
      <c r="L13" t="s">
        <v>149</v>
      </c>
    </row>
    <row r="14" spans="1:15" x14ac:dyDescent="0.35">
      <c r="B14" s="8">
        <f>C2</f>
        <v>4</v>
      </c>
      <c r="C14" s="8">
        <v>0</v>
      </c>
      <c r="F14" s="8" t="s">
        <v>40</v>
      </c>
      <c r="G14" s="8">
        <f>J6</f>
        <v>0</v>
      </c>
      <c r="H14" s="8">
        <f>J7</f>
        <v>0</v>
      </c>
    </row>
    <row r="15" spans="1:15" x14ac:dyDescent="0.35">
      <c r="A15" t="s">
        <v>52</v>
      </c>
      <c r="B15" t="s">
        <v>144</v>
      </c>
      <c r="C15" t="s">
        <v>145</v>
      </c>
      <c r="F15" s="8" t="s">
        <v>140</v>
      </c>
      <c r="G15" s="8">
        <f>K6</f>
        <v>0</v>
      </c>
      <c r="H15" s="8">
        <f>K7</f>
        <v>0</v>
      </c>
    </row>
    <row r="16" spans="1:15" x14ac:dyDescent="0.35">
      <c r="B16" s="8">
        <f>C2</f>
        <v>4</v>
      </c>
      <c r="C16" s="8">
        <v>0</v>
      </c>
      <c r="F16" s="8" t="s">
        <v>42</v>
      </c>
      <c r="G16" s="8">
        <f>L6</f>
        <v>0</v>
      </c>
      <c r="H16" s="8">
        <f>L7</f>
        <v>0</v>
      </c>
    </row>
    <row r="17" spans="6:8" x14ac:dyDescent="0.35">
      <c r="F17" s="8" t="s">
        <v>50</v>
      </c>
      <c r="G17" s="8">
        <f>M6</f>
        <v>0</v>
      </c>
      <c r="H17" s="8">
        <f>M7</f>
        <v>0</v>
      </c>
    </row>
    <row r="18" spans="6:8" ht="29" x14ac:dyDescent="0.35">
      <c r="F18" s="18" t="s">
        <v>141</v>
      </c>
      <c r="G18" s="8">
        <f>N6</f>
        <v>0</v>
      </c>
      <c r="H18" s="8">
        <f>N7</f>
        <v>0</v>
      </c>
    </row>
    <row r="19" spans="6:8" x14ac:dyDescent="0.35">
      <c r="F19" s="8" t="s">
        <v>52</v>
      </c>
      <c r="G19" s="8">
        <f>O6</f>
        <v>0</v>
      </c>
      <c r="H19" s="8">
        <f>O7</f>
        <v>0</v>
      </c>
    </row>
    <row r="20" spans="6:8" x14ac:dyDescent="0.35">
      <c r="F20" s="8" t="s">
        <v>150</v>
      </c>
      <c r="G20" s="8">
        <f>G13+G14+G15+G16+G17+G18+G19</f>
        <v>7</v>
      </c>
      <c r="H20" s="8">
        <f>H13+H14+H15+H16+H17+H18+H19</f>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J13" sqref="J13"/>
    </sheetView>
  </sheetViews>
  <sheetFormatPr defaultRowHeight="14.5" x14ac:dyDescent="0.35"/>
  <cols>
    <col min="2" max="2" width="11.7265625" customWidth="1"/>
  </cols>
  <sheetData>
    <row r="2" spans="1:15" x14ac:dyDescent="0.35">
      <c r="A2" t="s">
        <v>131</v>
      </c>
      <c r="B2" s="15" t="s">
        <v>151</v>
      </c>
      <c r="C2" s="15">
        <v>3</v>
      </c>
    </row>
    <row r="3" spans="1:15" x14ac:dyDescent="0.35">
      <c r="B3" t="s">
        <v>132</v>
      </c>
      <c r="C3" t="s">
        <v>133</v>
      </c>
    </row>
    <row r="4" spans="1:15" x14ac:dyDescent="0.35">
      <c r="A4" t="s">
        <v>134</v>
      </c>
      <c r="B4" s="8">
        <v>10</v>
      </c>
      <c r="C4" s="8">
        <v>10</v>
      </c>
      <c r="E4">
        <f>(100/B4)*C4</f>
        <v>100</v>
      </c>
    </row>
    <row r="5" spans="1:15" x14ac:dyDescent="0.35">
      <c r="A5" t="s">
        <v>135</v>
      </c>
      <c r="B5" t="s">
        <v>136</v>
      </c>
      <c r="C5" t="s">
        <v>137</v>
      </c>
      <c r="E5">
        <f>(100/B6)*C6</f>
        <v>0</v>
      </c>
      <c r="I5" s="8" t="s">
        <v>138</v>
      </c>
      <c r="J5" s="8" t="s">
        <v>139</v>
      </c>
      <c r="K5" s="8" t="s">
        <v>140</v>
      </c>
      <c r="L5" s="8" t="s">
        <v>42</v>
      </c>
      <c r="M5" s="8" t="s">
        <v>50</v>
      </c>
      <c r="N5" s="8" t="s">
        <v>141</v>
      </c>
      <c r="O5" s="8" t="s">
        <v>52</v>
      </c>
    </row>
    <row r="6" spans="1:15" x14ac:dyDescent="0.35">
      <c r="B6" s="8">
        <f>C2+1</f>
        <v>4</v>
      </c>
      <c r="C6" s="8">
        <v>0</v>
      </c>
      <c r="E6">
        <f>(100/B8)*C8</f>
        <v>0</v>
      </c>
      <c r="F6" s="16" t="s">
        <v>142</v>
      </c>
      <c r="I6" s="16">
        <f>C4</f>
        <v>10</v>
      </c>
      <c r="J6" s="16">
        <f>40/B6*C6</f>
        <v>0</v>
      </c>
      <c r="K6" s="16">
        <f>15/B8*C8</f>
        <v>0</v>
      </c>
      <c r="L6" s="16">
        <f>10/B10*C10</f>
        <v>0</v>
      </c>
      <c r="M6" s="16">
        <f>10/B12*C12</f>
        <v>0</v>
      </c>
      <c r="N6" s="16">
        <f>5/B14*C14</f>
        <v>0</v>
      </c>
      <c r="O6" s="16">
        <f>5/B16*C16</f>
        <v>0</v>
      </c>
    </row>
    <row r="7" spans="1:15" x14ac:dyDescent="0.35">
      <c r="A7" t="s">
        <v>143</v>
      </c>
      <c r="B7" t="s">
        <v>144</v>
      </c>
      <c r="C7" t="s">
        <v>145</v>
      </c>
      <c r="E7">
        <f>(100/B10)*C10</f>
        <v>0</v>
      </c>
      <c r="F7" s="8" t="s">
        <v>146</v>
      </c>
      <c r="G7" s="8"/>
      <c r="H7" s="8"/>
      <c r="I7" s="8">
        <f>I6+20</f>
        <v>30</v>
      </c>
      <c r="J7" s="8">
        <f>30/B6*C6</f>
        <v>0</v>
      </c>
      <c r="K7" s="8">
        <f>15/B8*C8</f>
        <v>0</v>
      </c>
      <c r="L7" s="8">
        <f>10/B10*C10</f>
        <v>0</v>
      </c>
      <c r="M7" s="8">
        <f>5/B12*C12</f>
        <v>0</v>
      </c>
      <c r="N7" s="8">
        <f>5/B14*C14</f>
        <v>0</v>
      </c>
      <c r="O7" s="8">
        <f>5/B16*C16</f>
        <v>0</v>
      </c>
    </row>
    <row r="8" spans="1:15" x14ac:dyDescent="0.35">
      <c r="B8" s="8">
        <f>C2</f>
        <v>3</v>
      </c>
      <c r="C8" s="8">
        <v>0</v>
      </c>
      <c r="E8">
        <f>(100/B12)*C12</f>
        <v>0</v>
      </c>
    </row>
    <row r="9" spans="1:15" x14ac:dyDescent="0.35">
      <c r="A9" t="s">
        <v>147</v>
      </c>
      <c r="B9" t="s">
        <v>144</v>
      </c>
      <c r="C9" t="s">
        <v>145</v>
      </c>
      <c r="E9">
        <f>(100/B14)*C14</f>
        <v>0</v>
      </c>
    </row>
    <row r="10" spans="1:15" x14ac:dyDescent="0.35">
      <c r="B10" s="8">
        <f>C2</f>
        <v>3</v>
      </c>
      <c r="C10" s="8">
        <v>0</v>
      </c>
      <c r="E10">
        <f>(100/B16)*C16</f>
        <v>0</v>
      </c>
    </row>
    <row r="11" spans="1:15" x14ac:dyDescent="0.35">
      <c r="A11" t="s">
        <v>50</v>
      </c>
      <c r="B11" t="s">
        <v>144</v>
      </c>
      <c r="C11" t="s">
        <v>145</v>
      </c>
    </row>
    <row r="12" spans="1:15" x14ac:dyDescent="0.35">
      <c r="B12" s="8">
        <f>C2</f>
        <v>3</v>
      </c>
      <c r="C12" s="8">
        <v>0</v>
      </c>
      <c r="F12" s="8"/>
      <c r="G12" s="8" t="s">
        <v>142</v>
      </c>
      <c r="H12" s="8" t="s">
        <v>148</v>
      </c>
      <c r="L12" t="s">
        <v>149</v>
      </c>
    </row>
    <row r="13" spans="1:15" ht="29" x14ac:dyDescent="0.35">
      <c r="A13" s="17" t="s">
        <v>141</v>
      </c>
      <c r="B13" t="s">
        <v>144</v>
      </c>
      <c r="C13" t="s">
        <v>145</v>
      </c>
      <c r="F13" s="8" t="s">
        <v>39</v>
      </c>
      <c r="G13" s="8">
        <f>I6</f>
        <v>10</v>
      </c>
      <c r="H13" s="8">
        <f>I7</f>
        <v>30</v>
      </c>
      <c r="L13" t="s">
        <v>149</v>
      </c>
    </row>
    <row r="14" spans="1:15" x14ac:dyDescent="0.35">
      <c r="B14" s="8">
        <f>C2</f>
        <v>3</v>
      </c>
      <c r="C14" s="8">
        <v>0</v>
      </c>
      <c r="F14" s="8" t="s">
        <v>40</v>
      </c>
      <c r="G14" s="8">
        <f>J6</f>
        <v>0</v>
      </c>
      <c r="H14" s="8">
        <f>J7</f>
        <v>0</v>
      </c>
    </row>
    <row r="15" spans="1:15" x14ac:dyDescent="0.35">
      <c r="A15" t="s">
        <v>52</v>
      </c>
      <c r="B15" t="s">
        <v>144</v>
      </c>
      <c r="C15" t="s">
        <v>145</v>
      </c>
      <c r="F15" s="8" t="s">
        <v>140</v>
      </c>
      <c r="G15" s="8">
        <f>K6</f>
        <v>0</v>
      </c>
      <c r="H15" s="8">
        <f>K7</f>
        <v>0</v>
      </c>
    </row>
    <row r="16" spans="1:15" x14ac:dyDescent="0.35">
      <c r="B16" s="8">
        <f>C2</f>
        <v>3</v>
      </c>
      <c r="C16" s="8">
        <v>0</v>
      </c>
      <c r="F16" s="8" t="s">
        <v>42</v>
      </c>
      <c r="G16" s="8">
        <f>L6</f>
        <v>0</v>
      </c>
      <c r="H16" s="8">
        <f>L7</f>
        <v>0</v>
      </c>
    </row>
    <row r="17" spans="6:8" x14ac:dyDescent="0.35">
      <c r="F17" s="8" t="s">
        <v>50</v>
      </c>
      <c r="G17" s="8">
        <f>M6</f>
        <v>0</v>
      </c>
      <c r="H17" s="8">
        <f>M7</f>
        <v>0</v>
      </c>
    </row>
    <row r="18" spans="6:8" ht="29" x14ac:dyDescent="0.35">
      <c r="F18" s="18" t="s">
        <v>141</v>
      </c>
      <c r="G18" s="8">
        <f>N6</f>
        <v>0</v>
      </c>
      <c r="H18" s="8">
        <f>N7</f>
        <v>0</v>
      </c>
    </row>
    <row r="19" spans="6:8" x14ac:dyDescent="0.35">
      <c r="F19" s="8" t="s">
        <v>52</v>
      </c>
      <c r="G19" s="8">
        <f>O6</f>
        <v>0</v>
      </c>
      <c r="H19" s="8">
        <f>O7</f>
        <v>0</v>
      </c>
    </row>
    <row r="20" spans="6:8" x14ac:dyDescent="0.35">
      <c r="F20" s="8" t="s">
        <v>150</v>
      </c>
      <c r="G20" s="8">
        <f>G13+G14+G15+G16+G17+G18+G19</f>
        <v>10</v>
      </c>
      <c r="H20" s="8">
        <f>H13+H14+H15+H16+H17+H18+H19</f>
        <v>30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RowHeight="14.5" x14ac:dyDescent="0.35"/>
  <cols>
    <col min="2" max="2" width="11.7265625" customWidth="1"/>
  </cols>
  <sheetData>
    <row r="2" spans="1:15" x14ac:dyDescent="0.35">
      <c r="A2" t="s">
        <v>131</v>
      </c>
      <c r="B2" s="15" t="s">
        <v>151</v>
      </c>
      <c r="C2" s="15">
        <v>3</v>
      </c>
    </row>
    <row r="3" spans="1:15" x14ac:dyDescent="0.35">
      <c r="B3" t="s">
        <v>132</v>
      </c>
      <c r="C3" t="s">
        <v>133</v>
      </c>
    </row>
    <row r="4" spans="1:15" x14ac:dyDescent="0.35">
      <c r="A4" t="s">
        <v>134</v>
      </c>
      <c r="B4" s="8">
        <v>10</v>
      </c>
      <c r="C4" s="8">
        <v>10</v>
      </c>
      <c r="E4">
        <f>(100/B4)*C4</f>
        <v>100</v>
      </c>
    </row>
    <row r="5" spans="1:15" x14ac:dyDescent="0.35">
      <c r="A5" t="s">
        <v>135</v>
      </c>
      <c r="B5" t="s">
        <v>136</v>
      </c>
      <c r="C5" t="s">
        <v>137</v>
      </c>
      <c r="E5">
        <f>(100/B6)*C6</f>
        <v>50</v>
      </c>
      <c r="I5" s="8" t="s">
        <v>138</v>
      </c>
      <c r="J5" s="8" t="s">
        <v>139</v>
      </c>
      <c r="K5" s="8" t="s">
        <v>140</v>
      </c>
      <c r="L5" s="8" t="s">
        <v>42</v>
      </c>
      <c r="M5" s="8" t="s">
        <v>50</v>
      </c>
      <c r="N5" s="8" t="s">
        <v>141</v>
      </c>
      <c r="O5" s="8" t="s">
        <v>52</v>
      </c>
    </row>
    <row r="6" spans="1:15" x14ac:dyDescent="0.35">
      <c r="B6" s="8">
        <f>C2+1</f>
        <v>4</v>
      </c>
      <c r="C6" s="8">
        <v>2</v>
      </c>
      <c r="E6">
        <f>(100/B8)*C8</f>
        <v>0</v>
      </c>
      <c r="F6" s="16" t="s">
        <v>142</v>
      </c>
      <c r="I6" s="16">
        <f>C4</f>
        <v>10</v>
      </c>
      <c r="J6" s="16">
        <f>40/B6*C6</f>
        <v>20</v>
      </c>
      <c r="K6" s="16">
        <f>15/B8*C8</f>
        <v>0</v>
      </c>
      <c r="L6" s="16">
        <f>10/B10*C10</f>
        <v>0</v>
      </c>
      <c r="M6" s="16">
        <f>10/B12*C12</f>
        <v>0</v>
      </c>
      <c r="N6" s="16">
        <f>5/B14*C14</f>
        <v>0</v>
      </c>
      <c r="O6" s="16">
        <f>5/B16*C16</f>
        <v>0</v>
      </c>
    </row>
    <row r="7" spans="1:15" x14ac:dyDescent="0.35">
      <c r="A7" t="s">
        <v>143</v>
      </c>
      <c r="B7" t="s">
        <v>144</v>
      </c>
      <c r="C7" t="s">
        <v>145</v>
      </c>
      <c r="E7">
        <f>(100/B10)*C10</f>
        <v>0</v>
      </c>
      <c r="F7" s="8" t="s">
        <v>146</v>
      </c>
      <c r="G7" s="8"/>
      <c r="H7" s="8"/>
      <c r="I7" s="8">
        <f>I6+20</f>
        <v>30</v>
      </c>
      <c r="J7" s="8">
        <f>30/B6*C6</f>
        <v>15</v>
      </c>
      <c r="K7" s="8">
        <f>15/B8*C8</f>
        <v>0</v>
      </c>
      <c r="L7" s="8">
        <f>10/B10*C10</f>
        <v>0</v>
      </c>
      <c r="M7" s="8">
        <f>5/B12*C12</f>
        <v>0</v>
      </c>
      <c r="N7" s="8">
        <f>5/B14*C14</f>
        <v>0</v>
      </c>
      <c r="O7" s="8">
        <f>5/B16*C16</f>
        <v>0</v>
      </c>
    </row>
    <row r="8" spans="1:15" x14ac:dyDescent="0.35">
      <c r="B8" s="8">
        <f>C2</f>
        <v>3</v>
      </c>
      <c r="C8" s="8">
        <v>0</v>
      </c>
      <c r="E8">
        <f>(100/B12)*C12</f>
        <v>0</v>
      </c>
    </row>
    <row r="9" spans="1:15" x14ac:dyDescent="0.35">
      <c r="A9" t="s">
        <v>147</v>
      </c>
      <c r="B9" t="s">
        <v>144</v>
      </c>
      <c r="C9" t="s">
        <v>145</v>
      </c>
      <c r="E9">
        <f>(100/B14)*C14</f>
        <v>0</v>
      </c>
    </row>
    <row r="10" spans="1:15" x14ac:dyDescent="0.35">
      <c r="B10" s="8">
        <f>C2</f>
        <v>3</v>
      </c>
      <c r="C10" s="8">
        <v>0</v>
      </c>
      <c r="E10">
        <f>(100/B16)*C16</f>
        <v>0</v>
      </c>
    </row>
    <row r="11" spans="1:15" x14ac:dyDescent="0.35">
      <c r="A11" t="s">
        <v>50</v>
      </c>
      <c r="B11" t="s">
        <v>144</v>
      </c>
      <c r="C11" t="s">
        <v>145</v>
      </c>
    </row>
    <row r="12" spans="1:15" x14ac:dyDescent="0.35">
      <c r="B12" s="8">
        <f>C2</f>
        <v>3</v>
      </c>
      <c r="C12" s="8">
        <v>0</v>
      </c>
      <c r="F12" s="8"/>
      <c r="G12" s="8" t="s">
        <v>142</v>
      </c>
      <c r="H12" s="8" t="s">
        <v>148</v>
      </c>
      <c r="L12" t="s">
        <v>149</v>
      </c>
    </row>
    <row r="13" spans="1:15" ht="29" x14ac:dyDescent="0.35">
      <c r="A13" s="17" t="s">
        <v>141</v>
      </c>
      <c r="B13" t="s">
        <v>144</v>
      </c>
      <c r="C13" t="s">
        <v>145</v>
      </c>
      <c r="F13" s="8" t="s">
        <v>39</v>
      </c>
      <c r="G13" s="8">
        <f>I6</f>
        <v>10</v>
      </c>
      <c r="H13" s="8">
        <f>I7</f>
        <v>30</v>
      </c>
      <c r="L13" t="s">
        <v>149</v>
      </c>
    </row>
    <row r="14" spans="1:15" x14ac:dyDescent="0.35">
      <c r="B14" s="8">
        <f>C2</f>
        <v>3</v>
      </c>
      <c r="C14" s="8">
        <v>0</v>
      </c>
      <c r="F14" s="8" t="s">
        <v>40</v>
      </c>
      <c r="G14" s="8">
        <f>J6</f>
        <v>20</v>
      </c>
      <c r="H14" s="8">
        <f>J7</f>
        <v>15</v>
      </c>
    </row>
    <row r="15" spans="1:15" x14ac:dyDescent="0.35">
      <c r="A15" t="s">
        <v>52</v>
      </c>
      <c r="B15" t="s">
        <v>144</v>
      </c>
      <c r="C15" t="s">
        <v>145</v>
      </c>
      <c r="F15" s="8" t="s">
        <v>140</v>
      </c>
      <c r="G15" s="8">
        <f>K6</f>
        <v>0</v>
      </c>
      <c r="H15" s="8">
        <f>K7</f>
        <v>0</v>
      </c>
    </row>
    <row r="16" spans="1:15" x14ac:dyDescent="0.35">
      <c r="B16" s="8">
        <f>C2</f>
        <v>3</v>
      </c>
      <c r="C16" s="8">
        <v>0</v>
      </c>
      <c r="F16" s="8" t="s">
        <v>42</v>
      </c>
      <c r="G16" s="8">
        <f>L6</f>
        <v>0</v>
      </c>
      <c r="H16" s="8">
        <f>L7</f>
        <v>0</v>
      </c>
    </row>
    <row r="17" spans="6:8" x14ac:dyDescent="0.35">
      <c r="F17" s="8" t="s">
        <v>50</v>
      </c>
      <c r="G17" s="8">
        <f>M6</f>
        <v>0</v>
      </c>
      <c r="H17" s="8">
        <f>M7</f>
        <v>0</v>
      </c>
    </row>
    <row r="18" spans="6:8" ht="29" x14ac:dyDescent="0.35">
      <c r="F18" s="18" t="s">
        <v>141</v>
      </c>
      <c r="G18" s="8">
        <f>N6</f>
        <v>0</v>
      </c>
      <c r="H18" s="8">
        <f>N7</f>
        <v>0</v>
      </c>
    </row>
    <row r="19" spans="6:8" x14ac:dyDescent="0.35">
      <c r="F19" s="8" t="s">
        <v>52</v>
      </c>
      <c r="G19" s="8">
        <f>O6</f>
        <v>0</v>
      </c>
      <c r="H19" s="8">
        <f>O7</f>
        <v>0</v>
      </c>
    </row>
    <row r="20" spans="6:8" x14ac:dyDescent="0.35">
      <c r="F20" s="8" t="s">
        <v>150</v>
      </c>
      <c r="G20" s="8">
        <f>G13+G14+G15+G16+G17+G18+G19</f>
        <v>30</v>
      </c>
      <c r="H20" s="8">
        <f>H13+H14+H15+H16+H17+H18+H19</f>
        <v>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11" t="s">
        <v>112</v>
      </c>
      <c r="E3" s="246"/>
      <c r="F3" s="246"/>
    </row>
    <row r="4" spans="3:14" x14ac:dyDescent="0.35">
      <c r="F4" s="10"/>
      <c r="G4" s="10"/>
      <c r="H4" s="10"/>
      <c r="I4" s="10"/>
      <c r="J4" s="10"/>
      <c r="K4" s="10"/>
    </row>
    <row r="5" spans="3:14" x14ac:dyDescent="0.35">
      <c r="C5" s="11" t="s">
        <v>113</v>
      </c>
      <c r="D5" s="9" t="s">
        <v>93</v>
      </c>
      <c r="E5" s="247" t="s">
        <v>94</v>
      </c>
      <c r="F5" s="247"/>
      <c r="G5" s="247"/>
      <c r="H5" s="12"/>
      <c r="I5" s="247" t="s">
        <v>95</v>
      </c>
      <c r="J5" s="247"/>
      <c r="K5" s="247"/>
      <c r="L5" s="247" t="s">
        <v>96</v>
      </c>
      <c r="M5" s="247"/>
      <c r="N5" s="247"/>
    </row>
    <row r="6" spans="3:14" x14ac:dyDescent="0.35">
      <c r="C6" s="11">
        <v>1</v>
      </c>
      <c r="D6" s="9"/>
      <c r="E6" s="9" t="s">
        <v>97</v>
      </c>
      <c r="F6" s="9" t="s">
        <v>98</v>
      </c>
      <c r="G6" s="9" t="s">
        <v>99</v>
      </c>
      <c r="H6" s="9"/>
      <c r="I6" s="9" t="s">
        <v>97</v>
      </c>
      <c r="J6" s="9" t="s">
        <v>98</v>
      </c>
      <c r="K6" s="9" t="s">
        <v>99</v>
      </c>
      <c r="L6" s="9" t="s">
        <v>97</v>
      </c>
      <c r="M6" s="9" t="s">
        <v>98</v>
      </c>
      <c r="N6" s="9" t="s">
        <v>99</v>
      </c>
    </row>
    <row r="7" spans="3:14" x14ac:dyDescent="0.35">
      <c r="D7" s="8" t="s">
        <v>100</v>
      </c>
      <c r="E7" s="8"/>
      <c r="F7" s="8"/>
      <c r="G7" s="8">
        <f>E7*F7</f>
        <v>0</v>
      </c>
      <c r="H7" s="8" t="s">
        <v>115</v>
      </c>
      <c r="I7" s="8"/>
      <c r="J7" s="8"/>
      <c r="K7" s="8">
        <f>I7*J7</f>
        <v>0</v>
      </c>
      <c r="L7" s="8"/>
      <c r="M7" s="8"/>
      <c r="N7" s="8">
        <f>L7*M7</f>
        <v>0</v>
      </c>
    </row>
    <row r="8" spans="3:14" x14ac:dyDescent="0.35">
      <c r="D8" s="8"/>
      <c r="E8" s="8"/>
      <c r="F8" s="8"/>
      <c r="G8" s="8">
        <f t="shared" ref="G8:G34" si="0">E8*F8</f>
        <v>0</v>
      </c>
      <c r="H8" s="8" t="s">
        <v>116</v>
      </c>
      <c r="I8" s="8"/>
      <c r="J8" s="8"/>
      <c r="K8" s="8">
        <f t="shared" ref="K8:K34" si="1">I8*J8</f>
        <v>0</v>
      </c>
      <c r="L8" s="8"/>
      <c r="M8" s="8"/>
      <c r="N8" s="8">
        <f t="shared" ref="N8:N34" si="2">L8*M8</f>
        <v>0</v>
      </c>
    </row>
    <row r="9" spans="3:14" x14ac:dyDescent="0.35">
      <c r="D9" s="8"/>
      <c r="E9" s="8"/>
      <c r="F9" s="8"/>
      <c r="G9" s="8">
        <f t="shared" si="0"/>
        <v>0</v>
      </c>
      <c r="H9" s="8"/>
      <c r="I9" s="8"/>
      <c r="J9" s="8"/>
      <c r="K9" s="8">
        <f t="shared" si="1"/>
        <v>0</v>
      </c>
      <c r="L9" s="8"/>
      <c r="M9" s="8"/>
      <c r="N9" s="8">
        <f t="shared" si="2"/>
        <v>0</v>
      </c>
    </row>
    <row r="10" spans="3:14" x14ac:dyDescent="0.35">
      <c r="D10" s="8" t="s">
        <v>103</v>
      </c>
      <c r="E10" s="8"/>
      <c r="F10" s="8"/>
      <c r="G10" s="8">
        <f t="shared" si="0"/>
        <v>0</v>
      </c>
      <c r="H10" s="8" t="s">
        <v>115</v>
      </c>
      <c r="I10" s="8"/>
      <c r="J10" s="8"/>
      <c r="K10" s="8">
        <f t="shared" si="1"/>
        <v>0</v>
      </c>
      <c r="L10" s="8"/>
      <c r="M10" s="8"/>
      <c r="N10" s="8">
        <f t="shared" si="2"/>
        <v>0</v>
      </c>
    </row>
    <row r="11" spans="3:14" x14ac:dyDescent="0.35">
      <c r="D11" s="8"/>
      <c r="E11" s="8"/>
      <c r="F11" s="8"/>
      <c r="G11" s="8">
        <f t="shared" si="0"/>
        <v>0</v>
      </c>
      <c r="H11" s="8" t="s">
        <v>116</v>
      </c>
      <c r="I11" s="8"/>
      <c r="J11" s="8"/>
      <c r="K11" s="8">
        <f t="shared" si="1"/>
        <v>0</v>
      </c>
      <c r="L11" s="8"/>
      <c r="M11" s="8"/>
      <c r="N11" s="8">
        <f t="shared" si="2"/>
        <v>0</v>
      </c>
    </row>
    <row r="12" spans="3:14" x14ac:dyDescent="0.35">
      <c r="D12" s="8"/>
      <c r="E12" s="8"/>
      <c r="F12" s="8"/>
      <c r="G12" s="8">
        <f t="shared" si="0"/>
        <v>0</v>
      </c>
      <c r="H12" s="8"/>
      <c r="I12" s="8"/>
      <c r="J12" s="8"/>
      <c r="K12" s="8">
        <f t="shared" si="1"/>
        <v>0</v>
      </c>
      <c r="L12" s="8"/>
      <c r="M12" s="8"/>
      <c r="N12" s="8">
        <f t="shared" si="2"/>
        <v>0</v>
      </c>
    </row>
    <row r="13" spans="3:14" x14ac:dyDescent="0.35">
      <c r="D13" s="8"/>
      <c r="E13" s="8"/>
      <c r="F13" s="8"/>
      <c r="G13" s="8">
        <f t="shared" si="0"/>
        <v>0</v>
      </c>
      <c r="H13" s="8"/>
      <c r="I13" s="8"/>
      <c r="J13" s="8"/>
      <c r="K13" s="8">
        <f t="shared" si="1"/>
        <v>0</v>
      </c>
      <c r="L13" s="8"/>
      <c r="M13" s="8"/>
      <c r="N13" s="8">
        <f t="shared" si="2"/>
        <v>0</v>
      </c>
    </row>
    <row r="14" spans="3:14" x14ac:dyDescent="0.35">
      <c r="D14" s="8" t="s">
        <v>101</v>
      </c>
      <c r="E14" s="8"/>
      <c r="F14" s="8"/>
      <c r="G14" s="8">
        <f t="shared" si="0"/>
        <v>0</v>
      </c>
      <c r="H14" s="8" t="s">
        <v>115</v>
      </c>
      <c r="I14" s="8"/>
      <c r="J14" s="8"/>
      <c r="K14" s="8">
        <f t="shared" si="1"/>
        <v>0</v>
      </c>
      <c r="L14" s="8"/>
      <c r="M14" s="8"/>
      <c r="N14" s="8">
        <f t="shared" si="2"/>
        <v>0</v>
      </c>
    </row>
    <row r="15" spans="3:14" x14ac:dyDescent="0.35">
      <c r="D15" s="8"/>
      <c r="E15" s="8"/>
      <c r="F15" s="8"/>
      <c r="G15" s="8">
        <f t="shared" si="0"/>
        <v>0</v>
      </c>
      <c r="H15" s="8" t="s">
        <v>116</v>
      </c>
      <c r="I15" s="8"/>
      <c r="J15" s="8"/>
      <c r="K15" s="8">
        <f t="shared" si="1"/>
        <v>0</v>
      </c>
      <c r="L15" s="8"/>
      <c r="M15" s="8"/>
      <c r="N15" s="8">
        <f t="shared" si="2"/>
        <v>0</v>
      </c>
    </row>
    <row r="16" spans="3:14" x14ac:dyDescent="0.35">
      <c r="D16" s="8"/>
      <c r="E16" s="8"/>
      <c r="F16" s="8"/>
      <c r="G16" s="8">
        <f t="shared" si="0"/>
        <v>0</v>
      </c>
      <c r="H16" s="8"/>
      <c r="I16" s="8"/>
      <c r="J16" s="8"/>
      <c r="K16" s="8">
        <f t="shared" si="1"/>
        <v>0</v>
      </c>
      <c r="L16" s="8"/>
      <c r="M16" s="8"/>
      <c r="N16" s="8">
        <f t="shared" si="2"/>
        <v>0</v>
      </c>
    </row>
    <row r="17" spans="4:14" x14ac:dyDescent="0.35">
      <c r="D17" s="8"/>
      <c r="E17" s="8"/>
      <c r="F17" s="8"/>
      <c r="G17" s="8">
        <f t="shared" si="0"/>
        <v>0</v>
      </c>
      <c r="H17" s="8"/>
      <c r="I17" s="8"/>
      <c r="J17" s="8"/>
      <c r="K17" s="8">
        <f t="shared" si="1"/>
        <v>0</v>
      </c>
      <c r="L17" s="8"/>
      <c r="M17" s="8"/>
      <c r="N17" s="8">
        <f t="shared" si="2"/>
        <v>0</v>
      </c>
    </row>
    <row r="18" spans="4:14" x14ac:dyDescent="0.35">
      <c r="D18" s="8" t="s">
        <v>102</v>
      </c>
      <c r="E18" s="8"/>
      <c r="F18" s="8"/>
      <c r="G18" s="8">
        <f t="shared" si="0"/>
        <v>0</v>
      </c>
      <c r="H18" s="8" t="s">
        <v>115</v>
      </c>
      <c r="I18" s="8"/>
      <c r="J18" s="8"/>
      <c r="K18" s="8">
        <f t="shared" si="1"/>
        <v>0</v>
      </c>
      <c r="L18" s="8"/>
      <c r="M18" s="8"/>
      <c r="N18" s="8">
        <f t="shared" si="2"/>
        <v>0</v>
      </c>
    </row>
    <row r="19" spans="4:14" x14ac:dyDescent="0.35">
      <c r="D19" s="8"/>
      <c r="E19" s="8"/>
      <c r="F19" s="8"/>
      <c r="G19" s="8">
        <f t="shared" si="0"/>
        <v>0</v>
      </c>
      <c r="H19" s="8" t="s">
        <v>116</v>
      </c>
      <c r="I19" s="8"/>
      <c r="J19" s="8"/>
      <c r="K19" s="8">
        <f t="shared" si="1"/>
        <v>0</v>
      </c>
      <c r="L19" s="8"/>
      <c r="M19" s="8"/>
      <c r="N19" s="8">
        <f t="shared" si="2"/>
        <v>0</v>
      </c>
    </row>
    <row r="20" spans="4:14" x14ac:dyDescent="0.35">
      <c r="D20" s="8"/>
      <c r="E20" s="8"/>
      <c r="F20" s="8"/>
      <c r="G20" s="8">
        <f t="shared" si="0"/>
        <v>0</v>
      </c>
      <c r="H20" s="8"/>
      <c r="I20" s="8"/>
      <c r="J20" s="8"/>
      <c r="K20" s="8">
        <f t="shared" si="1"/>
        <v>0</v>
      </c>
      <c r="L20" s="8"/>
      <c r="M20" s="8"/>
      <c r="N20" s="8">
        <f t="shared" si="2"/>
        <v>0</v>
      </c>
    </row>
    <row r="21" spans="4:14" x14ac:dyDescent="0.35">
      <c r="D21" s="8" t="s">
        <v>102</v>
      </c>
      <c r="E21" s="8"/>
      <c r="F21" s="8"/>
      <c r="G21" s="8">
        <f t="shared" si="0"/>
        <v>0</v>
      </c>
      <c r="H21" s="8" t="s">
        <v>115</v>
      </c>
      <c r="I21" s="8"/>
      <c r="J21" s="8"/>
      <c r="K21" s="8">
        <f t="shared" si="1"/>
        <v>0</v>
      </c>
      <c r="L21" s="8"/>
      <c r="M21" s="8"/>
      <c r="N21" s="8">
        <f t="shared" si="2"/>
        <v>0</v>
      </c>
    </row>
    <row r="22" spans="4:14" x14ac:dyDescent="0.35">
      <c r="D22" s="8"/>
      <c r="E22" s="8"/>
      <c r="F22" s="8"/>
      <c r="G22" s="8">
        <f t="shared" si="0"/>
        <v>0</v>
      </c>
      <c r="H22" s="8" t="s">
        <v>116</v>
      </c>
      <c r="I22" s="8"/>
      <c r="J22" s="8"/>
      <c r="K22" s="8">
        <f t="shared" si="1"/>
        <v>0</v>
      </c>
      <c r="L22" s="8"/>
      <c r="M22" s="8"/>
      <c r="N22" s="8">
        <f t="shared" si="2"/>
        <v>0</v>
      </c>
    </row>
    <row r="23" spans="4:14" x14ac:dyDescent="0.35">
      <c r="D23" s="8"/>
      <c r="E23" s="8"/>
      <c r="F23" s="8"/>
      <c r="G23" s="8">
        <f t="shared" si="0"/>
        <v>0</v>
      </c>
      <c r="H23" s="8"/>
      <c r="I23" s="8"/>
      <c r="J23" s="8"/>
      <c r="K23" s="8">
        <f t="shared" si="1"/>
        <v>0</v>
      </c>
      <c r="L23" s="8"/>
      <c r="M23" s="8"/>
      <c r="N23" s="8">
        <f t="shared" si="2"/>
        <v>0</v>
      </c>
    </row>
    <row r="24" spans="4:14" x14ac:dyDescent="0.35">
      <c r="D24" s="8" t="s">
        <v>108</v>
      </c>
      <c r="E24" s="8"/>
      <c r="F24" s="8"/>
      <c r="G24" s="8">
        <f t="shared" si="0"/>
        <v>0</v>
      </c>
      <c r="H24" s="8" t="s">
        <v>117</v>
      </c>
      <c r="I24" s="8"/>
      <c r="J24" s="8"/>
      <c r="K24" s="8">
        <f t="shared" si="1"/>
        <v>0</v>
      </c>
      <c r="L24" s="8"/>
      <c r="M24" s="8"/>
      <c r="N24" s="8">
        <f t="shared" si="2"/>
        <v>0</v>
      </c>
    </row>
    <row r="25" spans="4:14" x14ac:dyDescent="0.35">
      <c r="D25" s="8" t="s">
        <v>109</v>
      </c>
      <c r="E25" s="8"/>
      <c r="F25" s="8"/>
      <c r="G25" s="8">
        <f t="shared" si="0"/>
        <v>0</v>
      </c>
      <c r="H25" s="8" t="s">
        <v>117</v>
      </c>
      <c r="I25" s="8"/>
      <c r="J25" s="8"/>
      <c r="K25" s="8">
        <f t="shared" si="1"/>
        <v>0</v>
      </c>
      <c r="L25" s="8"/>
      <c r="M25" s="8"/>
      <c r="N25" s="8">
        <f t="shared" si="2"/>
        <v>0</v>
      </c>
    </row>
    <row r="26" spans="4:14" x14ac:dyDescent="0.35">
      <c r="D26" s="8" t="s">
        <v>110</v>
      </c>
      <c r="E26" s="8"/>
      <c r="F26" s="8"/>
      <c r="G26" s="8">
        <f t="shared" si="0"/>
        <v>0</v>
      </c>
      <c r="H26" s="8" t="s">
        <v>117</v>
      </c>
      <c r="I26" s="8"/>
      <c r="J26" s="8"/>
      <c r="K26" s="8">
        <f t="shared" si="1"/>
        <v>0</v>
      </c>
      <c r="L26" s="8"/>
      <c r="M26" s="8"/>
      <c r="N26" s="8">
        <f t="shared" si="2"/>
        <v>0</v>
      </c>
    </row>
    <row r="27" spans="4:14" x14ac:dyDescent="0.35">
      <c r="D27" s="8"/>
      <c r="E27" s="8"/>
      <c r="F27" s="8"/>
      <c r="G27" s="8">
        <f t="shared" si="0"/>
        <v>0</v>
      </c>
      <c r="H27" s="8"/>
      <c r="I27" s="8"/>
      <c r="J27" s="8"/>
      <c r="K27" s="8">
        <f t="shared" si="1"/>
        <v>0</v>
      </c>
      <c r="L27" s="8"/>
      <c r="M27" s="8"/>
      <c r="N27" s="8">
        <f t="shared" si="2"/>
        <v>0</v>
      </c>
    </row>
    <row r="28" spans="4:14" x14ac:dyDescent="0.35">
      <c r="D28" s="8" t="s">
        <v>104</v>
      </c>
      <c r="E28" s="8"/>
      <c r="F28" s="8"/>
      <c r="G28" s="8">
        <f t="shared" si="0"/>
        <v>0</v>
      </c>
      <c r="H28" s="8"/>
      <c r="I28" s="8"/>
      <c r="J28" s="8"/>
      <c r="K28" s="8">
        <f t="shared" si="1"/>
        <v>0</v>
      </c>
      <c r="L28" s="8"/>
      <c r="M28" s="8"/>
      <c r="N28" s="8">
        <f t="shared" si="2"/>
        <v>0</v>
      </c>
    </row>
    <row r="29" spans="4:14" x14ac:dyDescent="0.35">
      <c r="D29" s="8" t="s">
        <v>105</v>
      </c>
      <c r="E29" s="8"/>
      <c r="F29" s="8"/>
      <c r="G29" s="8">
        <f t="shared" si="0"/>
        <v>0</v>
      </c>
      <c r="H29" s="8"/>
      <c r="I29" s="8"/>
      <c r="J29" s="8"/>
      <c r="K29" s="8">
        <f t="shared" si="1"/>
        <v>0</v>
      </c>
      <c r="L29" s="8"/>
      <c r="M29" s="8"/>
      <c r="N29" s="8">
        <f t="shared" si="2"/>
        <v>0</v>
      </c>
    </row>
    <row r="30" spans="4:14" x14ac:dyDescent="0.35">
      <c r="D30" s="8" t="s">
        <v>106</v>
      </c>
      <c r="E30" s="8"/>
      <c r="F30" s="8"/>
      <c r="G30" s="8">
        <f t="shared" si="0"/>
        <v>0</v>
      </c>
      <c r="H30" s="8"/>
      <c r="I30" s="8"/>
      <c r="J30" s="8"/>
      <c r="K30" s="8">
        <f t="shared" si="1"/>
        <v>0</v>
      </c>
      <c r="L30" s="8"/>
      <c r="M30" s="8"/>
      <c r="N30" s="8">
        <f t="shared" si="2"/>
        <v>0</v>
      </c>
    </row>
    <row r="31" spans="4:14" x14ac:dyDescent="0.35">
      <c r="D31" s="8" t="s">
        <v>107</v>
      </c>
      <c r="E31" s="8"/>
      <c r="F31" s="8"/>
      <c r="G31" s="8">
        <f t="shared" si="0"/>
        <v>0</v>
      </c>
      <c r="H31" s="8"/>
      <c r="I31" s="8"/>
      <c r="J31" s="8"/>
      <c r="K31" s="8">
        <f t="shared" si="1"/>
        <v>0</v>
      </c>
      <c r="L31" s="8"/>
      <c r="M31" s="8"/>
      <c r="N31" s="8">
        <f t="shared" si="2"/>
        <v>0</v>
      </c>
    </row>
    <row r="32" spans="4:14" x14ac:dyDescent="0.35">
      <c r="D32" s="8"/>
      <c r="E32" s="8"/>
      <c r="F32" s="8"/>
      <c r="G32" s="8">
        <f t="shared" si="0"/>
        <v>0</v>
      </c>
      <c r="H32" s="8"/>
      <c r="I32" s="8"/>
      <c r="J32" s="8"/>
      <c r="K32" s="8">
        <f t="shared" si="1"/>
        <v>0</v>
      </c>
      <c r="L32" s="8"/>
      <c r="M32" s="8"/>
      <c r="N32" s="8">
        <f t="shared" si="2"/>
        <v>0</v>
      </c>
    </row>
    <row r="33" spans="4:14" x14ac:dyDescent="0.35">
      <c r="D33" s="8"/>
      <c r="E33" s="8"/>
      <c r="F33" s="8"/>
      <c r="G33" s="8">
        <f t="shared" si="0"/>
        <v>0</v>
      </c>
      <c r="H33" s="8"/>
      <c r="I33" s="8"/>
      <c r="J33" s="8"/>
      <c r="K33" s="8">
        <f t="shared" si="1"/>
        <v>0</v>
      </c>
      <c r="L33" s="8"/>
      <c r="M33" s="8"/>
      <c r="N33" s="8">
        <f t="shared" si="2"/>
        <v>0</v>
      </c>
    </row>
    <row r="34" spans="4:14" x14ac:dyDescent="0.35">
      <c r="D34" s="8"/>
      <c r="E34" s="8"/>
      <c r="F34" s="8"/>
      <c r="G34" s="8">
        <f t="shared" si="0"/>
        <v>0</v>
      </c>
      <c r="H34" s="8"/>
      <c r="I34" s="8"/>
      <c r="J34" s="8"/>
      <c r="K34" s="8">
        <f t="shared" si="1"/>
        <v>0</v>
      </c>
      <c r="L34" s="8"/>
      <c r="M34" s="8"/>
      <c r="N34" s="8">
        <f t="shared" si="2"/>
        <v>0</v>
      </c>
    </row>
    <row r="35" spans="4:14" x14ac:dyDescent="0.35">
      <c r="D35" s="8" t="s">
        <v>111</v>
      </c>
      <c r="E35" s="8"/>
      <c r="F35" s="8">
        <f>G35*10.764</f>
        <v>0</v>
      </c>
      <c r="G35" s="8">
        <f>SUM(G7:G34)</f>
        <v>0</v>
      </c>
      <c r="H35" s="8"/>
      <c r="I35" s="8"/>
      <c r="J35" s="8">
        <f>K35*10.764</f>
        <v>0</v>
      </c>
      <c r="K35" s="8">
        <f>SUM(K7:K34)</f>
        <v>0</v>
      </c>
      <c r="L35" s="8"/>
      <c r="M35" s="8">
        <f>N35*10.764</f>
        <v>0</v>
      </c>
      <c r="N35" s="8">
        <f>SUM(N7:N34)</f>
        <v>0</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 (2)</vt:lpstr>
      <vt:lpstr>Note</vt:lpstr>
      <vt:lpstr>Sheet1</vt:lpstr>
      <vt:lpstr>1</vt:lpstr>
      <vt:lpstr>5</vt:lpstr>
      <vt:lpstr>6</vt:lpstr>
      <vt:lpstr>Wing C</vt:lpstr>
      <vt:lpstr>Sheet2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2025-07-14T12:27:02Z</cp:lastPrinted>
  <dcterms:created xsi:type="dcterms:W3CDTF">2013-11-23T05:32:33Z</dcterms:created>
  <dcterms:modified xsi:type="dcterms:W3CDTF">2025-07-14T12:28:42Z</dcterms:modified>
</cp:coreProperties>
</file>