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VSJCV\Making\AXIS\2025-26\Axis\APF Dump\July 2025\10-07-2025\"/>
    </mc:Choice>
  </mc:AlternateContent>
  <bookViews>
    <workbookView xWindow="0" yWindow="0" windowWidth="19200" windowHeight="6640"/>
  </bookViews>
  <sheets>
    <sheet name="Table 1" sheetId="1" r:id="rId1"/>
    <sheet name="VALUATION" sheetId="6" r:id="rId2"/>
    <sheet name="C%" sheetId="5" r:id="rId3"/>
  </sheets>
  <definedNames>
    <definedName name="_xlnm.Print_Area" localSheetId="0">'Table 1'!$A$1:$G$286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5" i="1" l="1"/>
  <c r="H186" i="1" l="1"/>
  <c r="I117" i="1"/>
  <c r="C196" i="1" l="1"/>
  <c r="D3" i="1" l="1"/>
  <c r="I92" i="1" l="1"/>
  <c r="I93" i="1"/>
  <c r="I94" i="1"/>
  <c r="I95" i="1"/>
  <c r="I91" i="1"/>
  <c r="I65" i="1"/>
  <c r="I64" i="1"/>
  <c r="I63" i="1"/>
  <c r="I62" i="1"/>
  <c r="F55" i="1"/>
  <c r="D58" i="1" l="1"/>
  <c r="C60" i="1"/>
  <c r="I58" i="1"/>
  <c r="C67" i="1"/>
  <c r="C65" i="1"/>
  <c r="C63" i="1"/>
  <c r="C61" i="1"/>
  <c r="I59" i="1"/>
  <c r="B58" i="1" s="1"/>
  <c r="C58" i="1" s="1"/>
  <c r="I57" i="1"/>
  <c r="I60" i="1"/>
  <c r="C66" i="1"/>
  <c r="C64" i="1"/>
  <c r="C62" i="1"/>
  <c r="I61" i="1" l="1"/>
  <c r="I66" i="1" s="1"/>
  <c r="I67" i="1" s="1"/>
  <c r="H54" i="1" l="1"/>
  <c r="B56" i="1" s="1"/>
  <c r="F58" i="1"/>
  <c r="C59" i="1"/>
  <c r="G13" i="6" l="1"/>
  <c r="G12" i="6"/>
  <c r="G11" i="6"/>
  <c r="G10" i="6"/>
  <c r="G9" i="6"/>
  <c r="G8" i="6"/>
  <c r="G7" i="6"/>
  <c r="G6" i="6"/>
  <c r="G5" i="6"/>
  <c r="G14" i="6" s="1"/>
  <c r="G13" i="5" l="1"/>
  <c r="B13" i="5" s="1"/>
  <c r="D4" i="5"/>
  <c r="E3" i="5"/>
  <c r="B5" i="5" s="1"/>
  <c r="B9" i="5"/>
  <c r="D9" i="5" l="1"/>
  <c r="L14" i="5"/>
  <c r="C18" i="5" s="1"/>
  <c r="L13" i="5"/>
  <c r="B18" i="5" s="1"/>
  <c r="D5" i="5"/>
  <c r="H14" i="5"/>
  <c r="C14" i="5" s="1"/>
  <c r="H13" i="5"/>
  <c r="B14" i="5" s="1"/>
  <c r="B6" i="5"/>
  <c r="B8" i="5"/>
  <c r="B10" i="5"/>
  <c r="G14" i="5"/>
  <c r="C13" i="5" s="1"/>
  <c r="B7" i="5"/>
  <c r="K14" i="5" l="1"/>
  <c r="C17" i="5" s="1"/>
  <c r="D8" i="5"/>
  <c r="K13" i="5"/>
  <c r="B17" i="5" s="1"/>
  <c r="J13" i="5"/>
  <c r="B16" i="5" s="1"/>
  <c r="D7" i="5"/>
  <c r="J14" i="5"/>
  <c r="C16" i="5" s="1"/>
  <c r="I14" i="5"/>
  <c r="C15" i="5" s="1"/>
  <c r="I13" i="5"/>
  <c r="B15" i="5" s="1"/>
  <c r="B20" i="5" s="1"/>
  <c r="D6" i="5"/>
  <c r="M14" i="5"/>
  <c r="C19" i="5" s="1"/>
  <c r="M13" i="5"/>
  <c r="B19" i="5" s="1"/>
  <c r="D10" i="5"/>
  <c r="C20" i="5" l="1"/>
</calcChain>
</file>

<file path=xl/sharedStrings.xml><?xml version="1.0" encoding="utf-8"?>
<sst xmlns="http://schemas.openxmlformats.org/spreadsheetml/2006/main" count="487" uniqueCount="246">
  <si>
    <r>
      <rPr>
        <b/>
        <sz val="11"/>
        <rFont val="Times New Roman"/>
        <family val="1"/>
      </rPr>
      <t>Valuation Report</t>
    </r>
  </si>
  <si>
    <t>Google Map :</t>
  </si>
  <si>
    <t>Total Slab</t>
  </si>
  <si>
    <t>Basement</t>
  </si>
  <si>
    <t>Podium</t>
  </si>
  <si>
    <t>Ground</t>
  </si>
  <si>
    <t>Upper Floor</t>
  </si>
  <si>
    <t>Particulars</t>
  </si>
  <si>
    <t xml:space="preserve">total floor </t>
  </si>
  <si>
    <t>plinth</t>
  </si>
  <si>
    <t>slab</t>
  </si>
  <si>
    <t>Parking</t>
  </si>
  <si>
    <t>Rate</t>
  </si>
  <si>
    <t xml:space="preserve">Bricks </t>
  </si>
  <si>
    <t>Palghar</t>
  </si>
  <si>
    <t>100000/-</t>
  </si>
  <si>
    <t>plaster</t>
  </si>
  <si>
    <t>Ulwe, karanjade</t>
  </si>
  <si>
    <t>200000/-</t>
  </si>
  <si>
    <t>Flooring</t>
  </si>
  <si>
    <t>Panvel</t>
  </si>
  <si>
    <t>300000/-</t>
  </si>
  <si>
    <t>Wood &amp; painting</t>
  </si>
  <si>
    <t>Mumbai - G + 15</t>
  </si>
  <si>
    <t>500000/-</t>
  </si>
  <si>
    <t>Finishing</t>
  </si>
  <si>
    <t>Mumbai - G + 25</t>
  </si>
  <si>
    <t>800000/-</t>
  </si>
  <si>
    <t>Mumbai - G + 35</t>
  </si>
  <si>
    <t>1000000/-</t>
  </si>
  <si>
    <t>Progress</t>
  </si>
  <si>
    <t>Recommended</t>
  </si>
  <si>
    <t>rcc</t>
  </si>
  <si>
    <t>Bricks</t>
  </si>
  <si>
    <t>Plaster</t>
  </si>
  <si>
    <t>Plinth</t>
  </si>
  <si>
    <t>RCC</t>
  </si>
  <si>
    <t xml:space="preserve">Recommended </t>
  </si>
  <si>
    <t>total</t>
  </si>
  <si>
    <t>Thane - G + 7</t>
  </si>
  <si>
    <t>Thane - G + 15</t>
  </si>
  <si>
    <t>400000/-</t>
  </si>
  <si>
    <t>Excavation in process</t>
  </si>
  <si>
    <t>Thane - G + 25</t>
  </si>
  <si>
    <t>600000/-</t>
  </si>
  <si>
    <t>Excavation Completed</t>
  </si>
  <si>
    <t>Footing in Process</t>
  </si>
  <si>
    <t>Footing Completed</t>
  </si>
  <si>
    <t>Plinth in process</t>
  </si>
  <si>
    <t>Plinth completed</t>
  </si>
  <si>
    <r>
      <rPr>
        <sz val="11"/>
        <color rgb="FF231F1F"/>
        <rFont val="Times New Roman"/>
        <family val="1"/>
      </rPr>
      <t>Date:</t>
    </r>
  </si>
  <si>
    <r>
      <rPr>
        <sz val="11"/>
        <color rgb="FF231F1F"/>
        <rFont val="Times New Roman"/>
        <family val="1"/>
      </rPr>
      <t>CPC Name:</t>
    </r>
  </si>
  <si>
    <r>
      <rPr>
        <sz val="11"/>
        <color rgb="FF231F1F"/>
        <rFont val="Times New Roman"/>
        <family val="1"/>
      </rPr>
      <t>Axis Sanpada</t>
    </r>
  </si>
  <si>
    <r>
      <rPr>
        <sz val="11"/>
        <color rgb="FF231F1F"/>
        <rFont val="Times New Roman"/>
        <family val="1"/>
      </rPr>
      <t>Date Of Property Visit</t>
    </r>
  </si>
  <si>
    <r>
      <rPr>
        <sz val="11"/>
        <color rgb="FF231F1F"/>
        <rFont val="Times New Roman"/>
        <family val="1"/>
      </rPr>
      <t>Name of the builder group</t>
    </r>
  </si>
  <si>
    <r>
      <rPr>
        <sz val="11"/>
        <color rgb="FF231F1F"/>
        <rFont val="Times New Roman"/>
        <family val="1"/>
      </rPr>
      <t>M/s. Dynamic Enterprises</t>
    </r>
  </si>
  <si>
    <r>
      <rPr>
        <sz val="11"/>
        <color rgb="FF231F1F"/>
        <rFont val="Times New Roman"/>
        <family val="1"/>
      </rPr>
      <t>Name of the builder company</t>
    </r>
  </si>
  <si>
    <r>
      <rPr>
        <sz val="11"/>
        <color rgb="FF231F1F"/>
        <rFont val="Times New Roman"/>
        <family val="1"/>
      </rPr>
      <t>Name of the Project</t>
    </r>
  </si>
  <si>
    <r>
      <rPr>
        <sz val="11"/>
        <color rgb="FF231F1F"/>
        <rFont val="Times New Roman"/>
        <family val="1"/>
      </rPr>
      <t>Contect Details ( Name &amp; Contect No.)</t>
    </r>
  </si>
  <si>
    <r>
      <rPr>
        <sz val="11"/>
        <color rgb="FF231F1F"/>
        <rFont val="Times New Roman"/>
        <family val="1"/>
      </rPr>
      <t>Name / No of the Building</t>
    </r>
  </si>
  <si>
    <r>
      <rPr>
        <sz val="11"/>
        <color rgb="FF231F1F"/>
        <rFont val="Times New Roman"/>
        <family val="1"/>
      </rPr>
      <t>Docouments Provided</t>
    </r>
  </si>
  <si>
    <r>
      <rPr>
        <sz val="11"/>
        <color rgb="FF231F1F"/>
        <rFont val="Times New Roman"/>
        <family val="1"/>
      </rPr>
      <t>Approved Layout, Approved Building Plan, CC</t>
    </r>
  </si>
  <si>
    <r>
      <rPr>
        <sz val="11"/>
        <color rgb="FF231F1F"/>
        <rFont val="Times New Roman"/>
        <family val="1"/>
      </rPr>
      <t>RERA No.</t>
    </r>
  </si>
  <si>
    <r>
      <rPr>
        <sz val="11"/>
        <color rgb="FF231F1F"/>
        <rFont val="Times New Roman"/>
        <family val="1"/>
      </rPr>
      <t>Project location details</t>
    </r>
  </si>
  <si>
    <r>
      <rPr>
        <sz val="11"/>
        <color rgb="FF231F1F"/>
        <rFont val="Times New Roman"/>
        <family val="1"/>
      </rPr>
      <t>Imperial Crown, Sr. No/H. No..31/2/3, Savroli - Kharpada Road, Chavane, Panvel, Raigad.</t>
    </r>
  </si>
  <si>
    <r>
      <rPr>
        <sz val="11"/>
        <color rgb="FF231F1F"/>
        <rFont val="Times New Roman"/>
        <family val="1"/>
      </rPr>
      <t>Sr. No/H. No.</t>
    </r>
  </si>
  <si>
    <r>
      <rPr>
        <sz val="11"/>
        <color rgb="FF231F1F"/>
        <rFont val="Times New Roman"/>
        <family val="1"/>
      </rPr>
      <t>Locality</t>
    </r>
  </si>
  <si>
    <r>
      <rPr>
        <sz val="11"/>
        <color rgb="FF231F1F"/>
        <rFont val="Times New Roman"/>
        <family val="1"/>
      </rPr>
      <t>Chavane</t>
    </r>
  </si>
  <si>
    <r>
      <rPr>
        <sz val="11"/>
        <color rgb="FF231F1F"/>
        <rFont val="Times New Roman"/>
        <family val="1"/>
      </rPr>
      <t>Road</t>
    </r>
  </si>
  <si>
    <r>
      <rPr>
        <sz val="11"/>
        <color rgb="FF231F1F"/>
        <rFont val="Times New Roman"/>
        <family val="1"/>
      </rPr>
      <t>Savroli - Kharpada Road</t>
    </r>
  </si>
  <si>
    <r>
      <rPr>
        <sz val="11"/>
        <color rgb="FF231F1F"/>
        <rFont val="Times New Roman"/>
        <family val="1"/>
      </rPr>
      <t>District</t>
    </r>
  </si>
  <si>
    <r>
      <rPr>
        <sz val="11"/>
        <color rgb="FF231F1F"/>
        <rFont val="Times New Roman"/>
        <family val="1"/>
      </rPr>
      <t>Raigad</t>
    </r>
  </si>
  <si>
    <r>
      <rPr>
        <sz val="11"/>
        <color rgb="FF231F1F"/>
        <rFont val="Times New Roman"/>
        <family val="1"/>
      </rPr>
      <t>City</t>
    </r>
  </si>
  <si>
    <r>
      <rPr>
        <sz val="11"/>
        <color rgb="FF231F1F"/>
        <rFont val="Times New Roman"/>
        <family val="1"/>
      </rPr>
      <t>Panvel</t>
    </r>
  </si>
  <si>
    <r>
      <rPr>
        <sz val="11"/>
        <color rgb="FF231F1F"/>
        <rFont val="Times New Roman"/>
        <family val="1"/>
      </rPr>
      <t>Pin Code</t>
    </r>
  </si>
  <si>
    <r>
      <rPr>
        <sz val="11"/>
        <color rgb="FF231F1F"/>
        <rFont val="Times New Roman"/>
        <family val="1"/>
      </rPr>
      <t>Near by Landmark</t>
    </r>
  </si>
  <si>
    <r>
      <rPr>
        <sz val="11"/>
        <color rgb="FF231F1F"/>
        <rFont val="Times New Roman"/>
        <family val="1"/>
      </rPr>
      <t>opposite Oetiker India Private Ltd</t>
    </r>
  </si>
  <si>
    <r>
      <rPr>
        <sz val="11"/>
        <color rgb="FF231F1F"/>
        <rFont val="Times New Roman"/>
        <family val="1"/>
      </rPr>
      <t>Distance from city centre:</t>
    </r>
  </si>
  <si>
    <r>
      <rPr>
        <sz val="11"/>
        <color rgb="FF231F1F"/>
        <rFont val="Times New Roman"/>
        <family val="1"/>
      </rPr>
      <t xml:space="preserve">Accessibility to the Project from the City:
</t>
    </r>
    <r>
      <rPr>
        <sz val="11"/>
        <color rgb="FF231F1F"/>
        <rFont val="Times New Roman"/>
        <family val="1"/>
      </rPr>
      <t>(Proximity to civic amenities like school, hospital,</t>
    </r>
  </si>
  <si>
    <r>
      <rPr>
        <sz val="11"/>
        <color rgb="FF231F1F"/>
        <rFont val="Times New Roman"/>
        <family val="1"/>
      </rPr>
      <t>all available at  1 to 2 km.</t>
    </r>
  </si>
  <si>
    <r>
      <rPr>
        <sz val="11"/>
        <color rgb="FF231F1F"/>
        <rFont val="Times New Roman"/>
        <family val="1"/>
      </rPr>
      <t xml:space="preserve">Does property have Electricity / Water / Drainage
</t>
    </r>
    <r>
      <rPr>
        <sz val="11"/>
        <color rgb="FF231F1F"/>
        <rFont val="Times New Roman"/>
        <family val="1"/>
      </rPr>
      <t>Connection</t>
    </r>
  </si>
  <si>
    <r>
      <rPr>
        <sz val="11"/>
        <color rgb="FF231F1F"/>
        <rFont val="Times New Roman"/>
        <family val="1"/>
      </rPr>
      <t>Yes</t>
    </r>
  </si>
  <si>
    <r>
      <rPr>
        <sz val="11"/>
        <color rgb="FF231F1F"/>
        <rFont val="Times New Roman"/>
        <family val="1"/>
      </rPr>
      <t>Class of locality</t>
    </r>
  </si>
  <si>
    <r>
      <rPr>
        <sz val="11"/>
        <color rgb="FF231F1F"/>
        <rFont val="Times New Roman"/>
        <family val="1"/>
      </rPr>
      <t>Middle Class</t>
    </r>
  </si>
  <si>
    <r>
      <rPr>
        <sz val="11"/>
        <color rgb="FF231F1F"/>
        <rFont val="Times New Roman"/>
        <family val="1"/>
      </rPr>
      <t>Nature of land with topographical condtion</t>
    </r>
  </si>
  <si>
    <r>
      <rPr>
        <sz val="11"/>
        <color rgb="FF231F1F"/>
        <rFont val="Times New Roman"/>
        <family val="1"/>
      </rPr>
      <t>Plane</t>
    </r>
  </si>
  <si>
    <r>
      <rPr>
        <sz val="11"/>
        <color rgb="FF231F1F"/>
        <rFont val="Times New Roman"/>
        <family val="1"/>
      </rPr>
      <t>Nature of the locality</t>
    </r>
  </si>
  <si>
    <r>
      <rPr>
        <sz val="11"/>
        <color rgb="FF231F1F"/>
        <rFont val="Times New Roman"/>
        <family val="1"/>
      </rPr>
      <t>Developing</t>
    </r>
  </si>
  <si>
    <r>
      <rPr>
        <sz val="11"/>
        <color rgb="FF231F1F"/>
        <rFont val="Times New Roman"/>
        <family val="1"/>
      </rPr>
      <t>Quality of infrastructure in vicinity</t>
    </r>
  </si>
  <si>
    <r>
      <rPr>
        <sz val="11"/>
        <color rgb="FF231F1F"/>
        <rFont val="Times New Roman"/>
        <family val="1"/>
      </rPr>
      <t>Good</t>
    </r>
  </si>
  <si>
    <r>
      <rPr>
        <sz val="11"/>
        <color rgb="FF231F1F"/>
        <rFont val="Times New Roman"/>
        <family val="1"/>
      </rPr>
      <t>Boundaries</t>
    </r>
  </si>
  <si>
    <r>
      <rPr>
        <sz val="11"/>
        <color rgb="FF231F1F"/>
        <rFont val="Times New Roman"/>
        <family val="1"/>
      </rPr>
      <t>East</t>
    </r>
  </si>
  <si>
    <r>
      <rPr>
        <sz val="11"/>
        <color rgb="FF231F1F"/>
        <rFont val="Times New Roman"/>
        <family val="1"/>
      </rPr>
      <t>West</t>
    </r>
  </si>
  <si>
    <r>
      <rPr>
        <sz val="11"/>
        <color rgb="FF231F1F"/>
        <rFont val="Times New Roman"/>
        <family val="1"/>
      </rPr>
      <t>South</t>
    </r>
  </si>
  <si>
    <r>
      <rPr>
        <sz val="11"/>
        <color rgb="FF231F1F"/>
        <rFont val="Times New Roman"/>
        <family val="1"/>
      </rPr>
      <t>North</t>
    </r>
  </si>
  <si>
    <r>
      <rPr>
        <sz val="11"/>
        <color rgb="FF231F1F"/>
        <rFont val="Times New Roman"/>
        <family val="1"/>
      </rPr>
      <t>As per deed</t>
    </r>
  </si>
  <si>
    <r>
      <rPr>
        <sz val="11"/>
        <color rgb="FF231F1F"/>
        <rFont val="Times New Roman"/>
        <family val="1"/>
      </rPr>
      <t>NA</t>
    </r>
  </si>
  <si>
    <r>
      <rPr>
        <sz val="11"/>
        <color rgb="FF231F1F"/>
        <rFont val="Times New Roman"/>
        <family val="1"/>
      </rPr>
      <t>At site</t>
    </r>
  </si>
  <si>
    <r>
      <rPr>
        <sz val="11"/>
        <color rgb="FF231F1F"/>
        <rFont val="Times New Roman"/>
        <family val="1"/>
      </rPr>
      <t>Open Plot</t>
    </r>
  </si>
  <si>
    <r>
      <rPr>
        <sz val="11"/>
        <color rgb="FF231F1F"/>
        <rFont val="Times New Roman"/>
        <family val="1"/>
      </rPr>
      <t>Does the boundaries at site match, as mentioned in the Docoumentation: NA</t>
    </r>
  </si>
  <si>
    <r>
      <rPr>
        <sz val="11"/>
        <color rgb="FF231F1F"/>
        <rFont val="Times New Roman"/>
        <family val="1"/>
      </rPr>
      <t>Type of Structure : RCC Frame Structure</t>
    </r>
  </si>
  <si>
    <r>
      <rPr>
        <sz val="11"/>
        <color rgb="FF231F1F"/>
        <rFont val="Times New Roman"/>
        <family val="1"/>
      </rPr>
      <t>Latitude &amp; Longitude</t>
    </r>
  </si>
  <si>
    <r>
      <rPr>
        <sz val="11"/>
        <color rgb="FF231F1F"/>
        <rFont val="Times New Roman"/>
        <family val="1"/>
      </rPr>
      <t>Latitude</t>
    </r>
  </si>
  <si>
    <r>
      <rPr>
        <sz val="11"/>
        <color rgb="FF231F1F"/>
        <rFont val="Times New Roman"/>
        <family val="1"/>
      </rPr>
      <t>Longitude</t>
    </r>
  </si>
  <si>
    <r>
      <rPr>
        <b/>
        <sz val="11"/>
        <color rgb="FF231F1F"/>
        <rFont val="Times New Roman"/>
        <family val="1"/>
      </rPr>
      <t>Approval details:</t>
    </r>
  </si>
  <si>
    <r>
      <rPr>
        <sz val="11"/>
        <color rgb="FF231F1F"/>
        <rFont val="Times New Roman"/>
        <family val="1"/>
      </rPr>
      <t>Approved usage of the Property:</t>
    </r>
  </si>
  <si>
    <r>
      <rPr>
        <sz val="11"/>
        <color rgb="FF231F1F"/>
        <rFont val="Times New Roman"/>
        <family val="1"/>
      </rPr>
      <t>Residential + Commercial</t>
    </r>
  </si>
  <si>
    <r>
      <rPr>
        <sz val="11"/>
        <color rgb="FF231F1F"/>
        <rFont val="Times New Roman"/>
        <family val="1"/>
      </rPr>
      <t>(Restrictive Covenants in regard to Land Use, if any)</t>
    </r>
  </si>
  <si>
    <r>
      <rPr>
        <sz val="11"/>
        <color rgb="FF231F1F"/>
        <rFont val="Times New Roman"/>
        <family val="1"/>
      </rPr>
      <t>No</t>
    </r>
  </si>
  <si>
    <r>
      <rPr>
        <b/>
        <sz val="11"/>
        <color rgb="FF231F1F"/>
        <rFont val="Times New Roman"/>
        <family val="1"/>
      </rPr>
      <t>Area Statement Details :</t>
    </r>
  </si>
  <si>
    <r>
      <rPr>
        <sz val="11"/>
        <color rgb="FF231F1F"/>
        <rFont val="Times New Roman"/>
        <family val="1"/>
      </rPr>
      <t>Total land area of the project in Sq. Mt.</t>
    </r>
  </si>
  <si>
    <r>
      <rPr>
        <sz val="11"/>
        <color rgb="FF231F1F"/>
        <rFont val="Times New Roman"/>
        <family val="1"/>
      </rPr>
      <t>Permissible FSI</t>
    </r>
  </si>
  <si>
    <r>
      <rPr>
        <sz val="11"/>
        <color rgb="FF231F1F"/>
        <rFont val="Times New Roman"/>
        <family val="1"/>
      </rPr>
      <t>Permissible TDR/Paid FSI</t>
    </r>
  </si>
  <si>
    <r>
      <rPr>
        <sz val="11"/>
        <color rgb="FF231F1F"/>
        <rFont val="Times New Roman"/>
        <family val="1"/>
      </rPr>
      <t>Total FSI availaible for the project</t>
    </r>
  </si>
  <si>
    <r>
      <rPr>
        <sz val="11"/>
        <color rgb="FF231F1F"/>
        <rFont val="Times New Roman"/>
        <family val="1"/>
      </rPr>
      <t>Total Approved Builtup area of the project in Sq. Mt.</t>
    </r>
  </si>
  <si>
    <r>
      <rPr>
        <sz val="11"/>
        <color rgb="FF231F1F"/>
        <rFont val="Times New Roman"/>
        <family val="1"/>
      </rPr>
      <t>Total number of Buildings</t>
    </r>
  </si>
  <si>
    <r>
      <rPr>
        <b/>
        <sz val="11"/>
        <color rgb="FF231F1F"/>
        <rFont val="Times New Roman"/>
        <family val="1"/>
      </rPr>
      <t>Approval Detail : Plan approval</t>
    </r>
  </si>
  <si>
    <r>
      <rPr>
        <sz val="11"/>
        <color rgb="FF231F1F"/>
        <rFont val="Times New Roman"/>
        <family val="1"/>
      </rPr>
      <t>Layout Approval No</t>
    </r>
  </si>
  <si>
    <r>
      <rPr>
        <sz val="11"/>
        <color rgb="FF231F1F"/>
        <rFont val="Times New Roman"/>
        <family val="1"/>
      </rPr>
      <t>MS/LNA-1/S.R./251/2019</t>
    </r>
  </si>
  <si>
    <r>
      <rPr>
        <sz val="11"/>
        <color rgb="FF231F1F"/>
        <rFont val="Times New Roman"/>
        <family val="1"/>
      </rPr>
      <t>Dated</t>
    </r>
  </si>
  <si>
    <r>
      <rPr>
        <sz val="11"/>
        <color rgb="FF231F1F"/>
        <rFont val="Times New Roman"/>
        <family val="1"/>
      </rPr>
      <t>29/06/2019.</t>
    </r>
  </si>
  <si>
    <r>
      <rPr>
        <sz val="11"/>
        <color rgb="FF231F1F"/>
        <rFont val="Times New Roman"/>
        <family val="1"/>
      </rPr>
      <t>Approved Floor plan No.</t>
    </r>
  </si>
  <si>
    <r>
      <rPr>
        <sz val="11"/>
        <color rgb="FF231F1F"/>
        <rFont val="Times New Roman"/>
        <family val="1"/>
      </rPr>
      <t>Commencement Certificate No.</t>
    </r>
  </si>
  <si>
    <r>
      <rPr>
        <sz val="11"/>
        <color rgb="FF231F1F"/>
        <rFont val="Times New Roman"/>
        <family val="1"/>
      </rPr>
      <t>O. Certificate No.:</t>
    </r>
  </si>
  <si>
    <r>
      <rPr>
        <sz val="11"/>
        <color rgb="FF231F1F"/>
        <rFont val="Times New Roman"/>
        <family val="1"/>
      </rPr>
      <t>Commencement date of construction</t>
    </r>
  </si>
  <si>
    <r>
      <rPr>
        <sz val="11"/>
        <color rgb="FF231F1F"/>
        <rFont val="Times New Roman"/>
        <family val="1"/>
      </rPr>
      <t>Expected Completion</t>
    </r>
  </si>
  <si>
    <r>
      <rPr>
        <b/>
        <sz val="11"/>
        <color rgb="FF231F1F"/>
        <rFont val="Times New Roman"/>
        <family val="1"/>
      </rPr>
      <t>Building wise Construction details</t>
    </r>
  </si>
  <si>
    <r>
      <rPr>
        <sz val="11"/>
        <color rgb="FF231F1F"/>
        <rFont val="Times New Roman"/>
        <family val="1"/>
      </rPr>
      <t>Approved area of the building in Sq.Mt</t>
    </r>
  </si>
  <si>
    <r>
      <rPr>
        <sz val="11"/>
        <color rgb="FF231F1F"/>
        <rFont val="Times New Roman"/>
        <family val="1"/>
      </rPr>
      <t>Approved no of units</t>
    </r>
  </si>
  <si>
    <r>
      <rPr>
        <sz val="11"/>
        <color rgb="FF231F1F"/>
        <rFont val="Times New Roman"/>
        <family val="1"/>
      </rPr>
      <t xml:space="preserve">Shops = 06
</t>
    </r>
    <r>
      <rPr>
        <sz val="11"/>
        <color rgb="FF231F1F"/>
        <rFont val="Times New Roman"/>
        <family val="1"/>
      </rPr>
      <t xml:space="preserve">Offices = 06
</t>
    </r>
    <r>
      <rPr>
        <sz val="11"/>
        <color rgb="FF231F1F"/>
        <rFont val="Times New Roman"/>
        <family val="1"/>
      </rPr>
      <t>Flats = 162</t>
    </r>
  </si>
  <si>
    <r>
      <rPr>
        <sz val="11"/>
        <color rgb="FF231F1F"/>
        <rFont val="Times New Roman"/>
        <family val="1"/>
      </rPr>
      <t>Approved no of Floors</t>
    </r>
  </si>
  <si>
    <r>
      <rPr>
        <sz val="11"/>
        <color rgb="FF231F1F"/>
        <rFont val="Times New Roman"/>
        <family val="1"/>
      </rPr>
      <t>No of floors at site : See Construction details</t>
    </r>
  </si>
  <si>
    <r>
      <rPr>
        <sz val="11"/>
        <color rgb="FF231F1F"/>
        <rFont val="Times New Roman"/>
        <family val="1"/>
      </rPr>
      <t>Quality of construction: Good</t>
    </r>
  </si>
  <si>
    <r>
      <rPr>
        <sz val="11"/>
        <color rgb="FF231F1F"/>
        <rFont val="Times New Roman"/>
        <family val="1"/>
      </rPr>
      <t>Projected life of the structure: 60 Years After Completion</t>
    </r>
  </si>
  <si>
    <r>
      <rPr>
        <b/>
        <sz val="11"/>
        <color rgb="FF231F1F"/>
        <rFont val="Times New Roman"/>
        <family val="1"/>
      </rPr>
      <t>Construction details:</t>
    </r>
  </si>
  <si>
    <r>
      <rPr>
        <sz val="11"/>
        <color rgb="FF231F1F"/>
        <rFont val="Times New Roman"/>
        <family val="1"/>
      </rPr>
      <t>Violations Observed if any : NA</t>
    </r>
  </si>
  <si>
    <r>
      <rPr>
        <b/>
        <sz val="11"/>
        <color rgb="FF231F1F"/>
        <rFont val="Times New Roman"/>
        <family val="1"/>
      </rPr>
      <t>Proposed Amenities :</t>
    </r>
  </si>
  <si>
    <r>
      <rPr>
        <sz val="11"/>
        <color rgb="FF231F1F"/>
        <rFont val="Times New Roman"/>
        <family val="1"/>
      </rPr>
      <t>1.Vitrified tiles flooring 2. Granite Kitchen Platform  3. Decorative Enternace  etc.</t>
    </r>
  </si>
  <si>
    <r>
      <rPr>
        <b/>
        <sz val="11"/>
        <color rgb="FF231F1F"/>
        <rFont val="Times New Roman"/>
        <family val="1"/>
      </rPr>
      <t>Recommended Rates of the Property :</t>
    </r>
  </si>
  <si>
    <r>
      <rPr>
        <sz val="11"/>
        <color rgb="FF231F1F"/>
        <rFont val="Times New Roman"/>
        <family val="1"/>
      </rPr>
      <t>Recommended rate of the flat Per Sq. Ft. ( on Saleable area)</t>
    </r>
  </si>
  <si>
    <r>
      <rPr>
        <sz val="11"/>
        <color rgb="FF231F1F"/>
        <rFont val="Times New Roman"/>
        <family val="1"/>
      </rPr>
      <t>Recommended rate of the Shop Per Sq. Ft. ( on Saleable area)</t>
    </r>
  </si>
  <si>
    <r>
      <rPr>
        <sz val="11"/>
        <color rgb="FF231F1F"/>
        <rFont val="Times New Roman"/>
        <family val="1"/>
      </rPr>
      <t>Recommended rate of Parking</t>
    </r>
  </si>
  <si>
    <r>
      <rPr>
        <sz val="11"/>
        <color rgb="FF231F1F"/>
        <rFont val="Times New Roman"/>
        <family val="1"/>
      </rPr>
      <t>Development charges Per Sq. Ft.</t>
    </r>
  </si>
  <si>
    <r>
      <rPr>
        <b/>
        <sz val="11"/>
        <color rgb="FF231F1F"/>
        <rFont val="Times New Roman"/>
        <family val="1"/>
      </rPr>
      <t>Distressed valuation of the Property</t>
    </r>
  </si>
  <si>
    <r>
      <rPr>
        <b/>
        <sz val="12"/>
        <color rgb="FF231F1F"/>
        <rFont val="Times New Roman"/>
        <family val="1"/>
      </rPr>
      <t>Commercial Area Details :</t>
    </r>
  </si>
  <si>
    <r>
      <rPr>
        <b/>
        <sz val="11"/>
        <color rgb="FF231F1F"/>
        <rFont val="Times New Roman"/>
        <family val="1"/>
      </rPr>
      <t>Building &amp; Wing</t>
    </r>
  </si>
  <si>
    <r>
      <rPr>
        <b/>
        <sz val="12"/>
        <color rgb="FF231F1F"/>
        <rFont val="Times New Roman"/>
        <family val="1"/>
      </rPr>
      <t xml:space="preserve">No. of
</t>
    </r>
    <r>
      <rPr>
        <b/>
        <sz val="12"/>
        <color rgb="FF231F1F"/>
        <rFont val="Times New Roman"/>
        <family val="1"/>
      </rPr>
      <t>Commercial</t>
    </r>
  </si>
  <si>
    <r>
      <rPr>
        <b/>
        <sz val="11"/>
        <color rgb="FF231F1F"/>
        <rFont val="Times New Roman"/>
        <family val="1"/>
      </rPr>
      <t>Total Carpet Area</t>
    </r>
  </si>
  <si>
    <r>
      <rPr>
        <b/>
        <sz val="11"/>
        <color rgb="FF231F1F"/>
        <rFont val="Times New Roman"/>
        <family val="1"/>
      </rPr>
      <t>Total Saleable Area</t>
    </r>
  </si>
  <si>
    <r>
      <rPr>
        <sz val="11"/>
        <color rgb="FF231F1F"/>
        <rFont val="Times New Roman"/>
        <family val="1"/>
      </rPr>
      <t>Shops</t>
    </r>
  </si>
  <si>
    <r>
      <rPr>
        <sz val="11"/>
        <color rgb="FF231F1F"/>
        <rFont val="Times New Roman"/>
        <family val="1"/>
      </rPr>
      <t>Offices</t>
    </r>
  </si>
  <si>
    <r>
      <rPr>
        <b/>
        <sz val="11"/>
        <color rgb="FF231F1F"/>
        <rFont val="Times New Roman"/>
        <family val="1"/>
      </rPr>
      <t>Total</t>
    </r>
  </si>
  <si>
    <r>
      <rPr>
        <b/>
        <sz val="12"/>
        <color rgb="FF231F1F"/>
        <rFont val="Times New Roman"/>
        <family val="1"/>
      </rPr>
      <t>Residential Area Details :</t>
    </r>
  </si>
  <si>
    <r>
      <rPr>
        <b/>
        <sz val="12"/>
        <color rgb="FF231F1F"/>
        <rFont val="Times New Roman"/>
        <family val="1"/>
      </rPr>
      <t>No. of Flats</t>
    </r>
  </si>
  <si>
    <r>
      <rPr>
        <b/>
        <sz val="14"/>
        <color rgb="FF231F1F"/>
        <rFont val="Times New Roman"/>
        <family val="1"/>
      </rPr>
      <t>Building details Floor Wise</t>
    </r>
  </si>
  <si>
    <r>
      <rPr>
        <b/>
        <sz val="11"/>
        <color rgb="FF231F1F"/>
        <rFont val="Times New Roman"/>
        <family val="1"/>
      </rPr>
      <t>Details of Flats in Building</t>
    </r>
  </si>
  <si>
    <r>
      <rPr>
        <b/>
        <sz val="12"/>
        <color rgb="FF231F1F"/>
        <rFont val="Times New Roman"/>
        <family val="1"/>
      </rPr>
      <t>Flat No.</t>
    </r>
  </si>
  <si>
    <r>
      <rPr>
        <b/>
        <sz val="12"/>
        <color rgb="FF231F1F"/>
        <rFont val="Times New Roman"/>
        <family val="1"/>
      </rPr>
      <t>Description</t>
    </r>
  </si>
  <si>
    <r>
      <rPr>
        <b/>
        <sz val="11"/>
        <color rgb="FF231F1F"/>
        <rFont val="Times New Roman"/>
        <family val="1"/>
      </rPr>
      <t>Gross Carpet area</t>
    </r>
  </si>
  <si>
    <r>
      <rPr>
        <b/>
        <sz val="10"/>
        <color rgb="FF231F1F"/>
        <rFont val="Times New Roman"/>
        <family val="1"/>
      </rPr>
      <t xml:space="preserve">Attached Terrace
</t>
    </r>
    <r>
      <rPr>
        <b/>
        <sz val="10"/>
        <color rgb="FF231F1F"/>
        <rFont val="Times New Roman"/>
        <family val="1"/>
      </rPr>
      <t>area</t>
    </r>
  </si>
  <si>
    <r>
      <rPr>
        <b/>
        <sz val="12"/>
        <color rgb="FF231F1F"/>
        <rFont val="Times New Roman"/>
        <family val="1"/>
      </rPr>
      <t>PLC Y/N</t>
    </r>
  </si>
  <si>
    <r>
      <rPr>
        <b/>
        <sz val="12"/>
        <color rgb="FF231F1F"/>
        <rFont val="Times New Roman"/>
        <family val="1"/>
      </rPr>
      <t>Floor</t>
    </r>
  </si>
  <si>
    <r>
      <rPr>
        <b/>
        <sz val="12"/>
        <color rgb="FF231F1F"/>
        <rFont val="Times New Roman"/>
        <family val="1"/>
      </rPr>
      <t>Building No.1</t>
    </r>
  </si>
  <si>
    <r>
      <rPr>
        <b/>
        <sz val="12"/>
        <color rgb="FF231F1F"/>
        <rFont val="Times New Roman"/>
        <family val="1"/>
      </rPr>
      <t>Ground Floor is For Parking &amp; Commercial</t>
    </r>
  </si>
  <si>
    <r>
      <rPr>
        <sz val="12"/>
        <color rgb="FF231F1F"/>
        <rFont val="Times New Roman"/>
        <family val="1"/>
      </rPr>
      <t>Shop</t>
    </r>
  </si>
  <si>
    <r>
      <rPr>
        <sz val="12"/>
        <color rgb="FF231F1F"/>
        <rFont val="Times New Roman"/>
        <family val="1"/>
      </rPr>
      <t>N</t>
    </r>
  </si>
  <si>
    <r>
      <rPr>
        <sz val="12"/>
        <color rgb="FF231F1F"/>
        <rFont val="Times New Roman"/>
        <family val="1"/>
      </rPr>
      <t>Ground Floor</t>
    </r>
  </si>
  <si>
    <r>
      <rPr>
        <b/>
        <sz val="12"/>
        <color rgb="FF231F1F"/>
        <rFont val="Times New Roman"/>
        <family val="1"/>
      </rPr>
      <t>1st Floor is For Commercial &amp; Residential</t>
    </r>
  </si>
  <si>
    <r>
      <rPr>
        <sz val="12"/>
        <color rgb="FF231F1F"/>
        <rFont val="Times New Roman"/>
        <family val="1"/>
      </rPr>
      <t>Office</t>
    </r>
  </si>
  <si>
    <r>
      <rPr>
        <sz val="12"/>
        <color rgb="FF231F1F"/>
        <rFont val="Times New Roman"/>
        <family val="1"/>
      </rPr>
      <t>1st Floor</t>
    </r>
  </si>
  <si>
    <r>
      <rPr>
        <sz val="12"/>
        <color rgb="FF231F1F"/>
        <rFont val="Times New Roman"/>
        <family val="1"/>
      </rPr>
      <t>1RK</t>
    </r>
  </si>
  <si>
    <r>
      <rPr>
        <sz val="12"/>
        <color rgb="FF231F1F"/>
        <rFont val="Times New Roman"/>
        <family val="1"/>
      </rPr>
      <t>1BHK</t>
    </r>
  </si>
  <si>
    <r>
      <rPr>
        <b/>
        <sz val="12"/>
        <color rgb="FF231F1F"/>
        <rFont val="Times New Roman"/>
        <family val="1"/>
      </rPr>
      <t>2nd Floor</t>
    </r>
  </si>
  <si>
    <r>
      <rPr>
        <sz val="12"/>
        <color rgb="FF231F1F"/>
        <rFont val="Times New Roman"/>
        <family val="1"/>
      </rPr>
      <t>2nd Floor</t>
    </r>
  </si>
  <si>
    <r>
      <rPr>
        <sz val="12"/>
        <color rgb="FF221F1F"/>
        <rFont val="Times New Roman"/>
        <family val="1"/>
      </rPr>
      <t>N</t>
    </r>
  </si>
  <si>
    <r>
      <rPr>
        <sz val="12"/>
        <color rgb="FF231F1F"/>
        <rFont val="Times New Roman"/>
        <family val="1"/>
      </rPr>
      <t>2BHK</t>
    </r>
  </si>
  <si>
    <r>
      <rPr>
        <b/>
        <sz val="12"/>
        <color rgb="FF231F1F"/>
        <rFont val="Times New Roman"/>
        <family val="1"/>
      </rPr>
      <t>3rd, 5th, 7th, 9th &amp; 11th Floor</t>
    </r>
  </si>
  <si>
    <r>
      <rPr>
        <sz val="12"/>
        <color rgb="FF231F1F"/>
        <rFont val="Times New Roman"/>
        <family val="1"/>
      </rPr>
      <t>3rd, 5th, 7th, 9th &amp; 11th Floor</t>
    </r>
  </si>
  <si>
    <r>
      <rPr>
        <b/>
        <sz val="12"/>
        <color rgb="FF231F1F"/>
        <rFont val="Times New Roman"/>
        <family val="1"/>
      </rPr>
      <t>4th &amp; 6th Floor</t>
    </r>
  </si>
  <si>
    <r>
      <rPr>
        <sz val="12"/>
        <color rgb="FF231F1F"/>
        <rFont val="Times New Roman"/>
        <family val="1"/>
      </rPr>
      <t>4th &amp; 6th Floor</t>
    </r>
  </si>
  <si>
    <r>
      <rPr>
        <b/>
        <sz val="12"/>
        <color rgb="FF231F1F"/>
        <rFont val="Times New Roman"/>
        <family val="1"/>
      </rPr>
      <t>8th &amp; 10th Floor</t>
    </r>
  </si>
  <si>
    <r>
      <rPr>
        <sz val="12"/>
        <color rgb="FF231F1F"/>
        <rFont val="Times New Roman"/>
        <family val="1"/>
      </rPr>
      <t>8th &amp; 10th Floor</t>
    </r>
  </si>
  <si>
    <r>
      <rPr>
        <sz val="12"/>
        <color rgb="FF231F1F"/>
        <rFont val="Times New Roman"/>
        <family val="1"/>
      </rPr>
      <t>Refuge Area</t>
    </r>
  </si>
  <si>
    <r>
      <rPr>
        <b/>
        <sz val="12"/>
        <color rgb="FF231F1F"/>
        <rFont val="Times New Roman"/>
        <family val="1"/>
      </rPr>
      <t>12th Floor</t>
    </r>
  </si>
  <si>
    <r>
      <rPr>
        <sz val="12"/>
        <color rgb="FF231F1F"/>
        <rFont val="Times New Roman"/>
        <family val="1"/>
      </rPr>
      <t>12th Floor</t>
    </r>
  </si>
  <si>
    <r>
      <rPr>
        <b/>
        <sz val="12"/>
        <color rgb="FF231F1F"/>
        <rFont val="Times New Roman"/>
        <family val="1"/>
      </rPr>
      <t>Remarks:</t>
    </r>
  </si>
  <si>
    <t>Authorized Signatory
                                                                                                                                                                                                                                                                                     Name &amp; Seal of the agency</t>
  </si>
  <si>
    <t xml:space="preserve">Photography of Property : </t>
  </si>
  <si>
    <t>Imperial Crown</t>
  </si>
  <si>
    <t>Material laying at Site: Brick, sand, cement etc.</t>
  </si>
  <si>
    <t>Wheather the construction is as per approved Building plan : Under Construction</t>
  </si>
  <si>
    <r>
      <rPr>
        <sz val="11"/>
        <color rgb="FF231F1F"/>
        <rFont val="Times New Roman"/>
        <family val="1"/>
      </rPr>
      <t xml:space="preserve">MS/LNA-1(B)/S.R./251/2019
</t>
    </r>
    <r>
      <rPr>
        <sz val="11"/>
        <color rgb="FF231F1F"/>
        <rFont val="Times New Roman"/>
        <family val="1"/>
      </rPr>
      <t>Valid Up to: G + 12th Floor</t>
    </r>
  </si>
  <si>
    <t>Saleable area</t>
  </si>
  <si>
    <t>Market Research Data</t>
  </si>
  <si>
    <t>Source</t>
  </si>
  <si>
    <t>Distance from proposed property</t>
  </si>
  <si>
    <t>Flat</t>
  </si>
  <si>
    <t>Net Carpet</t>
  </si>
  <si>
    <t>Saleable Area</t>
  </si>
  <si>
    <t>Rate on Saleable</t>
  </si>
  <si>
    <t>Market Value</t>
  </si>
  <si>
    <t>Average</t>
  </si>
  <si>
    <t xml:space="preserve">Valuation Adopted </t>
  </si>
  <si>
    <t>housing</t>
  </si>
  <si>
    <t>1RK</t>
  </si>
  <si>
    <t>2BHK</t>
  </si>
  <si>
    <t>1BHK</t>
  </si>
  <si>
    <t>Construction details:</t>
  </si>
  <si>
    <t>Floors</t>
  </si>
  <si>
    <t xml:space="preserve">Stage of construction: </t>
  </si>
  <si>
    <t>All work Completed. OC Received.</t>
  </si>
  <si>
    <t>Type of Work</t>
  </si>
  <si>
    <t>Slab/Floor</t>
  </si>
  <si>
    <t>Complition %</t>
  </si>
  <si>
    <t>Progress %</t>
  </si>
  <si>
    <t>Disbursement %</t>
  </si>
  <si>
    <t>Piling Work in process</t>
  </si>
  <si>
    <t>Excavation</t>
  </si>
  <si>
    <t>RCC (Including podiums)</t>
  </si>
  <si>
    <t>Brickwork</t>
  </si>
  <si>
    <t>Internal Plaster</t>
  </si>
  <si>
    <t>Basement 1</t>
  </si>
  <si>
    <t>Ext. Plaster &amp; Plumbing</t>
  </si>
  <si>
    <t>Basement 2</t>
  </si>
  <si>
    <t>Flooring &amp; Fitting</t>
  </si>
  <si>
    <t>Basement 3</t>
  </si>
  <si>
    <t>Painting &amp; Wooden</t>
  </si>
  <si>
    <t>Basement 4</t>
  </si>
  <si>
    <t>Building Common Amenities</t>
  </si>
  <si>
    <t>Possession</t>
  </si>
  <si>
    <t>G + 1st to 12th Floor</t>
  </si>
  <si>
    <t>Recommended rate of the Office Per Sq. Ft. ( on Saleable area)</t>
  </si>
  <si>
    <t>1 Building</t>
  </si>
  <si>
    <t>6.7Km from Rasayani Railway Station</t>
  </si>
  <si>
    <t>Location Link</t>
  </si>
  <si>
    <t>https://goo.gl/maps/nxULPNZEPihromYX9</t>
  </si>
  <si>
    <t xml:space="preserve">Office No. 1031, Wing J, Akshar Business Park, Plot No. 03 Sector 25, Near APMC Market, Vashi, Navi Mumbai, Maharashtra 400703 TEL: 022-46090378/79/80                                                                                                                                                                  E mail : vsjcapf@gmail.com. Web site : www.vsjadon.com
</t>
  </si>
  <si>
    <t>Site Person - Contact Details ( Name &amp; Contact No.)</t>
  </si>
  <si>
    <t>P52000021766</t>
  </si>
  <si>
    <t xml:space="preserve">Construction work is same as last visit but work is in process at the time of visit. </t>
  </si>
  <si>
    <t>29/06/2019.</t>
  </si>
  <si>
    <t>31/12/2025.</t>
  </si>
  <si>
    <t>Flat No. 1209 Salable area is change 414 to 458 For 80% LTV smith on 29/01/2025.</t>
  </si>
  <si>
    <t>Area change 414 to 458</t>
  </si>
  <si>
    <t xml:space="preserve">1. Construction work is in process at the time of visit.
2. We considered Saleable area as per our calculation.
3. We considered Carpet area as per Approved Plan.
4. We have considered rate by verifying it from market inquire
5. Car parking is subjected to authentic documentation.
6. Since The project has received first CC on 29/06/2019, But construction work is not yet Completed. 
7. Recommended Rates/Other Charges of the Property have been revised on 29/01/2025.
6. On site, we meet Mr. Mandar Patil - 8557855706.
</t>
  </si>
  <si>
    <t>Mr. Ashish : 9167990261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</si>
</sst>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yy/m/d;@"/>
    <numFmt numFmtId="166" formatCode="0.000000"/>
    <numFmt numFmtId="167" formatCode="0.000"/>
    <numFmt numFmtId="168" formatCode="_(* #,##0.00_);_(* \(#,##0.00\);_(* &quot;-&quot;??_);_(@_)"/>
    <numFmt numFmtId="169" formatCode="_(* #,##0_);_(* \(#,##0\);_(* &quot;-&quot;??_);_(@_)"/>
  </numFmts>
  <fonts count="32" x14ac:knownFonts="1">
    <font>
      <sz val="10"/>
      <color rgb="FF000000"/>
      <name val="Times New Roman"/>
      <charset val="204"/>
    </font>
    <font>
      <sz val="11"/>
      <color theme="1"/>
      <name val="Calibri"/>
      <family val="2"/>
      <scheme val="minor"/>
    </font>
    <font>
      <sz val="11"/>
      <color theme="1"/>
      <name val="Calibri"/>
      <family val="2"/>
      <scheme val="minor"/>
    </font>
    <font>
      <b/>
      <sz val="11"/>
      <name val="Times New Roman"/>
      <family val="1"/>
    </font>
    <font>
      <sz val="11"/>
      <name val="Times New Roman"/>
      <family val="1"/>
    </font>
    <font>
      <b/>
      <sz val="14"/>
      <name val="Times New Roman"/>
      <family val="1"/>
    </font>
    <font>
      <b/>
      <sz val="12"/>
      <name val="Times New Roman"/>
      <family val="1"/>
    </font>
    <font>
      <sz val="12"/>
      <name val="Times New Roman"/>
      <family val="1"/>
    </font>
    <font>
      <sz val="10"/>
      <color rgb="FF000000"/>
      <name val="Times New Roman"/>
      <family val="1"/>
    </font>
    <font>
      <sz val="11"/>
      <color rgb="FF000000"/>
      <name val="Times New Roman"/>
      <family val="1"/>
    </font>
    <font>
      <b/>
      <sz val="11"/>
      <color theme="1"/>
      <name val="Times New Roman"/>
      <family val="1"/>
    </font>
    <font>
      <b/>
      <sz val="11"/>
      <color rgb="FF000000"/>
      <name val="Times New Roman"/>
      <family val="1"/>
    </font>
    <font>
      <b/>
      <sz val="12"/>
      <color rgb="FF000000"/>
      <name val="Times New Roman"/>
      <family val="1"/>
    </font>
    <font>
      <sz val="11"/>
      <color rgb="FFFF0000"/>
      <name val="Calibri"/>
      <family val="2"/>
      <scheme val="minor"/>
    </font>
    <font>
      <b/>
      <sz val="11"/>
      <color theme="1"/>
      <name val="Calibri"/>
      <family val="2"/>
      <scheme val="minor"/>
    </font>
    <font>
      <sz val="11"/>
      <color rgb="FF231F1F"/>
      <name val="Times New Roman"/>
      <family val="1"/>
    </font>
    <font>
      <sz val="11"/>
      <color rgb="FF231F1F"/>
      <name val="Times New Roman"/>
      <family val="2"/>
    </font>
    <font>
      <b/>
      <sz val="11"/>
      <color rgb="FF231F1F"/>
      <name val="Times New Roman"/>
      <family val="1"/>
    </font>
    <font>
      <b/>
      <sz val="12"/>
      <color rgb="FF231F1F"/>
      <name val="Times New Roman"/>
      <family val="1"/>
    </font>
    <font>
      <sz val="12"/>
      <color rgb="FF231F1F"/>
      <name val="Times New Roman"/>
      <family val="2"/>
    </font>
    <font>
      <b/>
      <sz val="12"/>
      <color rgb="FF231F1F"/>
      <name val="Times New Roman"/>
      <family val="2"/>
    </font>
    <font>
      <b/>
      <sz val="11"/>
      <color rgb="FF231F1F"/>
      <name val="Times New Roman"/>
      <family val="2"/>
    </font>
    <font>
      <b/>
      <sz val="14"/>
      <color rgb="FF231F1F"/>
      <name val="Times New Roman"/>
      <family val="1"/>
    </font>
    <font>
      <b/>
      <sz val="10"/>
      <color rgb="FF231F1F"/>
      <name val="Times New Roman"/>
      <family val="1"/>
    </font>
    <font>
      <sz val="12"/>
      <color rgb="FF231F1F"/>
      <name val="Times New Roman"/>
      <family val="1"/>
    </font>
    <font>
      <sz val="12"/>
      <color rgb="FF221F1F"/>
      <name val="Times New Roman"/>
      <family val="1"/>
    </font>
    <font>
      <sz val="11"/>
      <color indexed="8"/>
      <name val="Calibri"/>
      <family val="2"/>
    </font>
    <font>
      <sz val="11"/>
      <color rgb="FFFF0000"/>
      <name val="Calibri"/>
      <family val="2"/>
    </font>
    <font>
      <sz val="12"/>
      <color theme="1"/>
      <name val="Times New Roman"/>
      <family val="1"/>
    </font>
    <font>
      <u/>
      <sz val="10"/>
      <color theme="10"/>
      <name val="Times New Roman"/>
      <family val="1"/>
    </font>
    <font>
      <b/>
      <sz val="10"/>
      <color rgb="FF000000"/>
      <name val="Times New Roman"/>
      <family val="1"/>
    </font>
    <font>
      <sz val="10"/>
      <color rgb="FFFF0000"/>
      <name val="Times New Roman"/>
      <family val="1"/>
    </font>
  </fonts>
  <fills count="3">
    <fill>
      <patternFill patternType="none"/>
    </fill>
    <fill>
      <patternFill patternType="gray125"/>
    </fill>
    <fill>
      <patternFill patternType="solid">
        <fgColor rgb="FFFFFF00"/>
        <bgColor indexed="64"/>
      </patternFill>
    </fill>
  </fills>
  <borders count="3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231F1F"/>
      </left>
      <right/>
      <top style="thin">
        <color rgb="FF231F1F"/>
      </top>
      <bottom style="thin">
        <color rgb="FF231F1F"/>
      </bottom>
      <diagonal/>
    </border>
    <border>
      <left/>
      <right/>
      <top style="thin">
        <color rgb="FF231F1F"/>
      </top>
      <bottom style="thin">
        <color rgb="FF231F1F"/>
      </bottom>
      <diagonal/>
    </border>
    <border>
      <left/>
      <right style="thin">
        <color rgb="FF231F1F"/>
      </right>
      <top style="thin">
        <color rgb="FF231F1F"/>
      </top>
      <bottom style="thin">
        <color rgb="FF231F1F"/>
      </bottom>
      <diagonal/>
    </border>
    <border>
      <left style="thin">
        <color rgb="FF231F1F"/>
      </left>
      <right style="thin">
        <color rgb="FF231F1F"/>
      </right>
      <top style="thin">
        <color rgb="FF231F1F"/>
      </top>
      <bottom style="thin">
        <color rgb="FF231F1F"/>
      </bottom>
      <diagonal/>
    </border>
    <border>
      <left style="thin">
        <color rgb="FF231F1F"/>
      </left>
      <right/>
      <top style="thin">
        <color rgb="FF231F1F"/>
      </top>
      <bottom/>
      <diagonal/>
    </border>
    <border>
      <left/>
      <right/>
      <top/>
      <bottom style="thin">
        <color rgb="FF231F1F"/>
      </bottom>
      <diagonal/>
    </border>
    <border>
      <left/>
      <right/>
      <top style="thin">
        <color rgb="FF231F1F"/>
      </top>
      <bottom/>
      <diagonal/>
    </border>
    <border>
      <left style="thin">
        <color rgb="FF231F1F"/>
      </left>
      <right style="thin">
        <color rgb="FF231F1F"/>
      </right>
      <top style="thin">
        <color rgb="FF231F1F"/>
      </top>
      <bottom/>
      <diagonal/>
    </border>
    <border>
      <left/>
      <right style="thin">
        <color rgb="FF231F1F"/>
      </right>
      <top style="thin">
        <color rgb="FF231F1F"/>
      </top>
      <bottom/>
      <diagonal/>
    </border>
    <border>
      <left style="thin">
        <color rgb="FF231F1F"/>
      </left>
      <right style="thin">
        <color rgb="FF231F1F"/>
      </right>
      <top/>
      <bottom/>
      <diagonal/>
    </border>
    <border>
      <left style="thin">
        <color rgb="FF231F1F"/>
      </left>
      <right style="thin">
        <color rgb="FF231F1F"/>
      </right>
      <top/>
      <bottom style="thin">
        <color rgb="FF231F1F"/>
      </bottom>
      <diagonal/>
    </border>
    <border>
      <left style="thin">
        <color rgb="FF231F1F"/>
      </left>
      <right/>
      <top/>
      <bottom style="thin">
        <color rgb="FF231F1F"/>
      </bottom>
      <diagonal/>
    </border>
    <border>
      <left/>
      <right style="thin">
        <color rgb="FF231F1F"/>
      </right>
      <top/>
      <bottom style="thin">
        <color rgb="FF231F1F"/>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rgb="FF231F1F"/>
      </left>
      <right/>
      <top/>
      <bottom/>
      <diagonal/>
    </border>
    <border>
      <left/>
      <right style="thin">
        <color rgb="FF231F1F"/>
      </right>
      <top/>
      <bottom/>
      <diagonal/>
    </border>
  </borders>
  <cellStyleXfs count="7">
    <xf numFmtId="0" fontId="0" fillId="0" borderId="0"/>
    <xf numFmtId="9" fontId="8" fillId="0" borderId="0" applyFont="0" applyFill="0" applyBorder="0" applyAlignment="0" applyProtection="0"/>
    <xf numFmtId="0" fontId="2" fillId="0" borderId="0"/>
    <xf numFmtId="0" fontId="26" fillId="0" borderId="0"/>
    <xf numFmtId="0" fontId="1" fillId="0" borderId="0"/>
    <xf numFmtId="168" fontId="26" fillId="0" borderId="0" applyFont="0" applyFill="0" applyBorder="0" applyAlignment="0" applyProtection="0"/>
    <xf numFmtId="0" fontId="29" fillId="0" borderId="0" applyNumberFormat="0" applyFill="0" applyBorder="0" applyAlignment="0" applyProtection="0"/>
  </cellStyleXfs>
  <cellXfs count="192">
    <xf numFmtId="0" fontId="0" fillId="0" borderId="0" xfId="0" applyFill="1" applyBorder="1" applyAlignment="1">
      <alignment horizontal="left" vertical="top"/>
    </xf>
    <xf numFmtId="0" fontId="0" fillId="0" borderId="0" xfId="0" applyFill="1" applyBorder="1" applyAlignment="1">
      <alignment horizontal="center" vertical="center"/>
    </xf>
    <xf numFmtId="0" fontId="9" fillId="0" borderId="0" xfId="0" applyFont="1"/>
    <xf numFmtId="0" fontId="9" fillId="0" borderId="4" xfId="0" applyFont="1" applyBorder="1" applyAlignment="1">
      <alignment horizontal="right"/>
    </xf>
    <xf numFmtId="0" fontId="9" fillId="0" borderId="4" xfId="0" applyFont="1" applyBorder="1"/>
    <xf numFmtId="0" fontId="10" fillId="0" borderId="4" xfId="0" applyFont="1" applyFill="1" applyBorder="1" applyAlignment="1">
      <alignment horizontal="center"/>
    </xf>
    <xf numFmtId="0" fontId="10" fillId="0" borderId="0" xfId="0" applyFont="1" applyFill="1" applyBorder="1" applyAlignment="1">
      <alignment horizontal="center"/>
    </xf>
    <xf numFmtId="0" fontId="9" fillId="2" borderId="4" xfId="0" applyFont="1" applyFill="1" applyBorder="1"/>
    <xf numFmtId="0" fontId="9" fillId="0" borderId="4" xfId="0" applyFont="1" applyBorder="1" applyAlignment="1">
      <alignment horizontal="center"/>
    </xf>
    <xf numFmtId="0" fontId="9" fillId="2" borderId="4" xfId="0" applyFont="1" applyFill="1" applyBorder="1" applyAlignment="1">
      <alignment horizontal="center"/>
    </xf>
    <xf numFmtId="9" fontId="9" fillId="0" borderId="0" xfId="1" applyFont="1" applyBorder="1"/>
    <xf numFmtId="0" fontId="9" fillId="0" borderId="0" xfId="0" applyFont="1" applyBorder="1"/>
    <xf numFmtId="0" fontId="11" fillId="0" borderId="4" xfId="0" applyFont="1" applyBorder="1" applyAlignment="1">
      <alignment horizontal="center"/>
    </xf>
    <xf numFmtId="0" fontId="9" fillId="0" borderId="0" xfId="0" applyFont="1" applyAlignment="1">
      <alignment wrapText="1"/>
    </xf>
    <xf numFmtId="0" fontId="9" fillId="0" borderId="5" xfId="0" applyFont="1" applyBorder="1"/>
    <xf numFmtId="0" fontId="9" fillId="0" borderId="4" xfId="0" applyFont="1" applyBorder="1" applyAlignment="1">
      <alignment wrapText="1"/>
    </xf>
    <xf numFmtId="9" fontId="9" fillId="0" borderId="4" xfId="1" applyFont="1" applyBorder="1"/>
    <xf numFmtId="0" fontId="9" fillId="0" borderId="0" xfId="0" applyFont="1" applyFill="1" applyBorder="1"/>
    <xf numFmtId="9" fontId="9" fillId="0" borderId="0" xfId="0" applyNumberFormat="1" applyFont="1"/>
    <xf numFmtId="0" fontId="12" fillId="0" borderId="0" xfId="0" applyFont="1" applyFill="1" applyBorder="1" applyAlignment="1">
      <alignment horizontal="left" vertical="top"/>
    </xf>
    <xf numFmtId="165" fontId="16" fillId="0" borderId="6" xfId="0" applyNumberFormat="1" applyFont="1" applyFill="1" applyBorder="1" applyAlignment="1">
      <alignment horizontal="left" vertical="top" shrinkToFit="1"/>
    </xf>
    <xf numFmtId="0" fontId="4" fillId="0" borderId="9" xfId="0" applyFont="1" applyFill="1" applyBorder="1" applyAlignment="1">
      <alignment horizontal="left" vertical="top" wrapText="1"/>
    </xf>
    <xf numFmtId="0" fontId="4" fillId="0" borderId="9" xfId="0" applyFont="1" applyFill="1" applyBorder="1" applyAlignment="1">
      <alignment horizontal="center" vertical="top" wrapText="1"/>
    </xf>
    <xf numFmtId="0" fontId="4" fillId="0" borderId="4" xfId="0" applyFont="1" applyFill="1" applyBorder="1" applyAlignment="1">
      <alignment vertical="top" wrapText="1"/>
    </xf>
    <xf numFmtId="166" fontId="16" fillId="0" borderId="4" xfId="0" applyNumberFormat="1" applyFont="1" applyFill="1" applyBorder="1" applyAlignment="1">
      <alignment vertical="top" shrinkToFit="1"/>
    </xf>
    <xf numFmtId="166" fontId="16" fillId="0" borderId="9" xfId="0" applyNumberFormat="1" applyFont="1" applyFill="1" applyBorder="1" applyAlignment="1">
      <alignment horizontal="center" vertical="top" shrinkToFit="1"/>
    </xf>
    <xf numFmtId="167" fontId="16" fillId="0" borderId="9" xfId="0" applyNumberFormat="1" applyFont="1" applyFill="1" applyBorder="1" applyAlignment="1">
      <alignment horizontal="center" vertical="top" shrinkToFit="1"/>
    </xf>
    <xf numFmtId="0" fontId="0" fillId="0" borderId="9" xfId="0" applyFill="1" applyBorder="1" applyAlignment="1">
      <alignment horizontal="left" vertical="top" wrapText="1" indent="1"/>
    </xf>
    <xf numFmtId="0" fontId="3" fillId="0" borderId="9" xfId="0" applyFont="1" applyFill="1" applyBorder="1" applyAlignment="1">
      <alignment horizontal="left" vertical="top" wrapText="1"/>
    </xf>
    <xf numFmtId="1" fontId="19" fillId="0" borderId="9" xfId="0" applyNumberFormat="1" applyFont="1" applyFill="1" applyBorder="1" applyAlignment="1">
      <alignment horizontal="center" vertical="top" shrinkToFit="1"/>
    </xf>
    <xf numFmtId="0" fontId="6" fillId="0" borderId="9" xfId="0" applyFont="1" applyFill="1" applyBorder="1" applyAlignment="1">
      <alignment horizontal="center" vertical="top" wrapText="1"/>
    </xf>
    <xf numFmtId="0" fontId="6" fillId="0" borderId="9" xfId="0" applyFont="1" applyFill="1" applyBorder="1" applyAlignment="1">
      <alignment horizontal="left" vertical="top" wrapText="1" indent="3"/>
    </xf>
    <xf numFmtId="0" fontId="7" fillId="0" borderId="9" xfId="0" applyFont="1" applyFill="1" applyBorder="1" applyAlignment="1">
      <alignment horizontal="center" vertical="top" wrapText="1"/>
    </xf>
    <xf numFmtId="0" fontId="0" fillId="0" borderId="4" xfId="0" applyFill="1" applyBorder="1" applyAlignment="1">
      <alignment vertical="top"/>
    </xf>
    <xf numFmtId="0" fontId="26" fillId="0" borderId="0" xfId="3" applyFont="1"/>
    <xf numFmtId="0" fontId="26" fillId="0" borderId="0" xfId="3"/>
    <xf numFmtId="0" fontId="1" fillId="0" borderId="0" xfId="4"/>
    <xf numFmtId="0" fontId="14" fillId="0" borderId="4" xfId="4" applyFont="1" applyBorder="1" applyAlignment="1">
      <alignment horizontal="center" vertical="top" wrapText="1"/>
    </xf>
    <xf numFmtId="0" fontId="1" fillId="0" borderId="4" xfId="4" applyBorder="1" applyAlignment="1">
      <alignment horizontal="center" vertical="center"/>
    </xf>
    <xf numFmtId="0" fontId="1" fillId="0" borderId="4" xfId="4" applyBorder="1" applyAlignment="1">
      <alignment horizontal="left" vertical="center"/>
    </xf>
    <xf numFmtId="1" fontId="1" fillId="0" borderId="4" xfId="4" applyNumberFormat="1" applyBorder="1" applyAlignment="1">
      <alignment horizontal="center" vertical="center"/>
    </xf>
    <xf numFmtId="169" fontId="1" fillId="0" borderId="4" xfId="5" applyNumberFormat="1" applyFont="1" applyBorder="1" applyAlignment="1">
      <alignment horizontal="right" vertical="center"/>
    </xf>
    <xf numFmtId="0" fontId="14" fillId="0" borderId="4" xfId="4" applyFont="1" applyBorder="1" applyAlignment="1">
      <alignment horizontal="center" vertical="center"/>
    </xf>
    <xf numFmtId="1" fontId="13" fillId="0" borderId="4" xfId="4" applyNumberFormat="1" applyFont="1" applyBorder="1" applyAlignment="1">
      <alignment horizontal="center" vertical="center"/>
    </xf>
    <xf numFmtId="0" fontId="1" fillId="0" borderId="4" xfId="4" applyFont="1" applyBorder="1" applyAlignment="1">
      <alignment horizontal="center" vertical="center"/>
    </xf>
    <xf numFmtId="0" fontId="26" fillId="0" borderId="4" xfId="3" applyFont="1" applyBorder="1" applyAlignment="1">
      <alignment horizontal="center" vertical="center"/>
    </xf>
    <xf numFmtId="0" fontId="27" fillId="0" borderId="0" xfId="3" applyFont="1"/>
    <xf numFmtId="0" fontId="28" fillId="0" borderId="0" xfId="2" applyFont="1" applyFill="1" applyBorder="1" applyProtection="1">
      <protection hidden="1"/>
    </xf>
    <xf numFmtId="0" fontId="7" fillId="0" borderId="4" xfId="2" applyFont="1" applyFill="1" applyBorder="1" applyAlignment="1" applyProtection="1">
      <alignment horizontal="center" vertical="top"/>
      <protection locked="0"/>
    </xf>
    <xf numFmtId="0" fontId="9" fillId="0" borderId="0" xfId="0" applyFont="1" applyFill="1" applyBorder="1" applyProtection="1">
      <protection hidden="1"/>
    </xf>
    <xf numFmtId="0" fontId="7" fillId="0" borderId="23" xfId="2" applyFont="1" applyFill="1" applyBorder="1" applyAlignment="1" applyProtection="1">
      <alignment horizontal="center" vertical="top"/>
      <protection locked="0"/>
    </xf>
    <xf numFmtId="0" fontId="7" fillId="0" borderId="22" xfId="2" applyFont="1" applyFill="1" applyBorder="1" applyAlignment="1" applyProtection="1">
      <alignment vertical="top" wrapText="1"/>
      <protection locked="0"/>
    </xf>
    <xf numFmtId="0" fontId="7" fillId="0" borderId="26" xfId="2" applyFont="1" applyFill="1" applyBorder="1" applyAlignment="1" applyProtection="1">
      <alignment vertical="top" wrapText="1"/>
      <protection locked="0"/>
    </xf>
    <xf numFmtId="0" fontId="4" fillId="0" borderId="6" xfId="0" applyFont="1" applyFill="1" applyBorder="1" applyAlignment="1">
      <alignment horizontal="left" vertical="top" wrapText="1"/>
    </xf>
    <xf numFmtId="0" fontId="0" fillId="0" borderId="0" xfId="0" applyFill="1"/>
    <xf numFmtId="0" fontId="6" fillId="0" borderId="22" xfId="2" applyFont="1" applyFill="1" applyBorder="1" applyAlignment="1" applyProtection="1">
      <alignment vertical="top"/>
      <protection locked="0"/>
    </xf>
    <xf numFmtId="0" fontId="7" fillId="0" borderId="24" xfId="2" applyFont="1" applyFill="1" applyBorder="1" applyAlignment="1" applyProtection="1">
      <alignment vertical="top" wrapText="1"/>
      <protection locked="0"/>
    </xf>
    <xf numFmtId="0" fontId="7" fillId="0" borderId="4" xfId="2" applyFont="1" applyFill="1" applyBorder="1" applyAlignment="1" applyProtection="1">
      <alignment horizontal="center" vertical="top" wrapText="1"/>
      <protection locked="0"/>
    </xf>
    <xf numFmtId="0" fontId="28" fillId="0" borderId="0" xfId="2" applyFont="1" applyFill="1" applyBorder="1"/>
    <xf numFmtId="0" fontId="7" fillId="0" borderId="4" xfId="2" applyFont="1" applyFill="1" applyBorder="1" applyAlignment="1" applyProtection="1">
      <alignment horizontal="center" wrapText="1"/>
      <protection locked="0"/>
    </xf>
    <xf numFmtId="9" fontId="7" fillId="0" borderId="4" xfId="2" applyNumberFormat="1" applyFont="1" applyFill="1" applyBorder="1" applyAlignment="1" applyProtection="1">
      <alignment horizontal="center" vertical="center" wrapText="1"/>
      <protection hidden="1"/>
    </xf>
    <xf numFmtId="0" fontId="9" fillId="0" borderId="0" xfId="0" applyNumberFormat="1" applyFont="1" applyFill="1" applyBorder="1" applyProtection="1">
      <protection hidden="1"/>
    </xf>
    <xf numFmtId="1" fontId="7" fillId="0" borderId="4" xfId="2" applyNumberFormat="1" applyFont="1" applyFill="1" applyBorder="1" applyAlignment="1" applyProtection="1">
      <alignment horizontal="center" wrapText="1"/>
      <protection locked="0"/>
    </xf>
    <xf numFmtId="1" fontId="0" fillId="0" borderId="0" xfId="0" applyNumberFormat="1" applyFill="1" applyBorder="1"/>
    <xf numFmtId="1" fontId="0" fillId="0" borderId="0" xfId="0" applyNumberFormat="1" applyFill="1" applyBorder="1" applyAlignment="1">
      <alignment horizontal="right"/>
    </xf>
    <xf numFmtId="0" fontId="7" fillId="0" borderId="27" xfId="2" applyFont="1" applyFill="1" applyBorder="1" applyAlignment="1" applyProtection="1">
      <alignment horizontal="center" wrapText="1"/>
      <protection locked="0"/>
    </xf>
    <xf numFmtId="9" fontId="7" fillId="0" borderId="27" xfId="2" applyNumberFormat="1" applyFont="1" applyFill="1" applyBorder="1" applyAlignment="1" applyProtection="1">
      <alignment horizontal="center" vertical="center" wrapText="1"/>
      <protection hidden="1"/>
    </xf>
    <xf numFmtId="1" fontId="0" fillId="0" borderId="0" xfId="0" applyNumberFormat="1" applyFill="1" applyBorder="1" applyAlignment="1">
      <alignment horizontal="center" vertical="center"/>
    </xf>
    <xf numFmtId="0" fontId="8" fillId="0" borderId="0" xfId="0" applyFont="1" applyFill="1" applyBorder="1" applyAlignment="1">
      <alignment horizontal="left" vertical="top"/>
    </xf>
    <xf numFmtId="1" fontId="7" fillId="0" borderId="4" xfId="2" applyNumberFormat="1" applyFont="1" applyFill="1" applyBorder="1" applyAlignment="1" applyProtection="1">
      <alignment horizontal="center" vertical="center" wrapText="1"/>
      <protection locked="0"/>
    </xf>
    <xf numFmtId="0" fontId="31" fillId="0" borderId="0" xfId="0" applyFont="1" applyFill="1" applyBorder="1" applyAlignment="1">
      <alignment horizontal="left" vertical="top"/>
    </xf>
    <xf numFmtId="0" fontId="4" fillId="0" borderId="16"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4" xfId="0" applyFont="1" applyFill="1" applyBorder="1" applyAlignment="1">
      <alignment horizontal="left" vertical="top" wrapText="1" indent="1"/>
    </xf>
    <xf numFmtId="0" fontId="0" fillId="0" borderId="4" xfId="0" applyFill="1" applyBorder="1" applyAlignment="1">
      <alignment horizontal="center" vertical="top" wrapText="1"/>
    </xf>
    <xf numFmtId="0" fontId="4" fillId="0" borderId="4" xfId="0" applyFont="1" applyFill="1" applyBorder="1" applyAlignment="1">
      <alignment horizontal="center" vertical="top" wrapText="1"/>
    </xf>
    <xf numFmtId="1" fontId="19" fillId="0" borderId="4" xfId="0" applyNumberFormat="1" applyFont="1" applyFill="1" applyBorder="1" applyAlignment="1">
      <alignment horizontal="center" vertical="top" shrinkToFit="1"/>
    </xf>
    <xf numFmtId="0" fontId="3" fillId="0" borderId="4" xfId="0" applyFont="1" applyFill="1" applyBorder="1" applyAlignment="1">
      <alignment horizontal="center" vertical="top" wrapText="1"/>
    </xf>
    <xf numFmtId="1" fontId="20" fillId="0" borderId="4" xfId="0" applyNumberFormat="1" applyFont="1" applyFill="1" applyBorder="1" applyAlignment="1">
      <alignment horizontal="center" vertical="top" shrinkToFit="1"/>
    </xf>
    <xf numFmtId="0" fontId="6" fillId="0" borderId="4" xfId="0" applyFont="1" applyFill="1" applyBorder="1" applyAlignment="1">
      <alignment horizontal="center" vertical="top" wrapText="1"/>
    </xf>
    <xf numFmtId="1" fontId="16" fillId="0" borderId="4" xfId="0" applyNumberFormat="1" applyFont="1" applyFill="1" applyBorder="1" applyAlignment="1">
      <alignment horizontal="center" vertical="top" shrinkToFit="1"/>
    </xf>
    <xf numFmtId="1" fontId="19" fillId="0" borderId="13" xfId="0" applyNumberFormat="1" applyFont="1" applyFill="1" applyBorder="1" applyAlignment="1">
      <alignment horizontal="center" vertical="top" shrinkToFit="1"/>
    </xf>
    <xf numFmtId="0" fontId="7" fillId="0" borderId="13"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23" xfId="2" applyFont="1" applyFill="1" applyBorder="1" applyAlignment="1" applyProtection="1">
      <alignment horizontal="left" vertical="top"/>
      <protection locked="0"/>
    </xf>
    <xf numFmtId="0" fontId="7" fillId="0" borderId="28" xfId="2" applyFont="1" applyFill="1" applyBorder="1" applyAlignment="1" applyProtection="1">
      <alignment horizontal="left" vertical="top"/>
      <protection locked="0"/>
    </xf>
    <xf numFmtId="0" fontId="7" fillId="0" borderId="23" xfId="2" applyFont="1" applyFill="1" applyBorder="1" applyAlignment="1" applyProtection="1">
      <alignment horizontal="center" vertical="top" wrapText="1"/>
      <protection locked="0"/>
    </xf>
    <xf numFmtId="0" fontId="7" fillId="0" borderId="28" xfId="2" applyFont="1" applyFill="1" applyBorder="1" applyAlignment="1" applyProtection="1">
      <alignment horizontal="center" vertical="top" wrapText="1"/>
      <protection locked="0"/>
    </xf>
    <xf numFmtId="9" fontId="7" fillId="0" borderId="29" xfId="2" applyNumberFormat="1" applyFont="1" applyFill="1" applyBorder="1" applyAlignment="1" applyProtection="1">
      <alignment horizontal="center" vertical="center" wrapText="1"/>
      <protection hidden="1"/>
    </xf>
    <xf numFmtId="9" fontId="7" fillId="0" borderId="30" xfId="2" applyNumberFormat="1" applyFont="1" applyFill="1" applyBorder="1" applyAlignment="1" applyProtection="1">
      <alignment horizontal="center" vertical="center" wrapText="1"/>
      <protection hidden="1"/>
    </xf>
    <xf numFmtId="9" fontId="7" fillId="0" borderId="31" xfId="2" applyNumberFormat="1" applyFont="1" applyFill="1" applyBorder="1" applyAlignment="1" applyProtection="1">
      <alignment horizontal="center" vertical="center" wrapText="1"/>
      <protection hidden="1"/>
    </xf>
    <xf numFmtId="9" fontId="7" fillId="0" borderId="32" xfId="2" applyNumberFormat="1" applyFont="1" applyFill="1" applyBorder="1" applyAlignment="1" applyProtection="1">
      <alignment horizontal="center" vertical="center" wrapText="1"/>
      <protection hidden="1"/>
    </xf>
    <xf numFmtId="9" fontId="7" fillId="0" borderId="33" xfId="2" applyNumberFormat="1" applyFont="1" applyFill="1" applyBorder="1" applyAlignment="1" applyProtection="1">
      <alignment horizontal="center" vertical="center" wrapText="1"/>
      <protection hidden="1"/>
    </xf>
    <xf numFmtId="9" fontId="7" fillId="0" borderId="34" xfId="2" applyNumberFormat="1" applyFont="1" applyFill="1" applyBorder="1" applyAlignment="1" applyProtection="1">
      <alignment horizontal="center" vertical="center" wrapText="1"/>
      <protection hidden="1"/>
    </xf>
    <xf numFmtId="0" fontId="6" fillId="0" borderId="23" xfId="2" applyFont="1" applyFill="1" applyBorder="1" applyAlignment="1" applyProtection="1">
      <alignment horizontal="left" vertical="top" wrapText="1"/>
      <protection locked="0"/>
    </xf>
    <xf numFmtId="0" fontId="6" fillId="0" borderId="25" xfId="2" applyFont="1" applyFill="1" applyBorder="1" applyAlignment="1" applyProtection="1">
      <alignment horizontal="left" vertical="top" wrapText="1"/>
      <protection locked="0"/>
    </xf>
    <xf numFmtId="0" fontId="6" fillId="0" borderId="28" xfId="2" applyFont="1" applyFill="1" applyBorder="1" applyAlignment="1" applyProtection="1">
      <alignment horizontal="left" vertical="top" wrapText="1"/>
      <protection locked="0"/>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1" fontId="16" fillId="0" borderId="6" xfId="0" applyNumberFormat="1" applyFont="1" applyFill="1" applyBorder="1" applyAlignment="1">
      <alignment horizontal="left" vertical="top" shrinkToFit="1"/>
    </xf>
    <xf numFmtId="1" fontId="16" fillId="0" borderId="7" xfId="0" applyNumberFormat="1" applyFont="1" applyFill="1" applyBorder="1" applyAlignment="1">
      <alignment horizontal="left" vertical="top" shrinkToFit="1"/>
    </xf>
    <xf numFmtId="1" fontId="16" fillId="0" borderId="8" xfId="0" applyNumberFormat="1" applyFont="1" applyFill="1" applyBorder="1" applyAlignment="1">
      <alignment horizontal="left" vertical="top" shrinkToFit="1"/>
    </xf>
    <xf numFmtId="0" fontId="15" fillId="0" borderId="6" xfId="0" applyFont="1" applyFill="1" applyBorder="1" applyAlignment="1">
      <alignment horizontal="left" vertical="top" wrapText="1"/>
    </xf>
    <xf numFmtId="0" fontId="6" fillId="0" borderId="4" xfId="0" applyFont="1" applyFill="1" applyBorder="1" applyAlignment="1">
      <alignment horizontal="center" vertical="top" wrapText="1"/>
    </xf>
    <xf numFmtId="0" fontId="6" fillId="0" borderId="19" xfId="2" applyFont="1" applyFill="1" applyBorder="1" applyAlignment="1" applyProtection="1">
      <alignment horizontal="center" vertical="top" wrapText="1"/>
      <protection locked="0"/>
    </xf>
    <xf numFmtId="0" fontId="6" fillId="0" borderId="20" xfId="2" applyFont="1" applyFill="1" applyBorder="1" applyAlignment="1" applyProtection="1">
      <alignment horizontal="center" vertical="top" wrapText="1"/>
      <protection locked="0"/>
    </xf>
    <xf numFmtId="0" fontId="6" fillId="0" borderId="21" xfId="2" applyFont="1" applyFill="1" applyBorder="1" applyAlignment="1" applyProtection="1">
      <alignment horizontal="left" vertical="top" wrapText="1"/>
      <protection locked="0"/>
    </xf>
    <xf numFmtId="0" fontId="7" fillId="0" borderId="4" xfId="2" applyFont="1" applyFill="1" applyBorder="1" applyAlignment="1" applyProtection="1">
      <alignment horizontal="center" vertical="top" wrapText="1"/>
      <protection locked="0"/>
    </xf>
    <xf numFmtId="9" fontId="7" fillId="0" borderId="4" xfId="2" applyNumberFormat="1" applyFont="1" applyFill="1" applyBorder="1" applyAlignment="1" applyProtection="1">
      <alignment horizontal="center" vertical="center" wrapText="1"/>
      <protection hidden="1"/>
    </xf>
    <xf numFmtId="9" fontId="7" fillId="0" borderId="27" xfId="2" applyNumberFormat="1" applyFont="1" applyFill="1" applyBorder="1" applyAlignment="1" applyProtection="1">
      <alignment horizontal="center" vertical="center" wrapText="1"/>
      <protection hidden="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4" xfId="0" applyFont="1" applyFill="1" applyBorder="1" applyAlignment="1">
      <alignment horizontal="left" vertical="top" wrapText="1"/>
    </xf>
    <xf numFmtId="0" fontId="4" fillId="0" borderId="4" xfId="0" applyFont="1" applyFill="1" applyBorder="1" applyAlignment="1">
      <alignment horizontal="left" vertical="top" wrapText="1"/>
    </xf>
    <xf numFmtId="0" fontId="15" fillId="0" borderId="17" xfId="0" applyFont="1" applyFill="1" applyBorder="1" applyAlignment="1">
      <alignment horizontal="left" vertical="top" wrapText="1"/>
    </xf>
    <xf numFmtId="0" fontId="0" fillId="0" borderId="11" xfId="0" applyFill="1" applyBorder="1" applyAlignment="1">
      <alignment horizontal="left" vertical="top" wrapText="1"/>
    </xf>
    <xf numFmtId="0" fontId="0" fillId="0" borderId="18" xfId="0" applyFill="1" applyBorder="1" applyAlignment="1">
      <alignment horizontal="left" vertical="top" wrapText="1"/>
    </xf>
    <xf numFmtId="0" fontId="4" fillId="0" borderId="17" xfId="0" applyFont="1" applyFill="1" applyBorder="1" applyAlignment="1">
      <alignment horizontal="left" vertical="top" wrapText="1"/>
    </xf>
    <xf numFmtId="0" fontId="4" fillId="0" borderId="18" xfId="0" applyFont="1" applyFill="1" applyBorder="1" applyAlignment="1">
      <alignment horizontal="left" vertical="top" wrapText="1"/>
    </xf>
    <xf numFmtId="164" fontId="16" fillId="0" borderId="4" xfId="0" applyNumberFormat="1" applyFont="1" applyFill="1" applyBorder="1" applyAlignment="1">
      <alignment horizontal="left" vertical="top" shrinkToFit="1"/>
    </xf>
    <xf numFmtId="167" fontId="16" fillId="0" borderId="4" xfId="0" applyNumberFormat="1" applyFont="1" applyFill="1" applyBorder="1" applyAlignment="1">
      <alignment horizontal="left" vertical="top" shrinkToFit="1"/>
    </xf>
    <xf numFmtId="0" fontId="15" fillId="0" borderId="4" xfId="0" applyFont="1" applyFill="1" applyBorder="1" applyAlignment="1">
      <alignment horizontal="left" vertical="top" wrapText="1"/>
    </xf>
    <xf numFmtId="0" fontId="3" fillId="0" borderId="4"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6" xfId="0" applyFont="1" applyFill="1" applyBorder="1" applyAlignment="1">
      <alignment horizontal="left" vertical="top" wrapText="1" indent="3"/>
    </xf>
    <xf numFmtId="0" fontId="4" fillId="0" borderId="8" xfId="0" applyFont="1" applyFill="1" applyBorder="1" applyAlignment="1">
      <alignment horizontal="left" vertical="top" wrapText="1" indent="3"/>
    </xf>
    <xf numFmtId="0" fontId="4" fillId="0" borderId="7" xfId="0" applyFont="1" applyFill="1" applyBorder="1" applyAlignment="1">
      <alignment horizontal="center" vertical="top" wrapText="1"/>
    </xf>
    <xf numFmtId="0" fontId="4" fillId="0" borderId="8" xfId="0" applyFont="1" applyFill="1" applyBorder="1" applyAlignment="1">
      <alignment horizontal="center" vertical="top" wrapText="1"/>
    </xf>
    <xf numFmtId="0" fontId="4" fillId="0" borderId="7" xfId="0" applyFont="1" applyFill="1" applyBorder="1" applyAlignment="1">
      <alignment horizontal="left" vertical="top" wrapText="1" indent="4"/>
    </xf>
    <xf numFmtId="0" fontId="4" fillId="0" borderId="8" xfId="0" applyFont="1" applyFill="1" applyBorder="1" applyAlignment="1">
      <alignment horizontal="left" vertical="top" wrapText="1" indent="4"/>
    </xf>
    <xf numFmtId="0" fontId="15" fillId="0" borderId="10" xfId="0" applyFont="1" applyFill="1" applyBorder="1" applyAlignment="1">
      <alignment horizontal="left" vertical="top" wrapText="1"/>
    </xf>
    <xf numFmtId="0" fontId="29" fillId="0" borderId="35" xfId="6" applyFill="1" applyBorder="1" applyAlignment="1">
      <alignment horizontal="left" vertical="top" wrapText="1"/>
    </xf>
    <xf numFmtId="0" fontId="4" fillId="0" borderId="0" xfId="0" applyFont="1" applyFill="1" applyBorder="1" applyAlignment="1">
      <alignment horizontal="left" vertical="top" wrapText="1"/>
    </xf>
    <xf numFmtId="0" fontId="4" fillId="0" borderId="36" xfId="0" applyFont="1" applyFill="1" applyBorder="1" applyAlignment="1">
      <alignment horizontal="left" vertical="top" wrapText="1"/>
    </xf>
    <xf numFmtId="0" fontId="4" fillId="0" borderId="6" xfId="0" applyFont="1" applyFill="1" applyBorder="1" applyAlignment="1">
      <alignment horizontal="center"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30" fillId="0" borderId="1" xfId="0" applyFont="1" applyFill="1" applyBorder="1" applyAlignment="1">
      <alignment horizontal="center" vertical="top" wrapText="1"/>
    </xf>
    <xf numFmtId="0" fontId="30" fillId="0" borderId="2" xfId="0" applyFont="1" applyFill="1" applyBorder="1" applyAlignment="1">
      <alignment horizontal="center" vertical="top" wrapText="1"/>
    </xf>
    <xf numFmtId="0" fontId="30" fillId="0" borderId="3"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14" fontId="15" fillId="0" borderId="6" xfId="0" applyNumberFormat="1" applyFont="1" applyFill="1" applyBorder="1" applyAlignment="1">
      <alignment horizontal="left" vertical="top" wrapText="1"/>
    </xf>
    <xf numFmtId="14" fontId="4" fillId="0" borderId="7" xfId="0" applyNumberFormat="1" applyFont="1" applyFill="1" applyBorder="1" applyAlignment="1">
      <alignment horizontal="left" vertical="top" wrapText="1"/>
    </xf>
    <xf numFmtId="14" fontId="4" fillId="0" borderId="8" xfId="0" applyNumberFormat="1" applyFont="1" applyFill="1" applyBorder="1" applyAlignment="1">
      <alignment horizontal="left" vertical="top" wrapText="1"/>
    </xf>
    <xf numFmtId="0" fontId="17" fillId="0" borderId="6" xfId="0" applyFont="1" applyFill="1" applyBorder="1" applyAlignment="1">
      <alignment horizontal="left" vertical="top" wrapText="1"/>
    </xf>
    <xf numFmtId="0" fontId="5" fillId="0" borderId="17" xfId="0" applyFont="1" applyFill="1" applyBorder="1" applyAlignment="1">
      <alignment horizontal="center" vertical="top" wrapText="1"/>
    </xf>
    <xf numFmtId="0" fontId="5" fillId="0" borderId="11" xfId="0" applyFont="1" applyFill="1" applyBorder="1" applyAlignment="1">
      <alignment horizontal="center" vertical="top" wrapText="1"/>
    </xf>
    <xf numFmtId="0" fontId="5" fillId="0" borderId="18"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8"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8" xfId="0" applyFont="1" applyFill="1" applyBorder="1" applyAlignment="1">
      <alignment horizontal="center" vertical="top" wrapText="1"/>
    </xf>
    <xf numFmtId="0" fontId="6" fillId="0" borderId="17"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18" xfId="0" applyFont="1" applyFill="1" applyBorder="1" applyAlignment="1">
      <alignment horizontal="center" vertical="top" wrapText="1"/>
    </xf>
    <xf numFmtId="1" fontId="16" fillId="0" borderId="10" xfId="0" applyNumberFormat="1" applyFont="1" applyFill="1" applyBorder="1" applyAlignment="1">
      <alignment horizontal="left" vertical="top" shrinkToFit="1"/>
    </xf>
    <xf numFmtId="1" fontId="16" fillId="0" borderId="12" xfId="0" applyNumberFormat="1" applyFont="1" applyFill="1" applyBorder="1" applyAlignment="1">
      <alignment horizontal="left" vertical="top" shrinkToFit="1"/>
    </xf>
    <xf numFmtId="1" fontId="16" fillId="0" borderId="14" xfId="0" applyNumberFormat="1" applyFont="1" applyFill="1" applyBorder="1" applyAlignment="1">
      <alignment horizontal="left" vertical="top" shrinkToFit="1"/>
    </xf>
    <xf numFmtId="0" fontId="3" fillId="0" borderId="4" xfId="0" applyFont="1" applyFill="1" applyBorder="1" applyAlignment="1">
      <alignment horizontal="left" vertical="top" wrapText="1" indent="2"/>
    </xf>
    <xf numFmtId="0" fontId="3" fillId="0" borderId="4" xfId="0" applyFont="1" applyFill="1" applyBorder="1" applyAlignment="1">
      <alignment horizontal="left" vertical="top" wrapText="1" indent="6"/>
    </xf>
    <xf numFmtId="1" fontId="16" fillId="0" borderId="4" xfId="0" applyNumberFormat="1" applyFont="1" applyFill="1" applyBorder="1" applyAlignment="1">
      <alignment horizontal="center" vertical="top" shrinkToFit="1"/>
    </xf>
    <xf numFmtId="1" fontId="21" fillId="0" borderId="4" xfId="0" applyNumberFormat="1" applyFont="1" applyFill="1" applyBorder="1" applyAlignment="1">
      <alignment horizontal="center" vertical="top" shrinkToFit="1"/>
    </xf>
    <xf numFmtId="0" fontId="7" fillId="0" borderId="13"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17" fillId="0" borderId="10" xfId="0" applyFont="1" applyFill="1" applyBorder="1" applyAlignment="1">
      <alignment horizontal="left" vertical="top" wrapText="1"/>
    </xf>
    <xf numFmtId="0" fontId="0" fillId="0" borderId="12" xfId="0" applyFill="1" applyBorder="1" applyAlignment="1">
      <alignment horizontal="left" vertical="top" wrapText="1"/>
    </xf>
    <xf numFmtId="0" fontId="0" fillId="0" borderId="14" xfId="0" applyFill="1" applyBorder="1" applyAlignment="1">
      <alignment horizontal="left" vertical="top" wrapText="1"/>
    </xf>
    <xf numFmtId="0" fontId="11" fillId="0" borderId="4" xfId="0" applyFont="1" applyFill="1" applyBorder="1" applyAlignment="1">
      <alignment horizontal="center" vertical="top" wrapText="1"/>
    </xf>
    <xf numFmtId="0" fontId="11" fillId="0" borderId="4" xfId="0" applyFont="1" applyFill="1" applyBorder="1" applyAlignment="1">
      <alignment horizontal="center" vertical="top"/>
    </xf>
    <xf numFmtId="0" fontId="7" fillId="0" borderId="4" xfId="0" applyFont="1" applyFill="1" applyBorder="1" applyAlignment="1">
      <alignment horizontal="center" vertical="center" wrapText="1"/>
    </xf>
    <xf numFmtId="0" fontId="7" fillId="0" borderId="13" xfId="0" applyFont="1" applyFill="1" applyBorder="1" applyAlignment="1">
      <alignment horizontal="left" vertical="center" wrapText="1" indent="2"/>
    </xf>
    <xf numFmtId="0" fontId="7" fillId="0" borderId="15" xfId="0" applyFont="1" applyFill="1" applyBorder="1" applyAlignment="1">
      <alignment horizontal="left" vertical="center" wrapText="1" indent="2"/>
    </xf>
    <xf numFmtId="0" fontId="7" fillId="0" borderId="4" xfId="0" applyFont="1" applyFill="1" applyBorder="1" applyAlignment="1">
      <alignment horizontal="center" vertical="top" wrapText="1"/>
    </xf>
    <xf numFmtId="0" fontId="14" fillId="0" borderId="4" xfId="4" applyFont="1" applyBorder="1" applyAlignment="1">
      <alignment horizontal="left"/>
    </xf>
    <xf numFmtId="0" fontId="9" fillId="0" borderId="4" xfId="0" applyFont="1" applyBorder="1" applyAlignment="1">
      <alignment horizontal="left"/>
    </xf>
    <xf numFmtId="0" fontId="11" fillId="0" borderId="4" xfId="0" applyFont="1" applyBorder="1" applyAlignment="1">
      <alignment horizontal="center"/>
    </xf>
    <xf numFmtId="0" fontId="9" fillId="0" borderId="4" xfId="0" applyFont="1" applyBorder="1" applyAlignment="1">
      <alignment horizontal="center"/>
    </xf>
  </cellXfs>
  <cellStyles count="7">
    <cellStyle name="Comma 2" xfId="5"/>
    <cellStyle name="Excel Built-in Normal 2" xfId="3"/>
    <cellStyle name="Hyperlink" xfId="6" builtinId="8"/>
    <cellStyle name="Normal" xfId="0" builtinId="0"/>
    <cellStyle name="Normal 3" xfId="2"/>
    <cellStyle name="Normal 4" xfId="4"/>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 Id="rId9" Type="http://schemas.openxmlformats.org/officeDocument/2006/relationships/image" Target="../media/image2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image" Target="../media/image2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680469</xdr:colOff>
      <xdr:row>247</xdr:row>
      <xdr:rowOff>55644</xdr:rowOff>
    </xdr:from>
    <xdr:to>
      <xdr:col>6</xdr:col>
      <xdr:colOff>100729</xdr:colOff>
      <xdr:row>265</xdr:row>
      <xdr:rowOff>119102</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680469" y="49920661"/>
          <a:ext cx="4504639" cy="3019494"/>
        </a:xfrm>
        <a:prstGeom prst="rect">
          <a:avLst/>
        </a:prstGeom>
        <a:ln>
          <a:solidFill>
            <a:schemeClr val="tx1"/>
          </a:solidFill>
        </a:ln>
      </xdr:spPr>
    </xdr:pic>
    <xdr:clientData/>
  </xdr:twoCellAnchor>
  <xdr:twoCellAnchor editAs="oneCell">
    <xdr:from>
      <xdr:col>0</xdr:col>
      <xdr:colOff>669264</xdr:colOff>
      <xdr:row>266</xdr:row>
      <xdr:rowOff>50998</xdr:rowOff>
    </xdr:from>
    <xdr:to>
      <xdr:col>6</xdr:col>
      <xdr:colOff>89524</xdr:colOff>
      <xdr:row>284</xdr:row>
      <xdr:rowOff>114458</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669264" y="53036274"/>
          <a:ext cx="4504639" cy="3019494"/>
        </a:xfrm>
        <a:prstGeom prst="rect">
          <a:avLst/>
        </a:prstGeom>
        <a:ln>
          <a:solidFill>
            <a:schemeClr val="tx1"/>
          </a:solidFill>
        </a:ln>
      </xdr:spPr>
    </xdr:pic>
    <xdr:clientData/>
  </xdr:twoCellAnchor>
  <xdr:twoCellAnchor>
    <xdr:from>
      <xdr:col>3</xdr:col>
      <xdr:colOff>484920</xdr:colOff>
      <xdr:row>238</xdr:row>
      <xdr:rowOff>53003</xdr:rowOff>
    </xdr:from>
    <xdr:to>
      <xdr:col>4</xdr:col>
      <xdr:colOff>362880</xdr:colOff>
      <xdr:row>244</xdr:row>
      <xdr:rowOff>142403</xdr:rowOff>
    </xdr:to>
    <xdr:pic>
      <xdr:nvPicPr>
        <xdr:cNvPr id="15" name="Picture 1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3532920" y="51297503"/>
          <a:ext cx="862210" cy="1080000"/>
        </a:xfrm>
        <a:prstGeom prst="rect">
          <a:avLst/>
        </a:prstGeom>
        <a:ln>
          <a:solidFill>
            <a:schemeClr val="tx1"/>
          </a:solidFill>
        </a:ln>
      </xdr:spPr>
    </xdr:pic>
    <xdr:clientData/>
  </xdr:twoCellAnchor>
  <xdr:twoCellAnchor>
    <xdr:from>
      <xdr:col>0</xdr:col>
      <xdr:colOff>624145</xdr:colOff>
      <xdr:row>196</xdr:row>
      <xdr:rowOff>69850</xdr:rowOff>
    </xdr:from>
    <xdr:to>
      <xdr:col>3</xdr:col>
      <xdr:colOff>272395</xdr:colOff>
      <xdr:row>218</xdr:row>
      <xdr:rowOff>37650</xdr:rowOff>
    </xdr:to>
    <xdr:pic>
      <xdr:nvPicPr>
        <xdr:cNvPr id="16" name="Picture 1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624145" y="44380150"/>
          <a:ext cx="2696250" cy="3600000"/>
        </a:xfrm>
        <a:prstGeom prst="rect">
          <a:avLst/>
        </a:prstGeom>
        <a:ln>
          <a:solidFill>
            <a:schemeClr val="tx1"/>
          </a:solidFill>
        </a:ln>
      </xdr:spPr>
    </xdr:pic>
    <xdr:clientData/>
  </xdr:twoCellAnchor>
  <xdr:twoCellAnchor>
    <xdr:from>
      <xdr:col>3</xdr:col>
      <xdr:colOff>444079</xdr:colOff>
      <xdr:row>196</xdr:row>
      <xdr:rowOff>69850</xdr:rowOff>
    </xdr:from>
    <xdr:to>
      <xdr:col>6</xdr:col>
      <xdr:colOff>536829</xdr:colOff>
      <xdr:row>218</xdr:row>
      <xdr:rowOff>37650</xdr:rowOff>
    </xdr:to>
    <xdr:pic>
      <xdr:nvPicPr>
        <xdr:cNvPr id="17" name="Picture 1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492079" y="44380150"/>
          <a:ext cx="2696250" cy="3600000"/>
        </a:xfrm>
        <a:prstGeom prst="rect">
          <a:avLst/>
        </a:prstGeom>
        <a:ln>
          <a:solidFill>
            <a:schemeClr val="tx1"/>
          </a:solidFill>
        </a:ln>
      </xdr:spPr>
    </xdr:pic>
    <xdr:clientData/>
  </xdr:twoCellAnchor>
  <xdr:twoCellAnchor>
    <xdr:from>
      <xdr:col>2</xdr:col>
      <xdr:colOff>620299</xdr:colOff>
      <xdr:row>238</xdr:row>
      <xdr:rowOff>50714</xdr:rowOff>
    </xdr:from>
    <xdr:to>
      <xdr:col>3</xdr:col>
      <xdr:colOff>390309</xdr:colOff>
      <xdr:row>244</xdr:row>
      <xdr:rowOff>140114</xdr:rowOff>
    </xdr:to>
    <xdr:pic>
      <xdr:nvPicPr>
        <xdr:cNvPr id="18" name="Picture 1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576099" y="51295214"/>
          <a:ext cx="862210" cy="1080000"/>
        </a:xfrm>
        <a:prstGeom prst="rect">
          <a:avLst/>
        </a:prstGeom>
        <a:ln>
          <a:solidFill>
            <a:schemeClr val="tx1"/>
          </a:solidFill>
        </a:ln>
      </xdr:spPr>
    </xdr:pic>
    <xdr:clientData/>
  </xdr:twoCellAnchor>
  <xdr:twoCellAnchor>
    <xdr:from>
      <xdr:col>4</xdr:col>
      <xdr:colOff>549810</xdr:colOff>
      <xdr:row>230</xdr:row>
      <xdr:rowOff>97052</xdr:rowOff>
    </xdr:from>
    <xdr:to>
      <xdr:col>6</xdr:col>
      <xdr:colOff>1087559</xdr:colOff>
      <xdr:row>237</xdr:row>
      <xdr:rowOff>127000</xdr:rowOff>
    </xdr:to>
    <xdr:pic>
      <xdr:nvPicPr>
        <xdr:cNvPr id="19" name="Picture 1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582060" y="50020752"/>
          <a:ext cx="2156999" cy="1185648"/>
        </a:xfrm>
        <a:prstGeom prst="rect">
          <a:avLst/>
        </a:prstGeom>
        <a:ln>
          <a:solidFill>
            <a:schemeClr val="tx1"/>
          </a:solidFill>
        </a:ln>
      </xdr:spPr>
    </xdr:pic>
    <xdr:clientData/>
  </xdr:twoCellAnchor>
  <xdr:twoCellAnchor>
    <xdr:from>
      <xdr:col>2</xdr:col>
      <xdr:colOff>271049</xdr:colOff>
      <xdr:row>218</xdr:row>
      <xdr:rowOff>157951</xdr:rowOff>
    </xdr:from>
    <xdr:to>
      <xdr:col>3</xdr:col>
      <xdr:colOff>526974</xdr:colOff>
      <xdr:row>229</xdr:row>
      <xdr:rowOff>141851</xdr:rowOff>
    </xdr:to>
    <xdr:pic>
      <xdr:nvPicPr>
        <xdr:cNvPr id="20" name="Picture 1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226849" y="48100451"/>
          <a:ext cx="1348125" cy="1800000"/>
        </a:xfrm>
        <a:prstGeom prst="rect">
          <a:avLst/>
        </a:prstGeom>
        <a:ln>
          <a:solidFill>
            <a:schemeClr val="tx1"/>
          </a:solidFill>
        </a:ln>
      </xdr:spPr>
    </xdr:pic>
    <xdr:clientData/>
  </xdr:twoCellAnchor>
  <xdr:twoCellAnchor>
    <xdr:from>
      <xdr:col>2</xdr:col>
      <xdr:colOff>370155</xdr:colOff>
      <xdr:row>230</xdr:row>
      <xdr:rowOff>97052</xdr:rowOff>
    </xdr:from>
    <xdr:to>
      <xdr:col>4</xdr:col>
      <xdr:colOff>450704</xdr:colOff>
      <xdr:row>237</xdr:row>
      <xdr:rowOff>127000</xdr:rowOff>
    </xdr:to>
    <xdr:pic>
      <xdr:nvPicPr>
        <xdr:cNvPr id="21" name="Picture 2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325955" y="50020752"/>
          <a:ext cx="2156999" cy="1185648"/>
        </a:xfrm>
        <a:prstGeom prst="rect">
          <a:avLst/>
        </a:prstGeom>
        <a:ln>
          <a:solidFill>
            <a:schemeClr val="tx1"/>
          </a:solidFill>
        </a:ln>
      </xdr:spPr>
    </xdr:pic>
    <xdr:clientData/>
  </xdr:twoCellAnchor>
  <xdr:twoCellAnchor>
    <xdr:from>
      <xdr:col>0</xdr:col>
      <xdr:colOff>69850</xdr:colOff>
      <xdr:row>230</xdr:row>
      <xdr:rowOff>97052</xdr:rowOff>
    </xdr:from>
    <xdr:to>
      <xdr:col>2</xdr:col>
      <xdr:colOff>271049</xdr:colOff>
      <xdr:row>237</xdr:row>
      <xdr:rowOff>127000</xdr:rowOff>
    </xdr:to>
    <xdr:pic>
      <xdr:nvPicPr>
        <xdr:cNvPr id="22" name="Picture 2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69850" y="50020752"/>
          <a:ext cx="2156999" cy="1185648"/>
        </a:xfrm>
        <a:prstGeom prst="rect">
          <a:avLst/>
        </a:prstGeom>
        <a:ln>
          <a:solidFill>
            <a:schemeClr val="tx1"/>
          </a:solidFill>
        </a:ln>
      </xdr:spPr>
    </xdr:pic>
    <xdr:clientData/>
  </xdr:twoCellAnchor>
  <xdr:twoCellAnchor>
    <xdr:from>
      <xdr:col>3</xdr:col>
      <xdr:colOff>655980</xdr:colOff>
      <xdr:row>218</xdr:row>
      <xdr:rowOff>157951</xdr:rowOff>
    </xdr:from>
    <xdr:to>
      <xdr:col>6</xdr:col>
      <xdr:colOff>449147</xdr:colOff>
      <xdr:row>229</xdr:row>
      <xdr:rowOff>141851</xdr:rowOff>
    </xdr:to>
    <xdr:pic>
      <xdr:nvPicPr>
        <xdr:cNvPr id="23" name="Picture 2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703980" y="48100451"/>
          <a:ext cx="2396667" cy="1800000"/>
        </a:xfrm>
        <a:prstGeom prst="rect">
          <a:avLst/>
        </a:prstGeom>
        <a:ln>
          <a:solidFill>
            <a:schemeClr val="tx1"/>
          </a:solidFill>
        </a:ln>
      </xdr:spPr>
    </xdr:pic>
    <xdr:clientData/>
  </xdr:twoCellAnchor>
  <xdr:twoCellAnchor>
    <xdr:from>
      <xdr:col>0</xdr:col>
      <xdr:colOff>749718</xdr:colOff>
      <xdr:row>218</xdr:row>
      <xdr:rowOff>157951</xdr:rowOff>
    </xdr:from>
    <xdr:to>
      <xdr:col>2</xdr:col>
      <xdr:colOff>142043</xdr:colOff>
      <xdr:row>229</xdr:row>
      <xdr:rowOff>141851</xdr:rowOff>
    </xdr:to>
    <xdr:pic>
      <xdr:nvPicPr>
        <xdr:cNvPr id="24" name="Picture 2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749718" y="48100451"/>
          <a:ext cx="1348125" cy="1800000"/>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16</xdr:row>
      <xdr:rowOff>14778</xdr:rowOff>
    </xdr:from>
    <xdr:to>
      <xdr:col>6</xdr:col>
      <xdr:colOff>2325</xdr:colOff>
      <xdr:row>34</xdr:row>
      <xdr:rowOff>185778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81025" y="3062778"/>
          <a:ext cx="6403125" cy="3600000"/>
        </a:xfrm>
        <a:prstGeom prst="rect">
          <a:avLst/>
        </a:prstGeom>
        <a:ln>
          <a:solidFill>
            <a:schemeClr val="tx1"/>
          </a:solidFill>
        </a:ln>
      </xdr:spPr>
    </xdr:pic>
    <xdr:clientData/>
  </xdr:twoCellAnchor>
  <xdr:twoCellAnchor editAs="oneCell">
    <xdr:from>
      <xdr:col>1</xdr:col>
      <xdr:colOff>48307</xdr:colOff>
      <xdr:row>35</xdr:row>
      <xdr:rowOff>163086</xdr:rowOff>
    </xdr:from>
    <xdr:to>
      <xdr:col>6</xdr:col>
      <xdr:colOff>50632</xdr:colOff>
      <xdr:row>54</xdr:row>
      <xdr:rowOff>143586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629332" y="6830586"/>
          <a:ext cx="6403125" cy="3600000"/>
        </a:xfrm>
        <a:prstGeom prst="rect">
          <a:avLst/>
        </a:prstGeom>
        <a:ln>
          <a:solidFill>
            <a:schemeClr val="tx1"/>
          </a:solidFill>
        </a:ln>
      </xdr:spPr>
    </xdr:pic>
    <xdr:clientData/>
  </xdr:twoCellAnchor>
  <xdr:twoCellAnchor editAs="oneCell">
    <xdr:from>
      <xdr:col>1</xdr:col>
      <xdr:colOff>33839</xdr:colOff>
      <xdr:row>55</xdr:row>
      <xdr:rowOff>126555</xdr:rowOff>
    </xdr:from>
    <xdr:to>
      <xdr:col>6</xdr:col>
      <xdr:colOff>36164</xdr:colOff>
      <xdr:row>74</xdr:row>
      <xdr:rowOff>107055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614864" y="10604055"/>
          <a:ext cx="6403125" cy="3600000"/>
        </a:xfrm>
        <a:prstGeom prst="rect">
          <a:avLst/>
        </a:prstGeom>
        <a:ln>
          <a:solidFill>
            <a:schemeClr val="tx1"/>
          </a:solidFill>
        </a:ln>
      </xdr:spPr>
    </xdr:pic>
    <xdr:clientData/>
  </xdr:twoCellAnchor>
  <xdr:twoCellAnchor editAs="oneCell">
    <xdr:from>
      <xdr:col>6</xdr:col>
      <xdr:colOff>152400</xdr:colOff>
      <xdr:row>16</xdr:row>
      <xdr:rowOff>14778</xdr:rowOff>
    </xdr:from>
    <xdr:to>
      <xdr:col>15</xdr:col>
      <xdr:colOff>59475</xdr:colOff>
      <xdr:row>34</xdr:row>
      <xdr:rowOff>185778</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7134225" y="3062778"/>
          <a:ext cx="6403125" cy="3600000"/>
        </a:xfrm>
        <a:prstGeom prst="rect">
          <a:avLst/>
        </a:prstGeom>
        <a:ln>
          <a:solidFill>
            <a:schemeClr val="tx1"/>
          </a:solidFill>
        </a:ln>
      </xdr:spPr>
    </xdr:pic>
    <xdr:clientData/>
  </xdr:twoCellAnchor>
  <xdr:twoCellAnchor editAs="oneCell">
    <xdr:from>
      <xdr:col>6</xdr:col>
      <xdr:colOff>259929</xdr:colOff>
      <xdr:row>35</xdr:row>
      <xdr:rowOff>158978</xdr:rowOff>
    </xdr:from>
    <xdr:to>
      <xdr:col>15</xdr:col>
      <xdr:colOff>167004</xdr:colOff>
      <xdr:row>54</xdr:row>
      <xdr:rowOff>139478</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7241754" y="6826478"/>
          <a:ext cx="6403125" cy="3600000"/>
        </a:xfrm>
        <a:prstGeom prst="rect">
          <a:avLst/>
        </a:prstGeom>
        <a:ln>
          <a:solidFill>
            <a:schemeClr val="tx1"/>
          </a:solidFill>
        </a:ln>
      </xdr:spPr>
    </xdr:pic>
    <xdr:clientData/>
  </xdr:twoCellAnchor>
  <xdr:twoCellAnchor editAs="oneCell">
    <xdr:from>
      <xdr:col>6</xdr:col>
      <xdr:colOff>227598</xdr:colOff>
      <xdr:row>55</xdr:row>
      <xdr:rowOff>153274</xdr:rowOff>
    </xdr:from>
    <xdr:to>
      <xdr:col>15</xdr:col>
      <xdr:colOff>134673</xdr:colOff>
      <xdr:row>74</xdr:row>
      <xdr:rowOff>133774</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a:stretch>
          <a:fillRect/>
        </a:stretch>
      </xdr:blipFill>
      <xdr:spPr>
        <a:xfrm>
          <a:off x="7209423" y="10630774"/>
          <a:ext cx="6403125" cy="3600000"/>
        </a:xfrm>
        <a:prstGeom prst="rect">
          <a:avLst/>
        </a:prstGeom>
        <a:ln>
          <a:solidFill>
            <a:schemeClr val="tx1"/>
          </a:solidFill>
        </a:ln>
      </xdr:spPr>
    </xdr:pic>
    <xdr:clientData/>
  </xdr:twoCellAnchor>
  <xdr:twoCellAnchor editAs="oneCell">
    <xdr:from>
      <xdr:col>15</xdr:col>
      <xdr:colOff>209550</xdr:colOff>
      <xdr:row>16</xdr:row>
      <xdr:rowOff>0</xdr:rowOff>
    </xdr:from>
    <xdr:to>
      <xdr:col>26</xdr:col>
      <xdr:colOff>221400</xdr:colOff>
      <xdr:row>34</xdr:row>
      <xdr:rowOff>171000</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7"/>
        <a:stretch>
          <a:fillRect/>
        </a:stretch>
      </xdr:blipFill>
      <xdr:spPr>
        <a:xfrm>
          <a:off x="13687425" y="3048000"/>
          <a:ext cx="6403125" cy="3600000"/>
        </a:xfrm>
        <a:prstGeom prst="rect">
          <a:avLst/>
        </a:prstGeom>
        <a:ln>
          <a:solidFill>
            <a:schemeClr val="tx1"/>
          </a:solidFill>
        </a:ln>
      </xdr:spPr>
    </xdr:pic>
    <xdr:clientData/>
  </xdr:twoCellAnchor>
  <xdr:twoCellAnchor editAs="oneCell">
    <xdr:from>
      <xdr:col>15</xdr:col>
      <xdr:colOff>436987</xdr:colOff>
      <xdr:row>35</xdr:row>
      <xdr:rowOff>152572</xdr:rowOff>
    </xdr:from>
    <xdr:to>
      <xdr:col>26</xdr:col>
      <xdr:colOff>448837</xdr:colOff>
      <xdr:row>54</xdr:row>
      <xdr:rowOff>133072</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8"/>
        <a:stretch>
          <a:fillRect/>
        </a:stretch>
      </xdr:blipFill>
      <xdr:spPr>
        <a:xfrm>
          <a:off x="13914862" y="6820072"/>
          <a:ext cx="6403125" cy="3600000"/>
        </a:xfrm>
        <a:prstGeom prst="rect">
          <a:avLst/>
        </a:prstGeom>
        <a:ln>
          <a:solidFill>
            <a:schemeClr val="tx1"/>
          </a:solidFill>
        </a:ln>
      </xdr:spPr>
    </xdr:pic>
    <xdr:clientData/>
  </xdr:twoCellAnchor>
  <xdr:twoCellAnchor editAs="oneCell">
    <xdr:from>
      <xdr:col>15</xdr:col>
      <xdr:colOff>419100</xdr:colOff>
      <xdr:row>55</xdr:row>
      <xdr:rowOff>170149</xdr:rowOff>
    </xdr:from>
    <xdr:to>
      <xdr:col>26</xdr:col>
      <xdr:colOff>430950</xdr:colOff>
      <xdr:row>74</xdr:row>
      <xdr:rowOff>150649</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9"/>
        <a:stretch>
          <a:fillRect/>
        </a:stretch>
      </xdr:blipFill>
      <xdr:spPr>
        <a:xfrm>
          <a:off x="13896975" y="10647649"/>
          <a:ext cx="6403125" cy="360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24</xdr:row>
      <xdr:rowOff>31043</xdr:rowOff>
    </xdr:from>
    <xdr:to>
      <xdr:col>7</xdr:col>
      <xdr:colOff>370537</xdr:colOff>
      <xdr:row>35</xdr:row>
      <xdr:rowOff>95543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4295775" y="3079043"/>
          <a:ext cx="1618312" cy="2160000"/>
        </a:xfrm>
        <a:prstGeom prst="rect">
          <a:avLst/>
        </a:prstGeom>
        <a:ln>
          <a:solidFill>
            <a:schemeClr val="tx1"/>
          </a:solidFill>
        </a:ln>
      </xdr:spPr>
    </xdr:pic>
    <xdr:clientData/>
  </xdr:twoCellAnchor>
  <xdr:twoCellAnchor editAs="oneCell">
    <xdr:from>
      <xdr:col>7</xdr:col>
      <xdr:colOff>532535</xdr:colOff>
      <xdr:row>24</xdr:row>
      <xdr:rowOff>0</xdr:rowOff>
    </xdr:from>
    <xdr:to>
      <xdr:col>9</xdr:col>
      <xdr:colOff>426822</xdr:colOff>
      <xdr:row>35</xdr:row>
      <xdr:rowOff>64500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076085" y="3048000"/>
          <a:ext cx="1618312" cy="21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nxULPNZEPihromYX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7"/>
  <sheetViews>
    <sheetView tabSelected="1" view="pageBreakPreview" topLeftCell="A5" zoomScaleNormal="85" zoomScaleSheetLayoutView="100" zoomScalePageLayoutView="85" workbookViewId="0">
      <selection activeCell="I243" sqref="I243"/>
    </sheetView>
  </sheetViews>
  <sheetFormatPr defaultRowHeight="13" x14ac:dyDescent="0.3"/>
  <cols>
    <col min="1" max="1" width="17" customWidth="1"/>
    <col min="2" max="2" width="13.796875" customWidth="1"/>
    <col min="3" max="3" width="17.19921875" customWidth="1"/>
    <col min="4" max="4" width="15.5" customWidth="1"/>
    <col min="5" max="5" width="12.69921875" customWidth="1"/>
    <col min="6" max="6" width="12.796875" customWidth="1"/>
    <col min="7" max="7" width="19.19921875" customWidth="1"/>
    <col min="8" max="8" width="22.296875" customWidth="1"/>
    <col min="10" max="10" width="8.69921875" customWidth="1"/>
    <col min="11" max="11" width="8.796875" customWidth="1"/>
  </cols>
  <sheetData>
    <row r="1" spans="1:7" ht="45" customHeight="1" x14ac:dyDescent="0.3">
      <c r="A1" s="144" t="s">
        <v>236</v>
      </c>
      <c r="B1" s="145"/>
      <c r="C1" s="145"/>
      <c r="D1" s="145"/>
      <c r="E1" s="145"/>
      <c r="F1" s="145"/>
      <c r="G1" s="146"/>
    </row>
    <row r="2" spans="1:7" ht="15.75" customHeight="1" x14ac:dyDescent="0.3">
      <c r="A2" s="147" t="s">
        <v>0</v>
      </c>
      <c r="B2" s="148"/>
      <c r="C2" s="148"/>
      <c r="D2" s="148"/>
      <c r="E2" s="148"/>
      <c r="F2" s="148"/>
      <c r="G2" s="149"/>
    </row>
    <row r="3" spans="1:7" ht="15.75" customHeight="1" x14ac:dyDescent="0.3">
      <c r="A3" s="97" t="s">
        <v>50</v>
      </c>
      <c r="B3" s="98"/>
      <c r="C3" s="98"/>
      <c r="D3" s="150" t="str">
        <f ca="1">TEXT(TODAY(),"DD/MM/YYYY")</f>
        <v>10/07/2025</v>
      </c>
      <c r="E3" s="151"/>
      <c r="F3" s="151"/>
      <c r="G3" s="152"/>
    </row>
    <row r="4" spans="1:7" ht="15.75" customHeight="1" x14ac:dyDescent="0.3">
      <c r="A4" s="97" t="s">
        <v>51</v>
      </c>
      <c r="B4" s="98"/>
      <c r="C4" s="98"/>
      <c r="D4" s="97" t="s">
        <v>52</v>
      </c>
      <c r="E4" s="98"/>
      <c r="F4" s="98"/>
      <c r="G4" s="99"/>
    </row>
    <row r="5" spans="1:7" ht="15.75" customHeight="1" x14ac:dyDescent="0.3">
      <c r="A5" s="97" t="s">
        <v>53</v>
      </c>
      <c r="B5" s="98"/>
      <c r="C5" s="98"/>
      <c r="D5" s="150">
        <v>45847</v>
      </c>
      <c r="E5" s="151"/>
      <c r="F5" s="151"/>
      <c r="G5" s="152"/>
    </row>
    <row r="6" spans="1:7" ht="16" customHeight="1" x14ac:dyDescent="0.3">
      <c r="A6" s="97" t="s">
        <v>54</v>
      </c>
      <c r="B6" s="98"/>
      <c r="C6" s="98"/>
      <c r="D6" s="97" t="s">
        <v>55</v>
      </c>
      <c r="E6" s="98"/>
      <c r="F6" s="98"/>
      <c r="G6" s="99"/>
    </row>
    <row r="7" spans="1:7" ht="15.75" customHeight="1" x14ac:dyDescent="0.3">
      <c r="A7" s="97" t="s">
        <v>56</v>
      </c>
      <c r="B7" s="98"/>
      <c r="C7" s="98"/>
      <c r="D7" s="97" t="s">
        <v>55</v>
      </c>
      <c r="E7" s="98"/>
      <c r="F7" s="98"/>
      <c r="G7" s="99"/>
    </row>
    <row r="8" spans="1:7" ht="15.75" customHeight="1" x14ac:dyDescent="0.3">
      <c r="A8" s="97" t="s">
        <v>57</v>
      </c>
      <c r="B8" s="98"/>
      <c r="C8" s="98"/>
      <c r="D8" s="153" t="s">
        <v>188</v>
      </c>
      <c r="E8" s="112"/>
      <c r="F8" s="112"/>
      <c r="G8" s="113"/>
    </row>
    <row r="9" spans="1:7" ht="15.75" customHeight="1" x14ac:dyDescent="0.3">
      <c r="A9" s="97" t="s">
        <v>58</v>
      </c>
      <c r="B9" s="98"/>
      <c r="C9" s="98"/>
      <c r="D9" s="100">
        <v>2227577766</v>
      </c>
      <c r="E9" s="101"/>
      <c r="F9" s="101"/>
      <c r="G9" s="102"/>
    </row>
    <row r="10" spans="1:7" ht="15.75" customHeight="1" x14ac:dyDescent="0.3">
      <c r="A10" s="103" t="s">
        <v>237</v>
      </c>
      <c r="B10" s="98"/>
      <c r="C10" s="98"/>
      <c r="D10" s="100" t="s">
        <v>245</v>
      </c>
      <c r="E10" s="101"/>
      <c r="F10" s="101"/>
      <c r="G10" s="102"/>
    </row>
    <row r="11" spans="1:7" ht="15.75" customHeight="1" x14ac:dyDescent="0.3">
      <c r="A11" s="97" t="s">
        <v>59</v>
      </c>
      <c r="B11" s="98"/>
      <c r="C11" s="98"/>
      <c r="D11" s="103" t="s">
        <v>232</v>
      </c>
      <c r="E11" s="98"/>
      <c r="F11" s="98"/>
      <c r="G11" s="99"/>
    </row>
    <row r="12" spans="1:7" ht="15.75" customHeight="1" x14ac:dyDescent="0.3">
      <c r="A12" s="97" t="s">
        <v>60</v>
      </c>
      <c r="B12" s="98"/>
      <c r="C12" s="98"/>
      <c r="D12" s="97" t="s">
        <v>61</v>
      </c>
      <c r="E12" s="98"/>
      <c r="F12" s="98"/>
      <c r="G12" s="99"/>
    </row>
    <row r="13" spans="1:7" ht="15.75" customHeight="1" x14ac:dyDescent="0.3">
      <c r="A13" s="97" t="s">
        <v>62</v>
      </c>
      <c r="B13" s="98"/>
      <c r="C13" s="98"/>
      <c r="D13" s="103" t="s">
        <v>238</v>
      </c>
      <c r="E13" s="98"/>
      <c r="F13" s="98"/>
      <c r="G13" s="99"/>
    </row>
    <row r="14" spans="1:7" ht="30.65" customHeight="1" x14ac:dyDescent="0.3">
      <c r="A14" s="97" t="s">
        <v>63</v>
      </c>
      <c r="B14" s="99"/>
      <c r="C14" s="97" t="s">
        <v>64</v>
      </c>
      <c r="D14" s="98"/>
      <c r="E14" s="98"/>
      <c r="F14" s="98"/>
      <c r="G14" s="99"/>
    </row>
    <row r="15" spans="1:7" ht="15.75" customHeight="1" x14ac:dyDescent="0.3">
      <c r="A15" s="97" t="s">
        <v>65</v>
      </c>
      <c r="B15" s="99"/>
      <c r="C15" s="20">
        <v>47882</v>
      </c>
      <c r="D15" s="97" t="s">
        <v>66</v>
      </c>
      <c r="E15" s="99"/>
      <c r="F15" s="97" t="s">
        <v>67</v>
      </c>
      <c r="G15" s="99"/>
    </row>
    <row r="16" spans="1:7" ht="15.75" customHeight="1" x14ac:dyDescent="0.3">
      <c r="A16" s="21" t="s">
        <v>68</v>
      </c>
      <c r="B16" s="97" t="s">
        <v>69</v>
      </c>
      <c r="C16" s="98"/>
      <c r="D16" s="21" t="s">
        <v>70</v>
      </c>
      <c r="E16" s="97" t="s">
        <v>71</v>
      </c>
      <c r="F16" s="98"/>
      <c r="G16" s="99"/>
    </row>
    <row r="17" spans="1:7" ht="15.75" customHeight="1" x14ac:dyDescent="0.3">
      <c r="A17" s="21" t="s">
        <v>72</v>
      </c>
      <c r="B17" s="97" t="s">
        <v>73</v>
      </c>
      <c r="C17" s="98"/>
      <c r="D17" s="21" t="s">
        <v>74</v>
      </c>
      <c r="E17" s="100">
        <v>410206</v>
      </c>
      <c r="F17" s="101"/>
      <c r="G17" s="102"/>
    </row>
    <row r="18" spans="1:7" ht="31.4" customHeight="1" x14ac:dyDescent="0.3">
      <c r="A18" s="97" t="s">
        <v>75</v>
      </c>
      <c r="B18" s="99"/>
      <c r="C18" s="53" t="s">
        <v>76</v>
      </c>
      <c r="D18" s="97" t="s">
        <v>77</v>
      </c>
      <c r="E18" s="99"/>
      <c r="F18" s="103" t="s">
        <v>233</v>
      </c>
      <c r="G18" s="99"/>
    </row>
    <row r="19" spans="1:7" ht="31.5" customHeight="1" x14ac:dyDescent="0.3">
      <c r="A19" s="142" t="s">
        <v>78</v>
      </c>
      <c r="B19" s="143"/>
      <c r="C19" s="143"/>
      <c r="D19" s="97" t="s">
        <v>79</v>
      </c>
      <c r="E19" s="98"/>
      <c r="F19" s="98"/>
      <c r="G19" s="99"/>
    </row>
    <row r="20" spans="1:7" ht="31.5" customHeight="1" x14ac:dyDescent="0.3">
      <c r="A20" s="142" t="s">
        <v>80</v>
      </c>
      <c r="B20" s="143"/>
      <c r="C20" s="143"/>
      <c r="D20" s="97" t="s">
        <v>81</v>
      </c>
      <c r="E20" s="98"/>
      <c r="F20" s="98"/>
      <c r="G20" s="99"/>
    </row>
    <row r="21" spans="1:7" ht="15.75" customHeight="1" x14ac:dyDescent="0.3">
      <c r="A21" s="97" t="s">
        <v>82</v>
      </c>
      <c r="B21" s="98"/>
      <c r="C21" s="98"/>
      <c r="D21" s="97" t="s">
        <v>83</v>
      </c>
      <c r="E21" s="98"/>
      <c r="F21" s="98"/>
      <c r="G21" s="99"/>
    </row>
    <row r="22" spans="1:7" ht="15.75" customHeight="1" x14ac:dyDescent="0.3">
      <c r="A22" s="97" t="s">
        <v>84</v>
      </c>
      <c r="B22" s="98"/>
      <c r="C22" s="98"/>
      <c r="D22" s="97" t="s">
        <v>85</v>
      </c>
      <c r="E22" s="98"/>
      <c r="F22" s="98"/>
      <c r="G22" s="99"/>
    </row>
    <row r="23" spans="1:7" ht="15.75" customHeight="1" x14ac:dyDescent="0.3">
      <c r="A23" s="97" t="s">
        <v>86</v>
      </c>
      <c r="B23" s="98"/>
      <c r="C23" s="98"/>
      <c r="D23" s="97" t="s">
        <v>87</v>
      </c>
      <c r="E23" s="98"/>
      <c r="F23" s="98"/>
      <c r="G23" s="99"/>
    </row>
    <row r="24" spans="1:7" ht="15.75" customHeight="1" x14ac:dyDescent="0.3">
      <c r="A24" s="97" t="s">
        <v>88</v>
      </c>
      <c r="B24" s="98"/>
      <c r="C24" s="98"/>
      <c r="D24" s="127" t="s">
        <v>89</v>
      </c>
      <c r="E24" s="98"/>
      <c r="F24" s="98"/>
      <c r="G24" s="99"/>
    </row>
    <row r="25" spans="1:7" ht="15.75" customHeight="1" x14ac:dyDescent="0.3">
      <c r="A25" s="131" t="s">
        <v>90</v>
      </c>
      <c r="B25" s="132"/>
      <c r="C25" s="22" t="s">
        <v>91</v>
      </c>
      <c r="D25" s="23" t="s">
        <v>92</v>
      </c>
      <c r="E25" s="133" t="s">
        <v>93</v>
      </c>
      <c r="F25" s="134"/>
      <c r="G25" s="22" t="s">
        <v>94</v>
      </c>
    </row>
    <row r="26" spans="1:7" ht="15.75" customHeight="1" x14ac:dyDescent="0.3">
      <c r="A26" s="131" t="s">
        <v>95</v>
      </c>
      <c r="B26" s="132"/>
      <c r="C26" s="22" t="s">
        <v>96</v>
      </c>
      <c r="D26" s="23" t="s">
        <v>96</v>
      </c>
      <c r="E26" s="133" t="s">
        <v>96</v>
      </c>
      <c r="F26" s="134"/>
      <c r="G26" s="22" t="s">
        <v>96</v>
      </c>
    </row>
    <row r="27" spans="1:7" ht="15.75" customHeight="1" x14ac:dyDescent="0.3">
      <c r="A27" s="141" t="s">
        <v>97</v>
      </c>
      <c r="B27" s="134"/>
      <c r="C27" s="22" t="s">
        <v>68</v>
      </c>
      <c r="D27" s="23" t="s">
        <v>98</v>
      </c>
      <c r="E27" s="135" t="s">
        <v>98</v>
      </c>
      <c r="F27" s="136"/>
      <c r="G27" s="22" t="s">
        <v>98</v>
      </c>
    </row>
    <row r="28" spans="1:7" ht="15.75" customHeight="1" x14ac:dyDescent="0.3">
      <c r="A28" s="97" t="s">
        <v>99</v>
      </c>
      <c r="B28" s="98"/>
      <c r="C28" s="98"/>
      <c r="D28" s="130"/>
      <c r="E28" s="98"/>
      <c r="F28" s="98"/>
      <c r="G28" s="99"/>
    </row>
    <row r="29" spans="1:7" ht="15.75" customHeight="1" x14ac:dyDescent="0.3">
      <c r="A29" s="97" t="s">
        <v>100</v>
      </c>
      <c r="B29" s="98"/>
      <c r="C29" s="98"/>
      <c r="D29" s="128"/>
      <c r="E29" s="98"/>
      <c r="F29" s="98"/>
      <c r="G29" s="99"/>
    </row>
    <row r="30" spans="1:7" ht="15.75" customHeight="1" x14ac:dyDescent="0.3">
      <c r="A30" s="97" t="s">
        <v>101</v>
      </c>
      <c r="B30" s="99"/>
      <c r="C30" s="22" t="s">
        <v>102</v>
      </c>
      <c r="D30" s="24">
        <v>18.861291999999999</v>
      </c>
      <c r="E30" s="135" t="s">
        <v>103</v>
      </c>
      <c r="F30" s="136"/>
      <c r="G30" s="25">
        <v>73.159402</v>
      </c>
    </row>
    <row r="31" spans="1:7" ht="15.75" customHeight="1" x14ac:dyDescent="0.3">
      <c r="A31" s="137" t="s">
        <v>234</v>
      </c>
      <c r="B31" s="129"/>
      <c r="C31" s="138" t="s">
        <v>235</v>
      </c>
      <c r="D31" s="139"/>
      <c r="E31" s="139"/>
      <c r="F31" s="139"/>
      <c r="G31" s="140"/>
    </row>
    <row r="32" spans="1:7" ht="15.75" customHeight="1" x14ac:dyDescent="0.3">
      <c r="A32" s="126" t="s">
        <v>104</v>
      </c>
      <c r="B32" s="126"/>
      <c r="C32" s="126"/>
      <c r="D32" s="126"/>
      <c r="E32" s="126"/>
      <c r="F32" s="126"/>
      <c r="G32" s="126"/>
    </row>
    <row r="33" spans="1:7" ht="15.75" customHeight="1" x14ac:dyDescent="0.3">
      <c r="A33" s="121" t="s">
        <v>105</v>
      </c>
      <c r="B33" s="130"/>
      <c r="C33" s="130"/>
      <c r="D33" s="121" t="s">
        <v>106</v>
      </c>
      <c r="E33" s="130"/>
      <c r="F33" s="130"/>
      <c r="G33" s="122"/>
    </row>
    <row r="34" spans="1:7" ht="15.75" customHeight="1" x14ac:dyDescent="0.3">
      <c r="A34" s="127" t="s">
        <v>107</v>
      </c>
      <c r="B34" s="128"/>
      <c r="C34" s="128"/>
      <c r="D34" s="127" t="s">
        <v>108</v>
      </c>
      <c r="E34" s="128"/>
      <c r="F34" s="128"/>
      <c r="G34" s="129"/>
    </row>
    <row r="35" spans="1:7" ht="15.75" customHeight="1" x14ac:dyDescent="0.3">
      <c r="A35" s="126" t="s">
        <v>109</v>
      </c>
      <c r="B35" s="126"/>
      <c r="C35" s="126"/>
      <c r="D35" s="126"/>
      <c r="E35" s="126"/>
      <c r="F35" s="126"/>
      <c r="G35" s="126"/>
    </row>
    <row r="36" spans="1:7" ht="15.75" customHeight="1" x14ac:dyDescent="0.3">
      <c r="A36" s="117" t="s">
        <v>110</v>
      </c>
      <c r="B36" s="117"/>
      <c r="C36" s="117"/>
      <c r="D36" s="124">
        <v>4548.3410000000003</v>
      </c>
      <c r="E36" s="124"/>
      <c r="F36" s="124"/>
      <c r="G36" s="124"/>
    </row>
    <row r="37" spans="1:7" ht="15.75" customHeight="1" x14ac:dyDescent="0.3">
      <c r="A37" s="117" t="s">
        <v>111</v>
      </c>
      <c r="B37" s="117"/>
      <c r="C37" s="117"/>
      <c r="D37" s="123">
        <v>1.2</v>
      </c>
      <c r="E37" s="123"/>
      <c r="F37" s="123"/>
      <c r="G37" s="123"/>
    </row>
    <row r="38" spans="1:7" ht="15.75" customHeight="1" x14ac:dyDescent="0.3">
      <c r="A38" s="117" t="s">
        <v>112</v>
      </c>
      <c r="B38" s="117"/>
      <c r="C38" s="117"/>
      <c r="D38" s="123">
        <v>0.2</v>
      </c>
      <c r="E38" s="123"/>
      <c r="F38" s="123"/>
      <c r="G38" s="123"/>
    </row>
    <row r="39" spans="1:7" ht="15.75" customHeight="1" x14ac:dyDescent="0.3">
      <c r="A39" s="117" t="s">
        <v>113</v>
      </c>
      <c r="B39" s="117"/>
      <c r="C39" s="117"/>
      <c r="D39" s="123">
        <v>1.4</v>
      </c>
      <c r="E39" s="123"/>
      <c r="F39" s="123"/>
      <c r="G39" s="123"/>
    </row>
    <row r="40" spans="1:7" ht="15.75" customHeight="1" x14ac:dyDescent="0.3">
      <c r="A40" s="117" t="s">
        <v>114</v>
      </c>
      <c r="B40" s="117"/>
      <c r="C40" s="117"/>
      <c r="D40" s="124">
        <v>6403.9639999999999</v>
      </c>
      <c r="E40" s="124"/>
      <c r="F40" s="124"/>
      <c r="G40" s="124"/>
    </row>
    <row r="41" spans="1:7" ht="15.75" customHeight="1" x14ac:dyDescent="0.3">
      <c r="A41" s="117" t="s">
        <v>115</v>
      </c>
      <c r="B41" s="117"/>
      <c r="C41" s="117"/>
      <c r="D41" s="125" t="s">
        <v>232</v>
      </c>
      <c r="E41" s="117"/>
      <c r="F41" s="117"/>
      <c r="G41" s="117"/>
    </row>
    <row r="42" spans="1:7" ht="15.75" customHeight="1" x14ac:dyDescent="0.3">
      <c r="A42" s="126" t="s">
        <v>116</v>
      </c>
      <c r="B42" s="126"/>
      <c r="C42" s="126"/>
      <c r="D42" s="126"/>
      <c r="E42" s="126"/>
      <c r="F42" s="126"/>
      <c r="G42" s="126"/>
    </row>
    <row r="43" spans="1:7" ht="15.75" customHeight="1" x14ac:dyDescent="0.3">
      <c r="A43" s="72" t="s">
        <v>117</v>
      </c>
      <c r="B43" s="117" t="s">
        <v>118</v>
      </c>
      <c r="C43" s="117"/>
      <c r="D43" s="117"/>
      <c r="E43" s="72" t="s">
        <v>119</v>
      </c>
      <c r="F43" s="125" t="s">
        <v>240</v>
      </c>
      <c r="G43" s="117"/>
    </row>
    <row r="44" spans="1:7" ht="30.65" customHeight="1" x14ac:dyDescent="0.3">
      <c r="A44" s="72" t="s">
        <v>121</v>
      </c>
      <c r="B44" s="117" t="s">
        <v>118</v>
      </c>
      <c r="C44" s="117"/>
      <c r="D44" s="117"/>
      <c r="E44" s="72" t="s">
        <v>119</v>
      </c>
      <c r="F44" s="117" t="s">
        <v>120</v>
      </c>
      <c r="G44" s="117"/>
    </row>
    <row r="45" spans="1:7" ht="31.5" customHeight="1" x14ac:dyDescent="0.3">
      <c r="A45" s="71" t="s">
        <v>122</v>
      </c>
      <c r="B45" s="118" t="s">
        <v>191</v>
      </c>
      <c r="C45" s="119"/>
      <c r="D45" s="120"/>
      <c r="E45" s="71" t="s">
        <v>119</v>
      </c>
      <c r="F45" s="121" t="s">
        <v>120</v>
      </c>
      <c r="G45" s="122"/>
    </row>
    <row r="46" spans="1:7" ht="15.75" customHeight="1" x14ac:dyDescent="0.3">
      <c r="A46" s="21" t="s">
        <v>123</v>
      </c>
      <c r="B46" s="97" t="s">
        <v>96</v>
      </c>
      <c r="C46" s="98"/>
      <c r="D46" s="99"/>
      <c r="E46" s="21" t="s">
        <v>119</v>
      </c>
      <c r="F46" s="97" t="s">
        <v>96</v>
      </c>
      <c r="G46" s="99"/>
    </row>
    <row r="47" spans="1:7" ht="15.75" customHeight="1" x14ac:dyDescent="0.3">
      <c r="A47" s="97" t="s">
        <v>124</v>
      </c>
      <c r="B47" s="99"/>
      <c r="C47" s="22" t="s">
        <v>120</v>
      </c>
      <c r="D47" s="97" t="s">
        <v>125</v>
      </c>
      <c r="E47" s="99"/>
      <c r="F47" s="103" t="s">
        <v>241</v>
      </c>
      <c r="G47" s="99"/>
    </row>
    <row r="48" spans="1:7" ht="15.75" customHeight="1" x14ac:dyDescent="0.3">
      <c r="A48" s="111" t="s">
        <v>126</v>
      </c>
      <c r="B48" s="112"/>
      <c r="C48" s="112"/>
      <c r="D48" s="112"/>
      <c r="E48" s="112"/>
      <c r="F48" s="112"/>
      <c r="G48" s="113"/>
    </row>
    <row r="49" spans="1:9" ht="47.25" customHeight="1" x14ac:dyDescent="0.3">
      <c r="A49" s="97" t="s">
        <v>127</v>
      </c>
      <c r="B49" s="99"/>
      <c r="C49" s="26">
        <v>6403.9639999999999</v>
      </c>
      <c r="D49" s="97" t="s">
        <v>128</v>
      </c>
      <c r="E49" s="98"/>
      <c r="F49" s="99"/>
      <c r="G49" s="27" t="s">
        <v>129</v>
      </c>
    </row>
    <row r="50" spans="1:9" ht="15.75" customHeight="1" x14ac:dyDescent="0.3">
      <c r="A50" s="21" t="s">
        <v>130</v>
      </c>
      <c r="B50" s="103" t="s">
        <v>230</v>
      </c>
      <c r="C50" s="99"/>
      <c r="D50" s="97" t="s">
        <v>131</v>
      </c>
      <c r="E50" s="98"/>
      <c r="F50" s="98"/>
      <c r="G50" s="99"/>
    </row>
    <row r="51" spans="1:9" ht="15.75" customHeight="1" x14ac:dyDescent="0.3">
      <c r="A51" s="97" t="s">
        <v>132</v>
      </c>
      <c r="B51" s="99"/>
      <c r="C51" s="97" t="s">
        <v>133</v>
      </c>
      <c r="D51" s="98"/>
      <c r="E51" s="98"/>
      <c r="F51" s="98"/>
      <c r="G51" s="99"/>
    </row>
    <row r="52" spans="1:9" ht="15.75" customHeight="1" x14ac:dyDescent="0.3">
      <c r="A52" s="103" t="s">
        <v>189</v>
      </c>
      <c r="B52" s="98"/>
      <c r="C52" s="98"/>
      <c r="D52" s="98"/>
      <c r="E52" s="98"/>
      <c r="F52" s="98"/>
      <c r="G52" s="99"/>
    </row>
    <row r="53" spans="1:9" ht="15.75" customHeight="1" thickBot="1" x14ac:dyDescent="0.35">
      <c r="A53" s="111" t="s">
        <v>134</v>
      </c>
      <c r="B53" s="112"/>
      <c r="C53" s="112"/>
      <c r="D53" s="112"/>
      <c r="E53" s="112"/>
      <c r="F53" s="112"/>
      <c r="G53" s="113"/>
    </row>
    <row r="54" spans="1:9" s="54" customFormat="1" ht="15.75" customHeight="1" x14ac:dyDescent="0.35">
      <c r="A54" s="105" t="s">
        <v>207</v>
      </c>
      <c r="B54" s="106"/>
      <c r="C54" s="107" t="s">
        <v>230</v>
      </c>
      <c r="D54" s="107"/>
      <c r="E54" s="107"/>
      <c r="F54" s="107"/>
      <c r="G54" s="107"/>
      <c r="H54" s="47" t="str">
        <f ca="1">(IF(D58&gt;99%,"All work completed. Please provide OC.",IF(D58&gt;89.8%,"Plinth, RCC, Brick, Plaster, Flooring, Painting work Completed. Finishing work is in process.",IF(D58&lt;94%,(IF(B58=0,"Work not yet Started.",IF(C58=25%,"Piling work in process",IF(C58=50%,"Excavation work in process",IF(C58=100%,"Excavation work Completed. ","0")))&amp;(IF(B59=0%,"",IF(B59=I60,"Footing work is process",IF(B59=I61,"Footing work Completed",IF(B59=I62,"1st Basement Completed",IF(B59=I63,"1st &amp; 2nd Basement Completed",IF(B59=I64,"1st to 3rd Basement Completed",IF(B59=I65,"1st to 4th Basement Completed",IF(B59=I66,"Plinth work is process",IF(B59=I67,"Plinth work completed","0")))))))))))&amp;(IF(B60=(C55+G55+F55),", RCC Slab",IF(B60&gt;0,", RCC upto "&amp;B60&amp;" Slab",""))&amp;(IF(B61=F55,", Brickwork",IF(B61&gt;0,", Brickwork upto "&amp;B61&amp;" Floor",""))&amp;(IF(B62=F55,", Internal Plaster",IF(B62&gt;0,", Internal Plaster upto "&amp;B62&amp;" Floor",""))&amp;(IF(B63=F55,", External Plaster",IF(B63&gt;0,", External Plaster upto "&amp;B63&amp;" Floor",""))&amp;(IF(B64=F55,", Flooring",IF(B64&gt;0,", Flooring upto "&amp;B64&amp;" Floor",""))&amp;(IF(B65=F55,", Painting",IF(B65&gt;0,", Painting upto "&amp;B65&amp;" Floor",""))&amp;(IF(B66&gt;0,", Finishing upto "&amp;B66&amp;" Floor","")&amp;(IF(B60&gt;0.5," Completed",""))))))))))))))</f>
        <v>Excavation work Completed. Plinth work completed, RCC Slab, Brickwork, Internal Plaster, External Plaster upto 11 Floor, Flooring upto 8 Floor, Painting upto 5 Floor Completed</v>
      </c>
      <c r="I54" s="47"/>
    </row>
    <row r="55" spans="1:9" s="54" customFormat="1" ht="15.5" x14ac:dyDescent="0.35">
      <c r="A55" s="50">
        <v>0</v>
      </c>
      <c r="B55" s="48" t="s">
        <v>5</v>
      </c>
      <c r="C55" s="48">
        <v>1</v>
      </c>
      <c r="D55" s="84" t="s">
        <v>208</v>
      </c>
      <c r="E55" s="85"/>
      <c r="F55" s="84">
        <f ca="1">--TRIM(RIGHT(SUBSTITUTE(LEFT(C54,_xlfn.AGGREGATE(16,6,FIND({0,1,2,3,4,5,6,7,8,9},C54,ROW(INDIRECT("1:"&amp;LEN(C54)))),1))," ",REPT(" ",LEN(C54))),LEN(C54)))</f>
        <v>12</v>
      </c>
      <c r="G55" s="85"/>
      <c r="H55" s="47"/>
      <c r="I55" s="47"/>
    </row>
    <row r="56" spans="1:9" s="54" customFormat="1" ht="49" customHeight="1" x14ac:dyDescent="0.35">
      <c r="A56" s="55" t="s">
        <v>209</v>
      </c>
      <c r="B56" s="94" t="str">
        <f ca="1">H54</f>
        <v>Excavation work Completed. Plinth work completed, RCC Slab, Brickwork, Internal Plaster, External Plaster upto 11 Floor, Flooring upto 8 Floor, Painting upto 5 Floor Completed</v>
      </c>
      <c r="C56" s="95"/>
      <c r="D56" s="95"/>
      <c r="E56" s="95"/>
      <c r="F56" s="95"/>
      <c r="G56" s="96"/>
      <c r="H56" s="47" t="s">
        <v>210</v>
      </c>
      <c r="I56" s="47"/>
    </row>
    <row r="57" spans="1:9" s="54" customFormat="1" ht="15.75" customHeight="1" x14ac:dyDescent="0.35">
      <c r="A57" s="56" t="s">
        <v>211</v>
      </c>
      <c r="B57" s="57" t="s">
        <v>212</v>
      </c>
      <c r="C57" s="57" t="s">
        <v>213</v>
      </c>
      <c r="D57" s="108" t="s">
        <v>214</v>
      </c>
      <c r="E57" s="108"/>
      <c r="F57" s="86" t="s">
        <v>215</v>
      </c>
      <c r="G57" s="87"/>
      <c r="H57" s="49" t="s">
        <v>216</v>
      </c>
      <c r="I57" s="58">
        <f ca="1">F55*25%</f>
        <v>3</v>
      </c>
    </row>
    <row r="58" spans="1:9" s="54" customFormat="1" ht="15.75" customHeight="1" x14ac:dyDescent="0.35">
      <c r="A58" s="51" t="s">
        <v>217</v>
      </c>
      <c r="B58" s="59">
        <f ca="1">I59</f>
        <v>12</v>
      </c>
      <c r="C58" s="60">
        <f ca="1">((100/F55)*B58)/100</f>
        <v>1</v>
      </c>
      <c r="D58" s="109">
        <f ca="1">(((B59/F55*10)+(40/(C55+G55+F55)*B60)+(7.5/(F55)*B61)+(7.5/(F55)*B62)+(10/F55*B63)+(10/F55*B64)+(5/F55*B65)+(5/F55*B66)+(5/F55*B67))/100)</f>
        <v>0.82916666666666672</v>
      </c>
      <c r="E58" s="109"/>
      <c r="F58" s="88">
        <f ca="1">((((B58/F55)*20)+((B59/F55)*25)+(30/(F55+G55+C55)*B60)+(5/F55*B61)+(5/F55*B62)+(5/F55*B63)+(5/F55*B64)+(0/F55*B65)+(0/F55*B66)+(5/F55*B67))/100)</f>
        <v>0.92916666666666659</v>
      </c>
      <c r="G58" s="89"/>
      <c r="H58" s="49" t="s">
        <v>42</v>
      </c>
      <c r="I58" s="61">
        <f ca="1">F55*50%</f>
        <v>6</v>
      </c>
    </row>
    <row r="59" spans="1:9" s="54" customFormat="1" ht="15.5" x14ac:dyDescent="0.35">
      <c r="A59" s="51" t="s">
        <v>35</v>
      </c>
      <c r="B59" s="62">
        <v>12</v>
      </c>
      <c r="C59" s="60">
        <f ca="1">((100/F55)*B59)/100</f>
        <v>1</v>
      </c>
      <c r="D59" s="109"/>
      <c r="E59" s="109"/>
      <c r="F59" s="90"/>
      <c r="G59" s="91"/>
      <c r="H59" s="49" t="s">
        <v>45</v>
      </c>
      <c r="I59" s="61">
        <f ca="1">F55</f>
        <v>12</v>
      </c>
    </row>
    <row r="60" spans="1:9" s="54" customFormat="1" ht="31.5" customHeight="1" x14ac:dyDescent="0.3">
      <c r="A60" s="51" t="s">
        <v>218</v>
      </c>
      <c r="B60" s="69">
        <v>13</v>
      </c>
      <c r="C60" s="60">
        <f ca="1">((100/(C55+G55+F55))*B60)/100</f>
        <v>1</v>
      </c>
      <c r="D60" s="109"/>
      <c r="E60" s="109"/>
      <c r="F60" s="90"/>
      <c r="G60" s="91"/>
      <c r="H60" s="49" t="s">
        <v>46</v>
      </c>
      <c r="I60" s="63">
        <f ca="1">(IF(A55&gt;1,(F55/(A55+2)),F55/4))</f>
        <v>3</v>
      </c>
    </row>
    <row r="61" spans="1:9" s="54" customFormat="1" ht="15.75" customHeight="1" x14ac:dyDescent="0.35">
      <c r="A61" s="51" t="s">
        <v>219</v>
      </c>
      <c r="B61" s="59">
        <v>12</v>
      </c>
      <c r="C61" s="60">
        <f ca="1">((100/F55)*B61)/100</f>
        <v>1</v>
      </c>
      <c r="D61" s="109"/>
      <c r="E61" s="109"/>
      <c r="F61" s="90"/>
      <c r="G61" s="91"/>
      <c r="H61" s="49" t="s">
        <v>47</v>
      </c>
      <c r="I61" s="63">
        <f ca="1">(IF(A55&gt;1,(F55/(A55+2)+I60),F55/4+I60))</f>
        <v>6</v>
      </c>
    </row>
    <row r="62" spans="1:9" s="54" customFormat="1" ht="15.75" customHeight="1" x14ac:dyDescent="0.35">
      <c r="A62" s="51" t="s">
        <v>220</v>
      </c>
      <c r="B62" s="59">
        <v>12</v>
      </c>
      <c r="C62" s="60">
        <f ca="1">((100/F55)*B62)/100</f>
        <v>1</v>
      </c>
      <c r="D62" s="109"/>
      <c r="E62" s="109"/>
      <c r="F62" s="90"/>
      <c r="G62" s="91"/>
      <c r="H62" s="49" t="s">
        <v>221</v>
      </c>
      <c r="I62" s="63">
        <f>(IF(A55&gt;1,(F55/(A55+2)+I61),0))</f>
        <v>0</v>
      </c>
    </row>
    <row r="63" spans="1:9" s="54" customFormat="1" ht="15.75" customHeight="1" x14ac:dyDescent="0.35">
      <c r="A63" s="51" t="s">
        <v>222</v>
      </c>
      <c r="B63" s="59">
        <v>11</v>
      </c>
      <c r="C63" s="60">
        <f ca="1">((100/(F55))*B63)/100</f>
        <v>0.91666666666666674</v>
      </c>
      <c r="D63" s="109"/>
      <c r="E63" s="109"/>
      <c r="F63" s="90"/>
      <c r="G63" s="91"/>
      <c r="H63" s="49" t="s">
        <v>223</v>
      </c>
      <c r="I63" s="63">
        <f>(IF(A55&gt;2,(F55/(A55+2)+I62),0))</f>
        <v>0</v>
      </c>
    </row>
    <row r="64" spans="1:9" s="54" customFormat="1" ht="15.75" customHeight="1" x14ac:dyDescent="0.35">
      <c r="A64" s="51" t="s">
        <v>224</v>
      </c>
      <c r="B64" s="59">
        <v>8</v>
      </c>
      <c r="C64" s="60">
        <f ca="1">((100/F55)*B64)/100</f>
        <v>0.66666666666666674</v>
      </c>
      <c r="D64" s="109"/>
      <c r="E64" s="109"/>
      <c r="F64" s="90"/>
      <c r="G64" s="91"/>
      <c r="H64" s="49" t="s">
        <v>225</v>
      </c>
      <c r="I64" s="64">
        <f>(IF(A55&gt;3,(F55/(A55+2)+I63),0))</f>
        <v>0</v>
      </c>
    </row>
    <row r="65" spans="1:14" s="54" customFormat="1" ht="15.75" customHeight="1" x14ac:dyDescent="0.35">
      <c r="A65" s="51" t="s">
        <v>226</v>
      </c>
      <c r="B65" s="59">
        <v>5</v>
      </c>
      <c r="C65" s="60">
        <f ca="1">((100/F55)*B65)/100</f>
        <v>0.41666666666666674</v>
      </c>
      <c r="D65" s="109"/>
      <c r="E65" s="109"/>
      <c r="F65" s="90"/>
      <c r="G65" s="91"/>
      <c r="H65" s="49" t="s">
        <v>227</v>
      </c>
      <c r="I65" s="63">
        <f>(IF(A55&gt;4,(F55/(A55+2)+I64),0))</f>
        <v>0</v>
      </c>
    </row>
    <row r="66" spans="1:14" s="54" customFormat="1" ht="15.75" customHeight="1" x14ac:dyDescent="0.35">
      <c r="A66" s="51" t="s">
        <v>228</v>
      </c>
      <c r="B66" s="59">
        <v>0</v>
      </c>
      <c r="C66" s="60">
        <f ca="1">((100/(F55))*B66)/100</f>
        <v>0</v>
      </c>
      <c r="D66" s="109"/>
      <c r="E66" s="109"/>
      <c r="F66" s="90"/>
      <c r="G66" s="91"/>
      <c r="H66" s="49" t="s">
        <v>48</v>
      </c>
      <c r="I66" s="63">
        <f ca="1">(IF(A55=1,(F55/(A55+3)+I61),IF(A55=0,(F55/4+I61),IF(A55&gt;1,0))))</f>
        <v>9</v>
      </c>
    </row>
    <row r="67" spans="1:14" s="54" customFormat="1" ht="16.5" customHeight="1" thickBot="1" x14ac:dyDescent="0.4">
      <c r="A67" s="52" t="s">
        <v>229</v>
      </c>
      <c r="B67" s="65">
        <v>0</v>
      </c>
      <c r="C67" s="66">
        <f ca="1">((100/(F55))*B67)/100</f>
        <v>0</v>
      </c>
      <c r="D67" s="110"/>
      <c r="E67" s="110"/>
      <c r="F67" s="92"/>
      <c r="G67" s="93"/>
      <c r="H67" s="49" t="s">
        <v>49</v>
      </c>
      <c r="I67" s="63">
        <f ca="1">(IF(A55&gt;1.5,(F55/(A55+2)+I61+MAX(0,I62-I61)+MAX(0,I63-I62)+MAX(0,I64-I63)+MAX(0,I65-I64)+MAX(0,I66-I65)),IF(A55=1,(F55/(A55+3)+I66),IF(A55=0,F55/4+I66))))</f>
        <v>12</v>
      </c>
    </row>
    <row r="68" spans="1:14" ht="15.75" customHeight="1" x14ac:dyDescent="0.3">
      <c r="A68" s="103" t="s">
        <v>190</v>
      </c>
      <c r="B68" s="98"/>
      <c r="C68" s="98"/>
      <c r="D68" s="98"/>
      <c r="E68" s="98"/>
      <c r="F68" s="98"/>
      <c r="G68" s="99"/>
    </row>
    <row r="69" spans="1:14" ht="15.75" customHeight="1" x14ac:dyDescent="0.3">
      <c r="A69" s="97" t="s">
        <v>135</v>
      </c>
      <c r="B69" s="98"/>
      <c r="C69" s="98"/>
      <c r="D69" s="98"/>
      <c r="E69" s="98"/>
      <c r="F69" s="98"/>
      <c r="G69" s="99"/>
    </row>
    <row r="70" spans="1:14" ht="15.75" customHeight="1" x14ac:dyDescent="0.3">
      <c r="A70" s="28" t="s">
        <v>136</v>
      </c>
      <c r="B70" s="97" t="s">
        <v>137</v>
      </c>
      <c r="C70" s="98"/>
      <c r="D70" s="98"/>
      <c r="E70" s="98"/>
      <c r="F70" s="98"/>
      <c r="G70" s="99"/>
    </row>
    <row r="71" spans="1:14" ht="15.75" customHeight="1" x14ac:dyDescent="0.3">
      <c r="A71" s="111" t="s">
        <v>138</v>
      </c>
      <c r="B71" s="112"/>
      <c r="C71" s="112"/>
      <c r="D71" s="112"/>
      <c r="E71" s="112"/>
      <c r="F71" s="112"/>
      <c r="G71" s="113"/>
      <c r="H71" s="70" t="s">
        <v>242</v>
      </c>
      <c r="I71" s="70"/>
      <c r="J71" s="70"/>
      <c r="K71" s="70"/>
      <c r="L71" s="70"/>
      <c r="M71" s="70"/>
      <c r="N71" s="70"/>
    </row>
    <row r="72" spans="1:14" ht="15.75" customHeight="1" x14ac:dyDescent="0.3">
      <c r="A72" s="97" t="s">
        <v>139</v>
      </c>
      <c r="B72" s="98"/>
      <c r="C72" s="98"/>
      <c r="D72" s="99"/>
      <c r="E72" s="100">
        <v>4700</v>
      </c>
      <c r="F72" s="101"/>
      <c r="G72" s="102"/>
    </row>
    <row r="73" spans="1:14" ht="15.75" customHeight="1" x14ac:dyDescent="0.3">
      <c r="A73" s="97" t="s">
        <v>140</v>
      </c>
      <c r="B73" s="98"/>
      <c r="C73" s="98"/>
      <c r="D73" s="99"/>
      <c r="E73" s="100">
        <v>8500</v>
      </c>
      <c r="F73" s="101"/>
      <c r="G73" s="102"/>
    </row>
    <row r="74" spans="1:14" s="1" customFormat="1" ht="15.75" customHeight="1" x14ac:dyDescent="0.3">
      <c r="A74" s="103" t="s">
        <v>231</v>
      </c>
      <c r="B74" s="98"/>
      <c r="C74" s="98"/>
      <c r="D74" s="99"/>
      <c r="E74" s="100">
        <v>8000</v>
      </c>
      <c r="F74" s="101"/>
      <c r="G74" s="102"/>
    </row>
    <row r="75" spans="1:14" s="1" customFormat="1" ht="15.75" customHeight="1" x14ac:dyDescent="0.3">
      <c r="A75" s="97" t="s">
        <v>141</v>
      </c>
      <c r="B75" s="98"/>
      <c r="C75" s="98"/>
      <c r="D75" s="99"/>
      <c r="E75" s="103" t="s">
        <v>18</v>
      </c>
      <c r="F75" s="98"/>
      <c r="G75" s="99"/>
    </row>
    <row r="76" spans="1:14" s="1" customFormat="1" ht="15.75" hidden="1" customHeight="1" x14ac:dyDescent="0.3">
      <c r="A76" s="97" t="s">
        <v>142</v>
      </c>
      <c r="B76" s="98"/>
      <c r="C76" s="98"/>
      <c r="D76" s="99"/>
      <c r="E76" s="97" t="s">
        <v>96</v>
      </c>
      <c r="F76" s="98"/>
      <c r="G76" s="99"/>
    </row>
    <row r="77" spans="1:14" s="1" customFormat="1" ht="15.75" customHeight="1" x14ac:dyDescent="0.3">
      <c r="A77" s="114" t="s">
        <v>143</v>
      </c>
      <c r="B77" s="115"/>
      <c r="C77" s="115"/>
      <c r="D77" s="116"/>
      <c r="E77" s="166">
        <v>3760</v>
      </c>
      <c r="F77" s="167"/>
      <c r="G77" s="168"/>
    </row>
    <row r="78" spans="1:14" s="1" customFormat="1" ht="17.25" customHeight="1" x14ac:dyDescent="0.3">
      <c r="A78" s="104" t="s">
        <v>144</v>
      </c>
      <c r="B78" s="104"/>
      <c r="C78" s="104"/>
      <c r="D78" s="104"/>
      <c r="E78" s="104"/>
      <c r="F78" s="104"/>
      <c r="G78" s="104"/>
    </row>
    <row r="79" spans="1:14" s="1" customFormat="1" ht="34.5" customHeight="1" x14ac:dyDescent="0.3">
      <c r="A79" s="73" t="s">
        <v>145</v>
      </c>
      <c r="B79" s="74" t="s">
        <v>146</v>
      </c>
      <c r="C79" s="169" t="s">
        <v>147</v>
      </c>
      <c r="D79" s="169"/>
      <c r="E79" s="170" t="s">
        <v>148</v>
      </c>
      <c r="F79" s="170"/>
      <c r="G79" s="170"/>
    </row>
    <row r="80" spans="1:14" s="1" customFormat="1" ht="17.25" customHeight="1" x14ac:dyDescent="0.3">
      <c r="A80" s="75" t="s">
        <v>149</v>
      </c>
      <c r="B80" s="76">
        <v>6</v>
      </c>
      <c r="C80" s="171">
        <v>2311</v>
      </c>
      <c r="D80" s="171"/>
      <c r="E80" s="171">
        <v>3698</v>
      </c>
      <c r="F80" s="171"/>
      <c r="G80" s="171"/>
    </row>
    <row r="81" spans="1:10" s="1" customFormat="1" ht="17.25" customHeight="1" x14ac:dyDescent="0.3">
      <c r="A81" s="75" t="s">
        <v>150</v>
      </c>
      <c r="B81" s="76">
        <v>6</v>
      </c>
      <c r="C81" s="171">
        <v>2208</v>
      </c>
      <c r="D81" s="171"/>
      <c r="E81" s="171">
        <v>3532</v>
      </c>
      <c r="F81" s="171"/>
      <c r="G81" s="171"/>
    </row>
    <row r="82" spans="1:10" s="1" customFormat="1" ht="17.25" customHeight="1" x14ac:dyDescent="0.3">
      <c r="A82" s="77" t="s">
        <v>151</v>
      </c>
      <c r="B82" s="78">
        <v>12</v>
      </c>
      <c r="C82" s="172">
        <v>4519</v>
      </c>
      <c r="D82" s="172"/>
      <c r="E82" s="172">
        <v>7230</v>
      </c>
      <c r="F82" s="172"/>
      <c r="G82" s="172"/>
      <c r="I82" s="67"/>
      <c r="J82" s="67"/>
    </row>
    <row r="83" spans="1:10" s="1" customFormat="1" ht="17.25" customHeight="1" x14ac:dyDescent="0.3">
      <c r="A83" s="104" t="s">
        <v>152</v>
      </c>
      <c r="B83" s="104"/>
      <c r="C83" s="104"/>
      <c r="D83" s="104"/>
      <c r="E83" s="104"/>
      <c r="F83" s="104"/>
      <c r="G83" s="104"/>
    </row>
    <row r="84" spans="1:10" s="1" customFormat="1" ht="17.25" customHeight="1" x14ac:dyDescent="0.3">
      <c r="A84" s="77" t="s">
        <v>145</v>
      </c>
      <c r="B84" s="79" t="s">
        <v>153</v>
      </c>
      <c r="C84" s="169" t="s">
        <v>147</v>
      </c>
      <c r="D84" s="169"/>
      <c r="E84" s="170" t="s">
        <v>148</v>
      </c>
      <c r="F84" s="170"/>
      <c r="G84" s="170"/>
    </row>
    <row r="85" spans="1:10" s="1" customFormat="1" ht="17.25" customHeight="1" x14ac:dyDescent="0.3">
      <c r="A85" s="80">
        <v>1</v>
      </c>
      <c r="B85" s="76">
        <v>162</v>
      </c>
      <c r="C85" s="171">
        <v>64808</v>
      </c>
      <c r="D85" s="171"/>
      <c r="E85" s="171">
        <v>101693</v>
      </c>
      <c r="F85" s="171"/>
      <c r="G85" s="171"/>
    </row>
    <row r="86" spans="1:10" s="1" customFormat="1" ht="19.5" customHeight="1" x14ac:dyDescent="0.3">
      <c r="A86" s="154" t="s">
        <v>154</v>
      </c>
      <c r="B86" s="155"/>
      <c r="C86" s="155"/>
      <c r="D86" s="155"/>
      <c r="E86" s="155"/>
      <c r="F86" s="155"/>
      <c r="G86" s="156"/>
    </row>
    <row r="87" spans="1:10" s="1" customFormat="1" ht="14" x14ac:dyDescent="0.3">
      <c r="A87" s="160" t="s">
        <v>155</v>
      </c>
      <c r="B87" s="161"/>
      <c r="C87" s="161"/>
      <c r="D87" s="161"/>
      <c r="E87" s="161"/>
      <c r="F87" s="161"/>
      <c r="G87" s="162"/>
    </row>
    <row r="88" spans="1:10" s="1" customFormat="1" ht="37" customHeight="1" x14ac:dyDescent="0.3">
      <c r="A88" s="30" t="s">
        <v>156</v>
      </c>
      <c r="B88" s="30" t="s">
        <v>157</v>
      </c>
      <c r="C88" s="30" t="s">
        <v>158</v>
      </c>
      <c r="D88" s="30" t="s">
        <v>159</v>
      </c>
      <c r="E88" s="30" t="s">
        <v>192</v>
      </c>
      <c r="F88" s="30" t="s">
        <v>160</v>
      </c>
      <c r="G88" s="31" t="s">
        <v>161</v>
      </c>
    </row>
    <row r="89" spans="1:10" s="1" customFormat="1" ht="17.25" customHeight="1" x14ac:dyDescent="0.3">
      <c r="A89" s="157" t="s">
        <v>162</v>
      </c>
      <c r="B89" s="158"/>
      <c r="C89" s="158"/>
      <c r="D89" s="158"/>
      <c r="E89" s="158"/>
      <c r="F89" s="158"/>
      <c r="G89" s="159"/>
    </row>
    <row r="90" spans="1:10" ht="17.25" customHeight="1" x14ac:dyDescent="0.3">
      <c r="A90" s="157" t="s">
        <v>163</v>
      </c>
      <c r="B90" s="158"/>
      <c r="C90" s="158"/>
      <c r="D90" s="158"/>
      <c r="E90" s="158"/>
      <c r="F90" s="158"/>
      <c r="G90" s="159"/>
    </row>
    <row r="91" spans="1:10" ht="17.25" customHeight="1" x14ac:dyDescent="0.3">
      <c r="A91" s="29">
        <v>1</v>
      </c>
      <c r="B91" s="32" t="s">
        <v>164</v>
      </c>
      <c r="C91" s="29">
        <v>322</v>
      </c>
      <c r="D91" s="29">
        <v>0</v>
      </c>
      <c r="E91" s="29">
        <v>515</v>
      </c>
      <c r="F91" s="32" t="s">
        <v>165</v>
      </c>
      <c r="G91" s="185" t="s">
        <v>166</v>
      </c>
      <c r="I91">
        <f>9000*E91</f>
        <v>4635000</v>
      </c>
    </row>
    <row r="92" spans="1:10" ht="17.25" customHeight="1" x14ac:dyDescent="0.3">
      <c r="A92" s="29">
        <v>2</v>
      </c>
      <c r="B92" s="32" t="s">
        <v>164</v>
      </c>
      <c r="C92" s="29">
        <v>514</v>
      </c>
      <c r="D92" s="29">
        <v>0</v>
      </c>
      <c r="E92" s="29">
        <v>823</v>
      </c>
      <c r="F92" s="32" t="s">
        <v>165</v>
      </c>
      <c r="G92" s="186"/>
      <c r="I92">
        <f t="shared" ref="I92:I95" si="0">9000*E92</f>
        <v>7407000</v>
      </c>
    </row>
    <row r="93" spans="1:10" ht="17.25" customHeight="1" x14ac:dyDescent="0.3">
      <c r="A93" s="29">
        <v>3</v>
      </c>
      <c r="B93" s="32" t="s">
        <v>164</v>
      </c>
      <c r="C93" s="29">
        <v>317</v>
      </c>
      <c r="D93" s="29">
        <v>0</v>
      </c>
      <c r="E93" s="29">
        <v>507</v>
      </c>
      <c r="F93" s="32" t="s">
        <v>165</v>
      </c>
      <c r="G93" s="186"/>
      <c r="I93">
        <f t="shared" si="0"/>
        <v>4563000</v>
      </c>
    </row>
    <row r="94" spans="1:10" ht="17.25" customHeight="1" x14ac:dyDescent="0.3">
      <c r="A94" s="29">
        <v>4</v>
      </c>
      <c r="B94" s="32" t="s">
        <v>164</v>
      </c>
      <c r="C94" s="29">
        <v>322</v>
      </c>
      <c r="D94" s="29">
        <v>0</v>
      </c>
      <c r="E94" s="29">
        <v>515</v>
      </c>
      <c r="F94" s="32" t="s">
        <v>165</v>
      </c>
      <c r="G94" s="186"/>
      <c r="I94">
        <f t="shared" si="0"/>
        <v>4635000</v>
      </c>
    </row>
    <row r="95" spans="1:10" ht="17.25" customHeight="1" x14ac:dyDescent="0.3">
      <c r="A95" s="29">
        <v>5</v>
      </c>
      <c r="B95" s="32" t="s">
        <v>164</v>
      </c>
      <c r="C95" s="29">
        <v>514</v>
      </c>
      <c r="D95" s="29">
        <v>0</v>
      </c>
      <c r="E95" s="29">
        <v>823</v>
      </c>
      <c r="F95" s="32" t="s">
        <v>165</v>
      </c>
      <c r="G95" s="186"/>
      <c r="I95">
        <f t="shared" si="0"/>
        <v>7407000</v>
      </c>
    </row>
    <row r="96" spans="1:10" ht="17.25" customHeight="1" x14ac:dyDescent="0.3">
      <c r="A96" s="29">
        <v>6</v>
      </c>
      <c r="B96" s="32" t="s">
        <v>164</v>
      </c>
      <c r="C96" s="29">
        <v>322</v>
      </c>
      <c r="D96" s="29">
        <v>0</v>
      </c>
      <c r="E96" s="29">
        <v>515</v>
      </c>
      <c r="F96" s="32" t="s">
        <v>165</v>
      </c>
      <c r="G96" s="186"/>
    </row>
    <row r="97" spans="1:7" ht="17.25" customHeight="1" x14ac:dyDescent="0.3">
      <c r="A97" s="157" t="s">
        <v>167</v>
      </c>
      <c r="B97" s="158"/>
      <c r="C97" s="158"/>
      <c r="D97" s="158"/>
      <c r="E97" s="158"/>
      <c r="F97" s="158"/>
      <c r="G97" s="159"/>
    </row>
    <row r="98" spans="1:7" ht="17.25" customHeight="1" x14ac:dyDescent="0.3">
      <c r="A98" s="29">
        <v>1</v>
      </c>
      <c r="B98" s="32" t="s">
        <v>168</v>
      </c>
      <c r="C98" s="29">
        <v>397</v>
      </c>
      <c r="D98" s="29">
        <v>0</v>
      </c>
      <c r="E98" s="29">
        <v>636</v>
      </c>
      <c r="F98" s="32" t="s">
        <v>165</v>
      </c>
      <c r="G98" s="185" t="s">
        <v>169</v>
      </c>
    </row>
    <row r="99" spans="1:7" ht="17.25" customHeight="1" x14ac:dyDescent="0.3">
      <c r="A99" s="29">
        <v>2</v>
      </c>
      <c r="B99" s="32" t="s">
        <v>168</v>
      </c>
      <c r="C99" s="29">
        <v>467</v>
      </c>
      <c r="D99" s="29">
        <v>0</v>
      </c>
      <c r="E99" s="29">
        <v>747</v>
      </c>
      <c r="F99" s="32" t="s">
        <v>165</v>
      </c>
      <c r="G99" s="186"/>
    </row>
    <row r="100" spans="1:7" ht="17.25" customHeight="1" x14ac:dyDescent="0.3">
      <c r="A100" s="29">
        <v>3</v>
      </c>
      <c r="B100" s="32" t="s">
        <v>168</v>
      </c>
      <c r="C100" s="29">
        <v>289</v>
      </c>
      <c r="D100" s="29">
        <v>0</v>
      </c>
      <c r="E100" s="29">
        <v>462</v>
      </c>
      <c r="F100" s="32" t="s">
        <v>165</v>
      </c>
      <c r="G100" s="186"/>
    </row>
    <row r="101" spans="1:7" ht="17.25" customHeight="1" x14ac:dyDescent="0.3">
      <c r="A101" s="29">
        <v>4</v>
      </c>
      <c r="B101" s="32" t="s">
        <v>168</v>
      </c>
      <c r="C101" s="29">
        <v>294</v>
      </c>
      <c r="D101" s="29">
        <v>0</v>
      </c>
      <c r="E101" s="29">
        <v>470</v>
      </c>
      <c r="F101" s="32" t="s">
        <v>165</v>
      </c>
      <c r="G101" s="186"/>
    </row>
    <row r="102" spans="1:7" ht="17.25" customHeight="1" x14ac:dyDescent="0.3">
      <c r="A102" s="29">
        <v>5</v>
      </c>
      <c r="B102" s="32" t="s">
        <v>168</v>
      </c>
      <c r="C102" s="29">
        <v>467</v>
      </c>
      <c r="D102" s="29">
        <v>0</v>
      </c>
      <c r="E102" s="29">
        <v>747</v>
      </c>
      <c r="F102" s="32" t="s">
        <v>165</v>
      </c>
      <c r="G102" s="186"/>
    </row>
    <row r="103" spans="1:7" ht="17.25" customHeight="1" x14ac:dyDescent="0.3">
      <c r="A103" s="29">
        <v>6</v>
      </c>
      <c r="B103" s="32" t="s">
        <v>168</v>
      </c>
      <c r="C103" s="29">
        <v>294</v>
      </c>
      <c r="D103" s="29">
        <v>0</v>
      </c>
      <c r="E103" s="29">
        <v>471</v>
      </c>
      <c r="F103" s="32" t="s">
        <v>165</v>
      </c>
      <c r="G103" s="186"/>
    </row>
    <row r="104" spans="1:7" ht="17.25" customHeight="1" x14ac:dyDescent="0.3">
      <c r="A104" s="29">
        <v>1</v>
      </c>
      <c r="B104" s="32" t="s">
        <v>170</v>
      </c>
      <c r="C104" s="29">
        <v>261</v>
      </c>
      <c r="D104" s="29">
        <v>63</v>
      </c>
      <c r="E104" s="29">
        <v>454</v>
      </c>
      <c r="F104" s="32" t="s">
        <v>165</v>
      </c>
      <c r="G104" s="186"/>
    </row>
    <row r="105" spans="1:7" ht="17.25" customHeight="1" x14ac:dyDescent="0.3">
      <c r="A105" s="29">
        <v>2</v>
      </c>
      <c r="B105" s="32" t="s">
        <v>171</v>
      </c>
      <c r="C105" s="29">
        <v>378</v>
      </c>
      <c r="D105" s="29">
        <v>58</v>
      </c>
      <c r="E105" s="29">
        <v>625</v>
      </c>
      <c r="F105" s="32" t="s">
        <v>165</v>
      </c>
      <c r="G105" s="186"/>
    </row>
    <row r="106" spans="1:7" ht="17.25" customHeight="1" x14ac:dyDescent="0.3">
      <c r="A106" s="29">
        <v>3</v>
      </c>
      <c r="B106" s="32" t="s">
        <v>171</v>
      </c>
      <c r="C106" s="29">
        <v>432</v>
      </c>
      <c r="D106" s="29">
        <v>37</v>
      </c>
      <c r="E106" s="29">
        <v>686</v>
      </c>
      <c r="F106" s="32" t="s">
        <v>165</v>
      </c>
      <c r="G106" s="186"/>
    </row>
    <row r="107" spans="1:7" ht="17.25" customHeight="1" x14ac:dyDescent="0.3">
      <c r="A107" s="29">
        <v>4</v>
      </c>
      <c r="B107" s="32" t="s">
        <v>171</v>
      </c>
      <c r="C107" s="29">
        <v>432</v>
      </c>
      <c r="D107" s="29">
        <v>37</v>
      </c>
      <c r="E107" s="29">
        <v>686</v>
      </c>
      <c r="F107" s="32" t="s">
        <v>165</v>
      </c>
      <c r="G107" s="186"/>
    </row>
    <row r="108" spans="1:7" ht="17.25" customHeight="1" x14ac:dyDescent="0.3">
      <c r="A108" s="29">
        <v>5</v>
      </c>
      <c r="B108" s="32" t="s">
        <v>171</v>
      </c>
      <c r="C108" s="29">
        <v>364</v>
      </c>
      <c r="D108" s="29">
        <v>58</v>
      </c>
      <c r="E108" s="29">
        <v>604</v>
      </c>
      <c r="F108" s="32" t="s">
        <v>165</v>
      </c>
      <c r="G108" s="186"/>
    </row>
    <row r="109" spans="1:7" ht="17.25" customHeight="1" x14ac:dyDescent="0.3">
      <c r="A109" s="29">
        <v>6</v>
      </c>
      <c r="B109" s="32" t="s">
        <v>171</v>
      </c>
      <c r="C109" s="29">
        <v>364</v>
      </c>
      <c r="D109" s="29">
        <v>57</v>
      </c>
      <c r="E109" s="29">
        <v>603</v>
      </c>
      <c r="F109" s="32" t="s">
        <v>165</v>
      </c>
      <c r="G109" s="186"/>
    </row>
    <row r="110" spans="1:7" ht="17.25" customHeight="1" x14ac:dyDescent="0.3">
      <c r="A110" s="29">
        <v>7</v>
      </c>
      <c r="B110" s="32" t="s">
        <v>170</v>
      </c>
      <c r="C110" s="29">
        <v>245</v>
      </c>
      <c r="D110" s="29">
        <v>48</v>
      </c>
      <c r="E110" s="29">
        <v>415</v>
      </c>
      <c r="F110" s="32" t="s">
        <v>165</v>
      </c>
      <c r="G110" s="186"/>
    </row>
    <row r="111" spans="1:7" ht="17.25" customHeight="1" x14ac:dyDescent="0.3">
      <c r="A111" s="29">
        <v>8</v>
      </c>
      <c r="B111" s="32" t="s">
        <v>170</v>
      </c>
      <c r="C111" s="29">
        <v>245</v>
      </c>
      <c r="D111" s="29">
        <v>48</v>
      </c>
      <c r="E111" s="29">
        <v>415</v>
      </c>
      <c r="F111" s="32" t="s">
        <v>165</v>
      </c>
      <c r="G111" s="186"/>
    </row>
    <row r="112" spans="1:7" ht="17.25" customHeight="1" x14ac:dyDescent="0.3">
      <c r="A112" s="29">
        <v>9</v>
      </c>
      <c r="B112" s="32" t="s">
        <v>171</v>
      </c>
      <c r="C112" s="29">
        <v>364</v>
      </c>
      <c r="D112" s="29">
        <v>57</v>
      </c>
      <c r="E112" s="29">
        <v>603</v>
      </c>
      <c r="F112" s="32" t="s">
        <v>165</v>
      </c>
      <c r="G112" s="186"/>
    </row>
    <row r="113" spans="1:9" ht="17.25" customHeight="1" x14ac:dyDescent="0.3">
      <c r="A113" s="29">
        <v>10</v>
      </c>
      <c r="B113" s="32" t="s">
        <v>171</v>
      </c>
      <c r="C113" s="29">
        <v>365</v>
      </c>
      <c r="D113" s="29">
        <v>50</v>
      </c>
      <c r="E113" s="29">
        <v>597</v>
      </c>
      <c r="F113" s="32" t="s">
        <v>165</v>
      </c>
      <c r="G113" s="186"/>
    </row>
    <row r="114" spans="1:9" ht="17.25" customHeight="1" x14ac:dyDescent="0.3">
      <c r="A114" s="29">
        <v>11</v>
      </c>
      <c r="B114" s="32" t="s">
        <v>171</v>
      </c>
      <c r="C114" s="29">
        <v>374</v>
      </c>
      <c r="D114" s="29">
        <v>58</v>
      </c>
      <c r="E114" s="29">
        <v>619</v>
      </c>
      <c r="F114" s="32" t="s">
        <v>165</v>
      </c>
      <c r="G114" s="186"/>
    </row>
    <row r="115" spans="1:9" ht="17.25" customHeight="1" x14ac:dyDescent="0.3">
      <c r="A115" s="81">
        <v>12</v>
      </c>
      <c r="B115" s="82" t="s">
        <v>170</v>
      </c>
      <c r="C115" s="81">
        <v>261</v>
      </c>
      <c r="D115" s="81">
        <v>63</v>
      </c>
      <c r="E115" s="81">
        <v>454</v>
      </c>
      <c r="F115" s="82" t="s">
        <v>165</v>
      </c>
      <c r="G115" s="186"/>
    </row>
    <row r="116" spans="1:9" ht="17.25" customHeight="1" x14ac:dyDescent="0.3">
      <c r="A116" s="104" t="s">
        <v>172</v>
      </c>
      <c r="B116" s="104"/>
      <c r="C116" s="104"/>
      <c r="D116" s="104"/>
      <c r="E116" s="104"/>
      <c r="F116" s="104"/>
      <c r="G116" s="104"/>
    </row>
    <row r="117" spans="1:9" ht="17.25" customHeight="1" x14ac:dyDescent="0.3">
      <c r="A117" s="76">
        <v>1</v>
      </c>
      <c r="B117" s="83" t="s">
        <v>171</v>
      </c>
      <c r="C117" s="76">
        <v>413</v>
      </c>
      <c r="D117" s="76">
        <v>0</v>
      </c>
      <c r="E117" s="76">
        <v>620</v>
      </c>
      <c r="F117" s="83" t="s">
        <v>165</v>
      </c>
      <c r="G117" s="184" t="s">
        <v>173</v>
      </c>
      <c r="I117">
        <f>E117/C117</f>
        <v>1.5012106537530265</v>
      </c>
    </row>
    <row r="118" spans="1:9" ht="17.25" customHeight="1" x14ac:dyDescent="0.3">
      <c r="A118" s="76">
        <v>2</v>
      </c>
      <c r="B118" s="83" t="s">
        <v>171</v>
      </c>
      <c r="C118" s="76">
        <v>400</v>
      </c>
      <c r="D118" s="76">
        <v>0</v>
      </c>
      <c r="E118" s="76">
        <v>600</v>
      </c>
      <c r="F118" s="83" t="s">
        <v>165</v>
      </c>
      <c r="G118" s="184"/>
    </row>
    <row r="119" spans="1:9" ht="17.25" customHeight="1" x14ac:dyDescent="0.3">
      <c r="A119" s="76">
        <v>3</v>
      </c>
      <c r="B119" s="83" t="s">
        <v>171</v>
      </c>
      <c r="C119" s="76">
        <v>455</v>
      </c>
      <c r="D119" s="76">
        <v>0</v>
      </c>
      <c r="E119" s="76">
        <v>682</v>
      </c>
      <c r="F119" s="83" t="s">
        <v>165</v>
      </c>
      <c r="G119" s="184"/>
    </row>
    <row r="120" spans="1:9" ht="17.25" customHeight="1" x14ac:dyDescent="0.3">
      <c r="A120" s="76">
        <v>4</v>
      </c>
      <c r="B120" s="83" t="s">
        <v>171</v>
      </c>
      <c r="C120" s="76">
        <v>455</v>
      </c>
      <c r="D120" s="76">
        <v>0</v>
      </c>
      <c r="E120" s="76">
        <v>682</v>
      </c>
      <c r="F120" s="83" t="s">
        <v>165</v>
      </c>
      <c r="G120" s="184"/>
    </row>
    <row r="121" spans="1:9" ht="17.25" customHeight="1" x14ac:dyDescent="0.3">
      <c r="A121" s="76">
        <v>5</v>
      </c>
      <c r="B121" s="83" t="s">
        <v>171</v>
      </c>
      <c r="C121" s="76">
        <v>387</v>
      </c>
      <c r="D121" s="76">
        <v>0</v>
      </c>
      <c r="E121" s="76">
        <v>580</v>
      </c>
      <c r="F121" s="83" t="s">
        <v>165</v>
      </c>
      <c r="G121" s="184"/>
    </row>
    <row r="122" spans="1:9" ht="17.25" customHeight="1" x14ac:dyDescent="0.3">
      <c r="A122" s="76">
        <v>6</v>
      </c>
      <c r="B122" s="83" t="s">
        <v>171</v>
      </c>
      <c r="C122" s="76">
        <v>386</v>
      </c>
      <c r="D122" s="76">
        <v>0</v>
      </c>
      <c r="E122" s="76">
        <v>579</v>
      </c>
      <c r="F122" s="83" t="s">
        <v>165</v>
      </c>
      <c r="G122" s="184"/>
    </row>
    <row r="123" spans="1:9" ht="17.25" customHeight="1" x14ac:dyDescent="0.3">
      <c r="A123" s="76">
        <v>7</v>
      </c>
      <c r="B123" s="83" t="s">
        <v>170</v>
      </c>
      <c r="C123" s="76">
        <v>263</v>
      </c>
      <c r="D123" s="76">
        <v>0</v>
      </c>
      <c r="E123" s="76">
        <v>395</v>
      </c>
      <c r="F123" s="83" t="s">
        <v>174</v>
      </c>
      <c r="G123" s="184"/>
    </row>
    <row r="124" spans="1:9" ht="17.25" customHeight="1" x14ac:dyDescent="0.3">
      <c r="A124" s="76">
        <v>8</v>
      </c>
      <c r="B124" s="83" t="s">
        <v>170</v>
      </c>
      <c r="C124" s="76">
        <v>263</v>
      </c>
      <c r="D124" s="76">
        <v>0</v>
      </c>
      <c r="E124" s="76">
        <v>395</v>
      </c>
      <c r="F124" s="83" t="s">
        <v>165</v>
      </c>
      <c r="G124" s="184"/>
    </row>
    <row r="125" spans="1:9" ht="17.25" customHeight="1" x14ac:dyDescent="0.3">
      <c r="A125" s="76">
        <v>9</v>
      </c>
      <c r="B125" s="83" t="s">
        <v>171</v>
      </c>
      <c r="C125" s="76">
        <v>386</v>
      </c>
      <c r="D125" s="76">
        <v>0</v>
      </c>
      <c r="E125" s="76">
        <v>579</v>
      </c>
      <c r="F125" s="83" t="s">
        <v>165</v>
      </c>
      <c r="G125" s="184"/>
    </row>
    <row r="126" spans="1:9" ht="17.25" customHeight="1" x14ac:dyDescent="0.3">
      <c r="A126" s="76">
        <v>10</v>
      </c>
      <c r="B126" s="83" t="s">
        <v>171</v>
      </c>
      <c r="C126" s="76">
        <v>386</v>
      </c>
      <c r="D126" s="76">
        <v>0</v>
      </c>
      <c r="E126" s="76">
        <v>580</v>
      </c>
      <c r="F126" s="83" t="s">
        <v>165</v>
      </c>
      <c r="G126" s="184"/>
    </row>
    <row r="127" spans="1:9" ht="17.25" customHeight="1" x14ac:dyDescent="0.3">
      <c r="A127" s="76">
        <v>11</v>
      </c>
      <c r="B127" s="83" t="s">
        <v>175</v>
      </c>
      <c r="C127" s="76">
        <v>593</v>
      </c>
      <c r="D127" s="76">
        <v>0</v>
      </c>
      <c r="E127" s="76">
        <v>890</v>
      </c>
      <c r="F127" s="83" t="s">
        <v>165</v>
      </c>
      <c r="G127" s="184"/>
    </row>
    <row r="128" spans="1:9" ht="17.25" customHeight="1" x14ac:dyDescent="0.3">
      <c r="A128" s="76">
        <v>12</v>
      </c>
      <c r="B128" s="83" t="s">
        <v>175</v>
      </c>
      <c r="C128" s="76">
        <v>593</v>
      </c>
      <c r="D128" s="76">
        <v>0</v>
      </c>
      <c r="E128" s="76">
        <v>890</v>
      </c>
      <c r="F128" s="83" t="s">
        <v>165</v>
      </c>
      <c r="G128" s="184"/>
    </row>
    <row r="129" spans="1:7" ht="17.25" customHeight="1" x14ac:dyDescent="0.3">
      <c r="A129" s="76">
        <v>13</v>
      </c>
      <c r="B129" s="83" t="s">
        <v>171</v>
      </c>
      <c r="C129" s="76">
        <v>400</v>
      </c>
      <c r="D129" s="76">
        <v>0</v>
      </c>
      <c r="E129" s="76">
        <v>600</v>
      </c>
      <c r="F129" s="83" t="s">
        <v>165</v>
      </c>
      <c r="G129" s="184"/>
    </row>
    <row r="130" spans="1:7" ht="17.25" customHeight="1" x14ac:dyDescent="0.3">
      <c r="A130" s="76">
        <v>14</v>
      </c>
      <c r="B130" s="83" t="s">
        <v>171</v>
      </c>
      <c r="C130" s="76">
        <v>413</v>
      </c>
      <c r="D130" s="76">
        <v>0</v>
      </c>
      <c r="E130" s="76">
        <v>620</v>
      </c>
      <c r="F130" s="83" t="s">
        <v>165</v>
      </c>
      <c r="G130" s="184"/>
    </row>
    <row r="131" spans="1:7" ht="17.25" customHeight="1" x14ac:dyDescent="0.3">
      <c r="A131" s="163" t="s">
        <v>176</v>
      </c>
      <c r="B131" s="164"/>
      <c r="C131" s="164"/>
      <c r="D131" s="164"/>
      <c r="E131" s="164"/>
      <c r="F131" s="164"/>
      <c r="G131" s="165"/>
    </row>
    <row r="132" spans="1:7" ht="17.25" customHeight="1" x14ac:dyDescent="0.3">
      <c r="A132" s="29">
        <v>1</v>
      </c>
      <c r="B132" s="32" t="s">
        <v>171</v>
      </c>
      <c r="C132" s="29">
        <v>390</v>
      </c>
      <c r="D132" s="29">
        <v>63</v>
      </c>
      <c r="E132" s="29">
        <v>648</v>
      </c>
      <c r="F132" s="32" t="s">
        <v>165</v>
      </c>
      <c r="G132" s="173" t="s">
        <v>177</v>
      </c>
    </row>
    <row r="133" spans="1:7" ht="17.25" customHeight="1" x14ac:dyDescent="0.3">
      <c r="A133" s="29">
        <v>2</v>
      </c>
      <c r="B133" s="32" t="s">
        <v>171</v>
      </c>
      <c r="C133" s="29">
        <v>377</v>
      </c>
      <c r="D133" s="29">
        <v>58</v>
      </c>
      <c r="E133" s="29">
        <v>624</v>
      </c>
      <c r="F133" s="32" t="s">
        <v>165</v>
      </c>
      <c r="G133" s="174"/>
    </row>
    <row r="134" spans="1:7" ht="17.25" customHeight="1" x14ac:dyDescent="0.3">
      <c r="A134" s="29">
        <v>3</v>
      </c>
      <c r="B134" s="32" t="s">
        <v>171</v>
      </c>
      <c r="C134" s="29">
        <v>432</v>
      </c>
      <c r="D134" s="29">
        <v>37</v>
      </c>
      <c r="E134" s="29">
        <v>686</v>
      </c>
      <c r="F134" s="32" t="s">
        <v>165</v>
      </c>
      <c r="G134" s="174"/>
    </row>
    <row r="135" spans="1:7" ht="17.25" customHeight="1" x14ac:dyDescent="0.3">
      <c r="A135" s="29">
        <v>4</v>
      </c>
      <c r="B135" s="32" t="s">
        <v>171</v>
      </c>
      <c r="C135" s="29">
        <v>432</v>
      </c>
      <c r="D135" s="29">
        <v>37</v>
      </c>
      <c r="E135" s="29">
        <v>686</v>
      </c>
      <c r="F135" s="32" t="s">
        <v>165</v>
      </c>
      <c r="G135" s="174"/>
    </row>
    <row r="136" spans="1:7" ht="17.25" customHeight="1" x14ac:dyDescent="0.3">
      <c r="A136" s="29">
        <v>5</v>
      </c>
      <c r="B136" s="32" t="s">
        <v>171</v>
      </c>
      <c r="C136" s="29">
        <v>364</v>
      </c>
      <c r="D136" s="29">
        <v>58</v>
      </c>
      <c r="E136" s="29">
        <v>604</v>
      </c>
      <c r="F136" s="32" t="s">
        <v>165</v>
      </c>
      <c r="G136" s="174"/>
    </row>
    <row r="137" spans="1:7" ht="17.25" customHeight="1" x14ac:dyDescent="0.3">
      <c r="A137" s="29">
        <v>6</v>
      </c>
      <c r="B137" s="32" t="s">
        <v>171</v>
      </c>
      <c r="C137" s="29">
        <v>364</v>
      </c>
      <c r="D137" s="29">
        <v>57</v>
      </c>
      <c r="E137" s="29">
        <v>603</v>
      </c>
      <c r="F137" s="32" t="s">
        <v>165</v>
      </c>
      <c r="G137" s="174"/>
    </row>
    <row r="138" spans="1:7" ht="17.25" customHeight="1" x14ac:dyDescent="0.3">
      <c r="A138" s="29">
        <v>7</v>
      </c>
      <c r="B138" s="32" t="s">
        <v>170</v>
      </c>
      <c r="C138" s="29">
        <v>245</v>
      </c>
      <c r="D138" s="29">
        <v>48</v>
      </c>
      <c r="E138" s="29">
        <v>414</v>
      </c>
      <c r="F138" s="32" t="s">
        <v>165</v>
      </c>
      <c r="G138" s="174"/>
    </row>
    <row r="139" spans="1:7" ht="17.25" customHeight="1" x14ac:dyDescent="0.3">
      <c r="A139" s="29">
        <v>8</v>
      </c>
      <c r="B139" s="32" t="s">
        <v>170</v>
      </c>
      <c r="C139" s="29">
        <v>245</v>
      </c>
      <c r="D139" s="29">
        <v>48</v>
      </c>
      <c r="E139" s="29">
        <v>414</v>
      </c>
      <c r="F139" s="32" t="s">
        <v>165</v>
      </c>
      <c r="G139" s="174"/>
    </row>
    <row r="140" spans="1:7" ht="17.25" customHeight="1" x14ac:dyDescent="0.3">
      <c r="A140" s="29">
        <v>9</v>
      </c>
      <c r="B140" s="32" t="s">
        <v>171</v>
      </c>
      <c r="C140" s="29">
        <v>364</v>
      </c>
      <c r="D140" s="29">
        <v>57</v>
      </c>
      <c r="E140" s="29">
        <v>603</v>
      </c>
      <c r="F140" s="32" t="s">
        <v>165</v>
      </c>
      <c r="G140" s="174"/>
    </row>
    <row r="141" spans="1:7" ht="17.25" customHeight="1" x14ac:dyDescent="0.3">
      <c r="A141" s="29">
        <v>10</v>
      </c>
      <c r="B141" s="32" t="s">
        <v>171</v>
      </c>
      <c r="C141" s="29">
        <v>365</v>
      </c>
      <c r="D141" s="29">
        <v>50</v>
      </c>
      <c r="E141" s="29">
        <v>597</v>
      </c>
      <c r="F141" s="32" t="s">
        <v>165</v>
      </c>
      <c r="G141" s="174"/>
    </row>
    <row r="142" spans="1:7" ht="17.25" customHeight="1" x14ac:dyDescent="0.3">
      <c r="A142" s="29">
        <v>11</v>
      </c>
      <c r="B142" s="32" t="s">
        <v>175</v>
      </c>
      <c r="C142" s="29">
        <v>662</v>
      </c>
      <c r="D142" s="29">
        <v>68</v>
      </c>
      <c r="E142" s="29">
        <v>1060</v>
      </c>
      <c r="F142" s="32" t="s">
        <v>165</v>
      </c>
      <c r="G142" s="174"/>
    </row>
    <row r="143" spans="1:7" ht="17.25" customHeight="1" x14ac:dyDescent="0.3">
      <c r="A143" s="29">
        <v>12</v>
      </c>
      <c r="B143" s="32" t="s">
        <v>175</v>
      </c>
      <c r="C143" s="29">
        <v>662</v>
      </c>
      <c r="D143" s="29">
        <v>68</v>
      </c>
      <c r="E143" s="29">
        <v>1060</v>
      </c>
      <c r="F143" s="32" t="s">
        <v>165</v>
      </c>
      <c r="G143" s="174"/>
    </row>
    <row r="144" spans="1:7" ht="17.25" customHeight="1" x14ac:dyDescent="0.3">
      <c r="A144" s="29">
        <v>13</v>
      </c>
      <c r="B144" s="32" t="s">
        <v>171</v>
      </c>
      <c r="C144" s="29">
        <v>377</v>
      </c>
      <c r="D144" s="29">
        <v>58</v>
      </c>
      <c r="E144" s="29">
        <v>624</v>
      </c>
      <c r="F144" s="32" t="s">
        <v>165</v>
      </c>
      <c r="G144" s="174"/>
    </row>
    <row r="145" spans="1:7" ht="17.25" customHeight="1" x14ac:dyDescent="0.3">
      <c r="A145" s="29">
        <v>14</v>
      </c>
      <c r="B145" s="32" t="s">
        <v>171</v>
      </c>
      <c r="C145" s="29">
        <v>390</v>
      </c>
      <c r="D145" s="29">
        <v>63</v>
      </c>
      <c r="E145" s="29">
        <v>648</v>
      </c>
      <c r="F145" s="32" t="s">
        <v>165</v>
      </c>
      <c r="G145" s="175"/>
    </row>
    <row r="146" spans="1:7" ht="17.25" customHeight="1" x14ac:dyDescent="0.3">
      <c r="A146" s="157" t="s">
        <v>178</v>
      </c>
      <c r="B146" s="158"/>
      <c r="C146" s="158"/>
      <c r="D146" s="158"/>
      <c r="E146" s="158"/>
      <c r="F146" s="158"/>
      <c r="G146" s="159"/>
    </row>
    <row r="147" spans="1:7" ht="17.25" customHeight="1" x14ac:dyDescent="0.3">
      <c r="A147" s="29">
        <v>1</v>
      </c>
      <c r="B147" s="32" t="s">
        <v>171</v>
      </c>
      <c r="C147" s="29">
        <v>413</v>
      </c>
      <c r="D147" s="29">
        <v>0</v>
      </c>
      <c r="E147" s="29">
        <v>620</v>
      </c>
      <c r="F147" s="32" t="s">
        <v>165</v>
      </c>
      <c r="G147" s="173" t="s">
        <v>179</v>
      </c>
    </row>
    <row r="148" spans="1:7" ht="17.25" customHeight="1" x14ac:dyDescent="0.3">
      <c r="A148" s="29">
        <v>2</v>
      </c>
      <c r="B148" s="32" t="s">
        <v>171</v>
      </c>
      <c r="C148" s="29">
        <v>400</v>
      </c>
      <c r="D148" s="29">
        <v>0</v>
      </c>
      <c r="E148" s="29">
        <v>600</v>
      </c>
      <c r="F148" s="32" t="s">
        <v>165</v>
      </c>
      <c r="G148" s="174"/>
    </row>
    <row r="149" spans="1:7" ht="17.25" customHeight="1" x14ac:dyDescent="0.3">
      <c r="A149" s="29">
        <v>3</v>
      </c>
      <c r="B149" s="32" t="s">
        <v>171</v>
      </c>
      <c r="C149" s="29">
        <v>455</v>
      </c>
      <c r="D149" s="29">
        <v>0</v>
      </c>
      <c r="E149" s="29">
        <v>682</v>
      </c>
      <c r="F149" s="32" t="s">
        <v>165</v>
      </c>
      <c r="G149" s="174"/>
    </row>
    <row r="150" spans="1:7" ht="17.25" customHeight="1" x14ac:dyDescent="0.3">
      <c r="A150" s="29">
        <v>4</v>
      </c>
      <c r="B150" s="32" t="s">
        <v>171</v>
      </c>
      <c r="C150" s="29">
        <v>455</v>
      </c>
      <c r="D150" s="29">
        <v>0</v>
      </c>
      <c r="E150" s="29">
        <v>682</v>
      </c>
      <c r="F150" s="32" t="s">
        <v>165</v>
      </c>
      <c r="G150" s="174"/>
    </row>
    <row r="151" spans="1:7" ht="17.25" customHeight="1" x14ac:dyDescent="0.3">
      <c r="A151" s="29">
        <v>5</v>
      </c>
      <c r="B151" s="32" t="s">
        <v>171</v>
      </c>
      <c r="C151" s="29">
        <v>387</v>
      </c>
      <c r="D151" s="29">
        <v>0</v>
      </c>
      <c r="E151" s="29">
        <v>580</v>
      </c>
      <c r="F151" s="32" t="s">
        <v>165</v>
      </c>
      <c r="G151" s="174"/>
    </row>
    <row r="152" spans="1:7" ht="17.25" customHeight="1" x14ac:dyDescent="0.3">
      <c r="A152" s="29">
        <v>6</v>
      </c>
      <c r="B152" s="32" t="s">
        <v>171</v>
      </c>
      <c r="C152" s="29">
        <v>386</v>
      </c>
      <c r="D152" s="29">
        <v>0</v>
      </c>
      <c r="E152" s="29">
        <v>579</v>
      </c>
      <c r="F152" s="32" t="s">
        <v>165</v>
      </c>
      <c r="G152" s="174"/>
    </row>
    <row r="153" spans="1:7" ht="17.25" customHeight="1" x14ac:dyDescent="0.3">
      <c r="A153" s="29">
        <v>7</v>
      </c>
      <c r="B153" s="32" t="s">
        <v>170</v>
      </c>
      <c r="C153" s="29">
        <v>263</v>
      </c>
      <c r="D153" s="29">
        <v>0</v>
      </c>
      <c r="E153" s="29">
        <v>395</v>
      </c>
      <c r="F153" s="32" t="s">
        <v>165</v>
      </c>
      <c r="G153" s="174"/>
    </row>
    <row r="154" spans="1:7" ht="17.25" customHeight="1" x14ac:dyDescent="0.3">
      <c r="A154" s="29">
        <v>8</v>
      </c>
      <c r="B154" s="32" t="s">
        <v>170</v>
      </c>
      <c r="C154" s="29">
        <v>263</v>
      </c>
      <c r="D154" s="29">
        <v>0</v>
      </c>
      <c r="E154" s="29">
        <v>395</v>
      </c>
      <c r="F154" s="32" t="s">
        <v>165</v>
      </c>
      <c r="G154" s="174"/>
    </row>
    <row r="155" spans="1:7" ht="17.25" customHeight="1" x14ac:dyDescent="0.3">
      <c r="A155" s="29">
        <v>9</v>
      </c>
      <c r="B155" s="32" t="s">
        <v>171</v>
      </c>
      <c r="C155" s="29">
        <v>386</v>
      </c>
      <c r="D155" s="29">
        <v>0</v>
      </c>
      <c r="E155" s="29">
        <v>579</v>
      </c>
      <c r="F155" s="32" t="s">
        <v>165</v>
      </c>
      <c r="G155" s="174"/>
    </row>
    <row r="156" spans="1:7" ht="17.25" customHeight="1" x14ac:dyDescent="0.3">
      <c r="A156" s="29">
        <v>10</v>
      </c>
      <c r="B156" s="32" t="s">
        <v>171</v>
      </c>
      <c r="C156" s="29">
        <v>386</v>
      </c>
      <c r="D156" s="29">
        <v>0</v>
      </c>
      <c r="E156" s="29">
        <v>580</v>
      </c>
      <c r="F156" s="32" t="s">
        <v>165</v>
      </c>
      <c r="G156" s="174"/>
    </row>
    <row r="157" spans="1:7" ht="17.25" customHeight="1" x14ac:dyDescent="0.3">
      <c r="A157" s="29">
        <v>11</v>
      </c>
      <c r="B157" s="32" t="s">
        <v>175</v>
      </c>
      <c r="C157" s="29">
        <v>686</v>
      </c>
      <c r="D157" s="29">
        <v>0</v>
      </c>
      <c r="E157" s="29">
        <v>1030</v>
      </c>
      <c r="F157" s="32" t="s">
        <v>165</v>
      </c>
      <c r="G157" s="174"/>
    </row>
    <row r="158" spans="1:7" ht="17.25" customHeight="1" x14ac:dyDescent="0.3">
      <c r="A158" s="29">
        <v>12</v>
      </c>
      <c r="B158" s="32" t="s">
        <v>175</v>
      </c>
      <c r="C158" s="29">
        <v>686</v>
      </c>
      <c r="D158" s="29">
        <v>0</v>
      </c>
      <c r="E158" s="29">
        <v>1030</v>
      </c>
      <c r="F158" s="32" t="s">
        <v>165</v>
      </c>
      <c r="G158" s="174"/>
    </row>
    <row r="159" spans="1:7" ht="17.25" customHeight="1" x14ac:dyDescent="0.3">
      <c r="A159" s="29">
        <v>13</v>
      </c>
      <c r="B159" s="32" t="s">
        <v>171</v>
      </c>
      <c r="C159" s="29">
        <v>400</v>
      </c>
      <c r="D159" s="29">
        <v>0</v>
      </c>
      <c r="E159" s="29">
        <v>600</v>
      </c>
      <c r="F159" s="32" t="s">
        <v>165</v>
      </c>
      <c r="G159" s="174"/>
    </row>
    <row r="160" spans="1:7" ht="17.25" customHeight="1" x14ac:dyDescent="0.3">
      <c r="A160" s="81">
        <v>14</v>
      </c>
      <c r="B160" s="82" t="s">
        <v>171</v>
      </c>
      <c r="C160" s="81">
        <v>413</v>
      </c>
      <c r="D160" s="81">
        <v>0</v>
      </c>
      <c r="E160" s="81">
        <v>620</v>
      </c>
      <c r="F160" s="82" t="s">
        <v>165</v>
      </c>
      <c r="G160" s="174"/>
    </row>
    <row r="161" spans="1:7" ht="17.25" customHeight="1" x14ac:dyDescent="0.3">
      <c r="A161" s="104" t="s">
        <v>180</v>
      </c>
      <c r="B161" s="104"/>
      <c r="C161" s="104"/>
      <c r="D161" s="104"/>
      <c r="E161" s="104"/>
      <c r="F161" s="104"/>
      <c r="G161" s="104"/>
    </row>
    <row r="162" spans="1:7" ht="17.25" customHeight="1" x14ac:dyDescent="0.3">
      <c r="A162" s="76">
        <v>1</v>
      </c>
      <c r="B162" s="83" t="s">
        <v>171</v>
      </c>
      <c r="C162" s="76">
        <v>400</v>
      </c>
      <c r="D162" s="76">
        <v>0</v>
      </c>
      <c r="E162" s="76">
        <v>600</v>
      </c>
      <c r="F162" s="83" t="s">
        <v>165</v>
      </c>
      <c r="G162" s="184" t="s">
        <v>181</v>
      </c>
    </row>
    <row r="163" spans="1:7" ht="17.25" customHeight="1" x14ac:dyDescent="0.3">
      <c r="A163" s="76">
        <v>2</v>
      </c>
      <c r="B163" s="83" t="s">
        <v>171</v>
      </c>
      <c r="C163" s="76">
        <v>455</v>
      </c>
      <c r="D163" s="76">
        <v>0</v>
      </c>
      <c r="E163" s="76">
        <v>682</v>
      </c>
      <c r="F163" s="83" t="s">
        <v>165</v>
      </c>
      <c r="G163" s="184"/>
    </row>
    <row r="164" spans="1:7" ht="17.25" customHeight="1" x14ac:dyDescent="0.3">
      <c r="A164" s="76">
        <v>3</v>
      </c>
      <c r="B164" s="83" t="s">
        <v>171</v>
      </c>
      <c r="C164" s="76">
        <v>455</v>
      </c>
      <c r="D164" s="76">
        <v>0</v>
      </c>
      <c r="E164" s="76">
        <v>682</v>
      </c>
      <c r="F164" s="83" t="s">
        <v>165</v>
      </c>
      <c r="G164" s="184"/>
    </row>
    <row r="165" spans="1:7" ht="17.25" customHeight="1" x14ac:dyDescent="0.3">
      <c r="A165" s="76">
        <v>4</v>
      </c>
      <c r="B165" s="83" t="s">
        <v>171</v>
      </c>
      <c r="C165" s="76">
        <v>387</v>
      </c>
      <c r="D165" s="76">
        <v>0</v>
      </c>
      <c r="E165" s="76">
        <v>580</v>
      </c>
      <c r="F165" s="83" t="s">
        <v>174</v>
      </c>
      <c r="G165" s="184"/>
    </row>
    <row r="166" spans="1:7" ht="17.25" customHeight="1" x14ac:dyDescent="0.3">
      <c r="A166" s="76">
        <v>5</v>
      </c>
      <c r="B166" s="83" t="s">
        <v>171</v>
      </c>
      <c r="C166" s="76">
        <v>386</v>
      </c>
      <c r="D166" s="76">
        <v>0</v>
      </c>
      <c r="E166" s="76">
        <v>579</v>
      </c>
      <c r="F166" s="83" t="s">
        <v>165</v>
      </c>
      <c r="G166" s="184"/>
    </row>
    <row r="167" spans="1:7" ht="15.5" x14ac:dyDescent="0.3">
      <c r="A167" s="76">
        <v>6</v>
      </c>
      <c r="B167" s="83" t="s">
        <v>170</v>
      </c>
      <c r="C167" s="76">
        <v>263</v>
      </c>
      <c r="D167" s="76">
        <v>0</v>
      </c>
      <c r="E167" s="76">
        <v>395</v>
      </c>
      <c r="F167" s="83" t="s">
        <v>165</v>
      </c>
      <c r="G167" s="184"/>
    </row>
    <row r="168" spans="1:7" ht="17.25" customHeight="1" x14ac:dyDescent="0.3">
      <c r="A168" s="76">
        <v>7</v>
      </c>
      <c r="B168" s="83" t="s">
        <v>170</v>
      </c>
      <c r="C168" s="76">
        <v>263</v>
      </c>
      <c r="D168" s="76">
        <v>0</v>
      </c>
      <c r="E168" s="76">
        <v>395</v>
      </c>
      <c r="F168" s="83" t="s">
        <v>165</v>
      </c>
      <c r="G168" s="184"/>
    </row>
    <row r="169" spans="1:7" ht="15.5" x14ac:dyDescent="0.3">
      <c r="A169" s="76">
        <v>8</v>
      </c>
      <c r="B169" s="83" t="s">
        <v>171</v>
      </c>
      <c r="C169" s="76">
        <v>386</v>
      </c>
      <c r="D169" s="76">
        <v>0</v>
      </c>
      <c r="E169" s="76">
        <v>579</v>
      </c>
      <c r="F169" s="83" t="s">
        <v>165</v>
      </c>
      <c r="G169" s="184"/>
    </row>
    <row r="170" spans="1:7" ht="15.5" x14ac:dyDescent="0.3">
      <c r="A170" s="76">
        <v>9</v>
      </c>
      <c r="B170" s="83" t="s">
        <v>171</v>
      </c>
      <c r="C170" s="76">
        <v>386</v>
      </c>
      <c r="D170" s="76">
        <v>0</v>
      </c>
      <c r="E170" s="76">
        <v>580</v>
      </c>
      <c r="F170" s="83" t="s">
        <v>165</v>
      </c>
      <c r="G170" s="184"/>
    </row>
    <row r="171" spans="1:7" ht="15.5" x14ac:dyDescent="0.3">
      <c r="A171" s="76">
        <v>10</v>
      </c>
      <c r="B171" s="83" t="s">
        <v>175</v>
      </c>
      <c r="C171" s="76">
        <v>686</v>
      </c>
      <c r="D171" s="76">
        <v>0</v>
      </c>
      <c r="E171" s="76">
        <v>1030</v>
      </c>
      <c r="F171" s="83" t="s">
        <v>165</v>
      </c>
      <c r="G171" s="184"/>
    </row>
    <row r="172" spans="1:7" ht="15.5" x14ac:dyDescent="0.3">
      <c r="A172" s="76">
        <v>11</v>
      </c>
      <c r="B172" s="83" t="s">
        <v>175</v>
      </c>
      <c r="C172" s="76">
        <v>686</v>
      </c>
      <c r="D172" s="76">
        <v>0</v>
      </c>
      <c r="E172" s="76">
        <v>1030</v>
      </c>
      <c r="F172" s="83" t="s">
        <v>165</v>
      </c>
      <c r="G172" s="184"/>
    </row>
    <row r="173" spans="1:7" ht="15.5" x14ac:dyDescent="0.3">
      <c r="A173" s="76">
        <v>12</v>
      </c>
      <c r="B173" s="83" t="s">
        <v>171</v>
      </c>
      <c r="C173" s="76">
        <v>400</v>
      </c>
      <c r="D173" s="76">
        <v>0</v>
      </c>
      <c r="E173" s="76">
        <v>600</v>
      </c>
      <c r="F173" s="83" t="s">
        <v>165</v>
      </c>
      <c r="G173" s="184"/>
    </row>
    <row r="174" spans="1:7" ht="15.5" x14ac:dyDescent="0.3">
      <c r="A174" s="76">
        <v>13</v>
      </c>
      <c r="B174" s="187" t="s">
        <v>182</v>
      </c>
      <c r="C174" s="187"/>
      <c r="D174" s="187"/>
      <c r="E174" s="187"/>
      <c r="F174" s="187"/>
      <c r="G174" s="184"/>
    </row>
    <row r="175" spans="1:7" ht="15.5" x14ac:dyDescent="0.3">
      <c r="A175" s="76">
        <v>14</v>
      </c>
      <c r="B175" s="187"/>
      <c r="C175" s="187"/>
      <c r="D175" s="187"/>
      <c r="E175" s="187"/>
      <c r="F175" s="187"/>
      <c r="G175" s="184"/>
    </row>
    <row r="176" spans="1:7" ht="15" x14ac:dyDescent="0.3">
      <c r="A176" s="163" t="s">
        <v>183</v>
      </c>
      <c r="B176" s="164"/>
      <c r="C176" s="164"/>
      <c r="D176" s="164"/>
      <c r="E176" s="164"/>
      <c r="F176" s="164"/>
      <c r="G176" s="165"/>
    </row>
    <row r="177" spans="1:10" ht="15.5" x14ac:dyDescent="0.3">
      <c r="A177" s="29">
        <v>1</v>
      </c>
      <c r="B177" s="32" t="s">
        <v>170</v>
      </c>
      <c r="C177" s="29">
        <v>297</v>
      </c>
      <c r="D177" s="29">
        <v>0</v>
      </c>
      <c r="E177" s="29">
        <v>446</v>
      </c>
      <c r="F177" s="32" t="s">
        <v>165</v>
      </c>
      <c r="G177" s="173" t="s">
        <v>184</v>
      </c>
    </row>
    <row r="178" spans="1:10" ht="15.5" x14ac:dyDescent="0.3">
      <c r="A178" s="29">
        <v>2</v>
      </c>
      <c r="B178" s="32" t="s">
        <v>170</v>
      </c>
      <c r="C178" s="29">
        <v>278</v>
      </c>
      <c r="D178" s="29">
        <v>0</v>
      </c>
      <c r="E178" s="29">
        <v>417</v>
      </c>
      <c r="F178" s="32" t="s">
        <v>165</v>
      </c>
      <c r="G178" s="174"/>
    </row>
    <row r="179" spans="1:10" ht="15.5" x14ac:dyDescent="0.3">
      <c r="A179" s="29">
        <v>3</v>
      </c>
      <c r="B179" s="32" t="s">
        <v>170</v>
      </c>
      <c r="C179" s="29">
        <v>280</v>
      </c>
      <c r="D179" s="29">
        <v>0</v>
      </c>
      <c r="E179" s="29">
        <v>419</v>
      </c>
      <c r="F179" s="32" t="s">
        <v>165</v>
      </c>
      <c r="G179" s="174"/>
    </row>
    <row r="180" spans="1:10" ht="15.5" x14ac:dyDescent="0.3">
      <c r="A180" s="29">
        <v>4</v>
      </c>
      <c r="B180" s="32" t="s">
        <v>170</v>
      </c>
      <c r="C180" s="29">
        <v>280</v>
      </c>
      <c r="D180" s="29">
        <v>0</v>
      </c>
      <c r="E180" s="29">
        <v>419</v>
      </c>
      <c r="F180" s="32" t="s">
        <v>165</v>
      </c>
      <c r="G180" s="174"/>
    </row>
    <row r="181" spans="1:10" ht="15.5" x14ac:dyDescent="0.3">
      <c r="A181" s="29">
        <v>5</v>
      </c>
      <c r="B181" s="32" t="s">
        <v>170</v>
      </c>
      <c r="C181" s="29">
        <v>276</v>
      </c>
      <c r="D181" s="29">
        <v>0</v>
      </c>
      <c r="E181" s="29">
        <v>415</v>
      </c>
      <c r="F181" s="32" t="s">
        <v>165</v>
      </c>
      <c r="G181" s="174"/>
    </row>
    <row r="182" spans="1:10" ht="15.5" x14ac:dyDescent="0.3">
      <c r="A182" s="29">
        <v>6</v>
      </c>
      <c r="B182" s="32" t="s">
        <v>170</v>
      </c>
      <c r="C182" s="29">
        <v>276</v>
      </c>
      <c r="D182" s="29">
        <v>0</v>
      </c>
      <c r="E182" s="29">
        <v>414</v>
      </c>
      <c r="F182" s="32" t="s">
        <v>165</v>
      </c>
      <c r="G182" s="174"/>
    </row>
    <row r="183" spans="1:10" ht="15.5" x14ac:dyDescent="0.3">
      <c r="A183" s="29">
        <v>7</v>
      </c>
      <c r="B183" s="32" t="s">
        <v>170</v>
      </c>
      <c r="C183" s="29">
        <v>263</v>
      </c>
      <c r="D183" s="29">
        <v>0</v>
      </c>
      <c r="E183" s="29">
        <v>395</v>
      </c>
      <c r="F183" s="32" t="s">
        <v>165</v>
      </c>
      <c r="G183" s="174"/>
    </row>
    <row r="184" spans="1:10" ht="15.5" x14ac:dyDescent="0.3">
      <c r="A184" s="29">
        <v>8</v>
      </c>
      <c r="B184" s="32" t="s">
        <v>170</v>
      </c>
      <c r="C184" s="29">
        <v>263</v>
      </c>
      <c r="D184" s="29">
        <v>0</v>
      </c>
      <c r="E184" s="29">
        <v>395</v>
      </c>
      <c r="F184" s="32" t="s">
        <v>165</v>
      </c>
      <c r="G184" s="174"/>
    </row>
    <row r="185" spans="1:10" ht="15.5" x14ac:dyDescent="0.3">
      <c r="A185" s="29">
        <v>9</v>
      </c>
      <c r="B185" s="32" t="s">
        <v>170</v>
      </c>
      <c r="C185" s="29">
        <v>276</v>
      </c>
      <c r="D185" s="29">
        <v>0</v>
      </c>
      <c r="E185" s="29">
        <v>458</v>
      </c>
      <c r="F185" s="32" t="s">
        <v>165</v>
      </c>
      <c r="G185" s="174"/>
      <c r="H185" s="70">
        <f>4700*E185</f>
        <v>2152600</v>
      </c>
      <c r="I185" s="70" t="s">
        <v>243</v>
      </c>
      <c r="J185" s="70"/>
    </row>
    <row r="186" spans="1:10" ht="15.5" x14ac:dyDescent="0.3">
      <c r="A186" s="29">
        <v>10</v>
      </c>
      <c r="B186" s="32" t="s">
        <v>170</v>
      </c>
      <c r="C186" s="29">
        <v>276</v>
      </c>
      <c r="D186" s="29">
        <v>0</v>
      </c>
      <c r="E186" s="29">
        <v>414</v>
      </c>
      <c r="F186" s="32" t="s">
        <v>165</v>
      </c>
      <c r="G186" s="174"/>
      <c r="H186">
        <f>E185/C185</f>
        <v>1.6594202898550725</v>
      </c>
    </row>
    <row r="187" spans="1:10" ht="15.5" x14ac:dyDescent="0.3">
      <c r="A187" s="29">
        <v>11</v>
      </c>
      <c r="B187" s="32" t="s">
        <v>171</v>
      </c>
      <c r="C187" s="29">
        <v>488</v>
      </c>
      <c r="D187" s="29">
        <v>0</v>
      </c>
      <c r="E187" s="29">
        <v>732</v>
      </c>
      <c r="F187" s="32" t="s">
        <v>165</v>
      </c>
      <c r="G187" s="174"/>
    </row>
    <row r="188" spans="1:10" ht="15.5" x14ac:dyDescent="0.3">
      <c r="A188" s="29">
        <v>12</v>
      </c>
      <c r="B188" s="32" t="s">
        <v>171</v>
      </c>
      <c r="C188" s="29">
        <v>488</v>
      </c>
      <c r="D188" s="29">
        <v>0</v>
      </c>
      <c r="E188" s="29">
        <v>732</v>
      </c>
      <c r="F188" s="32" t="s">
        <v>165</v>
      </c>
      <c r="G188" s="174"/>
    </row>
    <row r="189" spans="1:10" ht="15.5" x14ac:dyDescent="0.3">
      <c r="A189" s="29">
        <v>13</v>
      </c>
      <c r="B189" s="32" t="s">
        <v>170</v>
      </c>
      <c r="C189" s="29">
        <v>278</v>
      </c>
      <c r="D189" s="29">
        <v>0</v>
      </c>
      <c r="E189" s="29">
        <v>417</v>
      </c>
      <c r="F189" s="32" t="s">
        <v>165</v>
      </c>
      <c r="G189" s="174"/>
    </row>
    <row r="190" spans="1:10" ht="15.5" x14ac:dyDescent="0.3">
      <c r="A190" s="29">
        <v>14</v>
      </c>
      <c r="B190" s="32" t="s">
        <v>170</v>
      </c>
      <c r="C190" s="29">
        <v>297</v>
      </c>
      <c r="D190" s="29">
        <v>0</v>
      </c>
      <c r="E190" s="29">
        <v>446</v>
      </c>
      <c r="F190" s="32" t="s">
        <v>165</v>
      </c>
      <c r="G190" s="175"/>
    </row>
    <row r="191" spans="1:10" ht="15" x14ac:dyDescent="0.3">
      <c r="A191" s="176" t="s">
        <v>185</v>
      </c>
      <c r="B191" s="177"/>
      <c r="C191" s="177"/>
      <c r="D191" s="177"/>
      <c r="E191" s="177"/>
      <c r="F191" s="177"/>
      <c r="G191" s="178"/>
    </row>
    <row r="192" spans="1:10" ht="102" customHeight="1" x14ac:dyDescent="0.3">
      <c r="A192" s="179" t="s">
        <v>244</v>
      </c>
      <c r="B192" s="180"/>
      <c r="C192" s="180"/>
      <c r="D192" s="180"/>
      <c r="E192" s="180"/>
      <c r="F192" s="180"/>
      <c r="G192" s="181"/>
      <c r="H192" s="68" t="s">
        <v>239</v>
      </c>
    </row>
    <row r="193" spans="1:7" s="33" customFormat="1" x14ac:dyDescent="0.3">
      <c r="A193" s="182" t="s">
        <v>186</v>
      </c>
      <c r="B193" s="183"/>
      <c r="C193" s="183"/>
      <c r="D193" s="183"/>
      <c r="E193" s="183"/>
      <c r="F193" s="183"/>
      <c r="G193" s="183"/>
    </row>
    <row r="194" spans="1:7" s="33" customFormat="1" x14ac:dyDescent="0.3">
      <c r="A194" s="183"/>
      <c r="B194" s="183"/>
      <c r="C194" s="183"/>
      <c r="D194" s="183"/>
      <c r="E194" s="183"/>
      <c r="F194" s="183"/>
      <c r="G194" s="183"/>
    </row>
    <row r="195" spans="1:7" s="33" customFormat="1" ht="21" customHeight="1" x14ac:dyDescent="0.3">
      <c r="A195" s="183"/>
      <c r="B195" s="183"/>
      <c r="C195" s="183"/>
      <c r="D195" s="183"/>
      <c r="E195" s="183"/>
      <c r="F195" s="183"/>
      <c r="G195" s="183"/>
    </row>
    <row r="196" spans="1:7" ht="18.75" customHeight="1" x14ac:dyDescent="0.3">
      <c r="A196" s="19" t="s">
        <v>187</v>
      </c>
      <c r="C196" s="19" t="str">
        <f>D8</f>
        <v>Imperial Crown</v>
      </c>
    </row>
    <row r="247" spans="1:1" ht="15" x14ac:dyDescent="0.3">
      <c r="A247" s="19" t="s">
        <v>1</v>
      </c>
    </row>
  </sheetData>
  <mergeCells count="159">
    <mergeCell ref="A9:C9"/>
    <mergeCell ref="D9:G9"/>
    <mergeCell ref="G177:G190"/>
    <mergeCell ref="A191:G191"/>
    <mergeCell ref="A192:G192"/>
    <mergeCell ref="A193:G195"/>
    <mergeCell ref="G117:G130"/>
    <mergeCell ref="G162:G175"/>
    <mergeCell ref="A90:G90"/>
    <mergeCell ref="G91:G96"/>
    <mergeCell ref="A97:G97"/>
    <mergeCell ref="G98:G115"/>
    <mergeCell ref="A116:G116"/>
    <mergeCell ref="A131:G131"/>
    <mergeCell ref="G132:G145"/>
    <mergeCell ref="A146:G146"/>
    <mergeCell ref="G147:G160"/>
    <mergeCell ref="A161:G161"/>
    <mergeCell ref="B174:F175"/>
    <mergeCell ref="A83:G83"/>
    <mergeCell ref="C84:D84"/>
    <mergeCell ref="E84:G84"/>
    <mergeCell ref="C85:D85"/>
    <mergeCell ref="E85:G85"/>
    <mergeCell ref="A86:G86"/>
    <mergeCell ref="A89:G89"/>
    <mergeCell ref="A87:G87"/>
    <mergeCell ref="A176:G176"/>
    <mergeCell ref="E77:G77"/>
    <mergeCell ref="C79:D79"/>
    <mergeCell ref="E79:G79"/>
    <mergeCell ref="C80:D80"/>
    <mergeCell ref="E80:G80"/>
    <mergeCell ref="C81:D81"/>
    <mergeCell ref="E81:G81"/>
    <mergeCell ref="C82:D82"/>
    <mergeCell ref="E82:G82"/>
    <mergeCell ref="A12:C12"/>
    <mergeCell ref="D12:G12"/>
    <mergeCell ref="A19:C19"/>
    <mergeCell ref="A1:G1"/>
    <mergeCell ref="A2:G2"/>
    <mergeCell ref="A3:C3"/>
    <mergeCell ref="D3:G3"/>
    <mergeCell ref="A4:C4"/>
    <mergeCell ref="D4:G4"/>
    <mergeCell ref="A8:C8"/>
    <mergeCell ref="D8:G8"/>
    <mergeCell ref="A10:C10"/>
    <mergeCell ref="D10:G10"/>
    <mergeCell ref="D19:G19"/>
    <mergeCell ref="A11:C11"/>
    <mergeCell ref="D11:G11"/>
    <mergeCell ref="A5:C5"/>
    <mergeCell ref="D5:G5"/>
    <mergeCell ref="A6:C6"/>
    <mergeCell ref="D6:G6"/>
    <mergeCell ref="A7:C7"/>
    <mergeCell ref="D7:G7"/>
    <mergeCell ref="B16:C16"/>
    <mergeCell ref="E16:G16"/>
    <mergeCell ref="A18:B18"/>
    <mergeCell ref="D18:E18"/>
    <mergeCell ref="F18:G18"/>
    <mergeCell ref="A24:C24"/>
    <mergeCell ref="D24:G24"/>
    <mergeCell ref="A27:B27"/>
    <mergeCell ref="A21:C21"/>
    <mergeCell ref="D21:G21"/>
    <mergeCell ref="A28:G28"/>
    <mergeCell ref="A20:C20"/>
    <mergeCell ref="D20:G20"/>
    <mergeCell ref="A13:C13"/>
    <mergeCell ref="D13:G13"/>
    <mergeCell ref="A14:B14"/>
    <mergeCell ref="C14:G14"/>
    <mergeCell ref="A15:B15"/>
    <mergeCell ref="D15:E15"/>
    <mergeCell ref="F15:G15"/>
    <mergeCell ref="B17:C17"/>
    <mergeCell ref="E17:G17"/>
    <mergeCell ref="A33:C33"/>
    <mergeCell ref="D33:G33"/>
    <mergeCell ref="A25:B25"/>
    <mergeCell ref="A26:B26"/>
    <mergeCell ref="A22:C22"/>
    <mergeCell ref="D22:G22"/>
    <mergeCell ref="A23:C23"/>
    <mergeCell ref="D23:G23"/>
    <mergeCell ref="E26:F26"/>
    <mergeCell ref="E25:F25"/>
    <mergeCell ref="E27:F27"/>
    <mergeCell ref="A29:G29"/>
    <mergeCell ref="A30:B30"/>
    <mergeCell ref="E30:F30"/>
    <mergeCell ref="A32:G32"/>
    <mergeCell ref="A31:B31"/>
    <mergeCell ref="C31:G31"/>
    <mergeCell ref="A37:C37"/>
    <mergeCell ref="D37:G37"/>
    <mergeCell ref="A38:C38"/>
    <mergeCell ref="D38:G38"/>
    <mergeCell ref="A34:C34"/>
    <mergeCell ref="D34:G34"/>
    <mergeCell ref="A36:C36"/>
    <mergeCell ref="D36:G36"/>
    <mergeCell ref="A35:G35"/>
    <mergeCell ref="A39:C39"/>
    <mergeCell ref="D39:G39"/>
    <mergeCell ref="A40:C40"/>
    <mergeCell ref="D40:G40"/>
    <mergeCell ref="A41:C41"/>
    <mergeCell ref="D41:G41"/>
    <mergeCell ref="A42:G42"/>
    <mergeCell ref="B43:D43"/>
    <mergeCell ref="F43:G43"/>
    <mergeCell ref="F44:G44"/>
    <mergeCell ref="B44:D44"/>
    <mergeCell ref="B45:D45"/>
    <mergeCell ref="B46:D46"/>
    <mergeCell ref="F46:G46"/>
    <mergeCell ref="A47:B47"/>
    <mergeCell ref="D47:E47"/>
    <mergeCell ref="F47:G47"/>
    <mergeCell ref="A48:G48"/>
    <mergeCell ref="F45:G45"/>
    <mergeCell ref="A74:D74"/>
    <mergeCell ref="E74:G74"/>
    <mergeCell ref="A78:G78"/>
    <mergeCell ref="A54:B54"/>
    <mergeCell ref="C54:G54"/>
    <mergeCell ref="D57:E57"/>
    <mergeCell ref="D58:E67"/>
    <mergeCell ref="A49:B49"/>
    <mergeCell ref="D49:F49"/>
    <mergeCell ref="B50:C50"/>
    <mergeCell ref="D50:G50"/>
    <mergeCell ref="A51:B51"/>
    <mergeCell ref="C51:G51"/>
    <mergeCell ref="A52:G52"/>
    <mergeCell ref="A53:G53"/>
    <mergeCell ref="A69:G69"/>
    <mergeCell ref="B70:G70"/>
    <mergeCell ref="A71:G71"/>
    <mergeCell ref="A75:D75"/>
    <mergeCell ref="E75:G75"/>
    <mergeCell ref="A68:G68"/>
    <mergeCell ref="A76:D76"/>
    <mergeCell ref="E76:G76"/>
    <mergeCell ref="A77:D77"/>
    <mergeCell ref="D55:E55"/>
    <mergeCell ref="F55:G55"/>
    <mergeCell ref="F57:G57"/>
    <mergeCell ref="F58:G67"/>
    <mergeCell ref="B56:G56"/>
    <mergeCell ref="A72:D72"/>
    <mergeCell ref="E72:G72"/>
    <mergeCell ref="A73:D73"/>
    <mergeCell ref="E73:G73"/>
  </mergeCells>
  <hyperlinks>
    <hyperlink ref="C31" r:id="rId1"/>
  </hyperlinks>
  <printOptions horizontalCentered="1"/>
  <pageMargins left="0.39370078740157483" right="0.39370078740157483" top="0.98425196850393704" bottom="0.59055118110236227" header="0.19685039370078741" footer="0.19685039370078741"/>
  <pageSetup paperSize="9" scale="98" fitToHeight="0" orientation="portrait" r:id="rId2"/>
  <headerFooter>
    <oddHeader>&amp;C&amp;G</oddHeader>
    <oddFooter>&amp;L&amp;"Times New Roman,Bold"&amp;12&amp;F&amp;C  &amp;G&amp;R&amp;P</oddFooter>
  </headerFooter>
  <rowBreaks count="2" manualBreakCount="2">
    <brk id="195" max="16383" man="1"/>
    <brk id="246"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C14" sqref="C14"/>
    </sheetView>
  </sheetViews>
  <sheetFormatPr defaultColWidth="10.19921875" defaultRowHeight="14.5" x14ac:dyDescent="0.35"/>
  <cols>
    <col min="1" max="1" width="10.19921875" style="35"/>
    <col min="2" max="2" width="25.796875" style="35" customWidth="1"/>
    <col min="3" max="3" width="43.19921875" style="35" customWidth="1"/>
    <col min="4" max="5" width="13.296875" style="35" customWidth="1"/>
    <col min="6" max="6" width="16.296875" style="35" customWidth="1"/>
    <col min="7" max="7" width="23.296875" style="35" customWidth="1"/>
    <col min="8" max="8" width="19.19921875" style="35" customWidth="1"/>
    <col min="9" max="16384" width="10.19921875" style="35"/>
  </cols>
  <sheetData>
    <row r="1" spans="1:9" ht="15" customHeight="1" x14ac:dyDescent="0.35">
      <c r="A1" s="34"/>
      <c r="B1" s="34"/>
      <c r="C1" s="34"/>
      <c r="D1" s="34"/>
      <c r="E1" s="34"/>
      <c r="F1" s="34"/>
      <c r="G1" s="34"/>
      <c r="H1" s="34"/>
    </row>
    <row r="2" spans="1:9" ht="15" customHeight="1" x14ac:dyDescent="0.35">
      <c r="A2" s="36"/>
      <c r="B2" s="36"/>
      <c r="C2" s="36"/>
      <c r="D2" s="36"/>
      <c r="E2" s="36"/>
      <c r="F2" s="36"/>
      <c r="G2" s="36"/>
      <c r="H2" s="36"/>
    </row>
    <row r="3" spans="1:9" x14ac:dyDescent="0.35">
      <c r="A3" s="36"/>
      <c r="B3" s="188" t="s">
        <v>193</v>
      </c>
      <c r="C3" s="188"/>
      <c r="D3" s="188"/>
      <c r="E3" s="188"/>
      <c r="F3" s="188"/>
      <c r="G3" s="188"/>
      <c r="H3" s="188"/>
    </row>
    <row r="4" spans="1:9" x14ac:dyDescent="0.35">
      <c r="A4" s="36"/>
      <c r="B4" s="37" t="s">
        <v>194</v>
      </c>
      <c r="C4" s="37" t="s">
        <v>195</v>
      </c>
      <c r="D4" s="37" t="s">
        <v>196</v>
      </c>
      <c r="E4" s="37" t="s">
        <v>197</v>
      </c>
      <c r="F4" s="37" t="s">
        <v>198</v>
      </c>
      <c r="G4" s="37" t="s">
        <v>199</v>
      </c>
      <c r="H4" s="37" t="s">
        <v>200</v>
      </c>
    </row>
    <row r="5" spans="1:9" ht="15" customHeight="1" x14ac:dyDescent="0.35">
      <c r="A5" s="36"/>
      <c r="B5" s="38" t="s">
        <v>203</v>
      </c>
      <c r="C5" s="39" t="s">
        <v>188</v>
      </c>
      <c r="D5" s="38" t="s">
        <v>204</v>
      </c>
      <c r="E5" s="38">
        <v>0</v>
      </c>
      <c r="F5" s="40">
        <v>400</v>
      </c>
      <c r="G5" s="40">
        <f>H5/F5</f>
        <v>4242.5</v>
      </c>
      <c r="H5" s="41">
        <v>1697000</v>
      </c>
    </row>
    <row r="6" spans="1:9" x14ac:dyDescent="0.35">
      <c r="A6" s="36"/>
      <c r="B6" s="38" t="s">
        <v>203</v>
      </c>
      <c r="C6" s="39" t="s">
        <v>188</v>
      </c>
      <c r="D6" s="38" t="s">
        <v>204</v>
      </c>
      <c r="E6" s="38"/>
      <c r="F6" s="40">
        <v>460</v>
      </c>
      <c r="G6" s="40">
        <f t="shared" ref="G6:G11" si="0">H6/F6</f>
        <v>4182.608695652174</v>
      </c>
      <c r="H6" s="41">
        <v>1924000</v>
      </c>
    </row>
    <row r="7" spans="1:9" ht="15" customHeight="1" x14ac:dyDescent="0.35">
      <c r="A7" s="36"/>
      <c r="B7" s="38" t="s">
        <v>203</v>
      </c>
      <c r="C7" s="39" t="s">
        <v>188</v>
      </c>
      <c r="D7" s="38" t="s">
        <v>204</v>
      </c>
      <c r="E7" s="38"/>
      <c r="F7" s="40">
        <v>490</v>
      </c>
      <c r="G7" s="40">
        <f t="shared" si="0"/>
        <v>4157.1428571428569</v>
      </c>
      <c r="H7" s="41">
        <v>2037000</v>
      </c>
    </row>
    <row r="8" spans="1:9" x14ac:dyDescent="0.35">
      <c r="A8" s="36"/>
      <c r="B8" s="38" t="s">
        <v>203</v>
      </c>
      <c r="C8" s="39" t="s">
        <v>188</v>
      </c>
      <c r="D8" s="38" t="s">
        <v>206</v>
      </c>
      <c r="E8" s="38"/>
      <c r="F8" s="40">
        <v>590</v>
      </c>
      <c r="G8" s="40">
        <f t="shared" si="0"/>
        <v>4111.8644067796613</v>
      </c>
      <c r="H8" s="41">
        <v>2426000</v>
      </c>
    </row>
    <row r="9" spans="1:9" ht="15" customHeight="1" x14ac:dyDescent="0.35">
      <c r="A9" s="36"/>
      <c r="B9" s="38" t="s">
        <v>203</v>
      </c>
      <c r="C9" s="39" t="s">
        <v>188</v>
      </c>
      <c r="D9" s="38" t="s">
        <v>206</v>
      </c>
      <c r="E9" s="38"/>
      <c r="F9" s="40">
        <v>630</v>
      </c>
      <c r="G9" s="40">
        <f t="shared" si="0"/>
        <v>4090.4761904761904</v>
      </c>
      <c r="H9" s="41">
        <v>2577000</v>
      </c>
    </row>
    <row r="10" spans="1:9" ht="15" customHeight="1" x14ac:dyDescent="0.35">
      <c r="A10" s="36"/>
      <c r="B10" s="38" t="s">
        <v>203</v>
      </c>
      <c r="C10" s="39" t="s">
        <v>188</v>
      </c>
      <c r="D10" s="38" t="s">
        <v>206</v>
      </c>
      <c r="E10" s="38"/>
      <c r="F10" s="40">
        <v>650</v>
      </c>
      <c r="G10" s="40">
        <f t="shared" si="0"/>
        <v>4081.5384615384614</v>
      </c>
      <c r="H10" s="41">
        <v>2653000</v>
      </c>
    </row>
    <row r="11" spans="1:9" ht="15" customHeight="1" x14ac:dyDescent="0.35">
      <c r="A11" s="36"/>
      <c r="B11" s="38" t="s">
        <v>203</v>
      </c>
      <c r="C11" s="39" t="s">
        <v>188</v>
      </c>
      <c r="D11" s="38" t="s">
        <v>205</v>
      </c>
      <c r="E11" s="38"/>
      <c r="F11" s="40">
        <v>1050</v>
      </c>
      <c r="G11" s="40">
        <f t="shared" si="0"/>
        <v>3940.9523809523807</v>
      </c>
      <c r="H11" s="41">
        <v>4138000</v>
      </c>
    </row>
    <row r="12" spans="1:9" ht="15" customHeight="1" x14ac:dyDescent="0.35">
      <c r="A12" s="36"/>
      <c r="B12" s="38" t="s">
        <v>203</v>
      </c>
      <c r="C12" s="39" t="s">
        <v>188</v>
      </c>
      <c r="D12" s="38" t="s">
        <v>205</v>
      </c>
      <c r="E12" s="38"/>
      <c r="F12" s="40">
        <v>1100</v>
      </c>
      <c r="G12" s="40">
        <f t="shared" ref="G12:G13" si="1">H12/F12</f>
        <v>3967.2727272727275</v>
      </c>
      <c r="H12" s="41">
        <v>4364000</v>
      </c>
    </row>
    <row r="13" spans="1:9" ht="15" customHeight="1" x14ac:dyDescent="0.35">
      <c r="A13" s="36"/>
      <c r="B13" s="38" t="s">
        <v>203</v>
      </c>
      <c r="C13" s="39" t="s">
        <v>188</v>
      </c>
      <c r="D13" s="38" t="s">
        <v>205</v>
      </c>
      <c r="E13" s="38"/>
      <c r="F13" s="40">
        <v>1300</v>
      </c>
      <c r="G13" s="40">
        <f t="shared" si="1"/>
        <v>3938.4615384615386</v>
      </c>
      <c r="H13" s="41">
        <v>5120000</v>
      </c>
    </row>
    <row r="14" spans="1:9" ht="15" customHeight="1" x14ac:dyDescent="0.35">
      <c r="A14" s="36"/>
      <c r="B14" s="42" t="s">
        <v>201</v>
      </c>
      <c r="C14" s="38"/>
      <c r="D14" s="38"/>
      <c r="E14" s="38"/>
      <c r="F14" s="38"/>
      <c r="G14" s="43">
        <f>AVERAGE(G5:G13)</f>
        <v>4079.2019175862215</v>
      </c>
      <c r="H14" s="38"/>
    </row>
    <row r="15" spans="1:9" ht="15" customHeight="1" x14ac:dyDescent="0.35">
      <c r="A15" s="34"/>
      <c r="B15" s="42" t="s">
        <v>202</v>
      </c>
      <c r="C15" s="44"/>
      <c r="D15" s="44"/>
      <c r="E15" s="44"/>
      <c r="F15" s="45"/>
      <c r="G15" s="42">
        <v>4100</v>
      </c>
      <c r="H15" s="42"/>
      <c r="I15" s="46"/>
    </row>
    <row r="16" spans="1:9" ht="15" customHeight="1" x14ac:dyDescent="0.35">
      <c r="B16" s="34"/>
      <c r="C16" s="34"/>
      <c r="D16" s="34"/>
      <c r="E16" s="34"/>
    </row>
    <row r="17" spans="2:5" ht="15" customHeight="1" x14ac:dyDescent="0.35">
      <c r="B17" s="34"/>
      <c r="C17" s="34"/>
      <c r="D17" s="34"/>
      <c r="E17" s="34"/>
    </row>
    <row r="18" spans="2:5" ht="15" customHeight="1" x14ac:dyDescent="0.35">
      <c r="B18" s="34"/>
      <c r="C18" s="34"/>
      <c r="D18" s="34"/>
      <c r="E18" s="34"/>
    </row>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
  <sheetViews>
    <sheetView workbookViewId="0">
      <selection activeCell="D20" sqref="D20"/>
    </sheetView>
  </sheetViews>
  <sheetFormatPr defaultRowHeight="14" x14ac:dyDescent="0.3"/>
  <cols>
    <col min="1" max="1" width="31" style="2" customWidth="1"/>
    <col min="2" max="2" width="13.69921875" style="2" customWidth="1"/>
    <col min="3" max="4" width="9.296875" style="2"/>
    <col min="5" max="5" width="11.796875" style="2" customWidth="1"/>
    <col min="6" max="6" width="12.5" style="2" customWidth="1"/>
    <col min="7" max="7" width="9.296875" style="2"/>
    <col min="8" max="8" width="12.19921875" style="2" customWidth="1"/>
    <col min="9" max="9" width="18" style="2" customWidth="1"/>
    <col min="10" max="258" width="9.296875" style="2"/>
    <col min="259" max="259" width="13.69921875" style="2" customWidth="1"/>
    <col min="260" max="260" width="9.296875" style="2"/>
    <col min="261" max="261" width="17.19921875" style="2" customWidth="1"/>
    <col min="262" max="262" width="12.5" style="2" customWidth="1"/>
    <col min="263" max="514" width="9.296875" style="2"/>
    <col min="515" max="515" width="13.69921875" style="2" customWidth="1"/>
    <col min="516" max="516" width="9.296875" style="2"/>
    <col min="517" max="517" width="17.19921875" style="2" customWidth="1"/>
    <col min="518" max="518" width="12.5" style="2" customWidth="1"/>
    <col min="519" max="770" width="9.296875" style="2"/>
    <col min="771" max="771" width="13.69921875" style="2" customWidth="1"/>
    <col min="772" max="772" width="9.296875" style="2"/>
    <col min="773" max="773" width="17.19921875" style="2" customWidth="1"/>
    <col min="774" max="774" width="12.5" style="2" customWidth="1"/>
    <col min="775" max="1026" width="9.296875" style="2"/>
    <col min="1027" max="1027" width="13.69921875" style="2" customWidth="1"/>
    <col min="1028" max="1028" width="9.296875" style="2"/>
    <col min="1029" max="1029" width="17.19921875" style="2" customWidth="1"/>
    <col min="1030" max="1030" width="12.5" style="2" customWidth="1"/>
    <col min="1031" max="1282" width="9.296875" style="2"/>
    <col min="1283" max="1283" width="13.69921875" style="2" customWidth="1"/>
    <col min="1284" max="1284" width="9.296875" style="2"/>
    <col min="1285" max="1285" width="17.19921875" style="2" customWidth="1"/>
    <col min="1286" max="1286" width="12.5" style="2" customWidth="1"/>
    <col min="1287" max="1538" width="9.296875" style="2"/>
    <col min="1539" max="1539" width="13.69921875" style="2" customWidth="1"/>
    <col min="1540" max="1540" width="9.296875" style="2"/>
    <col min="1541" max="1541" width="17.19921875" style="2" customWidth="1"/>
    <col min="1542" max="1542" width="12.5" style="2" customWidth="1"/>
    <col min="1543" max="1794" width="9.296875" style="2"/>
    <col min="1795" max="1795" width="13.69921875" style="2" customWidth="1"/>
    <col min="1796" max="1796" width="9.296875" style="2"/>
    <col min="1797" max="1797" width="17.19921875" style="2" customWidth="1"/>
    <col min="1798" max="1798" width="12.5" style="2" customWidth="1"/>
    <col min="1799" max="2050" width="9.296875" style="2"/>
    <col min="2051" max="2051" width="13.69921875" style="2" customWidth="1"/>
    <col min="2052" max="2052" width="9.296875" style="2"/>
    <col min="2053" max="2053" width="17.19921875" style="2" customWidth="1"/>
    <col min="2054" max="2054" width="12.5" style="2" customWidth="1"/>
    <col min="2055" max="2306" width="9.296875" style="2"/>
    <col min="2307" max="2307" width="13.69921875" style="2" customWidth="1"/>
    <col min="2308" max="2308" width="9.296875" style="2"/>
    <col min="2309" max="2309" width="17.19921875" style="2" customWidth="1"/>
    <col min="2310" max="2310" width="12.5" style="2" customWidth="1"/>
    <col min="2311" max="2562" width="9.296875" style="2"/>
    <col min="2563" max="2563" width="13.69921875" style="2" customWidth="1"/>
    <col min="2564" max="2564" width="9.296875" style="2"/>
    <col min="2565" max="2565" width="17.19921875" style="2" customWidth="1"/>
    <col min="2566" max="2566" width="12.5" style="2" customWidth="1"/>
    <col min="2567" max="2818" width="9.296875" style="2"/>
    <col min="2819" max="2819" width="13.69921875" style="2" customWidth="1"/>
    <col min="2820" max="2820" width="9.296875" style="2"/>
    <col min="2821" max="2821" width="17.19921875" style="2" customWidth="1"/>
    <col min="2822" max="2822" width="12.5" style="2" customWidth="1"/>
    <col min="2823" max="3074" width="9.296875" style="2"/>
    <col min="3075" max="3075" width="13.69921875" style="2" customWidth="1"/>
    <col min="3076" max="3076" width="9.296875" style="2"/>
    <col min="3077" max="3077" width="17.19921875" style="2" customWidth="1"/>
    <col min="3078" max="3078" width="12.5" style="2" customWidth="1"/>
    <col min="3079" max="3330" width="9.296875" style="2"/>
    <col min="3331" max="3331" width="13.69921875" style="2" customWidth="1"/>
    <col min="3332" max="3332" width="9.296875" style="2"/>
    <col min="3333" max="3333" width="17.19921875" style="2" customWidth="1"/>
    <col min="3334" max="3334" width="12.5" style="2" customWidth="1"/>
    <col min="3335" max="3586" width="9.296875" style="2"/>
    <col min="3587" max="3587" width="13.69921875" style="2" customWidth="1"/>
    <col min="3588" max="3588" width="9.296875" style="2"/>
    <col min="3589" max="3589" width="17.19921875" style="2" customWidth="1"/>
    <col min="3590" max="3590" width="12.5" style="2" customWidth="1"/>
    <col min="3591" max="3842" width="9.296875" style="2"/>
    <col min="3843" max="3843" width="13.69921875" style="2" customWidth="1"/>
    <col min="3844" max="3844" width="9.296875" style="2"/>
    <col min="3845" max="3845" width="17.19921875" style="2" customWidth="1"/>
    <col min="3846" max="3846" width="12.5" style="2" customWidth="1"/>
    <col min="3847" max="4098" width="9.296875" style="2"/>
    <col min="4099" max="4099" width="13.69921875" style="2" customWidth="1"/>
    <col min="4100" max="4100" width="9.296875" style="2"/>
    <col min="4101" max="4101" width="17.19921875" style="2" customWidth="1"/>
    <col min="4102" max="4102" width="12.5" style="2" customWidth="1"/>
    <col min="4103" max="4354" width="9.296875" style="2"/>
    <col min="4355" max="4355" width="13.69921875" style="2" customWidth="1"/>
    <col min="4356" max="4356" width="9.296875" style="2"/>
    <col min="4357" max="4357" width="17.19921875" style="2" customWidth="1"/>
    <col min="4358" max="4358" width="12.5" style="2" customWidth="1"/>
    <col min="4359" max="4610" width="9.296875" style="2"/>
    <col min="4611" max="4611" width="13.69921875" style="2" customWidth="1"/>
    <col min="4612" max="4612" width="9.296875" style="2"/>
    <col min="4613" max="4613" width="17.19921875" style="2" customWidth="1"/>
    <col min="4614" max="4614" width="12.5" style="2" customWidth="1"/>
    <col min="4615" max="4866" width="9.296875" style="2"/>
    <col min="4867" max="4867" width="13.69921875" style="2" customWidth="1"/>
    <col min="4868" max="4868" width="9.296875" style="2"/>
    <col min="4869" max="4869" width="17.19921875" style="2" customWidth="1"/>
    <col min="4870" max="4870" width="12.5" style="2" customWidth="1"/>
    <col min="4871" max="5122" width="9.296875" style="2"/>
    <col min="5123" max="5123" width="13.69921875" style="2" customWidth="1"/>
    <col min="5124" max="5124" width="9.296875" style="2"/>
    <col min="5125" max="5125" width="17.19921875" style="2" customWidth="1"/>
    <col min="5126" max="5126" width="12.5" style="2" customWidth="1"/>
    <col min="5127" max="5378" width="9.296875" style="2"/>
    <col min="5379" max="5379" width="13.69921875" style="2" customWidth="1"/>
    <col min="5380" max="5380" width="9.296875" style="2"/>
    <col min="5381" max="5381" width="17.19921875" style="2" customWidth="1"/>
    <col min="5382" max="5382" width="12.5" style="2" customWidth="1"/>
    <col min="5383" max="5634" width="9.296875" style="2"/>
    <col min="5635" max="5635" width="13.69921875" style="2" customWidth="1"/>
    <col min="5636" max="5636" width="9.296875" style="2"/>
    <col min="5637" max="5637" width="17.19921875" style="2" customWidth="1"/>
    <col min="5638" max="5638" width="12.5" style="2" customWidth="1"/>
    <col min="5639" max="5890" width="9.296875" style="2"/>
    <col min="5891" max="5891" width="13.69921875" style="2" customWidth="1"/>
    <col min="5892" max="5892" width="9.296875" style="2"/>
    <col min="5893" max="5893" width="17.19921875" style="2" customWidth="1"/>
    <col min="5894" max="5894" width="12.5" style="2" customWidth="1"/>
    <col min="5895" max="6146" width="9.296875" style="2"/>
    <col min="6147" max="6147" width="13.69921875" style="2" customWidth="1"/>
    <col min="6148" max="6148" width="9.296875" style="2"/>
    <col min="6149" max="6149" width="17.19921875" style="2" customWidth="1"/>
    <col min="6150" max="6150" width="12.5" style="2" customWidth="1"/>
    <col min="6151" max="6402" width="9.296875" style="2"/>
    <col min="6403" max="6403" width="13.69921875" style="2" customWidth="1"/>
    <col min="6404" max="6404" width="9.296875" style="2"/>
    <col min="6405" max="6405" width="17.19921875" style="2" customWidth="1"/>
    <col min="6406" max="6406" width="12.5" style="2" customWidth="1"/>
    <col min="6407" max="6658" width="9.296875" style="2"/>
    <col min="6659" max="6659" width="13.69921875" style="2" customWidth="1"/>
    <col min="6660" max="6660" width="9.296875" style="2"/>
    <col min="6661" max="6661" width="17.19921875" style="2" customWidth="1"/>
    <col min="6662" max="6662" width="12.5" style="2" customWidth="1"/>
    <col min="6663" max="6914" width="9.296875" style="2"/>
    <col min="6915" max="6915" width="13.69921875" style="2" customWidth="1"/>
    <col min="6916" max="6916" width="9.296875" style="2"/>
    <col min="6917" max="6917" width="17.19921875" style="2" customWidth="1"/>
    <col min="6918" max="6918" width="12.5" style="2" customWidth="1"/>
    <col min="6919" max="7170" width="9.296875" style="2"/>
    <col min="7171" max="7171" width="13.69921875" style="2" customWidth="1"/>
    <col min="7172" max="7172" width="9.296875" style="2"/>
    <col min="7173" max="7173" width="17.19921875" style="2" customWidth="1"/>
    <col min="7174" max="7174" width="12.5" style="2" customWidth="1"/>
    <col min="7175" max="7426" width="9.296875" style="2"/>
    <col min="7427" max="7427" width="13.69921875" style="2" customWidth="1"/>
    <col min="7428" max="7428" width="9.296875" style="2"/>
    <col min="7429" max="7429" width="17.19921875" style="2" customWidth="1"/>
    <col min="7430" max="7430" width="12.5" style="2" customWidth="1"/>
    <col min="7431" max="7682" width="9.296875" style="2"/>
    <col min="7683" max="7683" width="13.69921875" style="2" customWidth="1"/>
    <col min="7684" max="7684" width="9.296875" style="2"/>
    <col min="7685" max="7685" width="17.19921875" style="2" customWidth="1"/>
    <col min="7686" max="7686" width="12.5" style="2" customWidth="1"/>
    <col min="7687" max="7938" width="9.296875" style="2"/>
    <col min="7939" max="7939" width="13.69921875" style="2" customWidth="1"/>
    <col min="7940" max="7940" width="9.296875" style="2"/>
    <col min="7941" max="7941" width="17.19921875" style="2" customWidth="1"/>
    <col min="7942" max="7942" width="12.5" style="2" customWidth="1"/>
    <col min="7943" max="8194" width="9.296875" style="2"/>
    <col min="8195" max="8195" width="13.69921875" style="2" customWidth="1"/>
    <col min="8196" max="8196" width="9.296875" style="2"/>
    <col min="8197" max="8197" width="17.19921875" style="2" customWidth="1"/>
    <col min="8198" max="8198" width="12.5" style="2" customWidth="1"/>
    <col min="8199" max="8450" width="9.296875" style="2"/>
    <col min="8451" max="8451" width="13.69921875" style="2" customWidth="1"/>
    <col min="8452" max="8452" width="9.296875" style="2"/>
    <col min="8453" max="8453" width="17.19921875" style="2" customWidth="1"/>
    <col min="8454" max="8454" width="12.5" style="2" customWidth="1"/>
    <col min="8455" max="8706" width="9.296875" style="2"/>
    <col min="8707" max="8707" width="13.69921875" style="2" customWidth="1"/>
    <col min="8708" max="8708" width="9.296875" style="2"/>
    <col min="8709" max="8709" width="17.19921875" style="2" customWidth="1"/>
    <col min="8710" max="8710" width="12.5" style="2" customWidth="1"/>
    <col min="8711" max="8962" width="9.296875" style="2"/>
    <col min="8963" max="8963" width="13.69921875" style="2" customWidth="1"/>
    <col min="8964" max="8964" width="9.296875" style="2"/>
    <col min="8965" max="8965" width="17.19921875" style="2" customWidth="1"/>
    <col min="8966" max="8966" width="12.5" style="2" customWidth="1"/>
    <col min="8967" max="9218" width="9.296875" style="2"/>
    <col min="9219" max="9219" width="13.69921875" style="2" customWidth="1"/>
    <col min="9220" max="9220" width="9.296875" style="2"/>
    <col min="9221" max="9221" width="17.19921875" style="2" customWidth="1"/>
    <col min="9222" max="9222" width="12.5" style="2" customWidth="1"/>
    <col min="9223" max="9474" width="9.296875" style="2"/>
    <col min="9475" max="9475" width="13.69921875" style="2" customWidth="1"/>
    <col min="9476" max="9476" width="9.296875" style="2"/>
    <col min="9477" max="9477" width="17.19921875" style="2" customWidth="1"/>
    <col min="9478" max="9478" width="12.5" style="2" customWidth="1"/>
    <col min="9479" max="9730" width="9.296875" style="2"/>
    <col min="9731" max="9731" width="13.69921875" style="2" customWidth="1"/>
    <col min="9732" max="9732" width="9.296875" style="2"/>
    <col min="9733" max="9733" width="17.19921875" style="2" customWidth="1"/>
    <col min="9734" max="9734" width="12.5" style="2" customWidth="1"/>
    <col min="9735" max="9986" width="9.296875" style="2"/>
    <col min="9987" max="9987" width="13.69921875" style="2" customWidth="1"/>
    <col min="9988" max="9988" width="9.296875" style="2"/>
    <col min="9989" max="9989" width="17.19921875" style="2" customWidth="1"/>
    <col min="9990" max="9990" width="12.5" style="2" customWidth="1"/>
    <col min="9991" max="10242" width="9.296875" style="2"/>
    <col min="10243" max="10243" width="13.69921875" style="2" customWidth="1"/>
    <col min="10244" max="10244" width="9.296875" style="2"/>
    <col min="10245" max="10245" width="17.19921875" style="2" customWidth="1"/>
    <col min="10246" max="10246" width="12.5" style="2" customWidth="1"/>
    <col min="10247" max="10498" width="9.296875" style="2"/>
    <col min="10499" max="10499" width="13.69921875" style="2" customWidth="1"/>
    <col min="10500" max="10500" width="9.296875" style="2"/>
    <col min="10501" max="10501" width="17.19921875" style="2" customWidth="1"/>
    <col min="10502" max="10502" width="12.5" style="2" customWidth="1"/>
    <col min="10503" max="10754" width="9.296875" style="2"/>
    <col min="10755" max="10755" width="13.69921875" style="2" customWidth="1"/>
    <col min="10756" max="10756" width="9.296875" style="2"/>
    <col min="10757" max="10757" width="17.19921875" style="2" customWidth="1"/>
    <col min="10758" max="10758" width="12.5" style="2" customWidth="1"/>
    <col min="10759" max="11010" width="9.296875" style="2"/>
    <col min="11011" max="11011" width="13.69921875" style="2" customWidth="1"/>
    <col min="11012" max="11012" width="9.296875" style="2"/>
    <col min="11013" max="11013" width="17.19921875" style="2" customWidth="1"/>
    <col min="11014" max="11014" width="12.5" style="2" customWidth="1"/>
    <col min="11015" max="11266" width="9.296875" style="2"/>
    <col min="11267" max="11267" width="13.69921875" style="2" customWidth="1"/>
    <col min="11268" max="11268" width="9.296875" style="2"/>
    <col min="11269" max="11269" width="17.19921875" style="2" customWidth="1"/>
    <col min="11270" max="11270" width="12.5" style="2" customWidth="1"/>
    <col min="11271" max="11522" width="9.296875" style="2"/>
    <col min="11523" max="11523" width="13.69921875" style="2" customWidth="1"/>
    <col min="11524" max="11524" width="9.296875" style="2"/>
    <col min="11525" max="11525" width="17.19921875" style="2" customWidth="1"/>
    <col min="11526" max="11526" width="12.5" style="2" customWidth="1"/>
    <col min="11527" max="11778" width="9.296875" style="2"/>
    <col min="11779" max="11779" width="13.69921875" style="2" customWidth="1"/>
    <col min="11780" max="11780" width="9.296875" style="2"/>
    <col min="11781" max="11781" width="17.19921875" style="2" customWidth="1"/>
    <col min="11782" max="11782" width="12.5" style="2" customWidth="1"/>
    <col min="11783" max="12034" width="9.296875" style="2"/>
    <col min="12035" max="12035" width="13.69921875" style="2" customWidth="1"/>
    <col min="12036" max="12036" width="9.296875" style="2"/>
    <col min="12037" max="12037" width="17.19921875" style="2" customWidth="1"/>
    <col min="12038" max="12038" width="12.5" style="2" customWidth="1"/>
    <col min="12039" max="12290" width="9.296875" style="2"/>
    <col min="12291" max="12291" width="13.69921875" style="2" customWidth="1"/>
    <col min="12292" max="12292" width="9.296875" style="2"/>
    <col min="12293" max="12293" width="17.19921875" style="2" customWidth="1"/>
    <col min="12294" max="12294" width="12.5" style="2" customWidth="1"/>
    <col min="12295" max="12546" width="9.296875" style="2"/>
    <col min="12547" max="12547" width="13.69921875" style="2" customWidth="1"/>
    <col min="12548" max="12548" width="9.296875" style="2"/>
    <col min="12549" max="12549" width="17.19921875" style="2" customWidth="1"/>
    <col min="12550" max="12550" width="12.5" style="2" customWidth="1"/>
    <col min="12551" max="12802" width="9.296875" style="2"/>
    <col min="12803" max="12803" width="13.69921875" style="2" customWidth="1"/>
    <col min="12804" max="12804" width="9.296875" style="2"/>
    <col min="12805" max="12805" width="17.19921875" style="2" customWidth="1"/>
    <col min="12806" max="12806" width="12.5" style="2" customWidth="1"/>
    <col min="12807" max="13058" width="9.296875" style="2"/>
    <col min="13059" max="13059" width="13.69921875" style="2" customWidth="1"/>
    <col min="13060" max="13060" width="9.296875" style="2"/>
    <col min="13061" max="13061" width="17.19921875" style="2" customWidth="1"/>
    <col min="13062" max="13062" width="12.5" style="2" customWidth="1"/>
    <col min="13063" max="13314" width="9.296875" style="2"/>
    <col min="13315" max="13315" width="13.69921875" style="2" customWidth="1"/>
    <col min="13316" max="13316" width="9.296875" style="2"/>
    <col min="13317" max="13317" width="17.19921875" style="2" customWidth="1"/>
    <col min="13318" max="13318" width="12.5" style="2" customWidth="1"/>
    <col min="13319" max="13570" width="9.296875" style="2"/>
    <col min="13571" max="13571" width="13.69921875" style="2" customWidth="1"/>
    <col min="13572" max="13572" width="9.296875" style="2"/>
    <col min="13573" max="13573" width="17.19921875" style="2" customWidth="1"/>
    <col min="13574" max="13574" width="12.5" style="2" customWidth="1"/>
    <col min="13575" max="13826" width="9.296875" style="2"/>
    <col min="13827" max="13827" width="13.69921875" style="2" customWidth="1"/>
    <col min="13828" max="13828" width="9.296875" style="2"/>
    <col min="13829" max="13829" width="17.19921875" style="2" customWidth="1"/>
    <col min="13830" max="13830" width="12.5" style="2" customWidth="1"/>
    <col min="13831" max="14082" width="9.296875" style="2"/>
    <col min="14083" max="14083" width="13.69921875" style="2" customWidth="1"/>
    <col min="14084" max="14084" width="9.296875" style="2"/>
    <col min="14085" max="14085" width="17.19921875" style="2" customWidth="1"/>
    <col min="14086" max="14086" width="12.5" style="2" customWidth="1"/>
    <col min="14087" max="14338" width="9.296875" style="2"/>
    <col min="14339" max="14339" width="13.69921875" style="2" customWidth="1"/>
    <col min="14340" max="14340" width="9.296875" style="2"/>
    <col min="14341" max="14341" width="17.19921875" style="2" customWidth="1"/>
    <col min="14342" max="14342" width="12.5" style="2" customWidth="1"/>
    <col min="14343" max="14594" width="9.296875" style="2"/>
    <col min="14595" max="14595" width="13.69921875" style="2" customWidth="1"/>
    <col min="14596" max="14596" width="9.296875" style="2"/>
    <col min="14597" max="14597" width="17.19921875" style="2" customWidth="1"/>
    <col min="14598" max="14598" width="12.5" style="2" customWidth="1"/>
    <col min="14599" max="14850" width="9.296875" style="2"/>
    <col min="14851" max="14851" width="13.69921875" style="2" customWidth="1"/>
    <col min="14852" max="14852" width="9.296875" style="2"/>
    <col min="14853" max="14853" width="17.19921875" style="2" customWidth="1"/>
    <col min="14854" max="14854" width="12.5" style="2" customWidth="1"/>
    <col min="14855" max="15106" width="9.296875" style="2"/>
    <col min="15107" max="15107" width="13.69921875" style="2" customWidth="1"/>
    <col min="15108" max="15108" width="9.296875" style="2"/>
    <col min="15109" max="15109" width="17.19921875" style="2" customWidth="1"/>
    <col min="15110" max="15110" width="12.5" style="2" customWidth="1"/>
    <col min="15111" max="15362" width="9.296875" style="2"/>
    <col min="15363" max="15363" width="13.69921875" style="2" customWidth="1"/>
    <col min="15364" max="15364" width="9.296875" style="2"/>
    <col min="15365" max="15365" width="17.19921875" style="2" customWidth="1"/>
    <col min="15366" max="15366" width="12.5" style="2" customWidth="1"/>
    <col min="15367" max="15618" width="9.296875" style="2"/>
    <col min="15619" max="15619" width="13.69921875" style="2" customWidth="1"/>
    <col min="15620" max="15620" width="9.296875" style="2"/>
    <col min="15621" max="15621" width="17.19921875" style="2" customWidth="1"/>
    <col min="15622" max="15622" width="12.5" style="2" customWidth="1"/>
    <col min="15623" max="15874" width="9.296875" style="2"/>
    <col min="15875" max="15875" width="13.69921875" style="2" customWidth="1"/>
    <col min="15876" max="15876" width="9.296875" style="2"/>
    <col min="15877" max="15877" width="17.19921875" style="2" customWidth="1"/>
    <col min="15878" max="15878" width="12.5" style="2" customWidth="1"/>
    <col min="15879" max="16130" width="9.296875" style="2"/>
    <col min="16131" max="16131" width="13.69921875" style="2" customWidth="1"/>
    <col min="16132" max="16132" width="9.296875" style="2"/>
    <col min="16133" max="16133" width="17.19921875" style="2" customWidth="1"/>
    <col min="16134" max="16134" width="12.5" style="2" customWidth="1"/>
    <col min="16135" max="16384" width="9.296875" style="2"/>
  </cols>
  <sheetData>
    <row r="2" spans="1:13" x14ac:dyDescent="0.3">
      <c r="E2" s="3" t="s">
        <v>2</v>
      </c>
      <c r="F2" s="4" t="s">
        <v>3</v>
      </c>
      <c r="G2" s="4" t="s">
        <v>4</v>
      </c>
      <c r="H2" s="4" t="s">
        <v>5</v>
      </c>
      <c r="I2" s="4" t="s">
        <v>6</v>
      </c>
    </row>
    <row r="3" spans="1:13" x14ac:dyDescent="0.3">
      <c r="A3" s="2" t="s">
        <v>7</v>
      </c>
      <c r="B3" s="5" t="s">
        <v>8</v>
      </c>
      <c r="C3" s="5">
        <v>12</v>
      </c>
      <c r="D3" s="6"/>
      <c r="E3" s="4">
        <f>F3+G3+H3+I3</f>
        <v>15</v>
      </c>
      <c r="F3" s="7">
        <v>0</v>
      </c>
      <c r="G3" s="7">
        <v>0</v>
      </c>
      <c r="H3" s="7">
        <v>1</v>
      </c>
      <c r="I3" s="7">
        <v>14</v>
      </c>
    </row>
    <row r="4" spans="1:13" x14ac:dyDescent="0.3">
      <c r="A4" s="2" t="s">
        <v>9</v>
      </c>
      <c r="B4" s="8">
        <v>10</v>
      </c>
      <c r="C4" s="9">
        <v>3</v>
      </c>
      <c r="D4" s="10">
        <f>((100/B4)*C4)/100</f>
        <v>0.3</v>
      </c>
      <c r="E4" s="11"/>
    </row>
    <row r="5" spans="1:13" x14ac:dyDescent="0.3">
      <c r="A5" s="2" t="s">
        <v>10</v>
      </c>
      <c r="B5" s="8">
        <f>E3</f>
        <v>15</v>
      </c>
      <c r="C5" s="9">
        <v>0</v>
      </c>
      <c r="D5" s="10">
        <f t="shared" ref="D5:D10" si="0">((100/B5)*C5)/100</f>
        <v>0</v>
      </c>
      <c r="F5" s="190" t="s">
        <v>11</v>
      </c>
      <c r="G5" s="190"/>
      <c r="H5" s="12" t="s">
        <v>12</v>
      </c>
    </row>
    <row r="6" spans="1:13" x14ac:dyDescent="0.3">
      <c r="A6" s="2" t="s">
        <v>13</v>
      </c>
      <c r="B6" s="8">
        <f>C3</f>
        <v>12</v>
      </c>
      <c r="C6" s="9">
        <v>0</v>
      </c>
      <c r="D6" s="10">
        <f t="shared" si="0"/>
        <v>0</v>
      </c>
      <c r="E6" s="11"/>
      <c r="F6" s="189" t="s">
        <v>14</v>
      </c>
      <c r="G6" s="189"/>
      <c r="H6" s="8" t="s">
        <v>15</v>
      </c>
    </row>
    <row r="7" spans="1:13" x14ac:dyDescent="0.3">
      <c r="A7" s="2" t="s">
        <v>16</v>
      </c>
      <c r="B7" s="8">
        <f>C3</f>
        <v>12</v>
      </c>
      <c r="C7" s="9">
        <v>0</v>
      </c>
      <c r="D7" s="10">
        <f t="shared" si="0"/>
        <v>0</v>
      </c>
      <c r="E7" s="11"/>
      <c r="F7" s="189" t="s">
        <v>17</v>
      </c>
      <c r="G7" s="189"/>
      <c r="H7" s="8" t="s">
        <v>18</v>
      </c>
    </row>
    <row r="8" spans="1:13" x14ac:dyDescent="0.3">
      <c r="A8" s="2" t="s">
        <v>19</v>
      </c>
      <c r="B8" s="8">
        <f>C3</f>
        <v>12</v>
      </c>
      <c r="C8" s="9">
        <v>0</v>
      </c>
      <c r="D8" s="10">
        <f t="shared" si="0"/>
        <v>0</v>
      </c>
      <c r="E8" s="11"/>
      <c r="F8" s="189" t="s">
        <v>20</v>
      </c>
      <c r="G8" s="189"/>
      <c r="H8" s="8" t="s">
        <v>21</v>
      </c>
    </row>
    <row r="9" spans="1:13" x14ac:dyDescent="0.3">
      <c r="A9" s="13" t="s">
        <v>22</v>
      </c>
      <c r="B9" s="8">
        <f>C3</f>
        <v>12</v>
      </c>
      <c r="C9" s="9">
        <v>0</v>
      </c>
      <c r="D9" s="10">
        <f t="shared" si="0"/>
        <v>0</v>
      </c>
      <c r="E9" s="11"/>
      <c r="F9" s="189" t="s">
        <v>23</v>
      </c>
      <c r="G9" s="189"/>
      <c r="H9" s="8" t="s">
        <v>24</v>
      </c>
    </row>
    <row r="10" spans="1:13" x14ac:dyDescent="0.3">
      <c r="A10" s="2" t="s">
        <v>25</v>
      </c>
      <c r="B10" s="8">
        <f>C3</f>
        <v>12</v>
      </c>
      <c r="C10" s="9">
        <v>0</v>
      </c>
      <c r="D10" s="10">
        <f t="shared" si="0"/>
        <v>0</v>
      </c>
      <c r="E10" s="11"/>
      <c r="F10" s="189" t="s">
        <v>26</v>
      </c>
      <c r="G10" s="189"/>
      <c r="H10" s="8" t="s">
        <v>27</v>
      </c>
    </row>
    <row r="11" spans="1:13" x14ac:dyDescent="0.3">
      <c r="F11" s="189" t="s">
        <v>28</v>
      </c>
      <c r="G11" s="189"/>
      <c r="H11" s="8" t="s">
        <v>29</v>
      </c>
    </row>
    <row r="12" spans="1:13" hidden="1" x14ac:dyDescent="0.3">
      <c r="A12" s="4"/>
      <c r="B12" s="4" t="s">
        <v>30</v>
      </c>
      <c r="C12" s="4" t="s">
        <v>31</v>
      </c>
      <c r="G12" s="4" t="s">
        <v>9</v>
      </c>
      <c r="H12" s="4" t="s">
        <v>32</v>
      </c>
      <c r="I12" s="4" t="s">
        <v>33</v>
      </c>
      <c r="J12" s="4" t="s">
        <v>34</v>
      </c>
      <c r="K12" s="4" t="s">
        <v>19</v>
      </c>
      <c r="L12" s="4" t="s">
        <v>22</v>
      </c>
      <c r="M12" s="4" t="s">
        <v>25</v>
      </c>
    </row>
    <row r="13" spans="1:13" hidden="1" x14ac:dyDescent="0.3">
      <c r="A13" s="4" t="s">
        <v>35</v>
      </c>
      <c r="B13" s="4">
        <f>G13</f>
        <v>3</v>
      </c>
      <c r="C13" s="4">
        <f>G14</f>
        <v>23</v>
      </c>
      <c r="E13" s="191" t="s">
        <v>30</v>
      </c>
      <c r="F13" s="191"/>
      <c r="G13" s="14">
        <f>C4</f>
        <v>3</v>
      </c>
      <c r="H13" s="14">
        <f>40/B5*C5</f>
        <v>0</v>
      </c>
      <c r="I13" s="14">
        <f>15/B6*C6</f>
        <v>0</v>
      </c>
      <c r="J13" s="14">
        <f>10/B7*C7</f>
        <v>0</v>
      </c>
      <c r="K13" s="14">
        <f>10/B8*C8</f>
        <v>0</v>
      </c>
      <c r="L13" s="14">
        <f>5/B9*C9</f>
        <v>0</v>
      </c>
      <c r="M13" s="14">
        <f>5/B10*C10</f>
        <v>0</v>
      </c>
    </row>
    <row r="14" spans="1:13" hidden="1" x14ac:dyDescent="0.3">
      <c r="A14" s="4" t="s">
        <v>36</v>
      </c>
      <c r="B14" s="4">
        <f>H13</f>
        <v>0</v>
      </c>
      <c r="C14" s="4">
        <f>H14</f>
        <v>0</v>
      </c>
      <c r="E14" s="191" t="s">
        <v>37</v>
      </c>
      <c r="F14" s="191"/>
      <c r="G14" s="4">
        <f>G13+20</f>
        <v>23</v>
      </c>
      <c r="H14" s="4">
        <f>30/B5*C5</f>
        <v>0</v>
      </c>
      <c r="I14" s="4">
        <f>15/B6*C6</f>
        <v>0</v>
      </c>
      <c r="J14" s="4">
        <f>10/B7*C7</f>
        <v>0</v>
      </c>
      <c r="K14" s="4">
        <f>5/B8*C8</f>
        <v>0</v>
      </c>
      <c r="L14" s="4">
        <f>5/B9*C9</f>
        <v>0</v>
      </c>
      <c r="M14" s="4">
        <f>5/B10*C10</f>
        <v>0</v>
      </c>
    </row>
    <row r="15" spans="1:13" hidden="1" x14ac:dyDescent="0.3">
      <c r="A15" s="4" t="s">
        <v>33</v>
      </c>
      <c r="B15" s="4">
        <f>I13</f>
        <v>0</v>
      </c>
      <c r="C15" s="4">
        <f>I14</f>
        <v>0</v>
      </c>
      <c r="M15" s="11"/>
    </row>
    <row r="16" spans="1:13" hidden="1" x14ac:dyDescent="0.3">
      <c r="A16" s="4" t="s">
        <v>34</v>
      </c>
      <c r="B16" s="4">
        <f>J13</f>
        <v>0</v>
      </c>
      <c r="C16" s="4">
        <f>J14</f>
        <v>0</v>
      </c>
      <c r="M16" s="11"/>
    </row>
    <row r="17" spans="1:13" hidden="1" x14ac:dyDescent="0.3">
      <c r="A17" s="4" t="s">
        <v>19</v>
      </c>
      <c r="B17" s="4">
        <f>K13</f>
        <v>0</v>
      </c>
      <c r="C17" s="4">
        <f>K14</f>
        <v>0</v>
      </c>
      <c r="M17" s="11"/>
    </row>
    <row r="18" spans="1:13" hidden="1" x14ac:dyDescent="0.3">
      <c r="A18" s="15" t="s">
        <v>22</v>
      </c>
      <c r="B18" s="4">
        <f>L13</f>
        <v>0</v>
      </c>
      <c r="C18" s="4">
        <f>L14</f>
        <v>0</v>
      </c>
      <c r="M18" s="11"/>
    </row>
    <row r="19" spans="1:13" hidden="1" x14ac:dyDescent="0.3">
      <c r="A19" s="4" t="s">
        <v>25</v>
      </c>
      <c r="B19" s="4">
        <f>M13</f>
        <v>0</v>
      </c>
      <c r="C19" s="4">
        <f>M14</f>
        <v>0</v>
      </c>
      <c r="M19" s="11"/>
    </row>
    <row r="20" spans="1:13" x14ac:dyDescent="0.3">
      <c r="A20" s="4" t="s">
        <v>38</v>
      </c>
      <c r="B20" s="16">
        <f>(B13+B14+B15+B16+B17+B18+B19)/100</f>
        <v>0.03</v>
      </c>
      <c r="C20" s="16">
        <f>(C13+C14+C15+C16+C17+C18+C19)/100</f>
        <v>0.23</v>
      </c>
      <c r="F20" s="189" t="s">
        <v>39</v>
      </c>
      <c r="G20" s="189"/>
      <c r="H20" s="8" t="s">
        <v>18</v>
      </c>
      <c r="M20" s="11"/>
    </row>
    <row r="21" spans="1:13" x14ac:dyDescent="0.3">
      <c r="F21" s="189" t="s">
        <v>40</v>
      </c>
      <c r="G21" s="189"/>
      <c r="H21" s="8" t="s">
        <v>41</v>
      </c>
    </row>
    <row r="22" spans="1:13" x14ac:dyDescent="0.3">
      <c r="A22" s="17" t="s">
        <v>42</v>
      </c>
      <c r="B22" s="18">
        <v>0.01</v>
      </c>
      <c r="C22" s="18">
        <v>0.02</v>
      </c>
      <c r="F22" s="189" t="s">
        <v>43</v>
      </c>
      <c r="G22" s="189"/>
      <c r="H22" s="8" t="s">
        <v>44</v>
      </c>
    </row>
    <row r="23" spans="1:13" x14ac:dyDescent="0.3">
      <c r="A23" s="17" t="s">
        <v>45</v>
      </c>
      <c r="B23" s="18">
        <v>0.01</v>
      </c>
      <c r="C23" s="18">
        <v>0.03</v>
      </c>
    </row>
    <row r="24" spans="1:13" x14ac:dyDescent="0.3">
      <c r="A24" s="17" t="s">
        <v>46</v>
      </c>
      <c r="B24" s="18">
        <v>0.03</v>
      </c>
      <c r="C24" s="18">
        <v>0.08</v>
      </c>
    </row>
    <row r="25" spans="1:13" x14ac:dyDescent="0.3">
      <c r="A25" s="17" t="s">
        <v>47</v>
      </c>
      <c r="B25" s="18">
        <v>0.05</v>
      </c>
      <c r="C25" s="18">
        <v>0.15</v>
      </c>
    </row>
    <row r="26" spans="1:13" x14ac:dyDescent="0.3">
      <c r="A26" s="17" t="s">
        <v>48</v>
      </c>
      <c r="B26" s="18">
        <v>7.0000000000000007E-2</v>
      </c>
      <c r="C26" s="18">
        <v>0.2</v>
      </c>
    </row>
    <row r="27" spans="1:13" x14ac:dyDescent="0.3">
      <c r="A27" s="17" t="s">
        <v>49</v>
      </c>
      <c r="B27" s="18">
        <v>0.1</v>
      </c>
      <c r="C27" s="18">
        <v>0.3</v>
      </c>
    </row>
  </sheetData>
  <mergeCells count="12">
    <mergeCell ref="F22:G22"/>
    <mergeCell ref="F5:G5"/>
    <mergeCell ref="F6:G6"/>
    <mergeCell ref="F7:G7"/>
    <mergeCell ref="F8:G8"/>
    <mergeCell ref="F9:G9"/>
    <mergeCell ref="F10:G10"/>
    <mergeCell ref="F11:G11"/>
    <mergeCell ref="E13:F13"/>
    <mergeCell ref="E14:F14"/>
    <mergeCell ref="F20:G20"/>
    <mergeCell ref="F21:G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Table 1</vt:lpstr>
      <vt:lpstr>VALUATION</vt:lpstr>
      <vt:lpstr>C%</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VSJCV - AXIS - APF New - June 19 - 04223</dc:title>
  <dc:creator>VSJ-01</dc:creator>
  <cp:lastModifiedBy>Hp Elitebook 840 G6</cp:lastModifiedBy>
  <cp:lastPrinted>2025-07-10T12:42:20Z</cp:lastPrinted>
  <dcterms:created xsi:type="dcterms:W3CDTF">2020-07-13T07:05:04Z</dcterms:created>
  <dcterms:modified xsi:type="dcterms:W3CDTF">2025-07-10T12:43:35Z</dcterms:modified>
</cp:coreProperties>
</file>