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D:\Kunal\July 25\Axis\Dump\"/>
    </mc:Choice>
  </mc:AlternateContent>
  <xr:revisionPtr revIDLastSave="0" documentId="13_ncr:1_{0343FD55-BD37-4109-A597-936B8470C2B4}" xr6:coauthVersionLast="47" xr6:coauthVersionMax="47" xr10:uidLastSave="{00000000-0000-0000-0000-000000000000}"/>
  <bookViews>
    <workbookView xWindow="-108" yWindow="-108" windowWidth="23256" windowHeight="12456" xr2:uid="{00000000-000D-0000-FFFF-FFFF00000000}"/>
  </bookViews>
  <sheets>
    <sheet name="Report" sheetId="1" r:id="rId1"/>
    <sheet name="Flat detail" sheetId="3" r:id="rId2"/>
    <sheet name="Note" sheetId="4" r:id="rId3"/>
    <sheet name="VALUATION" sheetId="5" r:id="rId4"/>
  </sheets>
  <definedNames>
    <definedName name="_xlnm.Print_Area" localSheetId="0">Report!$A$1:$H$266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8" i="1" l="1"/>
  <c r="G5" i="5" l="1"/>
  <c r="G6" i="5"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88" i="1"/>
  <c r="D173" i="1"/>
  <c r="D172" i="1"/>
  <c r="C130" i="1" s="1"/>
  <c r="D171" i="1"/>
  <c r="D170" i="1"/>
  <c r="D169" i="1"/>
  <c r="G168" i="1"/>
  <c r="D168" i="1"/>
  <c r="F166" i="1"/>
  <c r="D166" i="1"/>
  <c r="D165" i="1"/>
  <c r="F165" i="1" s="1"/>
  <c r="D164" i="1"/>
  <c r="F164" i="1" s="1"/>
  <c r="D163" i="1"/>
  <c r="F163" i="1" s="1"/>
  <c r="D162" i="1"/>
  <c r="F162" i="1" s="1"/>
  <c r="D161" i="1"/>
  <c r="F161" i="1" s="1"/>
  <c r="D160" i="1"/>
  <c r="F160" i="1" s="1"/>
  <c r="D159" i="1"/>
  <c r="F159" i="1" s="1"/>
  <c r="D158" i="1"/>
  <c r="F158" i="1" s="1"/>
  <c r="D157" i="1"/>
  <c r="F157" i="1" s="1"/>
  <c r="J157" i="1" s="1"/>
  <c r="K158" i="1" s="1"/>
  <c r="F156" i="1"/>
  <c r="L157" i="1" s="1"/>
  <c r="D156" i="1"/>
  <c r="D155" i="1"/>
  <c r="F155" i="1" s="1"/>
  <c r="I152" i="1"/>
  <c r="D152" i="1"/>
  <c r="D151" i="1"/>
  <c r="I151" i="1" s="1"/>
  <c r="D150" i="1"/>
  <c r="D149" i="1"/>
  <c r="D148" i="1"/>
  <c r="K147" i="1"/>
  <c r="G147" i="1"/>
  <c r="D147" i="1"/>
  <c r="I147" i="1" s="1"/>
  <c r="D145" i="1"/>
  <c r="F145" i="1" s="1"/>
  <c r="D144" i="1"/>
  <c r="F144" i="1" s="1"/>
  <c r="D143" i="1"/>
  <c r="F143" i="1" s="1"/>
  <c r="F142" i="1"/>
  <c r="D142" i="1"/>
  <c r="D141" i="1"/>
  <c r="F141" i="1" s="1"/>
  <c r="D140" i="1"/>
  <c r="F140" i="1" s="1"/>
  <c r="D139" i="1"/>
  <c r="D138" i="1"/>
  <c r="I138" i="1" s="1"/>
  <c r="D137" i="1"/>
  <c r="I137" i="1" s="1"/>
  <c r="F130" i="1"/>
  <c r="F129" i="1"/>
  <c r="F121" i="1"/>
  <c r="D108" i="1"/>
  <c r="K107" i="1"/>
  <c r="C100" i="1" s="1"/>
  <c r="D107" i="1"/>
  <c r="K106" i="1"/>
  <c r="D106" i="1"/>
  <c r="K105" i="1"/>
  <c r="D105" i="1"/>
  <c r="K104" i="1"/>
  <c r="D104" i="1"/>
  <c r="D103" i="1"/>
  <c r="K102" i="1"/>
  <c r="C99" i="1" s="1"/>
  <c r="D99" i="1" s="1"/>
  <c r="D102" i="1"/>
  <c r="K101" i="1"/>
  <c r="D101" i="1"/>
  <c r="D80" i="1"/>
  <c r="D79" i="1"/>
  <c r="D78" i="1"/>
  <c r="D77" i="1"/>
  <c r="D76" i="1"/>
  <c r="D75" i="1"/>
  <c r="G74" i="1"/>
  <c r="D74" i="1"/>
  <c r="I70" i="1"/>
  <c r="C72" i="1" s="1"/>
  <c r="E74" i="1" s="1"/>
  <c r="D69" i="1"/>
  <c r="D68" i="1"/>
  <c r="D67" i="1"/>
  <c r="D66" i="1"/>
  <c r="D65" i="1"/>
  <c r="D64" i="1"/>
  <c r="G63" i="1"/>
  <c r="D63" i="1"/>
  <c r="I59" i="1"/>
  <c r="C61" i="1" s="1"/>
  <c r="E63" i="1" s="1"/>
  <c r="D51" i="1"/>
  <c r="G46" i="1"/>
  <c r="G47" i="1" s="1"/>
  <c r="C46" i="1"/>
  <c r="E40" i="1"/>
  <c r="E41" i="1" s="1"/>
  <c r="C13" i="1"/>
  <c r="E7" i="1"/>
  <c r="E3" i="1"/>
  <c r="H82" i="1"/>
  <c r="D130" i="1" l="1"/>
  <c r="F125" i="1"/>
  <c r="I34" i="3"/>
  <c r="H34" i="3" s="1"/>
  <c r="C125" i="1"/>
  <c r="D129" i="1"/>
  <c r="D131" i="1" s="1"/>
  <c r="E34" i="3"/>
  <c r="D34" i="3" s="1"/>
  <c r="D36" i="3" s="1"/>
  <c r="D125" i="1"/>
  <c r="F131" i="1"/>
  <c r="D124" i="1"/>
  <c r="L34" i="3"/>
  <c r="K34" i="3" s="1"/>
  <c r="G99" i="1"/>
  <c r="D100" i="1"/>
  <c r="F139" i="1"/>
  <c r="F124" i="1" s="1"/>
  <c r="F126" i="1" s="1"/>
  <c r="C124" i="1"/>
  <c r="C126" i="1" s="1"/>
  <c r="I95" i="1"/>
  <c r="C97" i="1" s="1"/>
  <c r="E99" i="1" s="1"/>
  <c r="C129" i="1"/>
  <c r="C131" i="1" s="1"/>
  <c r="D92" i="1"/>
  <c r="K87" i="1"/>
  <c r="K91" i="1"/>
  <c r="C86" i="1" s="1"/>
  <c r="D86" i="1" s="1"/>
  <c r="D87" i="1"/>
  <c r="D90" i="1"/>
  <c r="K93" i="1"/>
  <c r="K88" i="1"/>
  <c r="C85" i="1" s="1"/>
  <c r="D88" i="1"/>
  <c r="D91" i="1"/>
  <c r="D94" i="1"/>
  <c r="D89" i="1"/>
  <c r="K92" i="1"/>
  <c r="K90" i="1"/>
  <c r="D93" i="1"/>
  <c r="G85" i="1" l="1"/>
  <c r="D85" i="1"/>
  <c r="I81" i="1" s="1"/>
  <c r="C83" i="1" s="1"/>
  <c r="E85" i="1" s="1"/>
  <c r="D126" i="1"/>
  <c r="E36" i="3"/>
</calcChain>
</file>

<file path=xl/sharedStrings.xml><?xml version="1.0" encoding="utf-8"?>
<sst xmlns="http://schemas.openxmlformats.org/spreadsheetml/2006/main" count="453" uniqueCount="265">
  <si>
    <t>Office No. 1031, Wing J, Akshar Business Park, Plot No. 03 Sector 25, Near APMC Market, Vashi, Navi Mumbai, Maharashtra 400703 TEL: 022-46090378/79/80                                                                                             E mail : vsjcapf@gmail.com. Web site : www.vsjadon.com</t>
  </si>
  <si>
    <t xml:space="preserve">Valuation Report </t>
  </si>
  <si>
    <t>Date:</t>
  </si>
  <si>
    <t>CPC Name:</t>
  </si>
  <si>
    <t>Axis Goregaon</t>
  </si>
  <si>
    <t>Date Of Property Visit</t>
  </si>
  <si>
    <t>Name of the builder group</t>
  </si>
  <si>
    <t>M/s.Balaji Infra</t>
  </si>
  <si>
    <t>Name of the builder company</t>
  </si>
  <si>
    <t>Name of the Project</t>
  </si>
  <si>
    <t>Balaji Residency</t>
  </si>
  <si>
    <t>Contect Details ( Name &amp; Contect No.)</t>
  </si>
  <si>
    <t>9224777100 / 9221108888</t>
  </si>
  <si>
    <t>Name / No of the Building</t>
  </si>
  <si>
    <t>Building No.3 (Type A1)
Building No.4 (Type A)</t>
  </si>
  <si>
    <t>Docouments Provided</t>
  </si>
  <si>
    <t>Approved Plans, CC, Sale Plans, Builder Saleable Area, Cost Sheet</t>
  </si>
  <si>
    <t>RERA No. &amp; Name as per RERA</t>
  </si>
  <si>
    <t>P99000024334
New Rajendra Nagar, Balaji Infra 3, 4</t>
  </si>
  <si>
    <t xml:space="preserve">Project location details       </t>
  </si>
  <si>
    <t>Gut No</t>
  </si>
  <si>
    <t>197 PT</t>
  </si>
  <si>
    <t>Road</t>
  </si>
  <si>
    <t>Mahim - Palghar Road</t>
  </si>
  <si>
    <t>Locality/Village</t>
  </si>
  <si>
    <t>Dhansar</t>
  </si>
  <si>
    <t>City</t>
  </si>
  <si>
    <t>Palghar</t>
  </si>
  <si>
    <t>District</t>
  </si>
  <si>
    <t>Taluka</t>
  </si>
  <si>
    <t>Pin Code</t>
  </si>
  <si>
    <t>Near by Landmark</t>
  </si>
  <si>
    <t>Shyam Residency</t>
  </si>
  <si>
    <t xml:space="preserve">Distance from city centre: </t>
  </si>
  <si>
    <t>3.2Km from Palghar Railway Station</t>
  </si>
  <si>
    <t>Accessibility to the Project from the City: (Proximity to civic amenities like school, hospital, market, etc.)</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</si>
  <si>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</si>
  <si>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</si>
  <si>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</si>
  <si>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</si>
  <si>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</si>
  <si>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</si>
  <si>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</si>
  <si>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</si>
  <si>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</si>
  <si>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</si>
  <si>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</si>
  <si>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Type of Structure</t>
  </si>
  <si>
    <t>RCC Frame Structure</t>
  </si>
  <si>
    <t xml:space="preserve">Approved usage of the Property:                                                                                                                                             </t>
  </si>
  <si>
    <t>Residential + Commercial</t>
  </si>
  <si>
    <t>Restrictive Covenants in regard to Land Use</t>
  </si>
  <si>
    <t>No</t>
  </si>
  <si>
    <t>Boundries</t>
  </si>
  <si>
    <t>As per deed</t>
  </si>
  <si>
    <t>At site</t>
  </si>
  <si>
    <t>East</t>
  </si>
  <si>
    <t>NA</t>
  </si>
  <si>
    <t>Open Plot</t>
  </si>
  <si>
    <t>West</t>
  </si>
  <si>
    <t>North</t>
  </si>
  <si>
    <t>South</t>
  </si>
  <si>
    <t>Does the boundaries at site match, as mentioned in the Docoumentation: NA</t>
  </si>
  <si>
    <t>Latitude &amp; Longitude</t>
  </si>
  <si>
    <t>19.688664,72.7449023</t>
  </si>
  <si>
    <t>Location Link</t>
  </si>
  <si>
    <t>https://goo.gl/maps/6NaSTH7wt1XHLqY28</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</si>
  <si>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</si>
  <si>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</si>
  <si>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</si>
  <si>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</si>
  <si>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</si>
  <si>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</si>
  <si>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</si>
  <si>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2 Building</t>
  </si>
  <si>
    <t xml:space="preserve">Approval Detail : Plan approval </t>
  </si>
  <si>
    <t xml:space="preserve">Layout Approval No     </t>
  </si>
  <si>
    <t>Mahsul/K-1/MJ1/V.S.P./S.R./C.R/ 376/15</t>
  </si>
  <si>
    <t>Dated</t>
  </si>
  <si>
    <t>11/05/2018.</t>
  </si>
  <si>
    <t xml:space="preserve">Approved Floor plan No.  </t>
  </si>
  <si>
    <t>NA order cum Commencement Certificate No.</t>
  </si>
  <si>
    <t>Mahsul/KS.1/T.1/NAP/SR-376/2015</t>
  </si>
  <si>
    <t>Valid Up to: 
Building No.3 (Type A) &amp; Building No.4 (Type A1) = G + 4th Floor</t>
  </si>
  <si>
    <t xml:space="preserve">O. Certificate No.: </t>
  </si>
  <si>
    <t>NA
Approved upto : NA</t>
  </si>
  <si>
    <t xml:space="preserve">Date of approval: </t>
  </si>
  <si>
    <t>Building wise Construction details</t>
  </si>
  <si>
    <t>Approved area of building (Sq.Mt)</t>
  </si>
  <si>
    <t>Approved no of units</t>
  </si>
  <si>
    <t>Flats - 50, Shops - 19</t>
  </si>
  <si>
    <t>Approved no of Floors</t>
  </si>
  <si>
    <t>Building No.3 (Type A) &amp; Building No.4 (Type A1) = G + 1st to 4th Floor</t>
  </si>
  <si>
    <t>Proposed no of Floors</t>
  </si>
  <si>
    <t>Expected Completion</t>
  </si>
  <si>
    <t>Projected life of the structure</t>
  </si>
  <si>
    <t>60 Years After Completion</t>
  </si>
  <si>
    <t xml:space="preserve">Quality of construction: </t>
  </si>
  <si>
    <t xml:space="preserve">Material laying at Site: </t>
  </si>
  <si>
    <t xml:space="preserve">Cement, Aggregate, Steel, etc </t>
  </si>
  <si>
    <t>Construction details: Building No.3 (Type A1) = Gr + 4th Floor</t>
  </si>
  <si>
    <t>Basement</t>
  </si>
  <si>
    <t>Ground</t>
  </si>
  <si>
    <t>Podium</t>
  </si>
  <si>
    <t>Floors</t>
  </si>
  <si>
    <t>All work Completed. Wait For OC.</t>
  </si>
  <si>
    <t xml:space="preserve">Stage of construction: </t>
  </si>
  <si>
    <t>All work Completed. Part OC Received.</t>
  </si>
  <si>
    <t>Type of Work</t>
  </si>
  <si>
    <t>Completed Slab/Floor</t>
  </si>
  <si>
    <t>Complition %</t>
  </si>
  <si>
    <t>Progress %</t>
  </si>
  <si>
    <t>Disbursement %</t>
  </si>
  <si>
    <t>All work Completed. OC Received.</t>
  </si>
  <si>
    <t>Plinth</t>
  </si>
  <si>
    <t>RCC Slab</t>
  </si>
  <si>
    <t>Excavation in process</t>
  </si>
  <si>
    <t>Brick</t>
  </si>
  <si>
    <t>Excavation Completed</t>
  </si>
  <si>
    <t>Plaster</t>
  </si>
  <si>
    <t>Footing in Process</t>
  </si>
  <si>
    <t>Flooring</t>
  </si>
  <si>
    <t>Footing Completed</t>
  </si>
  <si>
    <t>Painting &amp; Wooden Work</t>
  </si>
  <si>
    <t>Plinth in process</t>
  </si>
  <si>
    <t>Finishing</t>
  </si>
  <si>
    <t>Plinth completed</t>
  </si>
  <si>
    <t>Construction details: Building No.4 (Type A) = Gr + 4th Floor</t>
  </si>
  <si>
    <t>Construction details:</t>
  </si>
  <si>
    <t>Building No.3 (Type A1) = G + 1st to 4th Floor</t>
  </si>
  <si>
    <t>All work Completed. Provide OC.</t>
  </si>
  <si>
    <t>Slab/Floor</t>
  </si>
  <si>
    <t>Excavation</t>
  </si>
  <si>
    <t>RCC (Including podiums)</t>
  </si>
  <si>
    <t>Brickwork</t>
  </si>
  <si>
    <t>Brickwork &amp; Internal Plaster</t>
  </si>
  <si>
    <t>Internal Plaster</t>
  </si>
  <si>
    <t>Ext. Plaster &amp; Plumbing</t>
  </si>
  <si>
    <t>External Plaster &amp; Plumbing</t>
  </si>
  <si>
    <t>Flooring &amp; Fitting</t>
  </si>
  <si>
    <t>Painting &amp; Wooden</t>
  </si>
  <si>
    <t>Building Common Amenities</t>
  </si>
  <si>
    <t>Possession</t>
  </si>
  <si>
    <t>Building No.4 (Type A) = G + 1st to 4th Floor</t>
  </si>
  <si>
    <t>Wheather the construction is as per approved Building plan : Under Construction</t>
  </si>
  <si>
    <t>Violations Observed if any : NA</t>
  </si>
  <si>
    <r>
      <rPr>
        <b/>
        <sz val="12"/>
        <rFont val="Times New Roman"/>
        <family val="1"/>
      </rP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</si>
  <si>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</si>
  <si>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Rates of the Property :</t>
  </si>
  <si>
    <t>Recommended rate of the flat Per Sq. Ft. ( on Saleable area)</t>
  </si>
  <si>
    <t>13/07/2022 - Rakesh sir - Rate - 2851 to 3400 &amp; other charges</t>
  </si>
  <si>
    <t>Recommended rate of the shop Per Sq. Ft. ( on Saleable area)</t>
  </si>
  <si>
    <t>Development Charges</t>
  </si>
  <si>
    <t>Legal  Charges</t>
  </si>
  <si>
    <t>15000/-</t>
  </si>
  <si>
    <t xml:space="preserve"> Electrical Charges</t>
  </si>
  <si>
    <t>Water Charges</t>
  </si>
  <si>
    <t>Society Formation Charges</t>
  </si>
  <si>
    <t xml:space="preserve">Recommended rate of Parking </t>
  </si>
  <si>
    <t>Distressed valuation of the Property</t>
  </si>
  <si>
    <t>Commercial Area Details :</t>
  </si>
  <si>
    <t>Building &amp; Wing</t>
  </si>
  <si>
    <t>No. of Units</t>
  </si>
  <si>
    <t>Total Carpet Area</t>
  </si>
  <si>
    <t>Total Saleable Area</t>
  </si>
  <si>
    <t>Bldg No.3 (Type A1)</t>
  </si>
  <si>
    <t>Bldg No.4 (Type A)</t>
  </si>
  <si>
    <t>Total</t>
  </si>
  <si>
    <t>Residential Area Details :</t>
  </si>
  <si>
    <t>Building details Floor Wise</t>
  </si>
  <si>
    <t xml:space="preserve">Details of Flats in Building   </t>
  </si>
  <si>
    <r>
      <rPr>
        <b/>
        <sz val="11"/>
        <color indexed="8"/>
        <rFont val="Times New Roman"/>
        <family val="1"/>
      </rPr>
      <t>Flat/Shop No. (</t>
    </r>
    <r>
      <rPr>
        <b/>
        <sz val="11"/>
        <color rgb="FF000000"/>
        <rFont val="Times New Roman"/>
        <family val="1"/>
      </rPr>
      <t>As per Sale Plan</t>
    </r>
    <r>
      <rPr>
        <b/>
        <sz val="11"/>
        <color indexed="8"/>
        <rFont val="Times New Roman"/>
        <family val="1"/>
      </rPr>
      <t>)</t>
    </r>
  </si>
  <si>
    <r>
      <rPr>
        <b/>
        <sz val="11"/>
        <color indexed="8"/>
        <rFont val="Times New Roman"/>
        <family val="1"/>
      </rPr>
      <t>Flat/Shop No.(</t>
    </r>
    <r>
      <rPr>
        <b/>
        <sz val="11"/>
        <color rgb="FF000000"/>
        <rFont val="Times New Roman"/>
        <family val="1"/>
      </rPr>
      <t>As per Approved Plan</t>
    </r>
    <r>
      <rPr>
        <b/>
        <sz val="11"/>
        <color indexed="8"/>
        <rFont val="Times New Roman"/>
        <family val="1"/>
      </rPr>
      <t>)</t>
    </r>
  </si>
  <si>
    <t>Description</t>
  </si>
  <si>
    <t>Gross Carpet area</t>
  </si>
  <si>
    <t>Attached Terrace area</t>
  </si>
  <si>
    <t>Saleable area</t>
  </si>
  <si>
    <t>Floor</t>
  </si>
  <si>
    <t>Building No.3 (Type A1)</t>
  </si>
  <si>
    <t>Ground Floor For Parking, Commercial &amp; Residential</t>
  </si>
  <si>
    <t>001</t>
  </si>
  <si>
    <t>1BHK</t>
  </si>
  <si>
    <t>Ground Floor</t>
  </si>
  <si>
    <t>As per builder sale plan both flat shape is diff. &amp; both are 1 BHK but as per plans both flat are diff. 1 is 1 BHK &amp; other is 1RK. So we have given 1.78 loading as same as other flats loading as per builder saleable.</t>
  </si>
  <si>
    <t>002</t>
  </si>
  <si>
    <t>1RK</t>
  </si>
  <si>
    <t>G7</t>
  </si>
  <si>
    <t>G1</t>
  </si>
  <si>
    <t>Shop</t>
  </si>
  <si>
    <t>G6</t>
  </si>
  <si>
    <t>G2</t>
  </si>
  <si>
    <t>G5</t>
  </si>
  <si>
    <t>G3</t>
  </si>
  <si>
    <t>G4</t>
  </si>
  <si>
    <t>1st To 4th Floor</t>
  </si>
  <si>
    <t>101….401</t>
  </si>
  <si>
    <t>102….402</t>
  </si>
  <si>
    <t>103….403</t>
  </si>
  <si>
    <t>104….404</t>
  </si>
  <si>
    <t>105….405</t>
  </si>
  <si>
    <t>106….406</t>
  </si>
  <si>
    <t>2BHK</t>
  </si>
  <si>
    <t>Building No.4 (Type A)</t>
  </si>
  <si>
    <t>Ground Floor For Parking &amp; Commercial</t>
  </si>
  <si>
    <t>G12</t>
  </si>
  <si>
    <t>G11</t>
  </si>
  <si>
    <t>G10</t>
  </si>
  <si>
    <t>G9</t>
  </si>
  <si>
    <t>G8</t>
  </si>
  <si>
    <t xml:space="preserve">Remarks: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</si>
  <si>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</si>
  <si>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</si>
  <si>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</si>
  <si>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</si>
  <si>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</si>
  <si>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</si>
  <si>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</si>
  <si>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</si>
  <si>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Report By :</t>
  </si>
  <si>
    <t>Authorized Signatory
Name &amp; Seal of the agency</t>
  </si>
  <si>
    <t xml:space="preserve">PHOTOGRAPHS OF PROPERTY : 
</t>
  </si>
  <si>
    <t>Google Map :</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</si>
  <si>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</si>
  <si>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</si>
  <si>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</si>
  <si>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</si>
  <si>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</si>
  <si>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</si>
  <si>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</si>
  <si>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</si>
  <si>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</si>
  <si>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</si>
  <si>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</si>
  <si>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</si>
  <si>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</si>
  <si>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</si>
  <si>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</si>
  <si>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</si>
  <si>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</si>
  <si>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</si>
  <si>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</si>
  <si>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</si>
  <si>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</si>
  <si>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</si>
  <si>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</si>
  <si>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24/09/2020.</t>
  </si>
  <si>
    <t>Pratiksha</t>
  </si>
  <si>
    <t>Market Research Data</t>
  </si>
  <si>
    <t>Source</t>
  </si>
  <si>
    <t>Distance from proposed property</t>
  </si>
  <si>
    <t>Net Carpet</t>
  </si>
  <si>
    <t>Saleable Area</t>
  </si>
  <si>
    <t>Rate on Saleable</t>
  </si>
  <si>
    <t>Market Value</t>
  </si>
  <si>
    <t>99acres.</t>
  </si>
  <si>
    <t>Shyam Regency</t>
  </si>
  <si>
    <t>Average</t>
  </si>
  <si>
    <t xml:space="preserve">Valuation Adopted </t>
  </si>
  <si>
    <t>5000 to 6650 rs</t>
  </si>
  <si>
    <t>Trupti</t>
  </si>
  <si>
    <t>cost sheet</t>
  </si>
  <si>
    <t>As per RERA - 31/12/2029</t>
  </si>
  <si>
    <t>Kunal Kadam</t>
  </si>
  <si>
    <t>Yadnesh Patil</t>
  </si>
  <si>
    <r>
      <t xml:space="preserve">1. Building No.4 = Construction work is stop. Work is same as last visit (10/06/2024). Few Tenants has occupied the flats
    Building No.3 = Work not yet started.
2. We considered  Ground Floor's Saleable area  as per our calculation &amp; 1st to 4th Flat's area as per Builder area sheet.
3. We considered Carpet area as per Approved Plan.
4. We considered Gross carpet area = Net carpet + Enclose balcony.
5. We have considered rate by verifying it from market inquire.
6. Car parking is subjected to authentic documentation.
7. We have considered Other charges from cost sheet.
8. Since project have received CC on 11/05/2018, but construction work is not yet completed.
9. Recommended Rates/Other Charges of the Property (shops) have been revised on 28/10/2024.
</t>
    </r>
    <r>
      <rPr>
        <b/>
        <sz val="12"/>
        <color rgb="FFFF0000"/>
        <rFont val="Times New Roman"/>
        <family val="1"/>
      </rPr>
      <t>10. As per RERA, completion period of Balaji Residency is expired on 30/12/2024 but still project is under construction.</t>
    </r>
    <r>
      <rPr>
        <b/>
        <sz val="12"/>
        <rFont val="Times New Roman"/>
        <family val="1"/>
      </rPr>
      <t xml:space="preserve">
8. On site, we meet Mr. Pradeep Mishra (Sales person) - 9221108888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</si>
</sst>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22">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sz val="11"/>
      <color rgb="FF000000"/>
      <name val="Times New Roman"/>
      <family val="1"/>
    </font>
    <font>
      <b/>
      <sz val="12"/>
      <color theme="1"/>
      <name val="Times New Roman"/>
      <family val="1"/>
    </font>
    <font>
      <b/>
      <sz val="11"/>
      <color indexed="8"/>
      <name val="Times New Roman"/>
      <family val="1"/>
    </font>
    <font>
      <sz val="11"/>
      <name val="Times New Roman"/>
      <family val="1"/>
    </font>
    <font>
      <sz val="10"/>
      <name val="Arial"/>
      <family val="2"/>
    </font>
    <font>
      <b/>
      <sz val="11"/>
      <color rgb="FF000000"/>
      <name val="Times New Roman"/>
      <family val="1"/>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1">
    <xf numFmtId="0" fontId="0" fillId="0" borderId="0"/>
    <xf numFmtId="0" fontId="14" fillId="0" borderId="0" applyNumberFormat="0" applyFill="0" applyBorder="0" applyAlignment="0" applyProtection="0"/>
    <xf numFmtId="164" fontId="1"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19" fillId="0" borderId="0"/>
    <xf numFmtId="0" fontId="2" fillId="0" borderId="0"/>
  </cellStyleXfs>
  <cellXfs count="166">
    <xf numFmtId="0" fontId="0" fillId="0" borderId="0" xfId="0"/>
    <xf numFmtId="0" fontId="1" fillId="0" borderId="0" xfId="4"/>
    <xf numFmtId="0" fontId="2" fillId="0" borderId="0" xfId="10"/>
    <xf numFmtId="0" fontId="3" fillId="0" borderId="1" xfId="10" applyFont="1" applyBorder="1" applyAlignment="1">
      <alignment horizontal="center" vertical="top" wrapText="1"/>
    </xf>
    <xf numFmtId="0" fontId="2" fillId="0" borderId="1" xfId="10" applyBorder="1" applyAlignment="1">
      <alignment horizontal="center" vertical="center"/>
    </xf>
    <xf numFmtId="0" fontId="2" fillId="0" borderId="1" xfId="10" applyBorder="1" applyAlignment="1">
      <alignment horizontal="left" vertical="center"/>
    </xf>
    <xf numFmtId="1" fontId="2" fillId="0" borderId="1" xfId="10" applyNumberFormat="1" applyBorder="1" applyAlignment="1">
      <alignment horizontal="center" vertical="center"/>
    </xf>
    <xf numFmtId="165" fontId="2" fillId="0" borderId="1" xfId="2" applyNumberFormat="1" applyFont="1" applyBorder="1" applyAlignment="1">
      <alignment horizontal="right" vertical="center"/>
    </xf>
    <xf numFmtId="0" fontId="3" fillId="0" borderId="1" xfId="10" applyFont="1" applyBorder="1" applyAlignment="1">
      <alignment horizontal="center" vertical="center"/>
    </xf>
    <xf numFmtId="1" fontId="4" fillId="0" borderId="1" xfId="10" applyNumberFormat="1" applyFont="1" applyBorder="1" applyAlignment="1">
      <alignment horizontal="center" vertical="center"/>
    </xf>
    <xf numFmtId="0" fontId="1" fillId="0" borderId="1" xfId="4" applyBorder="1" applyAlignment="1">
      <alignment horizontal="center" vertical="center"/>
    </xf>
    <xf numFmtId="0" fontId="5" fillId="0" borderId="0" xfId="4" applyFont="1"/>
    <xf numFmtId="0" fontId="0" fillId="2" borderId="1" xfId="0" applyFill="1" applyBorder="1"/>
    <xf numFmtId="0" fontId="0" fillId="0" borderId="2" xfId="0" applyBorder="1"/>
    <xf numFmtId="0" fontId="3" fillId="0" borderId="1" xfId="0" applyFont="1" applyBorder="1"/>
    <xf numFmtId="0" fontId="3" fillId="0" borderId="1" xfId="0" applyFont="1" applyBorder="1" applyAlignment="1">
      <alignment horizontal="center"/>
    </xf>
    <xf numFmtId="0" fontId="0" fillId="0" borderId="1" xfId="0" applyBorder="1"/>
    <xf numFmtId="0" fontId="6" fillId="0" borderId="0" xfId="7" applyFont="1"/>
    <xf numFmtId="0" fontId="7" fillId="0" borderId="0" xfId="7" applyFont="1"/>
    <xf numFmtId="0" fontId="8" fillId="0" borderId="0" xfId="7" applyFont="1"/>
    <xf numFmtId="0" fontId="9" fillId="0" borderId="0" xfId="3" applyFont="1"/>
    <xf numFmtId="0" fontId="10" fillId="0" borderId="0" xfId="0" applyFont="1" applyAlignment="1">
      <alignment horizontal="center" vertical="center"/>
    </xf>
    <xf numFmtId="0" fontId="10" fillId="0" borderId="0" xfId="7" applyFont="1" applyAlignment="1">
      <alignment horizontal="center" vertical="center"/>
    </xf>
    <xf numFmtId="0" fontId="10" fillId="0" borderId="0" xfId="0" applyFont="1"/>
    <xf numFmtId="0" fontId="10" fillId="0" borderId="0" xfId="7" applyFont="1" applyProtection="1">
      <protection locked="0"/>
    </xf>
    <xf numFmtId="0" fontId="10" fillId="0" borderId="0" xfId="7" applyFont="1"/>
    <xf numFmtId="0" fontId="7" fillId="0" borderId="1" xfId="7" applyFont="1" applyBorder="1" applyAlignment="1" applyProtection="1">
      <alignment horizontal="left" vertical="top"/>
      <protection locked="0"/>
    </xf>
    <xf numFmtId="0" fontId="7" fillId="0" borderId="1" xfId="7" applyFont="1" applyBorder="1" applyAlignment="1" applyProtection="1">
      <alignment horizontal="center" vertical="top"/>
      <protection locked="0"/>
    </xf>
    <xf numFmtId="0" fontId="7" fillId="0" borderId="1" xfId="7" applyFont="1" applyBorder="1" applyAlignment="1" applyProtection="1">
      <alignment vertical="top"/>
      <protection locked="0"/>
    </xf>
    <xf numFmtId="0" fontId="13" fillId="0" borderId="1" xfId="7" applyFont="1" applyBorder="1" applyAlignment="1" applyProtection="1">
      <alignment horizontal="left" vertical="top"/>
      <protection locked="0"/>
    </xf>
    <xf numFmtId="0" fontId="7" fillId="0" borderId="10" xfId="7" applyFont="1" applyBorder="1" applyAlignment="1" applyProtection="1">
      <alignment horizontal="center" vertical="top"/>
      <protection locked="0"/>
    </xf>
    <xf numFmtId="0" fontId="7" fillId="0" borderId="11" xfId="7" applyFont="1" applyBorder="1" applyAlignment="1" applyProtection="1">
      <alignment horizontal="center" vertical="top"/>
      <protection locked="0"/>
    </xf>
    <xf numFmtId="0" fontId="7" fillId="0" borderId="1" xfId="7" applyFont="1" applyBorder="1" applyAlignment="1" applyProtection="1">
      <alignment horizontal="center" vertical="top" wrapText="1"/>
      <protection locked="0"/>
    </xf>
    <xf numFmtId="0" fontId="7" fillId="0" borderId="1" xfId="7" applyFont="1" applyBorder="1" applyAlignment="1" applyProtection="1">
      <alignment horizontal="center" wrapText="1"/>
      <protection locked="0"/>
    </xf>
    <xf numFmtId="9" fontId="7" fillId="0" borderId="1" xfId="7" applyNumberFormat="1" applyFont="1" applyBorder="1" applyAlignment="1" applyProtection="1">
      <alignment horizontal="center" vertical="center" wrapText="1"/>
      <protection hidden="1"/>
    </xf>
    <xf numFmtId="1" fontId="7" fillId="0" borderId="1" xfId="7" applyNumberFormat="1" applyFont="1" applyBorder="1" applyAlignment="1" applyProtection="1">
      <alignment horizontal="center" wrapText="1"/>
      <protection locked="0"/>
    </xf>
    <xf numFmtId="14" fontId="10" fillId="0" borderId="0" xfId="7" applyNumberFormat="1" applyFont="1"/>
    <xf numFmtId="0" fontId="10" fillId="0" borderId="0" xfId="7" applyFont="1" applyProtection="1">
      <protection hidden="1"/>
    </xf>
    <xf numFmtId="0" fontId="10" fillId="0" borderId="12" xfId="7" applyFont="1" applyBorder="1" applyProtection="1">
      <protection hidden="1"/>
    </xf>
    <xf numFmtId="0" fontId="10" fillId="0" borderId="13" xfId="7" applyFont="1" applyBorder="1" applyProtection="1">
      <protection hidden="1"/>
    </xf>
    <xf numFmtId="0" fontId="10" fillId="0" borderId="14" xfId="7" applyFont="1" applyBorder="1" applyProtection="1">
      <protection hidden="1"/>
    </xf>
    <xf numFmtId="0" fontId="10" fillId="0" borderId="15" xfId="7" applyFont="1" applyBorder="1" applyProtection="1">
      <protection hidden="1"/>
    </xf>
    <xf numFmtId="0" fontId="10" fillId="0" borderId="16" xfId="7" applyFont="1" applyBorder="1" applyProtection="1">
      <protection hidden="1"/>
    </xf>
    <xf numFmtId="0" fontId="10" fillId="0" borderId="16" xfId="7" applyFont="1" applyBorder="1"/>
    <xf numFmtId="0" fontId="10" fillId="0" borderId="15" xfId="7" applyFont="1" applyBorder="1"/>
    <xf numFmtId="0" fontId="15" fillId="0" borderId="15" xfId="0" applyFont="1" applyBorder="1" applyProtection="1">
      <protection hidden="1"/>
    </xf>
    <xf numFmtId="9" fontId="15" fillId="0" borderId="0" xfId="0" applyNumberFormat="1" applyFont="1" applyProtection="1">
      <protection hidden="1"/>
    </xf>
    <xf numFmtId="9" fontId="15" fillId="0" borderId="16" xfId="0" applyNumberFormat="1" applyFont="1" applyBorder="1" applyProtection="1">
      <protection hidden="1"/>
    </xf>
    <xf numFmtId="0" fontId="7" fillId="0" borderId="18" xfId="7" applyFont="1" applyBorder="1" applyAlignment="1" applyProtection="1">
      <alignment horizontal="center" wrapText="1"/>
      <protection locked="0"/>
    </xf>
    <xf numFmtId="9" fontId="7" fillId="0" borderId="18" xfId="7" applyNumberFormat="1" applyFont="1" applyBorder="1" applyAlignment="1" applyProtection="1">
      <alignment horizontal="center" vertical="center" wrapText="1"/>
      <protection hidden="1"/>
    </xf>
    <xf numFmtId="0" fontId="9" fillId="0" borderId="1" xfId="7" applyFont="1" applyBorder="1" applyAlignment="1" applyProtection="1">
      <alignment horizontal="center" vertical="top"/>
      <protection locked="0"/>
    </xf>
    <xf numFmtId="0" fontId="10" fillId="0" borderId="1" xfId="7" applyFont="1" applyBorder="1" applyAlignment="1" applyProtection="1">
      <alignment horizontal="center" vertical="top" wrapText="1"/>
      <protection locked="0"/>
    </xf>
    <xf numFmtId="9" fontId="10" fillId="0" borderId="1" xfId="7" applyNumberFormat="1" applyFont="1" applyBorder="1" applyAlignment="1" applyProtection="1">
      <alignment horizontal="center" vertical="center" wrapText="1"/>
      <protection hidden="1"/>
    </xf>
    <xf numFmtId="1" fontId="7" fillId="0" borderId="18" xfId="7" applyNumberFormat="1" applyFont="1" applyBorder="1" applyAlignment="1" applyProtection="1">
      <alignment horizontal="center" wrapText="1"/>
      <protection locked="0"/>
    </xf>
    <xf numFmtId="9" fontId="10" fillId="0" borderId="18" xfId="7" applyNumberFormat="1" applyFont="1" applyBorder="1" applyAlignment="1" applyProtection="1">
      <alignment horizontal="center" vertical="center" wrapText="1"/>
      <protection hidden="1"/>
    </xf>
    <xf numFmtId="0" fontId="16"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6" fillId="0" borderId="1" xfId="0" applyNumberFormat="1" applyFont="1" applyBorder="1" applyAlignment="1" applyProtection="1">
      <alignment horizontal="center" vertical="center"/>
      <protection locked="0"/>
    </xf>
    <xf numFmtId="0" fontId="15" fillId="0" borderId="26" xfId="0" applyFont="1" applyBorder="1" applyProtection="1">
      <protection hidden="1"/>
    </xf>
    <xf numFmtId="9" fontId="15" fillId="0" borderId="27" xfId="0" applyNumberFormat="1" applyFont="1" applyBorder="1" applyProtection="1">
      <protection hidden="1"/>
    </xf>
    <xf numFmtId="9" fontId="15" fillId="0" borderId="28" xfId="0" applyNumberFormat="1" applyFont="1" applyBorder="1" applyProtection="1">
      <protection hidden="1"/>
    </xf>
    <xf numFmtId="0" fontId="15" fillId="0" borderId="0" xfId="0" applyFont="1" applyProtection="1">
      <protection hidden="1"/>
    </xf>
    <xf numFmtId="0" fontId="15" fillId="0" borderId="16" xfId="0" applyFont="1" applyBorder="1" applyProtection="1">
      <protection hidden="1"/>
    </xf>
    <xf numFmtId="0" fontId="0" fillId="0" borderId="27" xfId="0" applyBorder="1"/>
    <xf numFmtId="0" fontId="0" fillId="0" borderId="28" xfId="0" applyBorder="1"/>
    <xf numFmtId="0" fontId="10" fillId="2" borderId="0" xfId="7" applyFont="1" applyFill="1"/>
    <xf numFmtId="1" fontId="17" fillId="0" borderId="1" xfId="7" applyNumberFormat="1" applyFont="1" applyBorder="1" applyAlignment="1" applyProtection="1">
      <alignment horizontal="center" vertical="top" wrapText="1"/>
      <protection locked="0"/>
    </xf>
    <xf numFmtId="1" fontId="9" fillId="0" borderId="1" xfId="7" applyNumberFormat="1" applyFont="1" applyBorder="1" applyAlignment="1" applyProtection="1">
      <alignment horizontal="center" vertical="center" wrapText="1"/>
      <protection locked="0"/>
    </xf>
    <xf numFmtId="1" fontId="7" fillId="0" borderId="1" xfId="7" applyNumberFormat="1" applyFont="1" applyBorder="1" applyAlignment="1" applyProtection="1">
      <alignment horizontal="center" vertical="center" wrapText="1"/>
      <protection locked="0"/>
    </xf>
    <xf numFmtId="0" fontId="12" fillId="0" borderId="0" xfId="7" applyFont="1" applyAlignment="1" applyProtection="1">
      <alignment vertical="top"/>
      <protection locked="0"/>
    </xf>
    <xf numFmtId="0" fontId="12" fillId="0" borderId="0" xfId="7" applyFont="1" applyAlignment="1" applyProtection="1">
      <alignment vertical="top" wrapText="1"/>
      <protection locked="0"/>
    </xf>
    <xf numFmtId="0" fontId="16" fillId="0" borderId="0" xfId="7" applyFont="1" applyProtection="1">
      <protection locked="0"/>
    </xf>
    <xf numFmtId="1" fontId="12" fillId="0" borderId="1" xfId="7" applyNumberFormat="1" applyFont="1" applyBorder="1" applyAlignment="1" applyProtection="1">
      <alignment horizontal="center" vertical="top" wrapText="1"/>
      <protection locked="0"/>
    </xf>
    <xf numFmtId="0" fontId="11" fillId="0" borderId="1" xfId="7" applyFont="1" applyBorder="1" applyAlignment="1" applyProtection="1">
      <alignment horizontal="center" vertical="top" wrapText="1"/>
      <protection locked="0"/>
    </xf>
    <xf numFmtId="0" fontId="12" fillId="0" borderId="1" xfId="7" applyFont="1" applyBorder="1" applyAlignment="1" applyProtection="1">
      <alignment horizontal="center" vertical="top"/>
      <protection locked="0"/>
    </xf>
    <xf numFmtId="0" fontId="9" fillId="0" borderId="1" xfId="7" applyFont="1" applyBorder="1" applyAlignment="1" applyProtection="1">
      <alignment horizontal="left" vertical="top"/>
      <protection locked="0"/>
    </xf>
    <xf numFmtId="14" fontId="9" fillId="0" borderId="1" xfId="7" applyNumberFormat="1" applyFont="1" applyBorder="1" applyAlignment="1" applyProtection="1">
      <alignment horizontal="left" vertical="top"/>
      <protection locked="0"/>
    </xf>
    <xf numFmtId="0" fontId="7" fillId="0" borderId="1" xfId="7" applyFont="1" applyBorder="1" applyAlignment="1" applyProtection="1">
      <alignment horizontal="left" vertical="center" wrapText="1"/>
      <protection locked="0"/>
    </xf>
    <xf numFmtId="14" fontId="7" fillId="0" borderId="1" xfId="7" applyNumberFormat="1" applyFont="1" applyBorder="1" applyAlignment="1" applyProtection="1">
      <alignment horizontal="left" vertical="top"/>
      <protection locked="0"/>
    </xf>
    <xf numFmtId="0" fontId="9" fillId="0" borderId="1" xfId="7" applyFont="1" applyBorder="1" applyAlignment="1" applyProtection="1">
      <alignment horizontal="left" vertical="top" wrapText="1"/>
      <protection locked="0"/>
    </xf>
    <xf numFmtId="0" fontId="12" fillId="0" borderId="1" xfId="7" applyFont="1" applyBorder="1" applyAlignment="1" applyProtection="1">
      <alignment horizontal="left" vertical="top"/>
      <protection locked="0"/>
    </xf>
    <xf numFmtId="0" fontId="7" fillId="0" borderId="1" xfId="7" applyFont="1" applyBorder="1" applyAlignment="1" applyProtection="1">
      <alignment horizontal="left" vertical="top"/>
      <protection locked="0"/>
    </xf>
    <xf numFmtId="0" fontId="7" fillId="0" borderId="1" xfId="7" applyFont="1" applyBorder="1" applyAlignment="1" applyProtection="1">
      <alignment horizontal="left" vertical="top" wrapText="1"/>
      <protection locked="0"/>
    </xf>
    <xf numFmtId="0" fontId="10" fillId="0" borderId="1" xfId="7" applyFont="1" applyBorder="1" applyAlignment="1" applyProtection="1">
      <alignment horizontal="left" vertical="top" wrapText="1"/>
      <protection locked="0"/>
    </xf>
    <xf numFmtId="0" fontId="10" fillId="0" borderId="1" xfId="7" applyFont="1" applyBorder="1" applyAlignment="1" applyProtection="1">
      <alignment horizontal="left" vertical="top"/>
      <protection locked="0"/>
    </xf>
    <xf numFmtId="0" fontId="7" fillId="0" borderId="1" xfId="7" applyFont="1" applyBorder="1" applyAlignment="1" applyProtection="1">
      <alignment horizontal="left"/>
      <protection locked="0"/>
    </xf>
    <xf numFmtId="0" fontId="13" fillId="0" borderId="1" xfId="7" applyFont="1" applyBorder="1" applyAlignment="1" applyProtection="1">
      <alignment horizontal="center"/>
      <protection locked="0"/>
    </xf>
    <xf numFmtId="0" fontId="13" fillId="0" borderId="1" xfId="7" applyFont="1" applyBorder="1" applyAlignment="1" applyProtection="1">
      <alignment horizontal="center" vertical="top"/>
      <protection locked="0"/>
    </xf>
    <xf numFmtId="0" fontId="7" fillId="0" borderId="1" xfId="7" applyFont="1" applyBorder="1" applyAlignment="1" applyProtection="1">
      <alignment horizontal="center"/>
      <protection locked="0"/>
    </xf>
    <xf numFmtId="0" fontId="7" fillId="0" borderId="1" xfId="7" applyFont="1" applyBorder="1" applyAlignment="1" applyProtection="1">
      <alignment horizontal="center" vertical="top"/>
      <protection locked="0"/>
    </xf>
    <xf numFmtId="0" fontId="10" fillId="0" borderId="1" xfId="7" applyFont="1" applyBorder="1" applyAlignment="1" applyProtection="1">
      <alignment horizontal="left"/>
      <protection locked="0"/>
    </xf>
    <xf numFmtId="0" fontId="14" fillId="0" borderId="1" xfId="1" applyBorder="1" applyAlignment="1" applyProtection="1">
      <alignment horizontal="left"/>
      <protection locked="0"/>
    </xf>
    <xf numFmtId="2" fontId="9" fillId="0" borderId="1" xfId="7" applyNumberFormat="1" applyFont="1" applyBorder="1" applyAlignment="1" applyProtection="1">
      <alignment horizontal="left" vertical="top" wrapText="1"/>
      <protection locked="0"/>
    </xf>
    <xf numFmtId="166" fontId="9" fillId="0" borderId="1" xfId="7" applyNumberFormat="1" applyFont="1" applyBorder="1" applyAlignment="1" applyProtection="1">
      <alignment horizontal="left" vertical="top"/>
      <protection locked="0"/>
    </xf>
    <xf numFmtId="2" fontId="9" fillId="0" borderId="1" xfId="7" applyNumberFormat="1" applyFont="1" applyBorder="1" applyAlignment="1" applyProtection="1">
      <alignment horizontal="left" vertical="top"/>
      <protection locked="0"/>
    </xf>
    <xf numFmtId="0" fontId="7" fillId="0" borderId="3" xfId="7" applyFont="1" applyBorder="1" applyAlignment="1" applyProtection="1">
      <alignment horizontal="left" vertical="top" wrapText="1"/>
      <protection locked="0"/>
    </xf>
    <xf numFmtId="0" fontId="7" fillId="0" borderId="4" xfId="7" applyFont="1" applyBorder="1" applyAlignment="1" applyProtection="1">
      <alignment horizontal="left" vertical="top" wrapText="1"/>
      <protection locked="0"/>
    </xf>
    <xf numFmtId="0" fontId="7" fillId="0" borderId="5" xfId="7" applyFont="1" applyBorder="1" applyAlignment="1" applyProtection="1">
      <alignment horizontal="left" vertical="top" wrapText="1"/>
      <protection locked="0"/>
    </xf>
    <xf numFmtId="0" fontId="12" fillId="0" borderId="1" xfId="7" applyFont="1" applyBorder="1" applyAlignment="1" applyProtection="1">
      <alignment horizontal="left" vertical="top" wrapText="1"/>
      <protection locked="0"/>
    </xf>
    <xf numFmtId="0" fontId="13" fillId="0" borderId="1" xfId="7" applyFont="1" applyBorder="1" applyAlignment="1" applyProtection="1">
      <alignment horizontal="left" vertical="top" wrapText="1"/>
      <protection locked="0"/>
    </xf>
    <xf numFmtId="0" fontId="13" fillId="0" borderId="1" xfId="7" applyFont="1" applyBorder="1" applyAlignment="1" applyProtection="1">
      <alignment horizontal="left" vertical="top"/>
      <protection locked="0"/>
    </xf>
    <xf numFmtId="0" fontId="13" fillId="0" borderId="3" xfId="7" applyFont="1" applyBorder="1" applyAlignment="1" applyProtection="1">
      <alignment horizontal="left" vertical="top" wrapText="1"/>
      <protection locked="0"/>
    </xf>
    <xf numFmtId="0" fontId="13" fillId="0" borderId="5" xfId="7" applyFont="1" applyBorder="1" applyAlignment="1" applyProtection="1">
      <alignment horizontal="left" vertical="top" wrapText="1"/>
      <protection locked="0"/>
    </xf>
    <xf numFmtId="0" fontId="12" fillId="0" borderId="1" xfId="7" applyFont="1" applyBorder="1" applyAlignment="1" applyProtection="1">
      <alignment vertical="top"/>
      <protection locked="0"/>
    </xf>
    <xf numFmtId="0" fontId="9" fillId="0" borderId="6" xfId="7" applyFont="1" applyBorder="1" applyAlignment="1" applyProtection="1">
      <alignment horizontal="left" vertical="top"/>
      <protection locked="0"/>
    </xf>
    <xf numFmtId="0" fontId="7" fillId="0" borderId="6" xfId="7" applyFont="1" applyBorder="1" applyAlignment="1" applyProtection="1">
      <alignment horizontal="left" vertical="top" wrapText="1"/>
      <protection locked="0"/>
    </xf>
    <xf numFmtId="0" fontId="13" fillId="0" borderId="7" xfId="7" applyFont="1" applyBorder="1" applyAlignment="1" applyProtection="1">
      <alignment horizontal="left" vertical="top" wrapText="1"/>
      <protection locked="0"/>
    </xf>
    <xf numFmtId="0" fontId="13" fillId="0" borderId="8" xfId="7" applyFont="1" applyBorder="1" applyAlignment="1" applyProtection="1">
      <alignment horizontal="left" vertical="top" wrapText="1"/>
      <protection locked="0"/>
    </xf>
    <xf numFmtId="0" fontId="13" fillId="0" borderId="9" xfId="7" applyFont="1" applyBorder="1" applyAlignment="1" applyProtection="1">
      <alignment horizontal="left" vertical="top" wrapText="1"/>
      <protection locked="0"/>
    </xf>
    <xf numFmtId="0" fontId="13" fillId="0" borderId="10" xfId="7" applyFont="1" applyBorder="1" applyAlignment="1" applyProtection="1">
      <alignment horizontal="center" vertical="top"/>
      <protection locked="0"/>
    </xf>
    <xf numFmtId="0" fontId="13" fillId="0" borderId="11" xfId="7" applyFont="1" applyBorder="1" applyAlignment="1" applyProtection="1">
      <alignment horizontal="left" vertical="top" wrapText="1"/>
      <protection locked="0"/>
    </xf>
    <xf numFmtId="0" fontId="7" fillId="0" borderId="10" xfId="7" applyFont="1" applyBorder="1" applyAlignment="1" applyProtection="1">
      <alignment horizontal="center" vertical="top" wrapText="1"/>
      <protection locked="0"/>
    </xf>
    <xf numFmtId="0" fontId="7" fillId="0" borderId="1" xfId="7" applyFont="1" applyBorder="1" applyAlignment="1" applyProtection="1">
      <alignment horizontal="center" vertical="top" wrapText="1"/>
      <protection locked="0"/>
    </xf>
    <xf numFmtId="0" fontId="7" fillId="0" borderId="1" xfId="7" applyFont="1" applyBorder="1" applyAlignment="1" applyProtection="1">
      <alignment horizontal="center" vertical="center" wrapText="1"/>
      <protection locked="0"/>
    </xf>
    <xf numFmtId="0" fontId="7" fillId="0" borderId="11" xfId="7" applyFont="1" applyBorder="1" applyAlignment="1" applyProtection="1">
      <alignment horizontal="center" vertical="center" wrapText="1"/>
      <protection locked="0"/>
    </xf>
    <xf numFmtId="0" fontId="7" fillId="0" borderId="17" xfId="7" applyFont="1" applyBorder="1" applyAlignment="1" applyProtection="1">
      <alignment horizontal="center" vertical="top" wrapText="1"/>
      <protection locked="0"/>
    </xf>
    <xf numFmtId="0" fontId="7" fillId="0" borderId="18" xfId="7" applyFont="1" applyBorder="1" applyAlignment="1" applyProtection="1">
      <alignment horizontal="center" vertical="top" wrapText="1"/>
      <protection locked="0"/>
    </xf>
    <xf numFmtId="0" fontId="12" fillId="0" borderId="20" xfId="7" applyFont="1" applyBorder="1" applyAlignment="1" applyProtection="1">
      <alignment horizontal="left" vertical="top" wrapText="1"/>
      <protection locked="0"/>
    </xf>
    <xf numFmtId="0" fontId="12" fillId="0" borderId="21" xfId="7" applyFont="1" applyBorder="1" applyAlignment="1" applyProtection="1">
      <alignment horizontal="left" vertical="top" wrapText="1"/>
      <protection locked="0"/>
    </xf>
    <xf numFmtId="0" fontId="12" fillId="0" borderId="22" xfId="7" applyFont="1" applyBorder="1" applyAlignment="1" applyProtection="1">
      <alignment horizontal="left" vertical="top" wrapText="1"/>
      <protection locked="0"/>
    </xf>
    <xf numFmtId="0" fontId="12" fillId="0" borderId="23" xfId="7" applyFont="1" applyBorder="1" applyAlignment="1" applyProtection="1">
      <alignment horizontal="left" vertical="top" wrapText="1"/>
      <protection locked="0"/>
    </xf>
    <xf numFmtId="0" fontId="12" fillId="0" borderId="24" xfId="7" applyFont="1" applyBorder="1" applyAlignment="1" applyProtection="1">
      <alignment horizontal="left" vertical="top" wrapText="1"/>
      <protection locked="0"/>
    </xf>
    <xf numFmtId="0" fontId="9" fillId="0" borderId="10" xfId="7" applyFont="1" applyBorder="1" applyAlignment="1" applyProtection="1">
      <alignment horizontal="center" vertical="top"/>
      <protection locked="0"/>
    </xf>
    <xf numFmtId="0" fontId="9" fillId="0" borderId="1" xfId="7" applyFont="1" applyBorder="1" applyAlignment="1" applyProtection="1">
      <alignment horizontal="center" vertical="top"/>
      <protection locked="0"/>
    </xf>
    <xf numFmtId="0" fontId="13" fillId="0" borderId="10" xfId="7" applyFont="1" applyBorder="1" applyAlignment="1" applyProtection="1">
      <alignment horizontal="left" vertical="top"/>
      <protection locked="0"/>
    </xf>
    <xf numFmtId="0" fontId="10" fillId="0" borderId="10" xfId="7" applyFont="1" applyBorder="1" applyAlignment="1" applyProtection="1">
      <alignment horizontal="center" vertical="top" wrapText="1"/>
      <protection locked="0"/>
    </xf>
    <xf numFmtId="0" fontId="10" fillId="0" borderId="1" xfId="7" applyFont="1" applyBorder="1" applyAlignment="1" applyProtection="1">
      <alignment horizontal="center" vertical="top" wrapText="1"/>
      <protection locked="0"/>
    </xf>
    <xf numFmtId="0" fontId="10" fillId="0" borderId="11" xfId="7" applyFont="1" applyBorder="1" applyAlignment="1" applyProtection="1">
      <alignment horizontal="center" vertical="top" wrapText="1"/>
      <protection locked="0"/>
    </xf>
    <xf numFmtId="9" fontId="7" fillId="0" borderId="1" xfId="7" applyNumberFormat="1" applyFont="1" applyBorder="1" applyAlignment="1" applyProtection="1">
      <alignment horizontal="center" vertical="center" wrapText="1"/>
      <protection hidden="1"/>
    </xf>
    <xf numFmtId="9" fontId="7" fillId="0" borderId="18" xfId="7" applyNumberFormat="1" applyFont="1" applyBorder="1" applyAlignment="1" applyProtection="1">
      <alignment horizontal="center" vertical="center" wrapText="1"/>
      <protection hidden="1"/>
    </xf>
    <xf numFmtId="9" fontId="7" fillId="0" borderId="11" xfId="7" applyNumberFormat="1" applyFont="1" applyBorder="1" applyAlignment="1" applyProtection="1">
      <alignment horizontal="center" vertical="center" wrapText="1"/>
      <protection hidden="1"/>
    </xf>
    <xf numFmtId="9" fontId="7" fillId="0" borderId="19" xfId="7" applyNumberFormat="1" applyFont="1" applyBorder="1" applyAlignment="1" applyProtection="1">
      <alignment horizontal="center" vertical="center" wrapText="1"/>
      <protection hidden="1"/>
    </xf>
    <xf numFmtId="0" fontId="10" fillId="0" borderId="10" xfId="7" applyFont="1" applyBorder="1" applyAlignment="1" applyProtection="1">
      <alignment horizontal="center" vertical="top"/>
      <protection locked="0"/>
    </xf>
    <xf numFmtId="0" fontId="10" fillId="0" borderId="1" xfId="7" applyFont="1" applyBorder="1" applyAlignment="1" applyProtection="1">
      <alignment horizontal="center" vertical="top"/>
      <protection locked="0"/>
    </xf>
    <xf numFmtId="0" fontId="10" fillId="0" borderId="17" xfId="7" applyFont="1" applyBorder="1" applyAlignment="1" applyProtection="1">
      <alignment horizontal="center" vertical="top" wrapText="1"/>
      <protection locked="0"/>
    </xf>
    <xf numFmtId="0" fontId="10" fillId="0" borderId="18" xfId="7" applyFont="1" applyBorder="1" applyAlignment="1" applyProtection="1">
      <alignment horizontal="center" vertical="top" wrapText="1"/>
      <protection locked="0"/>
    </xf>
    <xf numFmtId="0" fontId="7" fillId="0" borderId="25" xfId="7" applyFont="1" applyBorder="1" applyAlignment="1" applyProtection="1">
      <alignment horizontal="left" vertical="top"/>
      <protection locked="0"/>
    </xf>
    <xf numFmtId="1" fontId="9" fillId="0" borderId="1"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top" wrapText="1"/>
      <protection locked="0"/>
    </xf>
    <xf numFmtId="0" fontId="16"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left" vertical="center" wrapText="1"/>
      <protection locked="0"/>
    </xf>
    <xf numFmtId="1" fontId="10" fillId="0" borderId="1" xfId="0" applyNumberFormat="1" applyFont="1" applyBorder="1" applyAlignment="1" applyProtection="1">
      <alignment horizontal="center" vertical="top" wrapText="1"/>
      <protection locked="0"/>
    </xf>
    <xf numFmtId="0" fontId="10" fillId="2" borderId="1" xfId="7" applyFont="1" applyFill="1" applyBorder="1" applyAlignment="1">
      <alignment horizontal="left" vertical="top" wrapText="1"/>
    </xf>
    <xf numFmtId="9" fontId="10" fillId="0" borderId="1" xfId="7" applyNumberFormat="1" applyFont="1" applyBorder="1" applyAlignment="1" applyProtection="1">
      <alignment horizontal="center" vertical="center" wrapText="1"/>
      <protection hidden="1"/>
    </xf>
    <xf numFmtId="9" fontId="10" fillId="0" borderId="18" xfId="7" applyNumberFormat="1" applyFont="1" applyBorder="1" applyAlignment="1" applyProtection="1">
      <alignment horizontal="center" vertical="center" wrapText="1"/>
      <protection hidden="1"/>
    </xf>
    <xf numFmtId="9" fontId="10" fillId="0" borderId="11" xfId="7" applyNumberFormat="1" applyFont="1" applyBorder="1" applyAlignment="1" applyProtection="1">
      <alignment horizontal="center" vertical="center" wrapText="1"/>
      <protection hidden="1"/>
    </xf>
    <xf numFmtId="9" fontId="10" fillId="0" borderId="19" xfId="7" applyNumberFormat="1" applyFont="1" applyBorder="1" applyAlignment="1" applyProtection="1">
      <alignment horizontal="center" vertical="center" wrapText="1"/>
      <protection hidden="1"/>
    </xf>
    <xf numFmtId="1" fontId="9" fillId="0" borderId="29" xfId="7" applyNumberFormat="1" applyFont="1" applyBorder="1" applyAlignment="1" applyProtection="1">
      <alignment horizontal="center" vertical="center" wrapText="1"/>
      <protection locked="0"/>
    </xf>
    <xf numFmtId="1" fontId="9" fillId="0" borderId="30" xfId="7" applyNumberFormat="1" applyFont="1" applyBorder="1" applyAlignment="1" applyProtection="1">
      <alignment horizontal="center" vertical="center" wrapText="1"/>
      <protection locked="0"/>
    </xf>
    <xf numFmtId="1" fontId="9" fillId="0" borderId="31" xfId="7" applyNumberFormat="1" applyFont="1" applyBorder="1" applyAlignment="1" applyProtection="1">
      <alignment horizontal="center" vertical="center" wrapText="1"/>
      <protection locked="0"/>
    </xf>
    <xf numFmtId="1" fontId="9" fillId="0" borderId="32" xfId="7" applyNumberFormat="1" applyFont="1" applyBorder="1" applyAlignment="1" applyProtection="1">
      <alignment horizontal="center" vertical="center" wrapText="1"/>
      <protection locked="0"/>
    </xf>
    <xf numFmtId="1" fontId="9" fillId="0" borderId="33" xfId="7" applyNumberFormat="1" applyFont="1" applyBorder="1" applyAlignment="1" applyProtection="1">
      <alignment horizontal="center" vertical="center" wrapText="1"/>
      <protection locked="0"/>
    </xf>
    <xf numFmtId="1" fontId="9" fillId="0" borderId="34" xfId="7" applyNumberFormat="1" applyFont="1" applyBorder="1" applyAlignment="1" applyProtection="1">
      <alignment horizontal="center" vertical="center" wrapText="1"/>
      <protection locked="0"/>
    </xf>
    <xf numFmtId="1" fontId="9" fillId="0" borderId="1" xfId="7"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left" vertical="top" wrapText="1"/>
      <protection locked="0"/>
    </xf>
    <xf numFmtId="0" fontId="13" fillId="0" borderId="1" xfId="3" applyFont="1" applyBorder="1" applyAlignment="1" applyProtection="1">
      <alignment horizontal="left" vertical="top" wrapText="1"/>
      <protection locked="0"/>
    </xf>
    <xf numFmtId="1" fontId="12" fillId="0" borderId="1" xfId="7" applyNumberFormat="1" applyFont="1" applyBorder="1" applyAlignment="1" applyProtection="1">
      <alignment horizontal="center" vertical="top" wrapText="1"/>
      <protection locked="0"/>
    </xf>
    <xf numFmtId="1" fontId="12" fillId="0" borderId="1" xfId="7" applyNumberFormat="1" applyFont="1" applyBorder="1" applyAlignment="1" applyProtection="1">
      <alignment horizontal="center" vertical="center" wrapText="1"/>
      <protection locked="0"/>
    </xf>
    <xf numFmtId="0" fontId="13" fillId="0" borderId="1" xfId="7" applyFont="1" applyBorder="1" applyAlignment="1" applyProtection="1">
      <alignment horizontal="center" vertical="top" wrapText="1"/>
      <protection locked="0"/>
    </xf>
    <xf numFmtId="0" fontId="18" fillId="0" borderId="1" xfId="7" applyFont="1" applyBorder="1" applyAlignment="1" applyProtection="1">
      <alignment horizontal="center" vertical="top" wrapText="1"/>
      <protection locked="0"/>
    </xf>
    <xf numFmtId="0" fontId="9" fillId="0" borderId="1" xfId="7" applyFont="1" applyBorder="1" applyAlignment="1" applyProtection="1">
      <alignment vertical="top"/>
      <protection locked="0"/>
    </xf>
    <xf numFmtId="0" fontId="0" fillId="2" borderId="1" xfId="0" applyFill="1" applyBorder="1" applyAlignment="1">
      <alignment horizontal="center" wrapText="1"/>
    </xf>
    <xf numFmtId="0" fontId="3" fillId="0" borderId="1" xfId="0" applyFont="1" applyBorder="1" applyAlignment="1">
      <alignment horizontal="center"/>
    </xf>
    <xf numFmtId="0" fontId="3" fillId="0" borderId="1" xfId="10" applyFont="1" applyBorder="1" applyAlignment="1">
      <alignment horizontal="left"/>
    </xf>
  </cellXfs>
  <cellStyles count="11">
    <cellStyle name="Comma 2" xfId="2" xr:uid="{00000000-0005-0000-0000-000000000000}"/>
    <cellStyle name="Excel Built-in Normal" xfId="3" xr:uid="{00000000-0005-0000-0000-000001000000}"/>
    <cellStyle name="Excel Built-in Normal 2" xfId="4" xr:uid="{00000000-0005-0000-0000-000002000000}"/>
    <cellStyle name="Hyperlink" xfId="1" builtinId="8"/>
    <cellStyle name="Normal" xfId="0" builtinId="0"/>
    <cellStyle name="Normal 2" xfId="5" xr:uid="{00000000-0005-0000-0000-000005000000}"/>
    <cellStyle name="Normal 2 2"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730625</xdr:colOff>
      <xdr:row>247</xdr:row>
      <xdr:rowOff>77001</xdr:rowOff>
    </xdr:from>
    <xdr:to>
      <xdr:col>7</xdr:col>
      <xdr:colOff>38778</xdr:colOff>
      <xdr:row>261</xdr:row>
      <xdr:rowOff>168775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a:xfrm>
          <a:off x="730250" y="50813970"/>
          <a:ext cx="4861560" cy="2891790"/>
        </a:xfrm>
        <a:prstGeom prst="rect">
          <a:avLst/>
        </a:prstGeom>
        <a:ln>
          <a:solidFill>
            <a:schemeClr val="tx1"/>
          </a:solidFill>
        </a:ln>
      </xdr:spPr>
    </xdr:pic>
    <xdr:clientData/>
  </xdr:twoCellAnchor>
  <xdr:twoCellAnchor editAs="oneCell">
    <xdr:from>
      <xdr:col>0</xdr:col>
      <xdr:colOff>764242</xdr:colOff>
      <xdr:row>231</xdr:row>
      <xdr:rowOff>179293</xdr:rowOff>
    </xdr:from>
    <xdr:to>
      <xdr:col>7</xdr:col>
      <xdr:colOff>72395</xdr:colOff>
      <xdr:row>246</xdr:row>
      <xdr:rowOff>71906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a:xfrm>
          <a:off x="762000" y="47715805"/>
          <a:ext cx="4863465" cy="2893060"/>
        </a:xfrm>
        <a:prstGeom prst="rect">
          <a:avLst/>
        </a:prstGeom>
        <a:ln>
          <a:solidFill>
            <a:schemeClr val="tx1"/>
          </a:solidFill>
        </a:ln>
      </xdr:spPr>
    </xdr:pic>
    <xdr:clientData/>
  </xdr:twoCellAnchor>
  <xdr:twoCellAnchor>
    <xdr:from>
      <xdr:col>9</xdr:col>
      <xdr:colOff>85090</xdr:colOff>
      <xdr:row>186</xdr:row>
      <xdr:rowOff>50800</xdr:rowOff>
    </xdr:from>
    <xdr:to>
      <xdr:col>18</xdr:col>
      <xdr:colOff>407317</xdr:colOff>
      <xdr:row>224</xdr:row>
      <xdr:rowOff>81650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8078470" y="38943280"/>
          <a:ext cx="6151527" cy="7551790"/>
          <a:chOff x="222250" y="39109650"/>
          <a:chExt cx="6244237" cy="7504800"/>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375239" y="44814450"/>
            <a:ext cx="3997113" cy="1800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22250" y="39109650"/>
            <a:ext cx="1430338" cy="270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431516" y="39109650"/>
            <a:ext cx="1430338" cy="2700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826883" y="39109650"/>
            <a:ext cx="1430338" cy="270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260985" y="41962050"/>
            <a:ext cx="1430338" cy="2700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658627" y="41962050"/>
            <a:ext cx="1430338" cy="2700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5036149" y="39109650"/>
            <a:ext cx="1430338" cy="270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051719" y="41962050"/>
            <a:ext cx="1430338" cy="2700000"/>
          </a:xfrm>
          <a:prstGeom prst="rect">
            <a:avLst/>
          </a:prstGeom>
          <a:ln>
            <a:solidFill>
              <a:schemeClr val="tx1"/>
            </a:solidFill>
          </a:ln>
        </xdr:spPr>
      </xdr:pic>
    </xdr:grpSp>
    <xdr:clientData/>
  </xdr:twoCellAnchor>
  <xdr:twoCellAnchor>
    <xdr:from>
      <xdr:col>0</xdr:col>
      <xdr:colOff>586740</xdr:colOff>
      <xdr:row>189</xdr:row>
      <xdr:rowOff>38100</xdr:rowOff>
    </xdr:from>
    <xdr:to>
      <xdr:col>7</xdr:col>
      <xdr:colOff>232446</xdr:colOff>
      <xdr:row>223</xdr:row>
      <xdr:rowOff>109022</xdr:rowOff>
    </xdr:to>
    <xdr:grpSp>
      <xdr:nvGrpSpPr>
        <xdr:cNvPr id="23" name="Group 22">
          <a:extLst>
            <a:ext uri="{FF2B5EF4-FFF2-40B4-BE49-F238E27FC236}">
              <a16:creationId xmlns:a16="http://schemas.microsoft.com/office/drawing/2014/main" id="{4366B522-592B-A6F1-B59D-BA8AECE9D41F}"/>
            </a:ext>
          </a:extLst>
        </xdr:cNvPr>
        <xdr:cNvGrpSpPr/>
      </xdr:nvGrpSpPr>
      <xdr:grpSpPr>
        <a:xfrm>
          <a:off x="586740" y="39524940"/>
          <a:ext cx="5375946" cy="6799382"/>
          <a:chOff x="511761" y="196386"/>
          <a:chExt cx="5375946" cy="6799382"/>
        </a:xfrm>
      </xdr:grpSpPr>
      <xdr:grpSp>
        <xdr:nvGrpSpPr>
          <xdr:cNvPr id="24" name="Group 23">
            <a:extLst>
              <a:ext uri="{FF2B5EF4-FFF2-40B4-BE49-F238E27FC236}">
                <a16:creationId xmlns:a16="http://schemas.microsoft.com/office/drawing/2014/main" id="{77852172-9B07-A4C3-6717-76D548E1C1D4}"/>
              </a:ext>
            </a:extLst>
          </xdr:cNvPr>
          <xdr:cNvGrpSpPr/>
        </xdr:nvGrpSpPr>
        <xdr:grpSpPr>
          <a:xfrm>
            <a:off x="1246573" y="5195768"/>
            <a:ext cx="3906322" cy="1800000"/>
            <a:chOff x="-321367" y="5311518"/>
            <a:chExt cx="3906322" cy="1800000"/>
          </a:xfrm>
        </xdr:grpSpPr>
        <xdr:pic>
          <xdr:nvPicPr>
            <xdr:cNvPr id="40" name="Picture 39">
              <a:extLst>
                <a:ext uri="{FF2B5EF4-FFF2-40B4-BE49-F238E27FC236}">
                  <a16:creationId xmlns:a16="http://schemas.microsoft.com/office/drawing/2014/main" id="{672B65D8-06AC-D248-7B2F-5AF7F81CA9B7}"/>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2236361" y="5311518"/>
              <a:ext cx="1348594" cy="1800000"/>
            </a:xfrm>
            <a:prstGeom prst="rect">
              <a:avLst/>
            </a:prstGeom>
            <a:ln>
              <a:solidFill>
                <a:schemeClr val="tx1"/>
              </a:solidFill>
            </a:ln>
          </xdr:spPr>
        </xdr:pic>
        <xdr:pic>
          <xdr:nvPicPr>
            <xdr:cNvPr id="41" name="Picture 40">
              <a:extLst>
                <a:ext uri="{FF2B5EF4-FFF2-40B4-BE49-F238E27FC236}">
                  <a16:creationId xmlns:a16="http://schemas.microsoft.com/office/drawing/2014/main" id="{A57C8F1B-CD51-89E9-CA71-9474F7D0D237}"/>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321367" y="5311518"/>
              <a:ext cx="2398065" cy="1800000"/>
            </a:xfrm>
            <a:prstGeom prst="rect">
              <a:avLst/>
            </a:prstGeom>
            <a:ln>
              <a:solidFill>
                <a:schemeClr val="tx1"/>
              </a:solidFill>
            </a:ln>
          </xdr:spPr>
        </xdr:pic>
      </xdr:grpSp>
      <xdr:grpSp>
        <xdr:nvGrpSpPr>
          <xdr:cNvPr id="33" name="Group 32">
            <a:extLst>
              <a:ext uri="{FF2B5EF4-FFF2-40B4-BE49-F238E27FC236}">
                <a16:creationId xmlns:a16="http://schemas.microsoft.com/office/drawing/2014/main" id="{44EA17FB-0796-C914-78C1-A0AD565C6252}"/>
              </a:ext>
            </a:extLst>
          </xdr:cNvPr>
          <xdr:cNvGrpSpPr/>
        </xdr:nvGrpSpPr>
        <xdr:grpSpPr>
          <a:xfrm>
            <a:off x="511761" y="196386"/>
            <a:ext cx="5375946" cy="2520000"/>
            <a:chOff x="511761" y="196386"/>
            <a:chExt cx="5375946" cy="2520000"/>
          </a:xfrm>
        </xdr:grpSpPr>
        <xdr:pic>
          <xdr:nvPicPr>
            <xdr:cNvPr id="38" name="Picture 37">
              <a:extLst>
                <a:ext uri="{FF2B5EF4-FFF2-40B4-BE49-F238E27FC236}">
                  <a16:creationId xmlns:a16="http://schemas.microsoft.com/office/drawing/2014/main" id="{471FF73C-DD35-4FFF-91B3-C11B13CF8229}"/>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3999676" y="196386"/>
              <a:ext cx="1888031" cy="2520000"/>
            </a:xfrm>
            <a:prstGeom prst="rect">
              <a:avLst/>
            </a:prstGeom>
            <a:ln>
              <a:solidFill>
                <a:schemeClr val="tx1"/>
              </a:solidFill>
            </a:ln>
          </xdr:spPr>
        </xdr:pic>
        <xdr:pic>
          <xdr:nvPicPr>
            <xdr:cNvPr id="39" name="Picture 38">
              <a:extLst>
                <a:ext uri="{FF2B5EF4-FFF2-40B4-BE49-F238E27FC236}">
                  <a16:creationId xmlns:a16="http://schemas.microsoft.com/office/drawing/2014/main" id="{B20B5726-F8D1-9E34-2B59-5E15FF2EE7BC}"/>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511761" y="196386"/>
              <a:ext cx="3342912" cy="2520000"/>
            </a:xfrm>
            <a:prstGeom prst="rect">
              <a:avLst/>
            </a:prstGeom>
            <a:ln>
              <a:solidFill>
                <a:schemeClr val="tx1"/>
              </a:solidFill>
            </a:ln>
          </xdr:spPr>
        </xdr:pic>
      </xdr:grpSp>
      <xdr:grpSp>
        <xdr:nvGrpSpPr>
          <xdr:cNvPr id="34" name="Group 33">
            <a:extLst>
              <a:ext uri="{FF2B5EF4-FFF2-40B4-BE49-F238E27FC236}">
                <a16:creationId xmlns:a16="http://schemas.microsoft.com/office/drawing/2014/main" id="{5FF49E02-6A18-16FE-9022-EC450E7F8654}"/>
              </a:ext>
            </a:extLst>
          </xdr:cNvPr>
          <xdr:cNvGrpSpPr/>
        </xdr:nvGrpSpPr>
        <xdr:grpSpPr>
          <a:xfrm>
            <a:off x="611866" y="2876077"/>
            <a:ext cx="5175736" cy="2160502"/>
            <a:chOff x="458386" y="2933952"/>
            <a:chExt cx="5175736" cy="2160502"/>
          </a:xfrm>
        </xdr:grpSpPr>
        <xdr:pic>
          <xdr:nvPicPr>
            <xdr:cNvPr id="35" name="Picture 34">
              <a:extLst>
                <a:ext uri="{FF2B5EF4-FFF2-40B4-BE49-F238E27FC236}">
                  <a16:creationId xmlns:a16="http://schemas.microsoft.com/office/drawing/2014/main" id="{A0FBEAB7-AC42-43A2-0B99-53720D092244}"/>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015810" y="2933952"/>
              <a:ext cx="1618312" cy="2160000"/>
            </a:xfrm>
            <a:prstGeom prst="rect">
              <a:avLst/>
            </a:prstGeom>
            <a:ln>
              <a:solidFill>
                <a:schemeClr val="tx1"/>
              </a:solidFill>
            </a:ln>
          </xdr:spPr>
        </xdr:pic>
        <xdr:pic>
          <xdr:nvPicPr>
            <xdr:cNvPr id="36" name="Picture 35">
              <a:extLst>
                <a:ext uri="{FF2B5EF4-FFF2-40B4-BE49-F238E27FC236}">
                  <a16:creationId xmlns:a16="http://schemas.microsoft.com/office/drawing/2014/main" id="{1341C18D-38B7-BED2-C871-567E030C4F93}"/>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458386" y="2933952"/>
              <a:ext cx="1618312" cy="2160000"/>
            </a:xfrm>
            <a:prstGeom prst="rect">
              <a:avLst/>
            </a:prstGeom>
            <a:ln>
              <a:solidFill>
                <a:schemeClr val="tx1"/>
              </a:solidFill>
            </a:ln>
          </xdr:spPr>
        </xdr:pic>
        <xdr:pic>
          <xdr:nvPicPr>
            <xdr:cNvPr id="37" name="Picture 36">
              <a:extLst>
                <a:ext uri="{FF2B5EF4-FFF2-40B4-BE49-F238E27FC236}">
                  <a16:creationId xmlns:a16="http://schemas.microsoft.com/office/drawing/2014/main" id="{4CDCAF7E-99A4-6D77-2B4F-767F02FC4B39}"/>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236361" y="2934454"/>
              <a:ext cx="1618312" cy="216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422664</xdr:colOff>
      <xdr:row>0</xdr:row>
      <xdr:rowOff>171450</xdr:rowOff>
    </xdr:from>
    <xdr:to>
      <xdr:col>9</xdr:col>
      <xdr:colOff>57186</xdr:colOff>
      <xdr:row>16</xdr:row>
      <xdr:rowOff>3450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5525" y="171450"/>
          <a:ext cx="2035175" cy="2879725"/>
        </a:xfrm>
        <a:prstGeom prst="rect">
          <a:avLst/>
        </a:prstGeom>
      </xdr:spPr>
    </xdr:pic>
    <xdr:clientData/>
  </xdr:twoCellAnchor>
  <xdr:twoCellAnchor editAs="oneCell">
    <xdr:from>
      <xdr:col>2</xdr:col>
      <xdr:colOff>0</xdr:colOff>
      <xdr:row>1</xdr:row>
      <xdr:rowOff>0</xdr:rowOff>
    </xdr:from>
    <xdr:to>
      <xdr:col>5</xdr:col>
      <xdr:colOff>244122</xdr:colOff>
      <xdr:row>16</xdr:row>
      <xdr:rowOff>22500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3025" y="190500"/>
          <a:ext cx="2044065" cy="2879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6</xdr:col>
      <xdr:colOff>420820</xdr:colOff>
      <xdr:row>26</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00075" y="1714500"/>
          <a:ext cx="6725920" cy="359981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6NaSTH7wt1XHLqY28"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31"/>
  <sheetViews>
    <sheetView tabSelected="1" showWhiteSpace="0" view="pageBreakPreview" topLeftCell="A93" zoomScaleNormal="100" zoomScaleSheetLayoutView="100" workbookViewId="0">
      <selection activeCell="C97" sqref="C97:H97"/>
    </sheetView>
  </sheetViews>
  <sheetFormatPr defaultColWidth="9.21875" defaultRowHeight="15.6"/>
  <cols>
    <col min="1" max="1" width="11.44140625" style="24" customWidth="1"/>
    <col min="2" max="2" width="11.21875" style="24" customWidth="1"/>
    <col min="3" max="4" width="12.77734375" style="24" customWidth="1"/>
    <col min="5" max="7" width="11.77734375" style="24" customWidth="1"/>
    <col min="8" max="8" width="12.5546875" style="24" customWidth="1"/>
    <col min="9" max="9" width="20.44140625" style="25" customWidth="1"/>
    <col min="10" max="10" width="11.21875" style="25" customWidth="1"/>
    <col min="11" max="252" width="9.21875" style="25"/>
    <col min="253" max="253" width="8.77734375" style="25" customWidth="1"/>
    <col min="254" max="254" width="9.77734375" style="25" customWidth="1"/>
    <col min="255" max="255" width="14.44140625" style="25" customWidth="1"/>
    <col min="256" max="256" width="7.21875" style="25" customWidth="1"/>
    <col min="257" max="257" width="5.5546875" style="25" customWidth="1"/>
    <col min="258" max="258" width="9" style="25" customWidth="1"/>
    <col min="259" max="260" width="9.77734375" style="25" customWidth="1"/>
    <col min="261" max="261" width="11.21875" style="25" customWidth="1"/>
    <col min="262" max="262" width="2.77734375" style="25" customWidth="1"/>
    <col min="263" max="263" width="3.5546875" style="25" customWidth="1"/>
    <col min="264" max="508" width="9.21875" style="25"/>
    <col min="509" max="509" width="8.77734375" style="25" customWidth="1"/>
    <col min="510" max="510" width="9.77734375" style="25" customWidth="1"/>
    <col min="511" max="511" width="14.44140625" style="25" customWidth="1"/>
    <col min="512" max="512" width="7.21875" style="25" customWidth="1"/>
    <col min="513" max="513" width="5.5546875" style="25" customWidth="1"/>
    <col min="514" max="514" width="9" style="25" customWidth="1"/>
    <col min="515" max="516" width="9.77734375" style="25" customWidth="1"/>
    <col min="517" max="517" width="11.21875" style="25" customWidth="1"/>
    <col min="518" max="518" width="2.77734375" style="25" customWidth="1"/>
    <col min="519" max="519" width="3.5546875" style="25" customWidth="1"/>
    <col min="520" max="764" width="9.21875" style="25"/>
    <col min="765" max="765" width="8.77734375" style="25" customWidth="1"/>
    <col min="766" max="766" width="9.77734375" style="25" customWidth="1"/>
    <col min="767" max="767" width="14.44140625" style="25" customWidth="1"/>
    <col min="768" max="768" width="7.21875" style="25" customWidth="1"/>
    <col min="769" max="769" width="5.5546875" style="25" customWidth="1"/>
    <col min="770" max="770" width="9" style="25" customWidth="1"/>
    <col min="771" max="772" width="9.77734375" style="25" customWidth="1"/>
    <col min="773" max="773" width="11.21875" style="25" customWidth="1"/>
    <col min="774" max="774" width="2.77734375" style="25" customWidth="1"/>
    <col min="775" max="775" width="3.5546875" style="25" customWidth="1"/>
    <col min="776" max="1020" width="9.21875" style="25"/>
    <col min="1021" max="1021" width="8.77734375" style="25" customWidth="1"/>
    <col min="1022" max="1022" width="9.77734375" style="25" customWidth="1"/>
    <col min="1023" max="1023" width="14.44140625" style="25" customWidth="1"/>
    <col min="1024" max="1024" width="7.21875" style="25" customWidth="1"/>
    <col min="1025" max="1025" width="5.5546875" style="25" customWidth="1"/>
    <col min="1026" max="1026" width="9" style="25" customWidth="1"/>
    <col min="1027" max="1028" width="9.77734375" style="25" customWidth="1"/>
    <col min="1029" max="1029" width="11.21875" style="25" customWidth="1"/>
    <col min="1030" max="1030" width="2.77734375" style="25" customWidth="1"/>
    <col min="1031" max="1031" width="3.5546875" style="25" customWidth="1"/>
    <col min="1032" max="1276" width="9.21875" style="25"/>
    <col min="1277" max="1277" width="8.77734375" style="25" customWidth="1"/>
    <col min="1278" max="1278" width="9.77734375" style="25" customWidth="1"/>
    <col min="1279" max="1279" width="14.44140625" style="25" customWidth="1"/>
    <col min="1280" max="1280" width="7.21875" style="25" customWidth="1"/>
    <col min="1281" max="1281" width="5.5546875" style="25" customWidth="1"/>
    <col min="1282" max="1282" width="9" style="25" customWidth="1"/>
    <col min="1283" max="1284" width="9.77734375" style="25" customWidth="1"/>
    <col min="1285" max="1285" width="11.21875" style="25" customWidth="1"/>
    <col min="1286" max="1286" width="2.77734375" style="25" customWidth="1"/>
    <col min="1287" max="1287" width="3.5546875" style="25" customWidth="1"/>
    <col min="1288" max="1532" width="9.21875" style="25"/>
    <col min="1533" max="1533" width="8.77734375" style="25" customWidth="1"/>
    <col min="1534" max="1534" width="9.77734375" style="25" customWidth="1"/>
    <col min="1535" max="1535" width="14.44140625" style="25" customWidth="1"/>
    <col min="1536" max="1536" width="7.21875" style="25" customWidth="1"/>
    <col min="1537" max="1537" width="5.5546875" style="25" customWidth="1"/>
    <col min="1538" max="1538" width="9" style="25" customWidth="1"/>
    <col min="1539" max="1540" width="9.77734375" style="25" customWidth="1"/>
    <col min="1541" max="1541" width="11.21875" style="25" customWidth="1"/>
    <col min="1542" max="1542" width="2.77734375" style="25" customWidth="1"/>
    <col min="1543" max="1543" width="3.5546875" style="25" customWidth="1"/>
    <col min="1544" max="1788" width="9.21875" style="25"/>
    <col min="1789" max="1789" width="8.77734375" style="25" customWidth="1"/>
    <col min="1790" max="1790" width="9.77734375" style="25" customWidth="1"/>
    <col min="1791" max="1791" width="14.44140625" style="25" customWidth="1"/>
    <col min="1792" max="1792" width="7.21875" style="25" customWidth="1"/>
    <col min="1793" max="1793" width="5.5546875" style="25" customWidth="1"/>
    <col min="1794" max="1794" width="9" style="25" customWidth="1"/>
    <col min="1795" max="1796" width="9.77734375" style="25" customWidth="1"/>
    <col min="1797" max="1797" width="11.21875" style="25" customWidth="1"/>
    <col min="1798" max="1798" width="2.77734375" style="25" customWidth="1"/>
    <col min="1799" max="1799" width="3.5546875" style="25" customWidth="1"/>
    <col min="1800" max="2044" width="9.21875" style="25"/>
    <col min="2045" max="2045" width="8.77734375" style="25" customWidth="1"/>
    <col min="2046" max="2046" width="9.77734375" style="25" customWidth="1"/>
    <col min="2047" max="2047" width="14.44140625" style="25" customWidth="1"/>
    <col min="2048" max="2048" width="7.21875" style="25" customWidth="1"/>
    <col min="2049" max="2049" width="5.5546875" style="25" customWidth="1"/>
    <col min="2050" max="2050" width="9" style="25" customWidth="1"/>
    <col min="2051" max="2052" width="9.77734375" style="25" customWidth="1"/>
    <col min="2053" max="2053" width="11.21875" style="25" customWidth="1"/>
    <col min="2054" max="2054" width="2.77734375" style="25" customWidth="1"/>
    <col min="2055" max="2055" width="3.5546875" style="25" customWidth="1"/>
    <col min="2056" max="2300" width="9.21875" style="25"/>
    <col min="2301" max="2301" width="8.77734375" style="25" customWidth="1"/>
    <col min="2302" max="2302" width="9.77734375" style="25" customWidth="1"/>
    <col min="2303" max="2303" width="14.44140625" style="25" customWidth="1"/>
    <col min="2304" max="2304" width="7.21875" style="25" customWidth="1"/>
    <col min="2305" max="2305" width="5.5546875" style="25" customWidth="1"/>
    <col min="2306" max="2306" width="9" style="25" customWidth="1"/>
    <col min="2307" max="2308" width="9.77734375" style="25" customWidth="1"/>
    <col min="2309" max="2309" width="11.21875" style="25" customWidth="1"/>
    <col min="2310" max="2310" width="2.77734375" style="25" customWidth="1"/>
    <col min="2311" max="2311" width="3.5546875" style="25" customWidth="1"/>
    <col min="2312" max="2556" width="9.21875" style="25"/>
    <col min="2557" max="2557" width="8.77734375" style="25" customWidth="1"/>
    <col min="2558" max="2558" width="9.77734375" style="25" customWidth="1"/>
    <col min="2559" max="2559" width="14.44140625" style="25" customWidth="1"/>
    <col min="2560" max="2560" width="7.21875" style="25" customWidth="1"/>
    <col min="2561" max="2561" width="5.5546875" style="25" customWidth="1"/>
    <col min="2562" max="2562" width="9" style="25" customWidth="1"/>
    <col min="2563" max="2564" width="9.77734375" style="25" customWidth="1"/>
    <col min="2565" max="2565" width="11.21875" style="25" customWidth="1"/>
    <col min="2566" max="2566" width="2.77734375" style="25" customWidth="1"/>
    <col min="2567" max="2567" width="3.5546875" style="25" customWidth="1"/>
    <col min="2568" max="2812" width="9.21875" style="25"/>
    <col min="2813" max="2813" width="8.77734375" style="25" customWidth="1"/>
    <col min="2814" max="2814" width="9.77734375" style="25" customWidth="1"/>
    <col min="2815" max="2815" width="14.44140625" style="25" customWidth="1"/>
    <col min="2816" max="2816" width="7.21875" style="25" customWidth="1"/>
    <col min="2817" max="2817" width="5.5546875" style="25" customWidth="1"/>
    <col min="2818" max="2818" width="9" style="25" customWidth="1"/>
    <col min="2819" max="2820" width="9.77734375" style="25" customWidth="1"/>
    <col min="2821" max="2821" width="11.21875" style="25" customWidth="1"/>
    <col min="2822" max="2822" width="2.77734375" style="25" customWidth="1"/>
    <col min="2823" max="2823" width="3.5546875" style="25" customWidth="1"/>
    <col min="2824" max="3068" width="9.21875" style="25"/>
    <col min="3069" max="3069" width="8.77734375" style="25" customWidth="1"/>
    <col min="3070" max="3070" width="9.77734375" style="25" customWidth="1"/>
    <col min="3071" max="3071" width="14.44140625" style="25" customWidth="1"/>
    <col min="3072" max="3072" width="7.21875" style="25" customWidth="1"/>
    <col min="3073" max="3073" width="5.5546875" style="25" customWidth="1"/>
    <col min="3074" max="3074" width="9" style="25" customWidth="1"/>
    <col min="3075" max="3076" width="9.77734375" style="25" customWidth="1"/>
    <col min="3077" max="3077" width="11.21875" style="25" customWidth="1"/>
    <col min="3078" max="3078" width="2.77734375" style="25" customWidth="1"/>
    <col min="3079" max="3079" width="3.5546875" style="25" customWidth="1"/>
    <col min="3080" max="3324" width="9.21875" style="25"/>
    <col min="3325" max="3325" width="8.77734375" style="25" customWidth="1"/>
    <col min="3326" max="3326" width="9.77734375" style="25" customWidth="1"/>
    <col min="3327" max="3327" width="14.44140625" style="25" customWidth="1"/>
    <col min="3328" max="3328" width="7.21875" style="25" customWidth="1"/>
    <col min="3329" max="3329" width="5.5546875" style="25" customWidth="1"/>
    <col min="3330" max="3330" width="9" style="25" customWidth="1"/>
    <col min="3331" max="3332" width="9.77734375" style="25" customWidth="1"/>
    <col min="3333" max="3333" width="11.21875" style="25" customWidth="1"/>
    <col min="3334" max="3334" width="2.77734375" style="25" customWidth="1"/>
    <col min="3335" max="3335" width="3.5546875" style="25" customWidth="1"/>
    <col min="3336" max="3580" width="9.21875" style="25"/>
    <col min="3581" max="3581" width="8.77734375" style="25" customWidth="1"/>
    <col min="3582" max="3582" width="9.77734375" style="25" customWidth="1"/>
    <col min="3583" max="3583" width="14.44140625" style="25" customWidth="1"/>
    <col min="3584" max="3584" width="7.21875" style="25" customWidth="1"/>
    <col min="3585" max="3585" width="5.5546875" style="25" customWidth="1"/>
    <col min="3586" max="3586" width="9" style="25" customWidth="1"/>
    <col min="3587" max="3588" width="9.77734375" style="25" customWidth="1"/>
    <col min="3589" max="3589" width="11.21875" style="25" customWidth="1"/>
    <col min="3590" max="3590" width="2.77734375" style="25" customWidth="1"/>
    <col min="3591" max="3591" width="3.5546875" style="25" customWidth="1"/>
    <col min="3592" max="3836" width="9.21875" style="25"/>
    <col min="3837" max="3837" width="8.77734375" style="25" customWidth="1"/>
    <col min="3838" max="3838" width="9.77734375" style="25" customWidth="1"/>
    <col min="3839" max="3839" width="14.44140625" style="25" customWidth="1"/>
    <col min="3840" max="3840" width="7.21875" style="25" customWidth="1"/>
    <col min="3841" max="3841" width="5.5546875" style="25" customWidth="1"/>
    <col min="3842" max="3842" width="9" style="25" customWidth="1"/>
    <col min="3843" max="3844" width="9.77734375" style="25" customWidth="1"/>
    <col min="3845" max="3845" width="11.21875" style="25" customWidth="1"/>
    <col min="3846" max="3846" width="2.77734375" style="25" customWidth="1"/>
    <col min="3847" max="3847" width="3.5546875" style="25" customWidth="1"/>
    <col min="3848" max="4092" width="9.21875" style="25"/>
    <col min="4093" max="4093" width="8.77734375" style="25" customWidth="1"/>
    <col min="4094" max="4094" width="9.77734375" style="25" customWidth="1"/>
    <col min="4095" max="4095" width="14.44140625" style="25" customWidth="1"/>
    <col min="4096" max="4096" width="7.21875" style="25" customWidth="1"/>
    <col min="4097" max="4097" width="5.5546875" style="25" customWidth="1"/>
    <col min="4098" max="4098" width="9" style="25" customWidth="1"/>
    <col min="4099" max="4100" width="9.77734375" style="25" customWidth="1"/>
    <col min="4101" max="4101" width="11.21875" style="25" customWidth="1"/>
    <col min="4102" max="4102" width="2.77734375" style="25" customWidth="1"/>
    <col min="4103" max="4103" width="3.5546875" style="25" customWidth="1"/>
    <col min="4104" max="4348" width="9.21875" style="25"/>
    <col min="4349" max="4349" width="8.77734375" style="25" customWidth="1"/>
    <col min="4350" max="4350" width="9.77734375" style="25" customWidth="1"/>
    <col min="4351" max="4351" width="14.44140625" style="25" customWidth="1"/>
    <col min="4352" max="4352" width="7.21875" style="25" customWidth="1"/>
    <col min="4353" max="4353" width="5.5546875" style="25" customWidth="1"/>
    <col min="4354" max="4354" width="9" style="25" customWidth="1"/>
    <col min="4355" max="4356" width="9.77734375" style="25" customWidth="1"/>
    <col min="4357" max="4357" width="11.21875" style="25" customWidth="1"/>
    <col min="4358" max="4358" width="2.77734375" style="25" customWidth="1"/>
    <col min="4359" max="4359" width="3.5546875" style="25" customWidth="1"/>
    <col min="4360" max="4604" width="9.21875" style="25"/>
    <col min="4605" max="4605" width="8.77734375" style="25" customWidth="1"/>
    <col min="4606" max="4606" width="9.77734375" style="25" customWidth="1"/>
    <col min="4607" max="4607" width="14.44140625" style="25" customWidth="1"/>
    <col min="4608" max="4608" width="7.21875" style="25" customWidth="1"/>
    <col min="4609" max="4609" width="5.5546875" style="25" customWidth="1"/>
    <col min="4610" max="4610" width="9" style="25" customWidth="1"/>
    <col min="4611" max="4612" width="9.77734375" style="25" customWidth="1"/>
    <col min="4613" max="4613" width="11.21875" style="25" customWidth="1"/>
    <col min="4614" max="4614" width="2.77734375" style="25" customWidth="1"/>
    <col min="4615" max="4615" width="3.5546875" style="25" customWidth="1"/>
    <col min="4616" max="4860" width="9.21875" style="25"/>
    <col min="4861" max="4861" width="8.77734375" style="25" customWidth="1"/>
    <col min="4862" max="4862" width="9.77734375" style="25" customWidth="1"/>
    <col min="4863" max="4863" width="14.44140625" style="25" customWidth="1"/>
    <col min="4864" max="4864" width="7.21875" style="25" customWidth="1"/>
    <col min="4865" max="4865" width="5.5546875" style="25" customWidth="1"/>
    <col min="4866" max="4866" width="9" style="25" customWidth="1"/>
    <col min="4867" max="4868" width="9.77734375" style="25" customWidth="1"/>
    <col min="4869" max="4869" width="11.21875" style="25" customWidth="1"/>
    <col min="4870" max="4870" width="2.77734375" style="25" customWidth="1"/>
    <col min="4871" max="4871" width="3.5546875" style="25" customWidth="1"/>
    <col min="4872" max="5116" width="9.21875" style="25"/>
    <col min="5117" max="5117" width="8.77734375" style="25" customWidth="1"/>
    <col min="5118" max="5118" width="9.77734375" style="25" customWidth="1"/>
    <col min="5119" max="5119" width="14.44140625" style="25" customWidth="1"/>
    <col min="5120" max="5120" width="7.21875" style="25" customWidth="1"/>
    <col min="5121" max="5121" width="5.5546875" style="25" customWidth="1"/>
    <col min="5122" max="5122" width="9" style="25" customWidth="1"/>
    <col min="5123" max="5124" width="9.77734375" style="25" customWidth="1"/>
    <col min="5125" max="5125" width="11.21875" style="25" customWidth="1"/>
    <col min="5126" max="5126" width="2.77734375" style="25" customWidth="1"/>
    <col min="5127" max="5127" width="3.5546875" style="25" customWidth="1"/>
    <col min="5128" max="5372" width="9.21875" style="25"/>
    <col min="5373" max="5373" width="8.77734375" style="25" customWidth="1"/>
    <col min="5374" max="5374" width="9.77734375" style="25" customWidth="1"/>
    <col min="5375" max="5375" width="14.44140625" style="25" customWidth="1"/>
    <col min="5376" max="5376" width="7.21875" style="25" customWidth="1"/>
    <col min="5377" max="5377" width="5.5546875" style="25" customWidth="1"/>
    <col min="5378" max="5378" width="9" style="25" customWidth="1"/>
    <col min="5379" max="5380" width="9.77734375" style="25" customWidth="1"/>
    <col min="5381" max="5381" width="11.21875" style="25" customWidth="1"/>
    <col min="5382" max="5382" width="2.77734375" style="25" customWidth="1"/>
    <col min="5383" max="5383" width="3.5546875" style="25" customWidth="1"/>
    <col min="5384" max="5628" width="9.21875" style="25"/>
    <col min="5629" max="5629" width="8.77734375" style="25" customWidth="1"/>
    <col min="5630" max="5630" width="9.77734375" style="25" customWidth="1"/>
    <col min="5631" max="5631" width="14.44140625" style="25" customWidth="1"/>
    <col min="5632" max="5632" width="7.21875" style="25" customWidth="1"/>
    <col min="5633" max="5633" width="5.5546875" style="25" customWidth="1"/>
    <col min="5634" max="5634" width="9" style="25" customWidth="1"/>
    <col min="5635" max="5636" width="9.77734375" style="25" customWidth="1"/>
    <col min="5637" max="5637" width="11.21875" style="25" customWidth="1"/>
    <col min="5638" max="5638" width="2.77734375" style="25" customWidth="1"/>
    <col min="5639" max="5639" width="3.5546875" style="25" customWidth="1"/>
    <col min="5640" max="5884" width="9.21875" style="25"/>
    <col min="5885" max="5885" width="8.77734375" style="25" customWidth="1"/>
    <col min="5886" max="5886" width="9.77734375" style="25" customWidth="1"/>
    <col min="5887" max="5887" width="14.44140625" style="25" customWidth="1"/>
    <col min="5888" max="5888" width="7.21875" style="25" customWidth="1"/>
    <col min="5889" max="5889" width="5.5546875" style="25" customWidth="1"/>
    <col min="5890" max="5890" width="9" style="25" customWidth="1"/>
    <col min="5891" max="5892" width="9.77734375" style="25" customWidth="1"/>
    <col min="5893" max="5893" width="11.21875" style="25" customWidth="1"/>
    <col min="5894" max="5894" width="2.77734375" style="25" customWidth="1"/>
    <col min="5895" max="5895" width="3.5546875" style="25" customWidth="1"/>
    <col min="5896" max="6140" width="9.21875" style="25"/>
    <col min="6141" max="6141" width="8.77734375" style="25" customWidth="1"/>
    <col min="6142" max="6142" width="9.77734375" style="25" customWidth="1"/>
    <col min="6143" max="6143" width="14.44140625" style="25" customWidth="1"/>
    <col min="6144" max="6144" width="7.21875" style="25" customWidth="1"/>
    <col min="6145" max="6145" width="5.5546875" style="25" customWidth="1"/>
    <col min="6146" max="6146" width="9" style="25" customWidth="1"/>
    <col min="6147" max="6148" width="9.77734375" style="25" customWidth="1"/>
    <col min="6149" max="6149" width="11.21875" style="25" customWidth="1"/>
    <col min="6150" max="6150" width="2.77734375" style="25" customWidth="1"/>
    <col min="6151" max="6151" width="3.5546875" style="25" customWidth="1"/>
    <col min="6152" max="6396" width="9.21875" style="25"/>
    <col min="6397" max="6397" width="8.77734375" style="25" customWidth="1"/>
    <col min="6398" max="6398" width="9.77734375" style="25" customWidth="1"/>
    <col min="6399" max="6399" width="14.44140625" style="25" customWidth="1"/>
    <col min="6400" max="6400" width="7.21875" style="25" customWidth="1"/>
    <col min="6401" max="6401" width="5.5546875" style="25" customWidth="1"/>
    <col min="6402" max="6402" width="9" style="25" customWidth="1"/>
    <col min="6403" max="6404" width="9.77734375" style="25" customWidth="1"/>
    <col min="6405" max="6405" width="11.21875" style="25" customWidth="1"/>
    <col min="6406" max="6406" width="2.77734375" style="25" customWidth="1"/>
    <col min="6407" max="6407" width="3.5546875" style="25" customWidth="1"/>
    <col min="6408" max="6652" width="9.21875" style="25"/>
    <col min="6653" max="6653" width="8.77734375" style="25" customWidth="1"/>
    <col min="6654" max="6654" width="9.77734375" style="25" customWidth="1"/>
    <col min="6655" max="6655" width="14.44140625" style="25" customWidth="1"/>
    <col min="6656" max="6656" width="7.21875" style="25" customWidth="1"/>
    <col min="6657" max="6657" width="5.5546875" style="25" customWidth="1"/>
    <col min="6658" max="6658" width="9" style="25" customWidth="1"/>
    <col min="6659" max="6660" width="9.77734375" style="25" customWidth="1"/>
    <col min="6661" max="6661" width="11.21875" style="25" customWidth="1"/>
    <col min="6662" max="6662" width="2.77734375" style="25" customWidth="1"/>
    <col min="6663" max="6663" width="3.5546875" style="25" customWidth="1"/>
    <col min="6664" max="6908" width="9.21875" style="25"/>
    <col min="6909" max="6909" width="8.77734375" style="25" customWidth="1"/>
    <col min="6910" max="6910" width="9.77734375" style="25" customWidth="1"/>
    <col min="6911" max="6911" width="14.44140625" style="25" customWidth="1"/>
    <col min="6912" max="6912" width="7.21875" style="25" customWidth="1"/>
    <col min="6913" max="6913" width="5.5546875" style="25" customWidth="1"/>
    <col min="6914" max="6914" width="9" style="25" customWidth="1"/>
    <col min="6915" max="6916" width="9.77734375" style="25" customWidth="1"/>
    <col min="6917" max="6917" width="11.21875" style="25" customWidth="1"/>
    <col min="6918" max="6918" width="2.77734375" style="25" customWidth="1"/>
    <col min="6919" max="6919" width="3.5546875" style="25" customWidth="1"/>
    <col min="6920" max="7164" width="9.21875" style="25"/>
    <col min="7165" max="7165" width="8.77734375" style="25" customWidth="1"/>
    <col min="7166" max="7166" width="9.77734375" style="25" customWidth="1"/>
    <col min="7167" max="7167" width="14.44140625" style="25" customWidth="1"/>
    <col min="7168" max="7168" width="7.21875" style="25" customWidth="1"/>
    <col min="7169" max="7169" width="5.5546875" style="25" customWidth="1"/>
    <col min="7170" max="7170" width="9" style="25" customWidth="1"/>
    <col min="7171" max="7172" width="9.77734375" style="25" customWidth="1"/>
    <col min="7173" max="7173" width="11.21875" style="25" customWidth="1"/>
    <col min="7174" max="7174" width="2.77734375" style="25" customWidth="1"/>
    <col min="7175" max="7175" width="3.5546875" style="25" customWidth="1"/>
    <col min="7176" max="7420" width="9.21875" style="25"/>
    <col min="7421" max="7421" width="8.77734375" style="25" customWidth="1"/>
    <col min="7422" max="7422" width="9.77734375" style="25" customWidth="1"/>
    <col min="7423" max="7423" width="14.44140625" style="25" customWidth="1"/>
    <col min="7424" max="7424" width="7.21875" style="25" customWidth="1"/>
    <col min="7425" max="7425" width="5.5546875" style="25" customWidth="1"/>
    <col min="7426" max="7426" width="9" style="25" customWidth="1"/>
    <col min="7427" max="7428" width="9.77734375" style="25" customWidth="1"/>
    <col min="7429" max="7429" width="11.21875" style="25" customWidth="1"/>
    <col min="7430" max="7430" width="2.77734375" style="25" customWidth="1"/>
    <col min="7431" max="7431" width="3.5546875" style="25" customWidth="1"/>
    <col min="7432" max="7676" width="9.21875" style="25"/>
    <col min="7677" max="7677" width="8.77734375" style="25" customWidth="1"/>
    <col min="7678" max="7678" width="9.77734375" style="25" customWidth="1"/>
    <col min="7679" max="7679" width="14.44140625" style="25" customWidth="1"/>
    <col min="7680" max="7680" width="7.21875" style="25" customWidth="1"/>
    <col min="7681" max="7681" width="5.5546875" style="25" customWidth="1"/>
    <col min="7682" max="7682" width="9" style="25" customWidth="1"/>
    <col min="7683" max="7684" width="9.77734375" style="25" customWidth="1"/>
    <col min="7685" max="7685" width="11.21875" style="25" customWidth="1"/>
    <col min="7686" max="7686" width="2.77734375" style="25" customWidth="1"/>
    <col min="7687" max="7687" width="3.5546875" style="25" customWidth="1"/>
    <col min="7688" max="7932" width="9.21875" style="25"/>
    <col min="7933" max="7933" width="8.77734375" style="25" customWidth="1"/>
    <col min="7934" max="7934" width="9.77734375" style="25" customWidth="1"/>
    <col min="7935" max="7935" width="14.44140625" style="25" customWidth="1"/>
    <col min="7936" max="7936" width="7.21875" style="25" customWidth="1"/>
    <col min="7937" max="7937" width="5.5546875" style="25" customWidth="1"/>
    <col min="7938" max="7938" width="9" style="25" customWidth="1"/>
    <col min="7939" max="7940" width="9.77734375" style="25" customWidth="1"/>
    <col min="7941" max="7941" width="11.21875" style="25" customWidth="1"/>
    <col min="7942" max="7942" width="2.77734375" style="25" customWidth="1"/>
    <col min="7943" max="7943" width="3.5546875" style="25" customWidth="1"/>
    <col min="7944" max="8188" width="9.21875" style="25"/>
    <col min="8189" max="8189" width="8.77734375" style="25" customWidth="1"/>
    <col min="8190" max="8190" width="9.77734375" style="25" customWidth="1"/>
    <col min="8191" max="8191" width="14.44140625" style="25" customWidth="1"/>
    <col min="8192" max="8192" width="7.21875" style="25" customWidth="1"/>
    <col min="8193" max="8193" width="5.5546875" style="25" customWidth="1"/>
    <col min="8194" max="8194" width="9" style="25" customWidth="1"/>
    <col min="8195" max="8196" width="9.77734375" style="25" customWidth="1"/>
    <col min="8197" max="8197" width="11.21875" style="25" customWidth="1"/>
    <col min="8198" max="8198" width="2.77734375" style="25" customWidth="1"/>
    <col min="8199" max="8199" width="3.5546875" style="25" customWidth="1"/>
    <col min="8200" max="8444" width="9.21875" style="25"/>
    <col min="8445" max="8445" width="8.77734375" style="25" customWidth="1"/>
    <col min="8446" max="8446" width="9.77734375" style="25" customWidth="1"/>
    <col min="8447" max="8447" width="14.44140625" style="25" customWidth="1"/>
    <col min="8448" max="8448" width="7.21875" style="25" customWidth="1"/>
    <col min="8449" max="8449" width="5.5546875" style="25" customWidth="1"/>
    <col min="8450" max="8450" width="9" style="25" customWidth="1"/>
    <col min="8451" max="8452" width="9.77734375" style="25" customWidth="1"/>
    <col min="8453" max="8453" width="11.21875" style="25" customWidth="1"/>
    <col min="8454" max="8454" width="2.77734375" style="25" customWidth="1"/>
    <col min="8455" max="8455" width="3.5546875" style="25" customWidth="1"/>
    <col min="8456" max="8700" width="9.21875" style="25"/>
    <col min="8701" max="8701" width="8.77734375" style="25" customWidth="1"/>
    <col min="8702" max="8702" width="9.77734375" style="25" customWidth="1"/>
    <col min="8703" max="8703" width="14.44140625" style="25" customWidth="1"/>
    <col min="8704" max="8704" width="7.21875" style="25" customWidth="1"/>
    <col min="8705" max="8705" width="5.5546875" style="25" customWidth="1"/>
    <col min="8706" max="8706" width="9" style="25" customWidth="1"/>
    <col min="8707" max="8708" width="9.77734375" style="25" customWidth="1"/>
    <col min="8709" max="8709" width="11.21875" style="25" customWidth="1"/>
    <col min="8710" max="8710" width="2.77734375" style="25" customWidth="1"/>
    <col min="8711" max="8711" width="3.5546875" style="25" customWidth="1"/>
    <col min="8712" max="8956" width="9.21875" style="25"/>
    <col min="8957" max="8957" width="8.77734375" style="25" customWidth="1"/>
    <col min="8958" max="8958" width="9.77734375" style="25" customWidth="1"/>
    <col min="8959" max="8959" width="14.44140625" style="25" customWidth="1"/>
    <col min="8960" max="8960" width="7.21875" style="25" customWidth="1"/>
    <col min="8961" max="8961" width="5.5546875" style="25" customWidth="1"/>
    <col min="8962" max="8962" width="9" style="25" customWidth="1"/>
    <col min="8963" max="8964" width="9.77734375" style="25" customWidth="1"/>
    <col min="8965" max="8965" width="11.21875" style="25" customWidth="1"/>
    <col min="8966" max="8966" width="2.77734375" style="25" customWidth="1"/>
    <col min="8967" max="8967" width="3.5546875" style="25" customWidth="1"/>
    <col min="8968" max="9212" width="9.21875" style="25"/>
    <col min="9213" max="9213" width="8.77734375" style="25" customWidth="1"/>
    <col min="9214" max="9214" width="9.77734375" style="25" customWidth="1"/>
    <col min="9215" max="9215" width="14.44140625" style="25" customWidth="1"/>
    <col min="9216" max="9216" width="7.21875" style="25" customWidth="1"/>
    <col min="9217" max="9217" width="5.5546875" style="25" customWidth="1"/>
    <col min="9218" max="9218" width="9" style="25" customWidth="1"/>
    <col min="9219" max="9220" width="9.77734375" style="25" customWidth="1"/>
    <col min="9221" max="9221" width="11.21875" style="25" customWidth="1"/>
    <col min="9222" max="9222" width="2.77734375" style="25" customWidth="1"/>
    <col min="9223" max="9223" width="3.5546875" style="25" customWidth="1"/>
    <col min="9224" max="9468" width="9.21875" style="25"/>
    <col min="9469" max="9469" width="8.77734375" style="25" customWidth="1"/>
    <col min="9470" max="9470" width="9.77734375" style="25" customWidth="1"/>
    <col min="9471" max="9471" width="14.44140625" style="25" customWidth="1"/>
    <col min="9472" max="9472" width="7.21875" style="25" customWidth="1"/>
    <col min="9473" max="9473" width="5.5546875" style="25" customWidth="1"/>
    <col min="9474" max="9474" width="9" style="25" customWidth="1"/>
    <col min="9475" max="9476" width="9.77734375" style="25" customWidth="1"/>
    <col min="9477" max="9477" width="11.21875" style="25" customWidth="1"/>
    <col min="9478" max="9478" width="2.77734375" style="25" customWidth="1"/>
    <col min="9479" max="9479" width="3.5546875" style="25" customWidth="1"/>
    <col min="9480" max="9724" width="9.21875" style="25"/>
    <col min="9725" max="9725" width="8.77734375" style="25" customWidth="1"/>
    <col min="9726" max="9726" width="9.77734375" style="25" customWidth="1"/>
    <col min="9727" max="9727" width="14.44140625" style="25" customWidth="1"/>
    <col min="9728" max="9728" width="7.21875" style="25" customWidth="1"/>
    <col min="9729" max="9729" width="5.5546875" style="25" customWidth="1"/>
    <col min="9730" max="9730" width="9" style="25" customWidth="1"/>
    <col min="9731" max="9732" width="9.77734375" style="25" customWidth="1"/>
    <col min="9733" max="9733" width="11.21875" style="25" customWidth="1"/>
    <col min="9734" max="9734" width="2.77734375" style="25" customWidth="1"/>
    <col min="9735" max="9735" width="3.5546875" style="25" customWidth="1"/>
    <col min="9736" max="9980" width="9.21875" style="25"/>
    <col min="9981" max="9981" width="8.77734375" style="25" customWidth="1"/>
    <col min="9982" max="9982" width="9.77734375" style="25" customWidth="1"/>
    <col min="9983" max="9983" width="14.44140625" style="25" customWidth="1"/>
    <col min="9984" max="9984" width="7.21875" style="25" customWidth="1"/>
    <col min="9985" max="9985" width="5.5546875" style="25" customWidth="1"/>
    <col min="9986" max="9986" width="9" style="25" customWidth="1"/>
    <col min="9987" max="9988" width="9.77734375" style="25" customWidth="1"/>
    <col min="9989" max="9989" width="11.21875" style="25" customWidth="1"/>
    <col min="9990" max="9990" width="2.77734375" style="25" customWidth="1"/>
    <col min="9991" max="9991" width="3.5546875" style="25" customWidth="1"/>
    <col min="9992" max="10236" width="9.21875" style="25"/>
    <col min="10237" max="10237" width="8.77734375" style="25" customWidth="1"/>
    <col min="10238" max="10238" width="9.77734375" style="25" customWidth="1"/>
    <col min="10239" max="10239" width="14.44140625" style="25" customWidth="1"/>
    <col min="10240" max="10240" width="7.21875" style="25" customWidth="1"/>
    <col min="10241" max="10241" width="5.5546875" style="25" customWidth="1"/>
    <col min="10242" max="10242" width="9" style="25" customWidth="1"/>
    <col min="10243" max="10244" width="9.77734375" style="25" customWidth="1"/>
    <col min="10245" max="10245" width="11.21875" style="25" customWidth="1"/>
    <col min="10246" max="10246" width="2.77734375" style="25" customWidth="1"/>
    <col min="10247" max="10247" width="3.5546875" style="25" customWidth="1"/>
    <col min="10248" max="10492" width="9.21875" style="25"/>
    <col min="10493" max="10493" width="8.77734375" style="25" customWidth="1"/>
    <col min="10494" max="10494" width="9.77734375" style="25" customWidth="1"/>
    <col min="10495" max="10495" width="14.44140625" style="25" customWidth="1"/>
    <col min="10496" max="10496" width="7.21875" style="25" customWidth="1"/>
    <col min="10497" max="10497" width="5.5546875" style="25" customWidth="1"/>
    <col min="10498" max="10498" width="9" style="25" customWidth="1"/>
    <col min="10499" max="10500" width="9.77734375" style="25" customWidth="1"/>
    <col min="10501" max="10501" width="11.21875" style="25" customWidth="1"/>
    <col min="10502" max="10502" width="2.77734375" style="25" customWidth="1"/>
    <col min="10503" max="10503" width="3.5546875" style="25" customWidth="1"/>
    <col min="10504" max="10748" width="9.21875" style="25"/>
    <col min="10749" max="10749" width="8.77734375" style="25" customWidth="1"/>
    <col min="10750" max="10750" width="9.77734375" style="25" customWidth="1"/>
    <col min="10751" max="10751" width="14.44140625" style="25" customWidth="1"/>
    <col min="10752" max="10752" width="7.21875" style="25" customWidth="1"/>
    <col min="10753" max="10753" width="5.5546875" style="25" customWidth="1"/>
    <col min="10754" max="10754" width="9" style="25" customWidth="1"/>
    <col min="10755" max="10756" width="9.77734375" style="25" customWidth="1"/>
    <col min="10757" max="10757" width="11.21875" style="25" customWidth="1"/>
    <col min="10758" max="10758" width="2.77734375" style="25" customWidth="1"/>
    <col min="10759" max="10759" width="3.5546875" style="25" customWidth="1"/>
    <col min="10760" max="11004" width="9.21875" style="25"/>
    <col min="11005" max="11005" width="8.77734375" style="25" customWidth="1"/>
    <col min="11006" max="11006" width="9.77734375" style="25" customWidth="1"/>
    <col min="11007" max="11007" width="14.44140625" style="25" customWidth="1"/>
    <col min="11008" max="11008" width="7.21875" style="25" customWidth="1"/>
    <col min="11009" max="11009" width="5.5546875" style="25" customWidth="1"/>
    <col min="11010" max="11010" width="9" style="25" customWidth="1"/>
    <col min="11011" max="11012" width="9.77734375" style="25" customWidth="1"/>
    <col min="11013" max="11013" width="11.21875" style="25" customWidth="1"/>
    <col min="11014" max="11014" width="2.77734375" style="25" customWidth="1"/>
    <col min="11015" max="11015" width="3.5546875" style="25" customWidth="1"/>
    <col min="11016" max="11260" width="9.21875" style="25"/>
    <col min="11261" max="11261" width="8.77734375" style="25" customWidth="1"/>
    <col min="11262" max="11262" width="9.77734375" style="25" customWidth="1"/>
    <col min="11263" max="11263" width="14.44140625" style="25" customWidth="1"/>
    <col min="11264" max="11264" width="7.21875" style="25" customWidth="1"/>
    <col min="11265" max="11265" width="5.5546875" style="25" customWidth="1"/>
    <col min="11266" max="11266" width="9" style="25" customWidth="1"/>
    <col min="11267" max="11268" width="9.77734375" style="25" customWidth="1"/>
    <col min="11269" max="11269" width="11.21875" style="25" customWidth="1"/>
    <col min="11270" max="11270" width="2.77734375" style="25" customWidth="1"/>
    <col min="11271" max="11271" width="3.5546875" style="25" customWidth="1"/>
    <col min="11272" max="11516" width="9.21875" style="25"/>
    <col min="11517" max="11517" width="8.77734375" style="25" customWidth="1"/>
    <col min="11518" max="11518" width="9.77734375" style="25" customWidth="1"/>
    <col min="11519" max="11519" width="14.44140625" style="25" customWidth="1"/>
    <col min="11520" max="11520" width="7.21875" style="25" customWidth="1"/>
    <col min="11521" max="11521" width="5.5546875" style="25" customWidth="1"/>
    <col min="11522" max="11522" width="9" style="25" customWidth="1"/>
    <col min="11523" max="11524" width="9.77734375" style="25" customWidth="1"/>
    <col min="11525" max="11525" width="11.21875" style="25" customWidth="1"/>
    <col min="11526" max="11526" width="2.77734375" style="25" customWidth="1"/>
    <col min="11527" max="11527" width="3.5546875" style="25" customWidth="1"/>
    <col min="11528" max="11772" width="9.21875" style="25"/>
    <col min="11773" max="11773" width="8.77734375" style="25" customWidth="1"/>
    <col min="11774" max="11774" width="9.77734375" style="25" customWidth="1"/>
    <col min="11775" max="11775" width="14.44140625" style="25" customWidth="1"/>
    <col min="11776" max="11776" width="7.21875" style="25" customWidth="1"/>
    <col min="11777" max="11777" width="5.5546875" style="25" customWidth="1"/>
    <col min="11778" max="11778" width="9" style="25" customWidth="1"/>
    <col min="11779" max="11780" width="9.77734375" style="25" customWidth="1"/>
    <col min="11781" max="11781" width="11.21875" style="25" customWidth="1"/>
    <col min="11782" max="11782" width="2.77734375" style="25" customWidth="1"/>
    <col min="11783" max="11783" width="3.5546875" style="25" customWidth="1"/>
    <col min="11784" max="12028" width="9.21875" style="25"/>
    <col min="12029" max="12029" width="8.77734375" style="25" customWidth="1"/>
    <col min="12030" max="12030" width="9.77734375" style="25" customWidth="1"/>
    <col min="12031" max="12031" width="14.44140625" style="25" customWidth="1"/>
    <col min="12032" max="12032" width="7.21875" style="25" customWidth="1"/>
    <col min="12033" max="12033" width="5.5546875" style="25" customWidth="1"/>
    <col min="12034" max="12034" width="9" style="25" customWidth="1"/>
    <col min="12035" max="12036" width="9.77734375" style="25" customWidth="1"/>
    <col min="12037" max="12037" width="11.21875" style="25" customWidth="1"/>
    <col min="12038" max="12038" width="2.77734375" style="25" customWidth="1"/>
    <col min="12039" max="12039" width="3.5546875" style="25" customWidth="1"/>
    <col min="12040" max="12284" width="9.21875" style="25"/>
    <col min="12285" max="12285" width="8.77734375" style="25" customWidth="1"/>
    <col min="12286" max="12286" width="9.77734375" style="25" customWidth="1"/>
    <col min="12287" max="12287" width="14.44140625" style="25" customWidth="1"/>
    <col min="12288" max="12288" width="7.21875" style="25" customWidth="1"/>
    <col min="12289" max="12289" width="5.5546875" style="25" customWidth="1"/>
    <col min="12290" max="12290" width="9" style="25" customWidth="1"/>
    <col min="12291" max="12292" width="9.77734375" style="25" customWidth="1"/>
    <col min="12293" max="12293" width="11.21875" style="25" customWidth="1"/>
    <col min="12294" max="12294" width="2.77734375" style="25" customWidth="1"/>
    <col min="12295" max="12295" width="3.5546875" style="25" customWidth="1"/>
    <col min="12296" max="12540" width="9.21875" style="25"/>
    <col min="12541" max="12541" width="8.77734375" style="25" customWidth="1"/>
    <col min="12542" max="12542" width="9.77734375" style="25" customWidth="1"/>
    <col min="12543" max="12543" width="14.44140625" style="25" customWidth="1"/>
    <col min="12544" max="12544" width="7.21875" style="25" customWidth="1"/>
    <col min="12545" max="12545" width="5.5546875" style="25" customWidth="1"/>
    <col min="12546" max="12546" width="9" style="25" customWidth="1"/>
    <col min="12547" max="12548" width="9.77734375" style="25" customWidth="1"/>
    <col min="12549" max="12549" width="11.21875" style="25" customWidth="1"/>
    <col min="12550" max="12550" width="2.77734375" style="25" customWidth="1"/>
    <col min="12551" max="12551" width="3.5546875" style="25" customWidth="1"/>
    <col min="12552" max="12796" width="9.21875" style="25"/>
    <col min="12797" max="12797" width="8.77734375" style="25" customWidth="1"/>
    <col min="12798" max="12798" width="9.77734375" style="25" customWidth="1"/>
    <col min="12799" max="12799" width="14.44140625" style="25" customWidth="1"/>
    <col min="12800" max="12800" width="7.21875" style="25" customWidth="1"/>
    <col min="12801" max="12801" width="5.5546875" style="25" customWidth="1"/>
    <col min="12802" max="12802" width="9" style="25" customWidth="1"/>
    <col min="12803" max="12804" width="9.77734375" style="25" customWidth="1"/>
    <col min="12805" max="12805" width="11.21875" style="25" customWidth="1"/>
    <col min="12806" max="12806" width="2.77734375" style="25" customWidth="1"/>
    <col min="12807" max="12807" width="3.5546875" style="25" customWidth="1"/>
    <col min="12808" max="13052" width="9.21875" style="25"/>
    <col min="13053" max="13053" width="8.77734375" style="25" customWidth="1"/>
    <col min="13054" max="13054" width="9.77734375" style="25" customWidth="1"/>
    <col min="13055" max="13055" width="14.44140625" style="25" customWidth="1"/>
    <col min="13056" max="13056" width="7.21875" style="25" customWidth="1"/>
    <col min="13057" max="13057" width="5.5546875" style="25" customWidth="1"/>
    <col min="13058" max="13058" width="9" style="25" customWidth="1"/>
    <col min="13059" max="13060" width="9.77734375" style="25" customWidth="1"/>
    <col min="13061" max="13061" width="11.21875" style="25" customWidth="1"/>
    <col min="13062" max="13062" width="2.77734375" style="25" customWidth="1"/>
    <col min="13063" max="13063" width="3.5546875" style="25" customWidth="1"/>
    <col min="13064" max="13308" width="9.21875" style="25"/>
    <col min="13309" max="13309" width="8.77734375" style="25" customWidth="1"/>
    <col min="13310" max="13310" width="9.77734375" style="25" customWidth="1"/>
    <col min="13311" max="13311" width="14.44140625" style="25" customWidth="1"/>
    <col min="13312" max="13312" width="7.21875" style="25" customWidth="1"/>
    <col min="13313" max="13313" width="5.5546875" style="25" customWidth="1"/>
    <col min="13314" max="13314" width="9" style="25" customWidth="1"/>
    <col min="13315" max="13316" width="9.77734375" style="25" customWidth="1"/>
    <col min="13317" max="13317" width="11.21875" style="25" customWidth="1"/>
    <col min="13318" max="13318" width="2.77734375" style="25" customWidth="1"/>
    <col min="13319" max="13319" width="3.5546875" style="25" customWidth="1"/>
    <col min="13320" max="13564" width="9.21875" style="25"/>
    <col min="13565" max="13565" width="8.77734375" style="25" customWidth="1"/>
    <col min="13566" max="13566" width="9.77734375" style="25" customWidth="1"/>
    <col min="13567" max="13567" width="14.44140625" style="25" customWidth="1"/>
    <col min="13568" max="13568" width="7.21875" style="25" customWidth="1"/>
    <col min="13569" max="13569" width="5.5546875" style="25" customWidth="1"/>
    <col min="13570" max="13570" width="9" style="25" customWidth="1"/>
    <col min="13571" max="13572" width="9.77734375" style="25" customWidth="1"/>
    <col min="13573" max="13573" width="11.21875" style="25" customWidth="1"/>
    <col min="13574" max="13574" width="2.77734375" style="25" customWidth="1"/>
    <col min="13575" max="13575" width="3.5546875" style="25" customWidth="1"/>
    <col min="13576" max="13820" width="9.21875" style="25"/>
    <col min="13821" max="13821" width="8.77734375" style="25" customWidth="1"/>
    <col min="13822" max="13822" width="9.77734375" style="25" customWidth="1"/>
    <col min="13823" max="13823" width="14.44140625" style="25" customWidth="1"/>
    <col min="13824" max="13824" width="7.21875" style="25" customWidth="1"/>
    <col min="13825" max="13825" width="5.5546875" style="25" customWidth="1"/>
    <col min="13826" max="13826" width="9" style="25" customWidth="1"/>
    <col min="13827" max="13828" width="9.77734375" style="25" customWidth="1"/>
    <col min="13829" max="13829" width="11.21875" style="25" customWidth="1"/>
    <col min="13830" max="13830" width="2.77734375" style="25" customWidth="1"/>
    <col min="13831" max="13831" width="3.5546875" style="25" customWidth="1"/>
    <col min="13832" max="14076" width="9.21875" style="25"/>
    <col min="14077" max="14077" width="8.77734375" style="25" customWidth="1"/>
    <col min="14078" max="14078" width="9.77734375" style="25" customWidth="1"/>
    <col min="14079" max="14079" width="14.44140625" style="25" customWidth="1"/>
    <col min="14080" max="14080" width="7.21875" style="25" customWidth="1"/>
    <col min="14081" max="14081" width="5.5546875" style="25" customWidth="1"/>
    <col min="14082" max="14082" width="9" style="25" customWidth="1"/>
    <col min="14083" max="14084" width="9.77734375" style="25" customWidth="1"/>
    <col min="14085" max="14085" width="11.21875" style="25" customWidth="1"/>
    <col min="14086" max="14086" width="2.77734375" style="25" customWidth="1"/>
    <col min="14087" max="14087" width="3.5546875" style="25" customWidth="1"/>
    <col min="14088" max="14332" width="9.21875" style="25"/>
    <col min="14333" max="14333" width="8.77734375" style="25" customWidth="1"/>
    <col min="14334" max="14334" width="9.77734375" style="25" customWidth="1"/>
    <col min="14335" max="14335" width="14.44140625" style="25" customWidth="1"/>
    <col min="14336" max="14336" width="7.21875" style="25" customWidth="1"/>
    <col min="14337" max="14337" width="5.5546875" style="25" customWidth="1"/>
    <col min="14338" max="14338" width="9" style="25" customWidth="1"/>
    <col min="14339" max="14340" width="9.77734375" style="25" customWidth="1"/>
    <col min="14341" max="14341" width="11.21875" style="25" customWidth="1"/>
    <col min="14342" max="14342" width="2.77734375" style="25" customWidth="1"/>
    <col min="14343" max="14343" width="3.5546875" style="25" customWidth="1"/>
    <col min="14344" max="14588" width="9.21875" style="25"/>
    <col min="14589" max="14589" width="8.77734375" style="25" customWidth="1"/>
    <col min="14590" max="14590" width="9.77734375" style="25" customWidth="1"/>
    <col min="14591" max="14591" width="14.44140625" style="25" customWidth="1"/>
    <col min="14592" max="14592" width="7.21875" style="25" customWidth="1"/>
    <col min="14593" max="14593" width="5.5546875" style="25" customWidth="1"/>
    <col min="14594" max="14594" width="9" style="25" customWidth="1"/>
    <col min="14595" max="14596" width="9.77734375" style="25" customWidth="1"/>
    <col min="14597" max="14597" width="11.21875" style="25" customWidth="1"/>
    <col min="14598" max="14598" width="2.77734375" style="25" customWidth="1"/>
    <col min="14599" max="14599" width="3.5546875" style="25" customWidth="1"/>
    <col min="14600" max="14844" width="9.21875" style="25"/>
    <col min="14845" max="14845" width="8.77734375" style="25" customWidth="1"/>
    <col min="14846" max="14846" width="9.77734375" style="25" customWidth="1"/>
    <col min="14847" max="14847" width="14.44140625" style="25" customWidth="1"/>
    <col min="14848" max="14848" width="7.21875" style="25" customWidth="1"/>
    <col min="14849" max="14849" width="5.5546875" style="25" customWidth="1"/>
    <col min="14850" max="14850" width="9" style="25" customWidth="1"/>
    <col min="14851" max="14852" width="9.77734375" style="25" customWidth="1"/>
    <col min="14853" max="14853" width="11.21875" style="25" customWidth="1"/>
    <col min="14854" max="14854" width="2.77734375" style="25" customWidth="1"/>
    <col min="14855" max="14855" width="3.5546875" style="25" customWidth="1"/>
    <col min="14856" max="15100" width="9.21875" style="25"/>
    <col min="15101" max="15101" width="8.77734375" style="25" customWidth="1"/>
    <col min="15102" max="15102" width="9.77734375" style="25" customWidth="1"/>
    <col min="15103" max="15103" width="14.44140625" style="25" customWidth="1"/>
    <col min="15104" max="15104" width="7.21875" style="25" customWidth="1"/>
    <col min="15105" max="15105" width="5.5546875" style="25" customWidth="1"/>
    <col min="15106" max="15106" width="9" style="25" customWidth="1"/>
    <col min="15107" max="15108" width="9.77734375" style="25" customWidth="1"/>
    <col min="15109" max="15109" width="11.21875" style="25" customWidth="1"/>
    <col min="15110" max="15110" width="2.77734375" style="25" customWidth="1"/>
    <col min="15111" max="15111" width="3.5546875" style="25" customWidth="1"/>
    <col min="15112" max="15356" width="9.21875" style="25"/>
    <col min="15357" max="15357" width="8.77734375" style="25" customWidth="1"/>
    <col min="15358" max="15358" width="9.77734375" style="25" customWidth="1"/>
    <col min="15359" max="15359" width="14.44140625" style="25" customWidth="1"/>
    <col min="15360" max="15360" width="7.21875" style="25" customWidth="1"/>
    <col min="15361" max="15361" width="5.5546875" style="25" customWidth="1"/>
    <col min="15362" max="15362" width="9" style="25" customWidth="1"/>
    <col min="15363" max="15364" width="9.77734375" style="25" customWidth="1"/>
    <col min="15365" max="15365" width="11.21875" style="25" customWidth="1"/>
    <col min="15366" max="15366" width="2.77734375" style="25" customWidth="1"/>
    <col min="15367" max="15367" width="3.5546875" style="25" customWidth="1"/>
    <col min="15368" max="15612" width="9.21875" style="25"/>
    <col min="15613" max="15613" width="8.77734375" style="25" customWidth="1"/>
    <col min="15614" max="15614" width="9.77734375" style="25" customWidth="1"/>
    <col min="15615" max="15615" width="14.44140625" style="25" customWidth="1"/>
    <col min="15616" max="15616" width="7.21875" style="25" customWidth="1"/>
    <col min="15617" max="15617" width="5.5546875" style="25" customWidth="1"/>
    <col min="15618" max="15618" width="9" style="25" customWidth="1"/>
    <col min="15619" max="15620" width="9.77734375" style="25" customWidth="1"/>
    <col min="15621" max="15621" width="11.21875" style="25" customWidth="1"/>
    <col min="15622" max="15622" width="2.77734375" style="25" customWidth="1"/>
    <col min="15623" max="15623" width="3.5546875" style="25" customWidth="1"/>
    <col min="15624" max="15868" width="9.21875" style="25"/>
    <col min="15869" max="15869" width="8.77734375" style="25" customWidth="1"/>
    <col min="15870" max="15870" width="9.77734375" style="25" customWidth="1"/>
    <col min="15871" max="15871" width="14.44140625" style="25" customWidth="1"/>
    <col min="15872" max="15872" width="7.21875" style="25" customWidth="1"/>
    <col min="15873" max="15873" width="5.5546875" style="25" customWidth="1"/>
    <col min="15874" max="15874" width="9" style="25" customWidth="1"/>
    <col min="15875" max="15876" width="9.77734375" style="25" customWidth="1"/>
    <col min="15877" max="15877" width="11.21875" style="25" customWidth="1"/>
    <col min="15878" max="15878" width="2.77734375" style="25" customWidth="1"/>
    <col min="15879" max="15879" width="3.5546875" style="25" customWidth="1"/>
    <col min="15880" max="16124" width="9.21875" style="25"/>
    <col min="16125" max="16125" width="8.77734375" style="25" customWidth="1"/>
    <col min="16126" max="16126" width="9.77734375" style="25" customWidth="1"/>
    <col min="16127" max="16127" width="14.44140625" style="25" customWidth="1"/>
    <col min="16128" max="16128" width="7.21875" style="25" customWidth="1"/>
    <col min="16129" max="16129" width="5.5546875" style="25" customWidth="1"/>
    <col min="16130" max="16130" width="9" style="25" customWidth="1"/>
    <col min="16131" max="16132" width="9.77734375" style="25" customWidth="1"/>
    <col min="16133" max="16133" width="11.21875" style="25" customWidth="1"/>
    <col min="16134" max="16134" width="2.77734375" style="25" customWidth="1"/>
    <col min="16135" max="16135" width="3.5546875" style="25" customWidth="1"/>
    <col min="16136" max="16384" width="9.21875" style="25"/>
  </cols>
  <sheetData>
    <row r="1" spans="1:10" ht="46.5" customHeight="1">
      <c r="A1" s="73" t="s">
        <v>0</v>
      </c>
      <c r="B1" s="73"/>
      <c r="C1" s="73"/>
      <c r="D1" s="73"/>
      <c r="E1" s="73"/>
      <c r="F1" s="73"/>
      <c r="G1" s="73"/>
      <c r="H1" s="73"/>
    </row>
    <row r="2" spans="1:10" ht="16.5" customHeight="1">
      <c r="A2" s="74" t="s">
        <v>1</v>
      </c>
      <c r="B2" s="74"/>
      <c r="C2" s="74"/>
      <c r="D2" s="74"/>
      <c r="E2" s="74"/>
      <c r="F2" s="74"/>
      <c r="G2" s="74"/>
      <c r="H2" s="74"/>
    </row>
    <row r="3" spans="1:10">
      <c r="A3" s="75" t="s">
        <v>2</v>
      </c>
      <c r="B3" s="75"/>
      <c r="C3" s="75"/>
      <c r="D3" s="75"/>
      <c r="E3" s="76" t="str">
        <f ca="1">TEXT(TODAY(),"DD/MM/YYYY")</f>
        <v>15/07/2025</v>
      </c>
      <c r="F3" s="76"/>
      <c r="G3" s="76"/>
      <c r="H3" s="76"/>
      <c r="J3" s="36"/>
    </row>
    <row r="4" spans="1:10" ht="15" customHeight="1">
      <c r="A4" s="75" t="s">
        <v>3</v>
      </c>
      <c r="B4" s="75"/>
      <c r="C4" s="75"/>
      <c r="D4" s="75"/>
      <c r="E4" s="77" t="s">
        <v>4</v>
      </c>
      <c r="F4" s="77"/>
      <c r="G4" s="77"/>
      <c r="H4" s="77"/>
    </row>
    <row r="5" spans="1:10">
      <c r="A5" s="75" t="s">
        <v>5</v>
      </c>
      <c r="B5" s="75"/>
      <c r="C5" s="75"/>
      <c r="D5" s="75"/>
      <c r="E5" s="78">
        <v>45847</v>
      </c>
      <c r="F5" s="78"/>
      <c r="G5" s="78"/>
      <c r="H5" s="78"/>
    </row>
    <row r="6" spans="1:10" ht="16.5" customHeight="1">
      <c r="A6" s="75" t="s">
        <v>6</v>
      </c>
      <c r="B6" s="75"/>
      <c r="C6" s="75"/>
      <c r="D6" s="75"/>
      <c r="E6" s="79" t="s">
        <v>7</v>
      </c>
      <c r="F6" s="79"/>
      <c r="G6" s="79"/>
      <c r="H6" s="79"/>
    </row>
    <row r="7" spans="1:10" ht="15" customHeight="1">
      <c r="A7" s="75" t="s">
        <v>8</v>
      </c>
      <c r="B7" s="75"/>
      <c r="C7" s="75"/>
      <c r="D7" s="75"/>
      <c r="E7" s="79" t="str">
        <f>E6</f>
        <v>M/s.Balaji Infra</v>
      </c>
      <c r="F7" s="79"/>
      <c r="G7" s="79"/>
      <c r="H7" s="79"/>
    </row>
    <row r="8" spans="1:10">
      <c r="A8" s="75" t="s">
        <v>9</v>
      </c>
      <c r="B8" s="75"/>
      <c r="C8" s="75"/>
      <c r="D8" s="75"/>
      <c r="E8" s="80" t="s">
        <v>10</v>
      </c>
      <c r="F8" s="80"/>
      <c r="G8" s="80"/>
      <c r="H8" s="80"/>
    </row>
    <row r="9" spans="1:10">
      <c r="A9" s="75" t="s">
        <v>11</v>
      </c>
      <c r="B9" s="75"/>
      <c r="C9" s="75"/>
      <c r="D9" s="75"/>
      <c r="E9" s="75" t="s">
        <v>12</v>
      </c>
      <c r="F9" s="75"/>
      <c r="G9" s="75"/>
      <c r="H9" s="75"/>
    </row>
    <row r="10" spans="1:10" ht="32.549999999999997" customHeight="1">
      <c r="A10" s="81" t="s">
        <v>13</v>
      </c>
      <c r="B10" s="81"/>
      <c r="C10" s="81"/>
      <c r="D10" s="81"/>
      <c r="E10" s="82" t="s">
        <v>14</v>
      </c>
      <c r="F10" s="81"/>
      <c r="G10" s="81"/>
      <c r="H10" s="81"/>
    </row>
    <row r="11" spans="1:10" ht="32.25" customHeight="1">
      <c r="A11" s="75" t="s">
        <v>15</v>
      </c>
      <c r="B11" s="75"/>
      <c r="C11" s="75"/>
      <c r="D11" s="75"/>
      <c r="E11" s="82" t="s">
        <v>16</v>
      </c>
      <c r="F11" s="82"/>
      <c r="G11" s="82"/>
      <c r="H11" s="82"/>
    </row>
    <row r="12" spans="1:10" ht="33" customHeight="1">
      <c r="A12" s="75" t="s">
        <v>17</v>
      </c>
      <c r="B12" s="75"/>
      <c r="C12" s="75"/>
      <c r="D12" s="75"/>
      <c r="E12" s="83" t="s">
        <v>18</v>
      </c>
      <c r="F12" s="84"/>
      <c r="G12" s="84"/>
      <c r="H12" s="84"/>
    </row>
    <row r="13" spans="1:10" ht="34.5" customHeight="1">
      <c r="A13" s="79" t="s">
        <v>19</v>
      </c>
      <c r="B13" s="79"/>
      <c r="C13" s="79" t="str">
        <f>CONCATENATE((IF(OR(E8="",E8="NA"),"",E8)),", ",(IF(OR(A14="",A14="NA"),"",A14)),".",(IF(OR(C14="",C14="NA"),"",C14)),", ",(IF(OR(C15="",C15="NA"),"",C15)),", ",(IF(OR(G15="",G15="NA"),"",G15)),", ",(IF(OR(C16="",C16="NA"),"",C16)),", ",(IF(OR(C17="",C17="NA"),"",C17)),", ",(IF(OR(G16="",G16="NA"),"",G16)),".")</f>
        <v>Balaji Residency, Gut No.197 PT, Mahim - Palghar Road, Dhansar, Palghar, Palghar, Palghar.</v>
      </c>
      <c r="D13" s="79"/>
      <c r="E13" s="79"/>
      <c r="F13" s="79"/>
      <c r="G13" s="79"/>
      <c r="H13" s="79"/>
    </row>
    <row r="14" spans="1:10" ht="15.75" customHeight="1">
      <c r="A14" s="82" t="s">
        <v>20</v>
      </c>
      <c r="B14" s="82"/>
      <c r="C14" s="82" t="s">
        <v>21</v>
      </c>
      <c r="D14" s="82"/>
      <c r="E14" s="82"/>
      <c r="F14" s="82"/>
      <c r="G14" s="82"/>
      <c r="H14" s="82"/>
    </row>
    <row r="15" spans="1:10" ht="15.75" customHeight="1">
      <c r="A15" s="82" t="s">
        <v>22</v>
      </c>
      <c r="B15" s="82"/>
      <c r="C15" s="81" t="s">
        <v>23</v>
      </c>
      <c r="D15" s="81"/>
      <c r="E15" s="82" t="s">
        <v>24</v>
      </c>
      <c r="F15" s="82"/>
      <c r="G15" s="82" t="s">
        <v>25</v>
      </c>
      <c r="H15" s="82"/>
    </row>
    <row r="16" spans="1:10">
      <c r="A16" s="81" t="s">
        <v>26</v>
      </c>
      <c r="B16" s="81"/>
      <c r="C16" s="82" t="s">
        <v>27</v>
      </c>
      <c r="D16" s="82"/>
      <c r="E16" s="82" t="s">
        <v>28</v>
      </c>
      <c r="F16" s="82"/>
      <c r="G16" s="85" t="s">
        <v>27</v>
      </c>
      <c r="H16" s="85"/>
    </row>
    <row r="17" spans="1:8">
      <c r="A17" s="81" t="s">
        <v>29</v>
      </c>
      <c r="B17" s="81"/>
      <c r="C17" s="82" t="s">
        <v>27</v>
      </c>
      <c r="D17" s="82"/>
      <c r="E17" s="82" t="s">
        <v>30</v>
      </c>
      <c r="F17" s="82"/>
      <c r="G17" s="82">
        <v>401404</v>
      </c>
      <c r="H17" s="82"/>
    </row>
    <row r="18" spans="1:8" ht="32.25" customHeight="1">
      <c r="A18" s="81" t="s">
        <v>31</v>
      </c>
      <c r="B18" s="81"/>
      <c r="C18" s="82" t="s">
        <v>32</v>
      </c>
      <c r="D18" s="82"/>
      <c r="E18" s="82" t="s">
        <v>33</v>
      </c>
      <c r="F18" s="82"/>
      <c r="G18" s="82" t="s">
        <v>34</v>
      </c>
      <c r="H18" s="82"/>
    </row>
    <row r="19" spans="1:8" ht="15" customHeight="1">
      <c r="A19" s="82" t="s">
        <v>35</v>
      </c>
      <c r="B19" s="82"/>
      <c r="C19" s="82"/>
      <c r="D19" s="82"/>
      <c r="E19" s="81" t="s">
        <v>36</v>
      </c>
      <c r="F19" s="81"/>
      <c r="G19" s="81"/>
      <c r="H19" s="81"/>
    </row>
    <row r="20" spans="1:8" ht="18.75" customHeight="1">
      <c r="A20" s="82"/>
      <c r="B20" s="82"/>
      <c r="C20" s="82"/>
      <c r="D20" s="82"/>
      <c r="E20" s="81"/>
      <c r="F20" s="81"/>
      <c r="G20" s="81"/>
      <c r="H20" s="81"/>
    </row>
    <row r="21" spans="1:8" ht="15" customHeight="1">
      <c r="A21" s="82" t="s">
        <v>37</v>
      </c>
      <c r="B21" s="82"/>
      <c r="C21" s="82"/>
      <c r="D21" s="82"/>
      <c r="E21" s="82" t="s">
        <v>38</v>
      </c>
      <c r="F21" s="82"/>
      <c r="G21" s="82"/>
      <c r="H21" s="82"/>
    </row>
    <row r="22" spans="1:8" ht="15" customHeight="1">
      <c r="A22" s="81" t="s">
        <v>39</v>
      </c>
      <c r="B22" s="81"/>
      <c r="C22" s="81"/>
      <c r="D22" s="81"/>
      <c r="E22" s="82" t="s">
        <v>40</v>
      </c>
      <c r="F22" s="82"/>
      <c r="G22" s="82"/>
      <c r="H22" s="82"/>
    </row>
    <row r="23" spans="1:8">
      <c r="A23" s="81" t="s">
        <v>41</v>
      </c>
      <c r="B23" s="81"/>
      <c r="C23" s="81"/>
      <c r="D23" s="81"/>
      <c r="E23" s="82" t="s">
        <v>42</v>
      </c>
      <c r="F23" s="82"/>
      <c r="G23" s="82"/>
      <c r="H23" s="82"/>
    </row>
    <row r="24" spans="1:8">
      <c r="A24" s="81" t="s">
        <v>43</v>
      </c>
      <c r="B24" s="81"/>
      <c r="C24" s="81"/>
      <c r="D24" s="81"/>
      <c r="E24" s="82" t="s">
        <v>44</v>
      </c>
      <c r="F24" s="82"/>
      <c r="G24" s="82"/>
      <c r="H24" s="82"/>
    </row>
    <row r="25" spans="1:8">
      <c r="A25" s="81" t="s">
        <v>45</v>
      </c>
      <c r="B25" s="81"/>
      <c r="C25" s="81"/>
      <c r="D25" s="81"/>
      <c r="E25" s="82" t="s">
        <v>46</v>
      </c>
      <c r="F25" s="82"/>
      <c r="G25" s="82"/>
      <c r="H25" s="82"/>
    </row>
    <row r="26" spans="1:8">
      <c r="A26" s="81" t="s">
        <v>47</v>
      </c>
      <c r="B26" s="81"/>
      <c r="C26" s="81"/>
      <c r="D26" s="81"/>
      <c r="E26" s="82" t="s">
        <v>48</v>
      </c>
      <c r="F26" s="82"/>
      <c r="G26" s="82"/>
      <c r="H26" s="82"/>
    </row>
    <row r="27" spans="1:8" ht="15" customHeight="1">
      <c r="A27" s="82" t="s">
        <v>49</v>
      </c>
      <c r="B27" s="82"/>
      <c r="C27" s="82"/>
      <c r="D27" s="82"/>
      <c r="E27" s="77" t="s">
        <v>50</v>
      </c>
      <c r="F27" s="77"/>
      <c r="G27" s="77"/>
      <c r="H27" s="77"/>
    </row>
    <row r="28" spans="1:8">
      <c r="A28" s="79" t="s">
        <v>51</v>
      </c>
      <c r="B28" s="79"/>
      <c r="C28" s="79"/>
      <c r="D28" s="79"/>
      <c r="E28" s="79" t="s">
        <v>52</v>
      </c>
      <c r="F28" s="79"/>
      <c r="G28" s="79"/>
      <c r="H28" s="79"/>
    </row>
    <row r="29" spans="1:8" s="17" customFormat="1">
      <c r="A29" s="86" t="s">
        <v>53</v>
      </c>
      <c r="B29" s="86"/>
      <c r="C29" s="87" t="s">
        <v>54</v>
      </c>
      <c r="D29" s="87"/>
      <c r="E29" s="87"/>
      <c r="F29" s="87" t="s">
        <v>55</v>
      </c>
      <c r="G29" s="87"/>
      <c r="H29" s="87"/>
    </row>
    <row r="30" spans="1:8" s="17" customFormat="1">
      <c r="A30" s="88" t="s">
        <v>56</v>
      </c>
      <c r="B30" s="88" t="s">
        <v>57</v>
      </c>
      <c r="C30" s="89" t="s">
        <v>57</v>
      </c>
      <c r="D30" s="89"/>
      <c r="E30" s="89"/>
      <c r="F30" s="89" t="s">
        <v>58</v>
      </c>
      <c r="G30" s="89"/>
      <c r="H30" s="89"/>
    </row>
    <row r="31" spans="1:8">
      <c r="A31" s="88" t="s">
        <v>59</v>
      </c>
      <c r="B31" s="88" t="s">
        <v>57</v>
      </c>
      <c r="C31" s="89" t="s">
        <v>57</v>
      </c>
      <c r="D31" s="89"/>
      <c r="E31" s="89"/>
      <c r="F31" s="89" t="s">
        <v>58</v>
      </c>
      <c r="G31" s="89"/>
      <c r="H31" s="89"/>
    </row>
    <row r="32" spans="1:8" s="17" customFormat="1">
      <c r="A32" s="88" t="s">
        <v>60</v>
      </c>
      <c r="B32" s="88" t="s">
        <v>57</v>
      </c>
      <c r="C32" s="89" t="s">
        <v>57</v>
      </c>
      <c r="D32" s="89"/>
      <c r="E32" s="89"/>
      <c r="F32" s="89" t="s">
        <v>22</v>
      </c>
      <c r="G32" s="89"/>
      <c r="H32" s="89"/>
    </row>
    <row r="33" spans="1:8">
      <c r="A33" s="88" t="s">
        <v>61</v>
      </c>
      <c r="B33" s="88" t="s">
        <v>57</v>
      </c>
      <c r="C33" s="89" t="s">
        <v>57</v>
      </c>
      <c r="D33" s="89"/>
      <c r="E33" s="89"/>
      <c r="F33" s="89" t="s">
        <v>58</v>
      </c>
      <c r="G33" s="89"/>
      <c r="H33" s="89"/>
    </row>
    <row r="34" spans="1:8">
      <c r="A34" s="75" t="s">
        <v>62</v>
      </c>
      <c r="B34" s="75"/>
      <c r="C34" s="75"/>
      <c r="D34" s="75"/>
      <c r="E34" s="75"/>
      <c r="F34" s="75"/>
      <c r="G34" s="75"/>
      <c r="H34" s="75"/>
    </row>
    <row r="35" spans="1:8" ht="15.75" customHeight="1">
      <c r="A35" s="74" t="s">
        <v>63</v>
      </c>
      <c r="B35" s="74"/>
      <c r="C35" s="90" t="s">
        <v>64</v>
      </c>
      <c r="D35" s="90"/>
      <c r="E35" s="90"/>
      <c r="F35" s="90"/>
      <c r="G35" s="90"/>
      <c r="H35" s="90"/>
    </row>
    <row r="36" spans="1:8" ht="15.75" customHeight="1">
      <c r="A36" s="74" t="s">
        <v>65</v>
      </c>
      <c r="B36" s="74"/>
      <c r="C36" s="91" t="s">
        <v>66</v>
      </c>
      <c r="D36" s="90"/>
      <c r="E36" s="90"/>
      <c r="F36" s="90"/>
      <c r="G36" s="90"/>
      <c r="H36" s="90"/>
    </row>
    <row r="37" spans="1:8">
      <c r="A37" s="80" t="s">
        <v>67</v>
      </c>
      <c r="B37" s="80"/>
      <c r="C37" s="80"/>
      <c r="D37" s="80"/>
      <c r="E37" s="80"/>
      <c r="F37" s="80"/>
      <c r="G37" s="80"/>
      <c r="H37" s="80"/>
    </row>
    <row r="38" spans="1:8">
      <c r="A38" s="75" t="s">
        <v>68</v>
      </c>
      <c r="B38" s="75"/>
      <c r="C38" s="75"/>
      <c r="D38" s="75"/>
      <c r="E38" s="92">
        <v>4427.55</v>
      </c>
      <c r="F38" s="92"/>
      <c r="G38" s="92"/>
      <c r="H38" s="92"/>
    </row>
    <row r="39" spans="1:8">
      <c r="A39" s="75" t="s">
        <v>69</v>
      </c>
      <c r="B39" s="75"/>
      <c r="C39" s="75"/>
      <c r="D39" s="75"/>
      <c r="E39" s="93">
        <v>0.9</v>
      </c>
      <c r="F39" s="93"/>
      <c r="G39" s="93"/>
      <c r="H39" s="93"/>
    </row>
    <row r="40" spans="1:8">
      <c r="A40" s="75" t="s">
        <v>70</v>
      </c>
      <c r="B40" s="75"/>
      <c r="C40" s="75"/>
      <c r="D40" s="75"/>
      <c r="E40" s="93">
        <f>E42/E38-E39</f>
        <v>0.59726598231527583</v>
      </c>
      <c r="F40" s="93"/>
      <c r="G40" s="93"/>
      <c r="H40" s="93"/>
    </row>
    <row r="41" spans="1:8">
      <c r="A41" s="75" t="s">
        <v>71</v>
      </c>
      <c r="B41" s="75"/>
      <c r="C41" s="75"/>
      <c r="D41" s="75"/>
      <c r="E41" s="93">
        <f>E39+E40</f>
        <v>1.4972659823152759</v>
      </c>
      <c r="F41" s="93"/>
      <c r="G41" s="93"/>
      <c r="H41" s="93"/>
    </row>
    <row r="42" spans="1:8">
      <c r="A42" s="75" t="s">
        <v>72</v>
      </c>
      <c r="B42" s="75"/>
      <c r="C42" s="75"/>
      <c r="D42" s="75"/>
      <c r="E42" s="94">
        <v>6629.22</v>
      </c>
      <c r="F42" s="94"/>
      <c r="G42" s="94"/>
      <c r="H42" s="94"/>
    </row>
    <row r="43" spans="1:8">
      <c r="A43" s="81" t="s">
        <v>73</v>
      </c>
      <c r="B43" s="81"/>
      <c r="C43" s="81"/>
      <c r="D43" s="81"/>
      <c r="E43" s="81" t="s">
        <v>74</v>
      </c>
      <c r="F43" s="81"/>
      <c r="G43" s="81"/>
      <c r="H43" s="81"/>
    </row>
    <row r="44" spans="1:8">
      <c r="A44" s="80" t="s">
        <v>75</v>
      </c>
      <c r="B44" s="80"/>
      <c r="C44" s="80"/>
      <c r="D44" s="80"/>
      <c r="E44" s="80"/>
      <c r="F44" s="80"/>
      <c r="G44" s="80"/>
      <c r="H44" s="80"/>
    </row>
    <row r="45" spans="1:8" ht="30" customHeight="1">
      <c r="A45" s="79" t="s">
        <v>76</v>
      </c>
      <c r="B45" s="79"/>
      <c r="C45" s="82" t="s">
        <v>77</v>
      </c>
      <c r="D45" s="82"/>
      <c r="E45" s="82"/>
      <c r="F45" s="26" t="s">
        <v>78</v>
      </c>
      <c r="G45" s="82" t="s">
        <v>79</v>
      </c>
      <c r="H45" s="82"/>
    </row>
    <row r="46" spans="1:8" ht="30" customHeight="1">
      <c r="A46" s="79" t="s">
        <v>80</v>
      </c>
      <c r="B46" s="79"/>
      <c r="C46" s="82" t="str">
        <f>C45</f>
        <v>Mahsul/K-1/MJ1/V.S.P./S.R./C.R/ 376/15</v>
      </c>
      <c r="D46" s="82"/>
      <c r="E46" s="82"/>
      <c r="F46" s="26" t="s">
        <v>78</v>
      </c>
      <c r="G46" s="82" t="str">
        <f>G45</f>
        <v>11/05/2018.</v>
      </c>
      <c r="H46" s="82"/>
    </row>
    <row r="47" spans="1:8" s="18" customFormat="1">
      <c r="A47" s="82" t="s">
        <v>81</v>
      </c>
      <c r="B47" s="82"/>
      <c r="C47" s="82" t="s">
        <v>82</v>
      </c>
      <c r="D47" s="81"/>
      <c r="E47" s="81"/>
      <c r="F47" s="28" t="s">
        <v>78</v>
      </c>
      <c r="G47" s="81" t="str">
        <f>G46</f>
        <v>11/05/2018.</v>
      </c>
      <c r="H47" s="81"/>
    </row>
    <row r="48" spans="1:8" s="18" customFormat="1" ht="34.5" customHeight="1">
      <c r="A48" s="82"/>
      <c r="B48" s="82"/>
      <c r="C48" s="95" t="s">
        <v>83</v>
      </c>
      <c r="D48" s="96"/>
      <c r="E48" s="96"/>
      <c r="F48" s="96"/>
      <c r="G48" s="96"/>
      <c r="H48" s="97"/>
    </row>
    <row r="49" spans="1:11">
      <c r="A49" s="98" t="s">
        <v>84</v>
      </c>
      <c r="B49" s="98"/>
      <c r="C49" s="99" t="s">
        <v>85</v>
      </c>
      <c r="D49" s="100"/>
      <c r="E49" s="100" t="s">
        <v>86</v>
      </c>
      <c r="F49" s="29" t="s">
        <v>78</v>
      </c>
      <c r="G49" s="101" t="s">
        <v>57</v>
      </c>
      <c r="H49" s="102"/>
    </row>
    <row r="50" spans="1:11">
      <c r="A50" s="103" t="s">
        <v>87</v>
      </c>
      <c r="B50" s="103"/>
      <c r="C50" s="103"/>
      <c r="D50" s="103"/>
      <c r="E50" s="103"/>
      <c r="F50" s="103"/>
      <c r="G50" s="103"/>
      <c r="H50" s="103"/>
    </row>
    <row r="51" spans="1:11">
      <c r="A51" s="79" t="s">
        <v>88</v>
      </c>
      <c r="B51" s="79"/>
      <c r="C51" s="79"/>
      <c r="D51" s="75">
        <f>1012.42+997.14</f>
        <v>2009.56</v>
      </c>
      <c r="E51" s="75"/>
      <c r="F51" s="75"/>
      <c r="G51" s="75"/>
      <c r="H51" s="75"/>
    </row>
    <row r="52" spans="1:11">
      <c r="A52" s="82" t="s">
        <v>89</v>
      </c>
      <c r="B52" s="81"/>
      <c r="C52" s="81"/>
      <c r="D52" s="81" t="s">
        <v>90</v>
      </c>
      <c r="E52" s="81"/>
      <c r="F52" s="81"/>
      <c r="G52" s="81"/>
      <c r="H52" s="81"/>
    </row>
    <row r="53" spans="1:11" ht="31.5" customHeight="1">
      <c r="A53" s="82" t="s">
        <v>91</v>
      </c>
      <c r="B53" s="81"/>
      <c r="C53" s="81"/>
      <c r="D53" s="82" t="s">
        <v>92</v>
      </c>
      <c r="E53" s="82"/>
      <c r="F53" s="82"/>
      <c r="G53" s="82"/>
      <c r="H53" s="82"/>
    </row>
    <row r="54" spans="1:11" ht="33.75" customHeight="1">
      <c r="A54" s="82" t="s">
        <v>93</v>
      </c>
      <c r="B54" s="81"/>
      <c r="C54" s="81"/>
      <c r="D54" s="82" t="s">
        <v>92</v>
      </c>
      <c r="E54" s="82"/>
      <c r="F54" s="82"/>
      <c r="G54" s="82"/>
      <c r="H54" s="82"/>
    </row>
    <row r="55" spans="1:11" ht="15.75" customHeight="1">
      <c r="A55" s="75" t="s">
        <v>94</v>
      </c>
      <c r="B55" s="75"/>
      <c r="C55" s="75"/>
      <c r="D55" s="79" t="s">
        <v>261</v>
      </c>
      <c r="E55" s="79"/>
      <c r="F55" s="79"/>
      <c r="G55" s="79"/>
      <c r="H55" s="79"/>
    </row>
    <row r="56" spans="1:11" ht="15.75" customHeight="1">
      <c r="A56" s="75" t="s">
        <v>95</v>
      </c>
      <c r="B56" s="75"/>
      <c r="C56" s="75"/>
      <c r="D56" s="79" t="s">
        <v>96</v>
      </c>
      <c r="E56" s="79"/>
      <c r="F56" s="79"/>
      <c r="G56" s="79"/>
      <c r="H56" s="79"/>
    </row>
    <row r="57" spans="1:11" ht="15.75" customHeight="1">
      <c r="A57" s="75" t="s">
        <v>97</v>
      </c>
      <c r="B57" s="75"/>
      <c r="C57" s="75"/>
      <c r="D57" s="79" t="s">
        <v>46</v>
      </c>
      <c r="E57" s="79"/>
      <c r="F57" s="79"/>
      <c r="G57" s="79"/>
      <c r="H57" s="79"/>
      <c r="J57" s="37"/>
      <c r="K57" s="37"/>
    </row>
    <row r="58" spans="1:11" ht="15.75" customHeight="1">
      <c r="A58" s="104" t="s">
        <v>98</v>
      </c>
      <c r="B58" s="104"/>
      <c r="C58" s="104"/>
      <c r="D58" s="105" t="s">
        <v>99</v>
      </c>
      <c r="E58" s="105"/>
      <c r="F58" s="105"/>
      <c r="G58" s="105"/>
      <c r="H58" s="105"/>
      <c r="J58" s="37"/>
      <c r="K58" s="37"/>
    </row>
    <row r="59" spans="1:11" hidden="1">
      <c r="A59" s="106" t="s">
        <v>100</v>
      </c>
      <c r="B59" s="107"/>
      <c r="C59" s="107"/>
      <c r="D59" s="107"/>
      <c r="E59" s="107"/>
      <c r="F59" s="107"/>
      <c r="G59" s="107"/>
      <c r="H59" s="108"/>
      <c r="I59" s="38" t="str">
        <f>(IF(C63=0,"Work not yet Started.",IF(C63=1,"Excavation work in process",IF(C63=2,"Excavation work completed",IF(C63=4,"Footing work is process",IF(C63=5,"Footing work Completed",IF(C63=7,"Plinth work is process",IF(C63=10,"Plinth work completed","0")))))))&amp;(IF(C64&gt;0,", RCC upto "&amp;C64&amp;" Slab completed",""))&amp;(IF(C65&gt;0,", Brickwork upto "&amp;C65&amp;" Floor completed"," "))&amp;(IF(C66&gt;0,", Plaster upto "&amp;C66&amp;" Floor completed"," "))&amp;(IF(C67&gt;0,", Flooring upto "&amp;C67&amp;" Floor completed"," "))&amp;(IF(C68&gt;0,", Painting upto "&amp;C68&amp;" Floor completed"," "))&amp;(IF(C69&gt;0,", Finishing upto "&amp;C69&amp;" Floor completed"," ")))</f>
        <v xml:space="preserve">Work not yet Started.     </v>
      </c>
      <c r="J59" s="39"/>
      <c r="K59" s="40"/>
    </row>
    <row r="60" spans="1:11" hidden="1">
      <c r="A60" s="30" t="s">
        <v>101</v>
      </c>
      <c r="B60" s="27">
        <v>0</v>
      </c>
      <c r="C60" s="27" t="s">
        <v>102</v>
      </c>
      <c r="D60" s="27">
        <v>1</v>
      </c>
      <c r="E60" s="27" t="s">
        <v>103</v>
      </c>
      <c r="F60" s="27">
        <v>0</v>
      </c>
      <c r="G60" s="27" t="s">
        <v>104</v>
      </c>
      <c r="H60" s="31">
        <v>4</v>
      </c>
      <c r="I60" s="41" t="s">
        <v>105</v>
      </c>
      <c r="J60" s="37"/>
      <c r="K60" s="42"/>
    </row>
    <row r="61" spans="1:11" hidden="1">
      <c r="A61" s="109" t="s">
        <v>106</v>
      </c>
      <c r="B61" s="87"/>
      <c r="C61" s="99" t="str">
        <f>I59</f>
        <v xml:space="preserve">Work not yet Started.     </v>
      </c>
      <c r="D61" s="99"/>
      <c r="E61" s="99"/>
      <c r="F61" s="99"/>
      <c r="G61" s="99"/>
      <c r="H61" s="110"/>
      <c r="I61" s="41" t="s">
        <v>107</v>
      </c>
      <c r="J61" s="37"/>
      <c r="K61" s="42"/>
    </row>
    <row r="62" spans="1:11" ht="36" hidden="1" customHeight="1">
      <c r="A62" s="111" t="s">
        <v>108</v>
      </c>
      <c r="B62" s="112"/>
      <c r="C62" s="32" t="s">
        <v>109</v>
      </c>
      <c r="D62" s="32" t="s">
        <v>110</v>
      </c>
      <c r="E62" s="113" t="s">
        <v>111</v>
      </c>
      <c r="F62" s="113"/>
      <c r="G62" s="113" t="s">
        <v>112</v>
      </c>
      <c r="H62" s="114"/>
      <c r="I62" s="41" t="s">
        <v>113</v>
      </c>
      <c r="K62" s="43"/>
    </row>
    <row r="63" spans="1:11" hidden="1">
      <c r="A63" s="111" t="s">
        <v>114</v>
      </c>
      <c r="B63" s="112"/>
      <c r="C63" s="33">
        <v>0</v>
      </c>
      <c r="D63" s="34">
        <f>((100/10)*C63)/100</f>
        <v>0</v>
      </c>
      <c r="E63" s="128">
        <f>(IF(C61=I61,"100%",IF(C61=I62,"100%",((C63+(40/(B60+D60+F60+H60)*C64)+(15/H60*C65)+(10/H60*C66)+(10/H60*C67)+(5/H60*C68)+(5/H60*C69))/100))))</f>
        <v>0</v>
      </c>
      <c r="F63" s="128"/>
      <c r="G63" s="128">
        <f>((IF(C63=1,"2",IF(C63=2,"4",IF(C63=4,"8",IF(C63=5,"15",IF(C63=7,"20",IF(C63=10,"30","0")))))))/100)+(((30/(H60+F60+D60+B60)*C64)+(15/H60*C65)+(10/H60*C66)+(5/H60*C67)+(5/H60*C68)+(5/H60*C69))/100)</f>
        <v>0</v>
      </c>
      <c r="H63" s="130"/>
      <c r="I63" s="44"/>
      <c r="K63" s="43"/>
    </row>
    <row r="64" spans="1:11" hidden="1">
      <c r="A64" s="111" t="s">
        <v>115</v>
      </c>
      <c r="B64" s="112"/>
      <c r="C64" s="35">
        <v>0</v>
      </c>
      <c r="D64" s="34">
        <f>((100/(B60+F60+D60+H60))*C64)/100</f>
        <v>0</v>
      </c>
      <c r="E64" s="128"/>
      <c r="F64" s="128"/>
      <c r="G64" s="128"/>
      <c r="H64" s="130"/>
      <c r="I64" s="45" t="s">
        <v>116</v>
      </c>
      <c r="J64" s="46">
        <v>0.01</v>
      </c>
      <c r="K64" s="47">
        <v>0.02</v>
      </c>
    </row>
    <row r="65" spans="1:11" hidden="1">
      <c r="A65" s="111" t="s">
        <v>117</v>
      </c>
      <c r="B65" s="112"/>
      <c r="C65" s="33">
        <v>0</v>
      </c>
      <c r="D65" s="34">
        <f>((100/H60)*C65)/100</f>
        <v>0</v>
      </c>
      <c r="E65" s="128"/>
      <c r="F65" s="128"/>
      <c r="G65" s="128"/>
      <c r="H65" s="130"/>
      <c r="I65" s="45" t="s">
        <v>118</v>
      </c>
      <c r="J65" s="46">
        <v>0.02</v>
      </c>
      <c r="K65" s="47">
        <v>0.04</v>
      </c>
    </row>
    <row r="66" spans="1:11" hidden="1">
      <c r="A66" s="111" t="s">
        <v>119</v>
      </c>
      <c r="B66" s="112"/>
      <c r="C66" s="33">
        <v>0</v>
      </c>
      <c r="D66" s="34">
        <f>((100/H60)*C66)/100</f>
        <v>0</v>
      </c>
      <c r="E66" s="128"/>
      <c r="F66" s="128"/>
      <c r="G66" s="128"/>
      <c r="H66" s="130"/>
      <c r="I66" s="45" t="s">
        <v>120</v>
      </c>
      <c r="J66" s="46">
        <v>0.04</v>
      </c>
      <c r="K66" s="47">
        <v>0.08</v>
      </c>
    </row>
    <row r="67" spans="1:11" hidden="1">
      <c r="A67" s="111" t="s">
        <v>121</v>
      </c>
      <c r="B67" s="112"/>
      <c r="C67" s="33">
        <v>0</v>
      </c>
      <c r="D67" s="34">
        <f>((100/H60)*C67)/100</f>
        <v>0</v>
      </c>
      <c r="E67" s="128"/>
      <c r="F67" s="128"/>
      <c r="G67" s="128"/>
      <c r="H67" s="130"/>
      <c r="I67" s="45" t="s">
        <v>122</v>
      </c>
      <c r="J67" s="46">
        <v>0.05</v>
      </c>
      <c r="K67" s="47">
        <v>0.15</v>
      </c>
    </row>
    <row r="68" spans="1:11" ht="15" hidden="1" customHeight="1">
      <c r="A68" s="111" t="s">
        <v>123</v>
      </c>
      <c r="B68" s="112"/>
      <c r="C68" s="33">
        <v>0</v>
      </c>
      <c r="D68" s="34">
        <f>((100/H60)*C68)/100</f>
        <v>0</v>
      </c>
      <c r="E68" s="128"/>
      <c r="F68" s="128"/>
      <c r="G68" s="128"/>
      <c r="H68" s="130"/>
      <c r="I68" s="45" t="s">
        <v>124</v>
      </c>
      <c r="J68" s="46">
        <v>7.0000000000000007E-2</v>
      </c>
      <c r="K68" s="47">
        <v>0.2</v>
      </c>
    </row>
    <row r="69" spans="1:11" hidden="1">
      <c r="A69" s="115" t="s">
        <v>125</v>
      </c>
      <c r="B69" s="116"/>
      <c r="C69" s="48">
        <v>0</v>
      </c>
      <c r="D69" s="49">
        <f>((100/H60)*C69)/100</f>
        <v>0</v>
      </c>
      <c r="E69" s="129"/>
      <c r="F69" s="129"/>
      <c r="G69" s="129"/>
      <c r="H69" s="131"/>
      <c r="I69" s="58" t="s">
        <v>126</v>
      </c>
      <c r="J69" s="59">
        <v>0.1</v>
      </c>
      <c r="K69" s="60">
        <v>0.3</v>
      </c>
    </row>
    <row r="70" spans="1:11" hidden="1">
      <c r="A70" s="106" t="s">
        <v>127</v>
      </c>
      <c r="B70" s="107"/>
      <c r="C70" s="107"/>
      <c r="D70" s="107"/>
      <c r="E70" s="107"/>
      <c r="F70" s="107"/>
      <c r="G70" s="107"/>
      <c r="H70" s="108"/>
      <c r="I70" s="38" t="str">
        <f>(IF(C74=0,"Work not yet Started.",IF(C74=1,"Excavation work in process",IF(C74=2,"Excavation work completed",IF(C74=4,"Footing work is process",IF(C74=5,"Footing work Completed",IF(C74=7,"Plinth work is process",IF(C74=10,"Plinth work completed","0")))))))&amp;(IF(C75&gt;0,", RCC upto "&amp;C75&amp;" Slab completed",""))&amp;(IF(C76&gt;0,", Brickwork upto "&amp;C76&amp;" Floor completed"," "))&amp;(IF(C77&gt;0,", Plaster upto "&amp;C77&amp;" Floor completed"," "))&amp;(IF(C78&gt;0,", Flooring upto "&amp;C78&amp;" Floor completed"," "))&amp;(IF(C79&gt;0,", Painting upto "&amp;C79&amp;" Floor completed"," "))&amp;(IF(C80&gt;0,", Finishing upto "&amp;C80&amp;" Floor completed"," ")))</f>
        <v xml:space="preserve">Plinth work is process     </v>
      </c>
      <c r="J70" s="39"/>
      <c r="K70" s="40"/>
    </row>
    <row r="71" spans="1:11" hidden="1">
      <c r="A71" s="30" t="s">
        <v>101</v>
      </c>
      <c r="B71" s="27">
        <v>0</v>
      </c>
      <c r="C71" s="27" t="s">
        <v>102</v>
      </c>
      <c r="D71" s="27">
        <v>1</v>
      </c>
      <c r="E71" s="27" t="s">
        <v>103</v>
      </c>
      <c r="F71" s="27">
        <v>0</v>
      </c>
      <c r="G71" s="27" t="s">
        <v>104</v>
      </c>
      <c r="H71" s="31">
        <v>4</v>
      </c>
      <c r="I71" s="41" t="s">
        <v>105</v>
      </c>
      <c r="J71" s="37"/>
      <c r="K71" s="42"/>
    </row>
    <row r="72" spans="1:11" hidden="1">
      <c r="A72" s="109" t="s">
        <v>106</v>
      </c>
      <c r="B72" s="87"/>
      <c r="C72" s="99" t="str">
        <f>I70</f>
        <v xml:space="preserve">Plinth work is process     </v>
      </c>
      <c r="D72" s="99"/>
      <c r="E72" s="99"/>
      <c r="F72" s="99"/>
      <c r="G72" s="99"/>
      <c r="H72" s="110"/>
      <c r="I72" s="41" t="s">
        <v>107</v>
      </c>
      <c r="J72" s="37"/>
      <c r="K72" s="42"/>
    </row>
    <row r="73" spans="1:11" ht="31.2" hidden="1">
      <c r="A73" s="111" t="s">
        <v>108</v>
      </c>
      <c r="B73" s="112"/>
      <c r="C73" s="32" t="s">
        <v>109</v>
      </c>
      <c r="D73" s="32" t="s">
        <v>110</v>
      </c>
      <c r="E73" s="113" t="s">
        <v>111</v>
      </c>
      <c r="F73" s="113"/>
      <c r="G73" s="113" t="s">
        <v>112</v>
      </c>
      <c r="H73" s="114"/>
      <c r="I73" s="41" t="s">
        <v>113</v>
      </c>
      <c r="K73" s="43"/>
    </row>
    <row r="74" spans="1:11" hidden="1">
      <c r="A74" s="111" t="s">
        <v>114</v>
      </c>
      <c r="B74" s="112"/>
      <c r="C74" s="33">
        <v>7</v>
      </c>
      <c r="D74" s="34">
        <f>((100/10)*C74)/100</f>
        <v>0.7</v>
      </c>
      <c r="E74" s="128">
        <f>(IF(C72=I72,"100%",IF(C72=I73,"100%",((C74+(40/(B71+D71+F71+H71)*C75)+(15/H71*C76)+(10/H71*C77)+(10/H71*C78)+(5/H71*C79)+(5/H71*C80))/100))))</f>
        <v>7.0000000000000007E-2</v>
      </c>
      <c r="F74" s="128"/>
      <c r="G74" s="128">
        <f>((IF(C74=1,"2",IF(C74=2,"4",IF(C74=4,"8",IF(C74=5,"15",IF(C74=7,"20",IF(C74=10,"30","0")))))))/100)+(((30/(H71+F71+D71+B71)*C75)+(15/H71*C76)+(10/H71*C77)+(5/H71*C78)+(5/H71*C79)+(5/H71*C80))/100)</f>
        <v>0.2</v>
      </c>
      <c r="H74" s="130"/>
      <c r="I74" s="44"/>
      <c r="K74" s="43"/>
    </row>
    <row r="75" spans="1:11" hidden="1">
      <c r="A75" s="111" t="s">
        <v>115</v>
      </c>
      <c r="B75" s="112"/>
      <c r="C75" s="35">
        <v>0</v>
      </c>
      <c r="D75" s="34">
        <f>((100/(B71+F71+D71+H71))*C75)/100</f>
        <v>0</v>
      </c>
      <c r="E75" s="128"/>
      <c r="F75" s="128"/>
      <c r="G75" s="128"/>
      <c r="H75" s="130"/>
      <c r="I75" s="45" t="s">
        <v>116</v>
      </c>
      <c r="J75" s="46">
        <v>0.01</v>
      </c>
      <c r="K75" s="47">
        <v>0.02</v>
      </c>
    </row>
    <row r="76" spans="1:11" hidden="1">
      <c r="A76" s="111" t="s">
        <v>117</v>
      </c>
      <c r="B76" s="112"/>
      <c r="C76" s="33">
        <v>0</v>
      </c>
      <c r="D76" s="34">
        <f>((100/H71)*C76)/100</f>
        <v>0</v>
      </c>
      <c r="E76" s="128"/>
      <c r="F76" s="128"/>
      <c r="G76" s="128"/>
      <c r="H76" s="130"/>
      <c r="I76" s="45" t="s">
        <v>118</v>
      </c>
      <c r="J76" s="46">
        <v>0.02</v>
      </c>
      <c r="K76" s="47">
        <v>0.04</v>
      </c>
    </row>
    <row r="77" spans="1:11" hidden="1">
      <c r="A77" s="111" t="s">
        <v>119</v>
      </c>
      <c r="B77" s="112"/>
      <c r="C77" s="33">
        <v>0</v>
      </c>
      <c r="D77" s="34">
        <f>((100/H71)*C77)/100</f>
        <v>0</v>
      </c>
      <c r="E77" s="128"/>
      <c r="F77" s="128"/>
      <c r="G77" s="128"/>
      <c r="H77" s="130"/>
      <c r="I77" s="45" t="s">
        <v>120</v>
      </c>
      <c r="J77" s="46">
        <v>0.04</v>
      </c>
      <c r="K77" s="47">
        <v>0.08</v>
      </c>
    </row>
    <row r="78" spans="1:11" hidden="1">
      <c r="A78" s="111" t="s">
        <v>121</v>
      </c>
      <c r="B78" s="112"/>
      <c r="C78" s="33">
        <v>0</v>
      </c>
      <c r="D78" s="34">
        <f>((100/H71)*C78)/100</f>
        <v>0</v>
      </c>
      <c r="E78" s="128"/>
      <c r="F78" s="128"/>
      <c r="G78" s="128"/>
      <c r="H78" s="130"/>
      <c r="I78" s="45" t="s">
        <v>122</v>
      </c>
      <c r="J78" s="46">
        <v>0.05</v>
      </c>
      <c r="K78" s="47">
        <v>0.15</v>
      </c>
    </row>
    <row r="79" spans="1:11" hidden="1">
      <c r="A79" s="111" t="s">
        <v>123</v>
      </c>
      <c r="B79" s="112"/>
      <c r="C79" s="33">
        <v>0</v>
      </c>
      <c r="D79" s="34">
        <f>((100/H71)*C79)/100</f>
        <v>0</v>
      </c>
      <c r="E79" s="128"/>
      <c r="F79" s="128"/>
      <c r="G79" s="128"/>
      <c r="H79" s="130"/>
      <c r="I79" s="45" t="s">
        <v>124</v>
      </c>
      <c r="J79" s="46">
        <v>7.0000000000000007E-2</v>
      </c>
      <c r="K79" s="47">
        <v>0.2</v>
      </c>
    </row>
    <row r="80" spans="1:11" hidden="1">
      <c r="A80" s="115" t="s">
        <v>125</v>
      </c>
      <c r="B80" s="116"/>
      <c r="C80" s="48">
        <v>0</v>
      </c>
      <c r="D80" s="49">
        <f>((100/H71)*C80)/100</f>
        <v>0</v>
      </c>
      <c r="E80" s="129"/>
      <c r="F80" s="129"/>
      <c r="G80" s="129"/>
      <c r="H80" s="131"/>
      <c r="I80" s="58" t="s">
        <v>126</v>
      </c>
      <c r="J80" s="59">
        <v>0.1</v>
      </c>
      <c r="K80" s="60">
        <v>0.3</v>
      </c>
    </row>
    <row r="81" spans="1:11" ht="15.75" customHeight="1">
      <c r="A81" s="117" t="s">
        <v>128</v>
      </c>
      <c r="B81" s="118"/>
      <c r="C81" s="119" t="s">
        <v>129</v>
      </c>
      <c r="D81" s="120"/>
      <c r="E81" s="120"/>
      <c r="F81" s="120"/>
      <c r="G81" s="120"/>
      <c r="H81" s="121"/>
      <c r="I81" s="39" t="str">
        <f ca="1">(IF(C85=0,"Work not yet Started.",IF(D85=50%,"Excavation work in process",IF(D85=100%,"Excavation work completed, ","0")))&amp;(IF(C86=0%,"",IF(D86=25%,"Footing work is process",IF(D86=50%,"Footing work Completed",IF(D86=75%,"Plinth work is process",IF(D86=100%,"Plinth work completed","0"))))))&amp;(IF(C87&gt;0,", RCC upto "&amp;C87&amp;" Slab completed",""))&amp;(IF(C88&gt;0,", Brickwork upto "&amp;C88&amp;" Floor completed"," "))&amp;(IF(C89&gt;0,", Internal Plaster upto "&amp;C89&amp;" Floor completed"," "))&amp;(IF(C90&gt;0,", External Plaster upto "&amp;C90&amp;" Floor completed"," "))&amp;(IF(C91&gt;0,", Flooring upto "&amp;C91&amp;" Floor completed"," "))&amp;(IF(C92&gt;0,", Painting upto "&amp;C92&amp;" Floor completed"," "))&amp;(IF(C93&gt;0,", Finishing upto "&amp;C93&amp;" Floor completed"," ")))</f>
        <v xml:space="preserve">Excavation work completed, Footing work Completed      </v>
      </c>
      <c r="J81" s="39"/>
      <c r="K81" s="40"/>
    </row>
    <row r="82" spans="1:11">
      <c r="A82" s="122" t="s">
        <v>102</v>
      </c>
      <c r="B82" s="123"/>
      <c r="C82" s="89">
        <v>1</v>
      </c>
      <c r="D82" s="89"/>
      <c r="E82" s="27" t="s">
        <v>103</v>
      </c>
      <c r="F82" s="27">
        <v>0</v>
      </c>
      <c r="G82" s="50" t="s">
        <v>104</v>
      </c>
      <c r="H82" s="31">
        <f ca="1">--TRIM(RIGHT(SUBSTITUTE(LEFT(C81,_xlfn.AGGREGATE(16,6,FIND({0,1,2,3,4,5,6,7,8,9},C81,ROW(INDIRECT("1:"&amp;LEN(C81)))),1))," ",REPT(" ",LEN(C81))),LEN(C81)))</f>
        <v>4</v>
      </c>
      <c r="I82" s="37" t="s">
        <v>105</v>
      </c>
      <c r="J82" s="37"/>
      <c r="K82" s="42"/>
    </row>
    <row r="83" spans="1:11">
      <c r="A83" s="124" t="s">
        <v>106</v>
      </c>
      <c r="B83" s="100"/>
      <c r="C83" s="99" t="str">
        <f ca="1">I81</f>
        <v xml:space="preserve">Excavation work completed, Footing work Completed      </v>
      </c>
      <c r="D83" s="99"/>
      <c r="E83" s="99"/>
      <c r="F83" s="99"/>
      <c r="G83" s="99"/>
      <c r="H83" s="110"/>
      <c r="I83" s="37" t="s">
        <v>130</v>
      </c>
      <c r="J83" s="37"/>
      <c r="K83" s="42"/>
    </row>
    <row r="84" spans="1:11" ht="31.2">
      <c r="A84" s="125" t="s">
        <v>108</v>
      </c>
      <c r="B84" s="126"/>
      <c r="C84" s="51" t="s">
        <v>131</v>
      </c>
      <c r="D84" s="51" t="s">
        <v>110</v>
      </c>
      <c r="E84" s="126" t="s">
        <v>111</v>
      </c>
      <c r="F84" s="126"/>
      <c r="G84" s="126" t="s">
        <v>112</v>
      </c>
      <c r="H84" s="127"/>
      <c r="I84" s="37" t="s">
        <v>113</v>
      </c>
      <c r="K84" s="43"/>
    </row>
    <row r="85" spans="1:11">
      <c r="A85" s="125" t="s">
        <v>132</v>
      </c>
      <c r="B85" s="126"/>
      <c r="C85" s="33">
        <f ca="1">K88</f>
        <v>4</v>
      </c>
      <c r="D85" s="52">
        <f ca="1">((100/H82)*C85)/100</f>
        <v>1</v>
      </c>
      <c r="E85" s="145">
        <f ca="1">(IF(C83=I83,"100%",IF(C83=I84,"100%",(((C86/H82*10)+(40/(C82+F82+H82)*C87)+(7.5/(H82)*C88)+(7.5/(H82)*C89)+(10/H82*C90)+(10/H82*C91)+(5/H82*C92)+(5/H82*C93)+(5/H82*C94))/100))))</f>
        <v>0.05</v>
      </c>
      <c r="F85" s="145"/>
      <c r="G85" s="145">
        <f ca="1">((((C85/H82)*20)+((C86/H82)*25)+(30/(H82+F82+C82)*C87)+(5/H82*C88)+(5/H82*C89)+(5/H82*C90)+(5/H82*C91)+(0/H82*C92)+(0/H82*C93)+(5/H82*C94))/100)</f>
        <v>0.32500000000000001</v>
      </c>
      <c r="H85" s="147"/>
      <c r="I85" s="37"/>
      <c r="K85" s="43"/>
    </row>
    <row r="86" spans="1:11">
      <c r="A86" s="125" t="s">
        <v>114</v>
      </c>
      <c r="B86" s="126"/>
      <c r="C86" s="33">
        <f ca="1">K91</f>
        <v>2</v>
      </c>
      <c r="D86" s="52">
        <f ca="1">((100/H82)*C86)/100</f>
        <v>0.5</v>
      </c>
      <c r="E86" s="145"/>
      <c r="F86" s="145"/>
      <c r="G86" s="145"/>
      <c r="H86" s="147"/>
      <c r="K86" s="43"/>
    </row>
    <row r="87" spans="1:11" ht="15.75" customHeight="1">
      <c r="A87" s="132" t="s">
        <v>133</v>
      </c>
      <c r="B87" s="133"/>
      <c r="C87" s="35">
        <v>0</v>
      </c>
      <c r="D87" s="52">
        <f ca="1">((100/(C82+F82+H82))*C87)/100</f>
        <v>0</v>
      </c>
      <c r="E87" s="145"/>
      <c r="F87" s="145"/>
      <c r="G87" s="145"/>
      <c r="H87" s="147"/>
      <c r="I87" s="61" t="s">
        <v>116</v>
      </c>
      <c r="J87" s="46"/>
      <c r="K87" s="62">
        <f ca="1">H82*50%</f>
        <v>2</v>
      </c>
    </row>
    <row r="88" spans="1:11" ht="15.75" customHeight="1">
      <c r="A88" s="125" t="s">
        <v>134</v>
      </c>
      <c r="B88" s="126" t="s">
        <v>135</v>
      </c>
      <c r="C88" s="35">
        <v>0</v>
      </c>
      <c r="D88" s="52">
        <f ca="1">((100/H82)*C88)/100</f>
        <v>0</v>
      </c>
      <c r="E88" s="145"/>
      <c r="F88" s="145"/>
      <c r="G88" s="145"/>
      <c r="H88" s="147"/>
      <c r="I88" s="61" t="s">
        <v>118</v>
      </c>
      <c r="J88" s="46"/>
      <c r="K88" s="62">
        <f ca="1">H82</f>
        <v>4</v>
      </c>
    </row>
    <row r="89" spans="1:11" ht="15.75" customHeight="1">
      <c r="A89" s="125" t="s">
        <v>136</v>
      </c>
      <c r="B89" s="126" t="s">
        <v>135</v>
      </c>
      <c r="C89" s="35">
        <v>0</v>
      </c>
      <c r="D89" s="52">
        <f ca="1">((100/H82)*C89)/100</f>
        <v>0</v>
      </c>
      <c r="E89" s="145"/>
      <c r="F89" s="145"/>
      <c r="G89" s="145"/>
      <c r="H89" s="147"/>
      <c r="I89" s="61"/>
      <c r="J89" s="46"/>
      <c r="K89" s="62"/>
    </row>
    <row r="90" spans="1:11" ht="15" customHeight="1">
      <c r="A90" s="125" t="s">
        <v>137</v>
      </c>
      <c r="B90" s="126" t="s">
        <v>138</v>
      </c>
      <c r="C90" s="35">
        <v>0</v>
      </c>
      <c r="D90" s="52">
        <f ca="1">((100/(H82))*C90)/100</f>
        <v>0</v>
      </c>
      <c r="E90" s="145"/>
      <c r="F90" s="145"/>
      <c r="G90" s="145"/>
      <c r="H90" s="147"/>
      <c r="I90" s="61" t="s">
        <v>120</v>
      </c>
      <c r="J90" s="46"/>
      <c r="K90" s="62">
        <f ca="1">H82*25%</f>
        <v>1</v>
      </c>
    </row>
    <row r="91" spans="1:11" ht="15.75" customHeight="1">
      <c r="A91" s="125" t="s">
        <v>139</v>
      </c>
      <c r="B91" s="126" t="s">
        <v>139</v>
      </c>
      <c r="C91" s="35">
        <v>0</v>
      </c>
      <c r="D91" s="52">
        <f ca="1">((100/H82)*C91)/100</f>
        <v>0</v>
      </c>
      <c r="E91" s="145"/>
      <c r="F91" s="145"/>
      <c r="G91" s="145"/>
      <c r="H91" s="147"/>
      <c r="I91" s="61" t="s">
        <v>122</v>
      </c>
      <c r="J91" s="46"/>
      <c r="K91" s="62">
        <f ca="1">H82*50%</f>
        <v>2</v>
      </c>
    </row>
    <row r="92" spans="1:11">
      <c r="A92" s="125" t="s">
        <v>140</v>
      </c>
      <c r="B92" s="126"/>
      <c r="C92" s="35">
        <v>0</v>
      </c>
      <c r="D92" s="52">
        <f ca="1">((100/H82)*C92)/100</f>
        <v>0</v>
      </c>
      <c r="E92" s="145"/>
      <c r="F92" s="145"/>
      <c r="G92" s="145"/>
      <c r="H92" s="147"/>
      <c r="I92" s="61" t="s">
        <v>124</v>
      </c>
      <c r="J92" s="46"/>
      <c r="K92" s="62">
        <f ca="1">H82*75%</f>
        <v>3</v>
      </c>
    </row>
    <row r="93" spans="1:11">
      <c r="A93" s="125" t="s">
        <v>141</v>
      </c>
      <c r="B93" s="126" t="s">
        <v>141</v>
      </c>
      <c r="C93" s="35">
        <v>0</v>
      </c>
      <c r="D93" s="52">
        <f ca="1">((100/(H82))*C93)/100</f>
        <v>0</v>
      </c>
      <c r="E93" s="145"/>
      <c r="F93" s="145"/>
      <c r="G93" s="145"/>
      <c r="H93" s="147"/>
      <c r="I93" s="61" t="s">
        <v>126</v>
      </c>
      <c r="J93" s="46"/>
      <c r="K93" s="62">
        <f ca="1">H82</f>
        <v>4</v>
      </c>
    </row>
    <row r="94" spans="1:11">
      <c r="A94" s="134" t="s">
        <v>142</v>
      </c>
      <c r="B94" s="135"/>
      <c r="C94" s="53">
        <v>0</v>
      </c>
      <c r="D94" s="54">
        <f ca="1">((100/(H82))*C94)/100</f>
        <v>0</v>
      </c>
      <c r="E94" s="146"/>
      <c r="F94" s="146"/>
      <c r="G94" s="146"/>
      <c r="H94" s="148"/>
      <c r="I94" s="63"/>
      <c r="J94" s="63"/>
      <c r="K94" s="64"/>
    </row>
    <row r="95" spans="1:11" ht="15.75" customHeight="1">
      <c r="A95" s="117" t="s">
        <v>128</v>
      </c>
      <c r="B95" s="118"/>
      <c r="C95" s="119" t="s">
        <v>143</v>
      </c>
      <c r="D95" s="120"/>
      <c r="E95" s="120"/>
      <c r="F95" s="120"/>
      <c r="G95" s="120"/>
      <c r="H95" s="121"/>
      <c r="I95" s="39" t="str">
        <f>(IF(C99=0,"Work not yet Started.",IF(D99=50%,"Excavation work in process",IF(D99=100%,"Excavation work completed, ","0")))&amp;(IF(C100=0%,"",IF(D100=25%,"Footing work is process",IF(D100=50%,"Footing work Completed",IF(D100=75%,"Plinth work is process",IF(D100=100%,"Plinth work completed","0"))))))&amp;(IF(C101&gt;0,", RCC upto "&amp;C101&amp;" Slab completed",""))&amp;(IF(C102&gt;0,", Brickwork upto "&amp;C102&amp;" Floor completed"," "))&amp;(IF(C103&gt;0,", Internal Plaster upto "&amp;C103&amp;" Floor completed"," "))&amp;(IF(C104&gt;0,", External Plaster upto "&amp;C104&amp;" Floor completed"," "))&amp;(IF(C105&gt;0,", Flooring upto "&amp;C105&amp;" Floor completed"," "))&amp;(IF(C106&gt;0,", Painting upto "&amp;C106&amp;" Floor completed"," "))&amp;(IF(C107&gt;0,", Finishing upto "&amp;C107&amp;" Floor completed"," ")))</f>
        <v>Excavation work completed, Plinth work completed, RCC upto 5 Slab completed, Brickwork upto 4 Floor completed, Internal Plaster upto 4 Floor completed, External Plaster upto 4 Floor completed, Flooring upto 4 Floor completed, Painting upto 3 Floor completed, Finishing upto 2 Floor completed</v>
      </c>
      <c r="J95" s="39"/>
      <c r="K95" s="40"/>
    </row>
    <row r="96" spans="1:11">
      <c r="A96" s="122" t="s">
        <v>102</v>
      </c>
      <c r="B96" s="123"/>
      <c r="C96" s="89">
        <v>1</v>
      </c>
      <c r="D96" s="89"/>
      <c r="E96" s="27" t="s">
        <v>103</v>
      </c>
      <c r="F96" s="27">
        <v>0</v>
      </c>
      <c r="G96" s="50" t="s">
        <v>104</v>
      </c>
      <c r="H96" s="31">
        <v>4</v>
      </c>
      <c r="I96" s="37" t="s">
        <v>105</v>
      </c>
      <c r="J96" s="37"/>
      <c r="K96" s="42"/>
    </row>
    <row r="97" spans="1:11" ht="71.400000000000006" customHeight="1">
      <c r="A97" s="124" t="s">
        <v>106</v>
      </c>
      <c r="B97" s="100"/>
      <c r="C97" s="99" t="str">
        <f>I95</f>
        <v>Excavation work completed, Plinth work completed, RCC upto 5 Slab completed, Brickwork upto 4 Floor completed, Internal Plaster upto 4 Floor completed, External Plaster upto 4 Floor completed, Flooring upto 4 Floor completed, Painting upto 3 Floor completed, Finishing upto 2 Floor completed</v>
      </c>
      <c r="D97" s="99"/>
      <c r="E97" s="99"/>
      <c r="F97" s="99"/>
      <c r="G97" s="99"/>
      <c r="H97" s="110"/>
      <c r="I97" s="37" t="s">
        <v>130</v>
      </c>
      <c r="J97" s="37"/>
      <c r="K97" s="42"/>
    </row>
    <row r="98" spans="1:11" ht="31.2">
      <c r="A98" s="125" t="s">
        <v>108</v>
      </c>
      <c r="B98" s="126"/>
      <c r="C98" s="51" t="s">
        <v>131</v>
      </c>
      <c r="D98" s="51" t="s">
        <v>110</v>
      </c>
      <c r="E98" s="126" t="s">
        <v>111</v>
      </c>
      <c r="F98" s="126"/>
      <c r="G98" s="126" t="s">
        <v>112</v>
      </c>
      <c r="H98" s="127"/>
      <c r="I98" s="37" t="s">
        <v>113</v>
      </c>
      <c r="K98" s="43"/>
    </row>
    <row r="99" spans="1:11">
      <c r="A99" s="125" t="s">
        <v>132</v>
      </c>
      <c r="B99" s="126"/>
      <c r="C99" s="33">
        <f>K102</f>
        <v>4</v>
      </c>
      <c r="D99" s="52">
        <f>((100/H96)*C99)/100</f>
        <v>1</v>
      </c>
      <c r="E99" s="145">
        <f>(IF(C97=I97,"100%",IF(C97=I98,"100%",(((C100/H96*10)+(40/(C96+F96+H96)*C101)+(7.5/(H96)*C102)+(7.5/(H96)*C103)+(10/H96*C104)+(10/H96*C105)+(5/H96*C106)+(5/H96*C107)+(5/H96*C108))/100))))</f>
        <v>0.91249999999999998</v>
      </c>
      <c r="F99" s="145"/>
      <c r="G99" s="145">
        <f>((((C99/H96)*20)+((C100/H96)*25)+(30/(H96+F96+C96)*C101)+(5/H96*C102)+(5/H96*C103)+(5/H96*C104)+(5/H96*C105)+(0/H96*C106)+(0/H96*C107)+(5/H96*C108))/100)</f>
        <v>0.95</v>
      </c>
      <c r="H99" s="147"/>
      <c r="I99" s="37"/>
      <c r="K99" s="43"/>
    </row>
    <row r="100" spans="1:11">
      <c r="A100" s="125" t="s">
        <v>114</v>
      </c>
      <c r="B100" s="126"/>
      <c r="C100" s="33">
        <f>K107</f>
        <v>4</v>
      </c>
      <c r="D100" s="52">
        <f>((100/H96)*C100)/100</f>
        <v>1</v>
      </c>
      <c r="E100" s="145"/>
      <c r="F100" s="145"/>
      <c r="G100" s="145"/>
      <c r="H100" s="147"/>
      <c r="K100" s="43"/>
    </row>
    <row r="101" spans="1:11" ht="15.75" customHeight="1">
      <c r="A101" s="132" t="s">
        <v>133</v>
      </c>
      <c r="B101" s="133"/>
      <c r="C101" s="35">
        <v>5</v>
      </c>
      <c r="D101" s="52">
        <f>((100/(C96+F96+H96))*C101)/100</f>
        <v>1</v>
      </c>
      <c r="E101" s="145"/>
      <c r="F101" s="145"/>
      <c r="G101" s="145"/>
      <c r="H101" s="147"/>
      <c r="I101" s="61" t="s">
        <v>116</v>
      </c>
      <c r="J101" s="46"/>
      <c r="K101" s="62">
        <f>H96*50%</f>
        <v>2</v>
      </c>
    </row>
    <row r="102" spans="1:11" ht="15.75" customHeight="1">
      <c r="A102" s="125" t="s">
        <v>134</v>
      </c>
      <c r="B102" s="126" t="s">
        <v>135</v>
      </c>
      <c r="C102" s="35">
        <v>4</v>
      </c>
      <c r="D102" s="52">
        <f>((100/H96)*C102)/100</f>
        <v>1</v>
      </c>
      <c r="E102" s="145"/>
      <c r="F102" s="145"/>
      <c r="G102" s="145"/>
      <c r="H102" s="147"/>
      <c r="I102" s="61" t="s">
        <v>118</v>
      </c>
      <c r="J102" s="46"/>
      <c r="K102" s="62">
        <f>H96</f>
        <v>4</v>
      </c>
    </row>
    <row r="103" spans="1:11" ht="15.75" customHeight="1">
      <c r="A103" s="125" t="s">
        <v>136</v>
      </c>
      <c r="B103" s="126" t="s">
        <v>135</v>
      </c>
      <c r="C103" s="35">
        <v>4</v>
      </c>
      <c r="D103" s="52">
        <f>((100/H96)*C103)/100</f>
        <v>1</v>
      </c>
      <c r="E103" s="145"/>
      <c r="F103" s="145"/>
      <c r="G103" s="145"/>
      <c r="H103" s="147"/>
      <c r="I103" s="61"/>
      <c r="J103" s="46"/>
      <c r="K103" s="62"/>
    </row>
    <row r="104" spans="1:11" ht="15" customHeight="1">
      <c r="A104" s="125" t="s">
        <v>137</v>
      </c>
      <c r="B104" s="126" t="s">
        <v>138</v>
      </c>
      <c r="C104" s="35">
        <v>4</v>
      </c>
      <c r="D104" s="52">
        <f>((100/(H96))*C104)/100</f>
        <v>1</v>
      </c>
      <c r="E104" s="145"/>
      <c r="F104" s="145"/>
      <c r="G104" s="145"/>
      <c r="H104" s="147"/>
      <c r="I104" s="61" t="s">
        <v>120</v>
      </c>
      <c r="J104" s="46"/>
      <c r="K104" s="62">
        <f>H96*25%</f>
        <v>1</v>
      </c>
    </row>
    <row r="105" spans="1:11" ht="15.75" customHeight="1">
      <c r="A105" s="125" t="s">
        <v>139</v>
      </c>
      <c r="B105" s="126" t="s">
        <v>139</v>
      </c>
      <c r="C105" s="35">
        <v>4</v>
      </c>
      <c r="D105" s="52">
        <f>((100/H96)*C105)/100</f>
        <v>1</v>
      </c>
      <c r="E105" s="145"/>
      <c r="F105" s="145"/>
      <c r="G105" s="145"/>
      <c r="H105" s="147"/>
      <c r="I105" s="61" t="s">
        <v>122</v>
      </c>
      <c r="J105" s="46"/>
      <c r="K105" s="62">
        <f>H96*50%</f>
        <v>2</v>
      </c>
    </row>
    <row r="106" spans="1:11">
      <c r="A106" s="125" t="s">
        <v>140</v>
      </c>
      <c r="B106" s="126"/>
      <c r="C106" s="35">
        <v>3</v>
      </c>
      <c r="D106" s="52">
        <f>((100/H96)*C106)/100</f>
        <v>0.75</v>
      </c>
      <c r="E106" s="145"/>
      <c r="F106" s="145"/>
      <c r="G106" s="145"/>
      <c r="H106" s="147"/>
      <c r="I106" s="61" t="s">
        <v>124</v>
      </c>
      <c r="J106" s="46"/>
      <c r="K106" s="62">
        <f>H96*75%</f>
        <v>3</v>
      </c>
    </row>
    <row r="107" spans="1:11">
      <c r="A107" s="125" t="s">
        <v>141</v>
      </c>
      <c r="B107" s="126" t="s">
        <v>141</v>
      </c>
      <c r="C107" s="35">
        <v>2</v>
      </c>
      <c r="D107" s="52">
        <f>((100/(H96))*C107)/100</f>
        <v>0.5</v>
      </c>
      <c r="E107" s="145"/>
      <c r="F107" s="145"/>
      <c r="G107" s="145"/>
      <c r="H107" s="147"/>
      <c r="I107" s="61" t="s">
        <v>126</v>
      </c>
      <c r="J107" s="46"/>
      <c r="K107" s="62">
        <f>H96</f>
        <v>4</v>
      </c>
    </row>
    <row r="108" spans="1:11">
      <c r="A108" s="134" t="s">
        <v>142</v>
      </c>
      <c r="B108" s="135"/>
      <c r="C108" s="53">
        <v>0</v>
      </c>
      <c r="D108" s="54">
        <f>((100/(H96))*C108)/100</f>
        <v>0</v>
      </c>
      <c r="E108" s="146"/>
      <c r="F108" s="146"/>
      <c r="G108" s="146"/>
      <c r="H108" s="148"/>
      <c r="I108" s="63"/>
      <c r="J108" s="63"/>
      <c r="K108" s="64"/>
    </row>
    <row r="109" spans="1:11">
      <c r="A109" s="136" t="s">
        <v>144</v>
      </c>
      <c r="B109" s="136"/>
      <c r="C109" s="136"/>
      <c r="D109" s="136"/>
      <c r="E109" s="136"/>
      <c r="F109" s="136"/>
      <c r="G109" s="136"/>
      <c r="H109" s="136"/>
    </row>
    <row r="110" spans="1:11">
      <c r="A110" s="81" t="s">
        <v>145</v>
      </c>
      <c r="B110" s="81"/>
      <c r="C110" s="81"/>
      <c r="D110" s="81"/>
      <c r="E110" s="81"/>
      <c r="F110" s="81"/>
      <c r="G110" s="81"/>
      <c r="H110" s="81"/>
    </row>
    <row r="111" spans="1:11" ht="15" customHeight="1">
      <c r="A111" s="100" t="s">
        <v>146</v>
      </c>
      <c r="B111" s="100"/>
      <c r="C111" s="99" t="s">
        <v>147</v>
      </c>
      <c r="D111" s="99"/>
      <c r="E111" s="99"/>
      <c r="F111" s="99"/>
      <c r="G111" s="99"/>
      <c r="H111" s="99"/>
    </row>
    <row r="112" spans="1:11">
      <c r="A112" s="80" t="s">
        <v>148</v>
      </c>
      <c r="B112" s="80"/>
      <c r="C112" s="80"/>
      <c r="D112" s="80"/>
      <c r="E112" s="80"/>
      <c r="F112" s="80"/>
      <c r="G112" s="80"/>
      <c r="H112" s="80"/>
    </row>
    <row r="113" spans="1:15">
      <c r="A113" s="75" t="s">
        <v>149</v>
      </c>
      <c r="B113" s="75"/>
      <c r="C113" s="75"/>
      <c r="D113" s="75"/>
      <c r="E113" s="75"/>
      <c r="F113" s="100">
        <v>3400</v>
      </c>
      <c r="G113" s="100"/>
      <c r="H113" s="100"/>
      <c r="J113" s="65" t="s">
        <v>150</v>
      </c>
      <c r="K113" s="65"/>
      <c r="L113" s="65"/>
      <c r="M113" s="65"/>
      <c r="N113" s="65"/>
      <c r="O113" s="65"/>
    </row>
    <row r="114" spans="1:15">
      <c r="A114" s="75" t="s">
        <v>151</v>
      </c>
      <c r="B114" s="75"/>
      <c r="C114" s="75"/>
      <c r="D114" s="75"/>
      <c r="E114" s="75"/>
      <c r="F114" s="81">
        <v>6650</v>
      </c>
      <c r="G114" s="81"/>
      <c r="H114" s="81"/>
      <c r="K114" s="25" t="s">
        <v>258</v>
      </c>
      <c r="L114" s="25" t="s">
        <v>259</v>
      </c>
      <c r="M114" s="25" t="s">
        <v>260</v>
      </c>
    </row>
    <row r="115" spans="1:15" s="19" customFormat="1">
      <c r="A115" s="75" t="s">
        <v>152</v>
      </c>
      <c r="B115" s="75"/>
      <c r="C115" s="75"/>
      <c r="D115" s="75"/>
      <c r="E115" s="75"/>
      <c r="F115" s="81">
        <v>150000</v>
      </c>
      <c r="G115" s="81"/>
      <c r="H115" s="81"/>
      <c r="I115" s="19">
        <v>150000</v>
      </c>
    </row>
    <row r="116" spans="1:15" s="19" customFormat="1" hidden="1">
      <c r="A116" s="75" t="s">
        <v>153</v>
      </c>
      <c r="B116" s="75"/>
      <c r="C116" s="75"/>
      <c r="D116" s="75"/>
      <c r="E116" s="75"/>
      <c r="F116" s="81" t="s">
        <v>154</v>
      </c>
      <c r="G116" s="81"/>
      <c r="H116" s="81"/>
      <c r="I116" s="19">
        <v>15000</v>
      </c>
    </row>
    <row r="117" spans="1:15" s="19" customFormat="1">
      <c r="A117" s="75" t="s">
        <v>155</v>
      </c>
      <c r="B117" s="75"/>
      <c r="C117" s="75"/>
      <c r="D117" s="75"/>
      <c r="E117" s="75"/>
      <c r="F117" s="81">
        <v>25000</v>
      </c>
      <c r="G117" s="81"/>
      <c r="H117" s="81"/>
      <c r="I117" s="19">
        <v>25000</v>
      </c>
    </row>
    <row r="118" spans="1:15" s="19" customFormat="1">
      <c r="A118" s="75" t="s">
        <v>156</v>
      </c>
      <c r="B118" s="75"/>
      <c r="C118" s="75"/>
      <c r="D118" s="75"/>
      <c r="E118" s="75"/>
      <c r="F118" s="81">
        <v>25000</v>
      </c>
      <c r="G118" s="81"/>
      <c r="H118" s="81"/>
      <c r="I118" s="19">
        <v>25000</v>
      </c>
      <c r="L118" s="19">
        <f>3400*2</f>
        <v>6800</v>
      </c>
    </row>
    <row r="119" spans="1:15" s="19" customFormat="1">
      <c r="A119" s="75" t="s">
        <v>157</v>
      </c>
      <c r="B119" s="75"/>
      <c r="C119" s="75"/>
      <c r="D119" s="75"/>
      <c r="E119" s="75"/>
      <c r="F119" s="81">
        <v>85000</v>
      </c>
      <c r="G119" s="81"/>
      <c r="H119" s="81"/>
      <c r="I119" s="19">
        <v>85000</v>
      </c>
    </row>
    <row r="120" spans="1:15">
      <c r="A120" s="75" t="s">
        <v>158</v>
      </c>
      <c r="B120" s="75"/>
      <c r="C120" s="75"/>
      <c r="D120" s="75"/>
      <c r="E120" s="75"/>
      <c r="F120" s="82">
        <v>50000</v>
      </c>
      <c r="G120" s="82"/>
      <c r="H120" s="82"/>
    </row>
    <row r="121" spans="1:15" s="20" customFormat="1">
      <c r="A121" s="80" t="s">
        <v>159</v>
      </c>
      <c r="B121" s="80"/>
      <c r="C121" s="80"/>
      <c r="D121" s="80"/>
      <c r="E121" s="80"/>
      <c r="F121" s="81">
        <f>F113*0.8</f>
        <v>2720</v>
      </c>
      <c r="G121" s="81"/>
      <c r="H121" s="81"/>
    </row>
    <row r="122" spans="1:15" s="21" customFormat="1" ht="15.75" customHeight="1">
      <c r="A122" s="138" t="s">
        <v>160</v>
      </c>
      <c r="B122" s="138"/>
      <c r="C122" s="138"/>
      <c r="D122" s="138"/>
      <c r="E122" s="138"/>
      <c r="F122" s="138"/>
      <c r="G122" s="138"/>
      <c r="H122" s="138"/>
    </row>
    <row r="123" spans="1:15" s="21" customFormat="1" ht="15.6" customHeight="1">
      <c r="A123" s="140" t="s">
        <v>161</v>
      </c>
      <c r="B123" s="140"/>
      <c r="C123" s="55" t="s">
        <v>162</v>
      </c>
      <c r="D123" s="141" t="s">
        <v>163</v>
      </c>
      <c r="E123" s="141"/>
      <c r="F123" s="140" t="s">
        <v>164</v>
      </c>
      <c r="G123" s="140"/>
      <c r="H123" s="140"/>
    </row>
    <row r="124" spans="1:15" s="21" customFormat="1">
      <c r="A124" s="142" t="s">
        <v>165</v>
      </c>
      <c r="B124" s="142"/>
      <c r="C124" s="56">
        <f>COUNT(D139:D145)</f>
        <v>7</v>
      </c>
      <c r="D124" s="143">
        <f>SUM(D139:D145)</f>
        <v>796.10543999999993</v>
      </c>
      <c r="E124" s="143"/>
      <c r="F124" s="137">
        <f>SUM(F139:F145)</f>
        <v>1273.7687040000001</v>
      </c>
      <c r="G124" s="137"/>
      <c r="H124" s="137"/>
    </row>
    <row r="125" spans="1:15" s="21" customFormat="1">
      <c r="A125" s="142" t="s">
        <v>166</v>
      </c>
      <c r="B125" s="142"/>
      <c r="C125" s="56">
        <f>COUNT(D155:D166)</f>
        <v>12</v>
      </c>
      <c r="D125" s="143">
        <f>SUM(D155:D166)</f>
        <v>1491.0292800000002</v>
      </c>
      <c r="E125" s="143"/>
      <c r="F125" s="137">
        <f>SUM(F155:F166)</f>
        <v>2385.6468480000003</v>
      </c>
      <c r="G125" s="137"/>
      <c r="H125" s="137"/>
    </row>
    <row r="126" spans="1:15" s="21" customFormat="1">
      <c r="A126" s="138" t="s">
        <v>167</v>
      </c>
      <c r="B126" s="138"/>
      <c r="C126" s="57">
        <f>SUM(C124:C125)</f>
        <v>19</v>
      </c>
      <c r="D126" s="139">
        <f>SUM(D124:E125)</f>
        <v>2287.13472</v>
      </c>
      <c r="E126" s="139"/>
      <c r="F126" s="140">
        <f>SUM(F124:H125)</f>
        <v>3659.4155520000004</v>
      </c>
      <c r="G126" s="140"/>
      <c r="H126" s="140"/>
    </row>
    <row r="127" spans="1:15" s="21" customFormat="1">
      <c r="A127" s="138" t="s">
        <v>168</v>
      </c>
      <c r="B127" s="138"/>
      <c r="C127" s="138"/>
      <c r="D127" s="138"/>
      <c r="E127" s="138"/>
      <c r="F127" s="138"/>
      <c r="G127" s="138"/>
      <c r="H127" s="138"/>
    </row>
    <row r="128" spans="1:15" s="21" customFormat="1">
      <c r="A128" s="140" t="s">
        <v>161</v>
      </c>
      <c r="B128" s="140"/>
      <c r="C128" s="55" t="s">
        <v>162</v>
      </c>
      <c r="D128" s="141" t="s">
        <v>163</v>
      </c>
      <c r="E128" s="141"/>
      <c r="F128" s="140" t="s">
        <v>164</v>
      </c>
      <c r="G128" s="140"/>
      <c r="H128" s="140"/>
    </row>
    <row r="129" spans="1:14" s="21" customFormat="1">
      <c r="A129" s="142" t="s">
        <v>165</v>
      </c>
      <c r="B129" s="142"/>
      <c r="C129" s="56">
        <f>COUNT(D137:D138)+COUNT(D147:D152)*4</f>
        <v>26</v>
      </c>
      <c r="D129" s="143">
        <f>SUM(D137:D138)+SUM(D147:D152)*4</f>
        <v>9045.7426799999994</v>
      </c>
      <c r="E129" s="143"/>
      <c r="F129" s="137">
        <f>SUM(F137:F138)+SUM(F147:F152)*4</f>
        <v>16110</v>
      </c>
      <c r="G129" s="137"/>
      <c r="H129" s="137"/>
    </row>
    <row r="130" spans="1:14" s="21" customFormat="1">
      <c r="A130" s="142" t="s">
        <v>166</v>
      </c>
      <c r="B130" s="142"/>
      <c r="C130" s="56">
        <f>COUNT(D168:D173)*4</f>
        <v>24</v>
      </c>
      <c r="D130" s="143">
        <f>SUM(D168:D173)*4</f>
        <v>8533.2686400000002</v>
      </c>
      <c r="E130" s="143"/>
      <c r="F130" s="137">
        <f>SUM(F168:F173)*4</f>
        <v>15200</v>
      </c>
      <c r="G130" s="137"/>
      <c r="H130" s="137"/>
    </row>
    <row r="131" spans="1:14" s="21" customFormat="1">
      <c r="A131" s="138" t="s">
        <v>167</v>
      </c>
      <c r="B131" s="138"/>
      <c r="C131" s="57">
        <f>SUM(C129:C130)</f>
        <v>50</v>
      </c>
      <c r="D131" s="139">
        <f>SUM(D129:E130)</f>
        <v>17579.011319999998</v>
      </c>
      <c r="E131" s="139"/>
      <c r="F131" s="140">
        <f>SUM(F129:H130)</f>
        <v>31310</v>
      </c>
      <c r="G131" s="140"/>
      <c r="H131" s="140"/>
    </row>
    <row r="132" spans="1:14" s="20" customFormat="1">
      <c r="A132" s="74" t="s">
        <v>169</v>
      </c>
      <c r="B132" s="74"/>
      <c r="C132" s="74"/>
      <c r="D132" s="74"/>
      <c r="E132" s="74"/>
      <c r="F132" s="74"/>
      <c r="G132" s="74"/>
      <c r="H132" s="74"/>
    </row>
    <row r="133" spans="1:14">
      <c r="A133" s="74" t="s">
        <v>170</v>
      </c>
      <c r="B133" s="74"/>
      <c r="C133" s="74"/>
      <c r="D133" s="74"/>
      <c r="E133" s="74"/>
      <c r="F133" s="74"/>
      <c r="G133" s="74"/>
      <c r="H133" s="74"/>
    </row>
    <row r="134" spans="1:14" ht="60" customHeight="1">
      <c r="A134" s="66" t="s">
        <v>171</v>
      </c>
      <c r="B134" s="66" t="s">
        <v>172</v>
      </c>
      <c r="C134" s="72" t="s">
        <v>173</v>
      </c>
      <c r="D134" s="72" t="s">
        <v>174</v>
      </c>
      <c r="E134" s="66" t="s">
        <v>175</v>
      </c>
      <c r="F134" s="72" t="s">
        <v>176</v>
      </c>
      <c r="G134" s="158" t="s">
        <v>177</v>
      </c>
      <c r="H134" s="158"/>
    </row>
    <row r="135" spans="1:14" s="22" customFormat="1">
      <c r="A135" s="159" t="s">
        <v>178</v>
      </c>
      <c r="B135" s="159"/>
      <c r="C135" s="159"/>
      <c r="D135" s="159"/>
      <c r="E135" s="159"/>
      <c r="F135" s="159"/>
      <c r="G135" s="159"/>
      <c r="H135" s="159"/>
    </row>
    <row r="136" spans="1:14" s="22" customFormat="1">
      <c r="A136" s="159" t="s">
        <v>179</v>
      </c>
      <c r="B136" s="159"/>
      <c r="C136" s="159"/>
      <c r="D136" s="159"/>
      <c r="E136" s="159"/>
      <c r="F136" s="159"/>
      <c r="G136" s="159"/>
      <c r="H136" s="159"/>
    </row>
    <row r="137" spans="1:14" s="22" customFormat="1" ht="15.75" customHeight="1">
      <c r="A137" s="67">
        <v>1</v>
      </c>
      <c r="B137" s="67" t="s">
        <v>180</v>
      </c>
      <c r="C137" s="67" t="s">
        <v>181</v>
      </c>
      <c r="D137" s="67">
        <f>26.26*10.764</f>
        <v>282.66264000000001</v>
      </c>
      <c r="E137" s="67">
        <v>0</v>
      </c>
      <c r="F137" s="68">
        <v>500</v>
      </c>
      <c r="G137" s="149" t="s">
        <v>182</v>
      </c>
      <c r="H137" s="150"/>
      <c r="I137" s="22">
        <f>D137*1.78</f>
        <v>503.13949920000005</v>
      </c>
      <c r="J137" s="144" t="s">
        <v>183</v>
      </c>
      <c r="K137" s="144"/>
      <c r="L137" s="144"/>
      <c r="M137" s="144"/>
      <c r="N137" s="144"/>
    </row>
    <row r="138" spans="1:14" s="22" customFormat="1">
      <c r="A138" s="67">
        <v>2</v>
      </c>
      <c r="B138" s="67" t="s">
        <v>184</v>
      </c>
      <c r="C138" s="67" t="s">
        <v>185</v>
      </c>
      <c r="D138" s="67">
        <f>21.35*10.764</f>
        <v>229.81139999999999</v>
      </c>
      <c r="E138" s="67">
        <v>0</v>
      </c>
      <c r="F138" s="68">
        <v>410</v>
      </c>
      <c r="G138" s="151"/>
      <c r="H138" s="152"/>
      <c r="I138" s="22">
        <f>D138*1.78</f>
        <v>409.06429199999997</v>
      </c>
      <c r="J138" s="144"/>
      <c r="K138" s="144"/>
      <c r="L138" s="144"/>
      <c r="M138" s="144"/>
      <c r="N138" s="144"/>
    </row>
    <row r="139" spans="1:14" s="22" customFormat="1">
      <c r="A139" s="67" t="s">
        <v>186</v>
      </c>
      <c r="B139" s="67" t="s">
        <v>187</v>
      </c>
      <c r="C139" s="67" t="s">
        <v>188</v>
      </c>
      <c r="D139" s="67">
        <f>13.15*10.764</f>
        <v>141.54659999999998</v>
      </c>
      <c r="E139" s="67">
        <v>0</v>
      </c>
      <c r="F139" s="67">
        <f t="shared" ref="F139:F145" si="0">D139*1.6+E139</f>
        <v>226.47456</v>
      </c>
      <c r="G139" s="151"/>
      <c r="H139" s="152"/>
      <c r="J139" s="144"/>
      <c r="K139" s="144"/>
      <c r="L139" s="144"/>
      <c r="M139" s="144"/>
      <c r="N139" s="144"/>
    </row>
    <row r="140" spans="1:14" s="22" customFormat="1">
      <c r="A140" s="67" t="s">
        <v>189</v>
      </c>
      <c r="B140" s="67" t="s">
        <v>190</v>
      </c>
      <c r="C140" s="67" t="s">
        <v>188</v>
      </c>
      <c r="D140" s="67">
        <f>10.47*10.764</f>
        <v>112.69908</v>
      </c>
      <c r="E140" s="67">
        <v>0</v>
      </c>
      <c r="F140" s="67">
        <f t="shared" si="0"/>
        <v>180.31852800000001</v>
      </c>
      <c r="G140" s="151"/>
      <c r="H140" s="152"/>
      <c r="J140" s="144"/>
      <c r="K140" s="144"/>
      <c r="L140" s="144"/>
      <c r="M140" s="144"/>
      <c r="N140" s="144"/>
    </row>
    <row r="141" spans="1:14" s="22" customFormat="1">
      <c r="A141" s="67" t="s">
        <v>191</v>
      </c>
      <c r="B141" s="67" t="s">
        <v>192</v>
      </c>
      <c r="C141" s="67" t="s">
        <v>188</v>
      </c>
      <c r="D141" s="67">
        <f>11.83*10.764</f>
        <v>127.33811999999999</v>
      </c>
      <c r="E141" s="67">
        <v>0</v>
      </c>
      <c r="F141" s="67">
        <f t="shared" si="0"/>
        <v>203.74099200000001</v>
      </c>
      <c r="G141" s="151"/>
      <c r="H141" s="152"/>
    </row>
    <row r="142" spans="1:14" s="22" customFormat="1">
      <c r="A142" s="67" t="s">
        <v>193</v>
      </c>
      <c r="B142" s="67" t="s">
        <v>193</v>
      </c>
      <c r="C142" s="67" t="s">
        <v>188</v>
      </c>
      <c r="D142" s="67">
        <f>10.47*10.764</f>
        <v>112.69908</v>
      </c>
      <c r="E142" s="67">
        <v>0</v>
      </c>
      <c r="F142" s="67">
        <f t="shared" si="0"/>
        <v>180.31852800000001</v>
      </c>
      <c r="G142" s="151"/>
      <c r="H142" s="152"/>
    </row>
    <row r="143" spans="1:14" s="22" customFormat="1">
      <c r="A143" s="67" t="s">
        <v>192</v>
      </c>
      <c r="B143" s="67" t="s">
        <v>191</v>
      </c>
      <c r="C143" s="67" t="s">
        <v>188</v>
      </c>
      <c r="D143" s="67">
        <f>10.47*10.764</f>
        <v>112.69908</v>
      </c>
      <c r="E143" s="67">
        <v>0</v>
      </c>
      <c r="F143" s="67">
        <f t="shared" si="0"/>
        <v>180.31852800000001</v>
      </c>
      <c r="G143" s="151"/>
      <c r="H143" s="152"/>
    </row>
    <row r="144" spans="1:14" s="22" customFormat="1">
      <c r="A144" s="67" t="s">
        <v>190</v>
      </c>
      <c r="B144" s="67" t="s">
        <v>189</v>
      </c>
      <c r="C144" s="67" t="s">
        <v>188</v>
      </c>
      <c r="D144" s="67">
        <f>6.44*10.764</f>
        <v>69.320160000000001</v>
      </c>
      <c r="E144" s="67">
        <v>0</v>
      </c>
      <c r="F144" s="67">
        <f t="shared" si="0"/>
        <v>110.91225600000001</v>
      </c>
      <c r="G144" s="151"/>
      <c r="H144" s="152"/>
    </row>
    <row r="145" spans="1:12" s="22" customFormat="1">
      <c r="A145" s="67" t="s">
        <v>187</v>
      </c>
      <c r="B145" s="67" t="s">
        <v>186</v>
      </c>
      <c r="C145" s="67" t="s">
        <v>188</v>
      </c>
      <c r="D145" s="67">
        <f>11.13*10.764</f>
        <v>119.80332</v>
      </c>
      <c r="E145" s="67">
        <v>0</v>
      </c>
      <c r="F145" s="67">
        <f t="shared" si="0"/>
        <v>191.68531200000001</v>
      </c>
      <c r="G145" s="153"/>
      <c r="H145" s="154"/>
    </row>
    <row r="146" spans="1:12" s="22" customFormat="1">
      <c r="A146" s="159" t="s">
        <v>194</v>
      </c>
      <c r="B146" s="159"/>
      <c r="C146" s="159"/>
      <c r="D146" s="159"/>
      <c r="E146" s="159"/>
      <c r="F146" s="159"/>
      <c r="G146" s="159"/>
      <c r="H146" s="159"/>
    </row>
    <row r="147" spans="1:12" s="22" customFormat="1">
      <c r="A147" s="67">
        <v>1</v>
      </c>
      <c r="B147" s="67" t="s">
        <v>195</v>
      </c>
      <c r="C147" s="67" t="s">
        <v>181</v>
      </c>
      <c r="D147" s="67">
        <f>(26.19+2.75*1+2.75*1)*10.764</f>
        <v>341.11115999999998</v>
      </c>
      <c r="E147" s="67">
        <v>0</v>
      </c>
      <c r="F147" s="67">
        <v>610</v>
      </c>
      <c r="G147" s="149" t="str">
        <f>A146</f>
        <v>1st To 4th Floor</v>
      </c>
      <c r="H147" s="150"/>
      <c r="I147" s="22">
        <f>F147/D147</f>
        <v>1.7882733593354143</v>
      </c>
      <c r="K147" s="22">
        <f>1739110/610</f>
        <v>2851</v>
      </c>
    </row>
    <row r="148" spans="1:12" s="22" customFormat="1">
      <c r="A148" s="67">
        <v>2</v>
      </c>
      <c r="B148" s="67" t="s">
        <v>196</v>
      </c>
      <c r="C148" s="67" t="s">
        <v>181</v>
      </c>
      <c r="D148" s="67">
        <f>(26.19+2.75*1+2.75*1)*10.764</f>
        <v>341.11115999999998</v>
      </c>
      <c r="E148" s="67">
        <v>0</v>
      </c>
      <c r="F148" s="67">
        <v>610</v>
      </c>
      <c r="G148" s="151"/>
      <c r="H148" s="152"/>
    </row>
    <row r="149" spans="1:12" s="22" customFormat="1">
      <c r="A149" s="67">
        <v>3</v>
      </c>
      <c r="B149" s="67" t="s">
        <v>197</v>
      </c>
      <c r="C149" s="67" t="s">
        <v>181</v>
      </c>
      <c r="D149" s="67">
        <f>(26.19+2.75*1+2.75*1)*10.764</f>
        <v>341.11115999999998</v>
      </c>
      <c r="E149" s="67">
        <v>0</v>
      </c>
      <c r="F149" s="67">
        <v>610</v>
      </c>
      <c r="G149" s="151"/>
      <c r="H149" s="152"/>
    </row>
    <row r="150" spans="1:12" s="22" customFormat="1">
      <c r="A150" s="67">
        <v>4</v>
      </c>
      <c r="B150" s="67" t="s">
        <v>198</v>
      </c>
      <c r="C150" s="67" t="s">
        <v>181</v>
      </c>
      <c r="D150" s="67">
        <f>(26.19+2.75*1+2.75*1)*10.764</f>
        <v>341.11115999999998</v>
      </c>
      <c r="E150" s="67">
        <v>0</v>
      </c>
      <c r="F150" s="67">
        <v>610</v>
      </c>
      <c r="G150" s="151"/>
      <c r="H150" s="152"/>
    </row>
    <row r="151" spans="1:12" s="22" customFormat="1">
      <c r="A151" s="67">
        <v>5</v>
      </c>
      <c r="B151" s="67" t="s">
        <v>199</v>
      </c>
      <c r="C151" s="67" t="s">
        <v>185</v>
      </c>
      <c r="D151" s="67">
        <f>(22.22+2.75*1)*10.764</f>
        <v>268.77707999999996</v>
      </c>
      <c r="E151" s="67">
        <v>0</v>
      </c>
      <c r="F151" s="67">
        <v>460</v>
      </c>
      <c r="G151" s="151"/>
      <c r="H151" s="152"/>
      <c r="I151" s="22">
        <f>F151/D151</f>
        <v>1.7114554559488484</v>
      </c>
    </row>
    <row r="152" spans="1:12" s="22" customFormat="1">
      <c r="A152" s="67">
        <v>6</v>
      </c>
      <c r="B152" s="67" t="s">
        <v>200</v>
      </c>
      <c r="C152" s="67" t="s">
        <v>201</v>
      </c>
      <c r="D152" s="67">
        <f>(38.21+2.75*1+2.75*1+2.75*1)*10.764</f>
        <v>500.09544</v>
      </c>
      <c r="E152" s="67">
        <v>0</v>
      </c>
      <c r="F152" s="67">
        <v>900</v>
      </c>
      <c r="G152" s="153"/>
      <c r="H152" s="154"/>
      <c r="I152" s="22">
        <f>F152/D152</f>
        <v>1.7996564815707978</v>
      </c>
    </row>
    <row r="153" spans="1:12" s="22" customFormat="1">
      <c r="A153" s="159" t="s">
        <v>202</v>
      </c>
      <c r="B153" s="159"/>
      <c r="C153" s="159"/>
      <c r="D153" s="159"/>
      <c r="E153" s="159"/>
      <c r="F153" s="159"/>
      <c r="G153" s="159"/>
      <c r="H153" s="159"/>
    </row>
    <row r="154" spans="1:12" s="22" customFormat="1">
      <c r="A154" s="159" t="s">
        <v>203</v>
      </c>
      <c r="B154" s="159"/>
      <c r="C154" s="159"/>
      <c r="D154" s="159"/>
      <c r="E154" s="159"/>
      <c r="F154" s="159"/>
      <c r="G154" s="159"/>
      <c r="H154" s="159"/>
    </row>
    <row r="155" spans="1:12" s="22" customFormat="1">
      <c r="A155" s="67" t="s">
        <v>204</v>
      </c>
      <c r="B155" s="67" t="s">
        <v>187</v>
      </c>
      <c r="C155" s="67" t="s">
        <v>188</v>
      </c>
      <c r="D155" s="67">
        <f>12.37*10.764</f>
        <v>133.15067999999999</v>
      </c>
      <c r="E155" s="67">
        <v>0</v>
      </c>
      <c r="F155" s="67">
        <f>D155*1.6+E155</f>
        <v>213.041088</v>
      </c>
      <c r="G155" s="149" t="s">
        <v>182</v>
      </c>
      <c r="H155" s="150"/>
    </row>
    <row r="156" spans="1:12" s="22" customFormat="1">
      <c r="A156" s="67" t="s">
        <v>205</v>
      </c>
      <c r="B156" s="67" t="s">
        <v>190</v>
      </c>
      <c r="C156" s="67" t="s">
        <v>188</v>
      </c>
      <c r="D156" s="67">
        <f>10.85*10.764</f>
        <v>116.78939999999999</v>
      </c>
      <c r="E156" s="67">
        <v>0</v>
      </c>
      <c r="F156" s="67">
        <f t="shared" ref="F156:F166" si="1">D156*1.6+E156</f>
        <v>186.86303999999998</v>
      </c>
      <c r="G156" s="151"/>
      <c r="H156" s="152"/>
    </row>
    <row r="157" spans="1:12" s="22" customFormat="1">
      <c r="A157" s="67" t="s">
        <v>206</v>
      </c>
      <c r="B157" s="67" t="s">
        <v>192</v>
      </c>
      <c r="C157" s="67" t="s">
        <v>188</v>
      </c>
      <c r="D157" s="67">
        <f>15.03*10.764</f>
        <v>161.78291999999999</v>
      </c>
      <c r="E157" s="67">
        <v>0</v>
      </c>
      <c r="F157" s="67">
        <f t="shared" si="1"/>
        <v>258.85267199999998</v>
      </c>
      <c r="G157" s="151"/>
      <c r="H157" s="152"/>
      <c r="J157" s="22">
        <f>6650*F157</f>
        <v>1721370.2688</v>
      </c>
      <c r="K157" s="22">
        <v>285000</v>
      </c>
      <c r="L157" s="22">
        <f>F156/D156</f>
        <v>1.6</v>
      </c>
    </row>
    <row r="158" spans="1:12" s="22" customFormat="1">
      <c r="A158" s="67" t="s">
        <v>207</v>
      </c>
      <c r="B158" s="67" t="s">
        <v>193</v>
      </c>
      <c r="C158" s="67" t="s">
        <v>188</v>
      </c>
      <c r="D158" s="67">
        <f>13.62*10.764</f>
        <v>146.60567999999998</v>
      </c>
      <c r="E158" s="67">
        <v>0</v>
      </c>
      <c r="F158" s="67">
        <f t="shared" si="1"/>
        <v>234.56908799999997</v>
      </c>
      <c r="G158" s="151"/>
      <c r="H158" s="152"/>
      <c r="K158" s="22">
        <f>J157+K157</f>
        <v>2006370.2688</v>
      </c>
    </row>
    <row r="159" spans="1:12" s="22" customFormat="1">
      <c r="A159" s="67" t="s">
        <v>208</v>
      </c>
      <c r="B159" s="67" t="s">
        <v>191</v>
      </c>
      <c r="C159" s="67" t="s">
        <v>188</v>
      </c>
      <c r="D159" s="67">
        <f>12.42*10.764</f>
        <v>133.68887999999998</v>
      </c>
      <c r="E159" s="67">
        <v>0</v>
      </c>
      <c r="F159" s="67">
        <f t="shared" si="1"/>
        <v>213.90220799999997</v>
      </c>
      <c r="G159" s="151"/>
      <c r="H159" s="152"/>
    </row>
    <row r="160" spans="1:12" s="22" customFormat="1">
      <c r="A160" s="67" t="s">
        <v>186</v>
      </c>
      <c r="B160" s="67" t="s">
        <v>189</v>
      </c>
      <c r="C160" s="67" t="s">
        <v>188</v>
      </c>
      <c r="D160" s="67">
        <f>13.42*10.764</f>
        <v>144.45287999999999</v>
      </c>
      <c r="E160" s="67">
        <v>0</v>
      </c>
      <c r="F160" s="67">
        <f t="shared" si="1"/>
        <v>231.12460799999999</v>
      </c>
      <c r="G160" s="151"/>
      <c r="H160" s="152"/>
    </row>
    <row r="161" spans="1:8" s="22" customFormat="1">
      <c r="A161" s="67" t="s">
        <v>189</v>
      </c>
      <c r="B161" s="67" t="s">
        <v>186</v>
      </c>
      <c r="C161" s="67" t="s">
        <v>188</v>
      </c>
      <c r="D161" s="67">
        <f>10.47*10.764</f>
        <v>112.69908</v>
      </c>
      <c r="E161" s="67">
        <v>0</v>
      </c>
      <c r="F161" s="67">
        <f t="shared" si="1"/>
        <v>180.31852800000001</v>
      </c>
      <c r="G161" s="151"/>
      <c r="H161" s="152"/>
    </row>
    <row r="162" spans="1:8" s="22" customFormat="1">
      <c r="A162" s="67" t="s">
        <v>191</v>
      </c>
      <c r="B162" s="67" t="s">
        <v>208</v>
      </c>
      <c r="C162" s="67" t="s">
        <v>188</v>
      </c>
      <c r="D162" s="67">
        <f>11.83*10.764</f>
        <v>127.33811999999999</v>
      </c>
      <c r="E162" s="67">
        <v>0</v>
      </c>
      <c r="F162" s="67">
        <f t="shared" si="1"/>
        <v>203.74099200000001</v>
      </c>
      <c r="G162" s="151"/>
      <c r="H162" s="152"/>
    </row>
    <row r="163" spans="1:8" s="22" customFormat="1">
      <c r="A163" s="67" t="s">
        <v>193</v>
      </c>
      <c r="B163" s="67" t="s">
        <v>207</v>
      </c>
      <c r="C163" s="67" t="s">
        <v>188</v>
      </c>
      <c r="D163" s="67">
        <f>10.47*10.764</f>
        <v>112.69908</v>
      </c>
      <c r="E163" s="67">
        <v>0</v>
      </c>
      <c r="F163" s="67">
        <f t="shared" si="1"/>
        <v>180.31852800000001</v>
      </c>
      <c r="G163" s="151"/>
      <c r="H163" s="152"/>
    </row>
    <row r="164" spans="1:8" s="22" customFormat="1">
      <c r="A164" s="67" t="s">
        <v>192</v>
      </c>
      <c r="B164" s="67" t="s">
        <v>206</v>
      </c>
      <c r="C164" s="67" t="s">
        <v>188</v>
      </c>
      <c r="D164" s="67">
        <f>10.47*10.764</f>
        <v>112.69908</v>
      </c>
      <c r="E164" s="67">
        <v>0</v>
      </c>
      <c r="F164" s="67">
        <f t="shared" si="1"/>
        <v>180.31852800000001</v>
      </c>
      <c r="G164" s="151"/>
      <c r="H164" s="152"/>
    </row>
    <row r="165" spans="1:8" s="22" customFormat="1">
      <c r="A165" s="67" t="s">
        <v>190</v>
      </c>
      <c r="B165" s="67" t="s">
        <v>205</v>
      </c>
      <c r="C165" s="67" t="s">
        <v>188</v>
      </c>
      <c r="D165" s="67">
        <f>6.44*10.764</f>
        <v>69.320160000000001</v>
      </c>
      <c r="E165" s="67">
        <v>0</v>
      </c>
      <c r="F165" s="67">
        <f t="shared" si="1"/>
        <v>110.91225600000001</v>
      </c>
      <c r="G165" s="151"/>
      <c r="H165" s="152"/>
    </row>
    <row r="166" spans="1:8" s="22" customFormat="1">
      <c r="A166" s="67" t="s">
        <v>187</v>
      </c>
      <c r="B166" s="67" t="s">
        <v>204</v>
      </c>
      <c r="C166" s="67" t="s">
        <v>188</v>
      </c>
      <c r="D166" s="67">
        <f>11.13*10.764</f>
        <v>119.80332</v>
      </c>
      <c r="E166" s="67">
        <v>0</v>
      </c>
      <c r="F166" s="67">
        <f t="shared" si="1"/>
        <v>191.68531200000001</v>
      </c>
      <c r="G166" s="153"/>
      <c r="H166" s="154"/>
    </row>
    <row r="167" spans="1:8" s="22" customFormat="1">
      <c r="A167" s="159" t="s">
        <v>194</v>
      </c>
      <c r="B167" s="159"/>
      <c r="C167" s="159"/>
      <c r="D167" s="159"/>
      <c r="E167" s="159"/>
      <c r="F167" s="159"/>
      <c r="G167" s="159"/>
      <c r="H167" s="159"/>
    </row>
    <row r="168" spans="1:8" s="22" customFormat="1">
      <c r="A168" s="67">
        <v>1</v>
      </c>
      <c r="B168" s="67" t="s">
        <v>195</v>
      </c>
      <c r="C168" s="67" t="s">
        <v>181</v>
      </c>
      <c r="D168" s="67">
        <f t="shared" ref="D168:D171" si="2">(26.19+2.75*1+2.75*1)*10.764</f>
        <v>341.11115999999998</v>
      </c>
      <c r="E168" s="67">
        <v>0</v>
      </c>
      <c r="F168" s="67">
        <v>610</v>
      </c>
      <c r="G168" s="155" t="str">
        <f>A167</f>
        <v>1st To 4th Floor</v>
      </c>
      <c r="H168" s="155"/>
    </row>
    <row r="169" spans="1:8" s="22" customFormat="1">
      <c r="A169" s="67">
        <v>2</v>
      </c>
      <c r="B169" s="67" t="s">
        <v>196</v>
      </c>
      <c r="C169" s="67" t="s">
        <v>181</v>
      </c>
      <c r="D169" s="67">
        <f t="shared" si="2"/>
        <v>341.11115999999998</v>
      </c>
      <c r="E169" s="67">
        <v>0</v>
      </c>
      <c r="F169" s="67">
        <v>610</v>
      </c>
      <c r="G169" s="155"/>
      <c r="H169" s="155"/>
    </row>
    <row r="170" spans="1:8" s="22" customFormat="1">
      <c r="A170" s="67">
        <v>3</v>
      </c>
      <c r="B170" s="67" t="s">
        <v>197</v>
      </c>
      <c r="C170" s="67" t="s">
        <v>181</v>
      </c>
      <c r="D170" s="67">
        <f t="shared" si="2"/>
        <v>341.11115999999998</v>
      </c>
      <c r="E170" s="67">
        <v>0</v>
      </c>
      <c r="F170" s="67">
        <v>610</v>
      </c>
      <c r="G170" s="155"/>
      <c r="H170" s="155"/>
    </row>
    <row r="171" spans="1:8" s="22" customFormat="1">
      <c r="A171" s="67">
        <v>4</v>
      </c>
      <c r="B171" s="67" t="s">
        <v>198</v>
      </c>
      <c r="C171" s="67" t="s">
        <v>181</v>
      </c>
      <c r="D171" s="67">
        <f t="shared" si="2"/>
        <v>341.11115999999998</v>
      </c>
      <c r="E171" s="67">
        <v>0</v>
      </c>
      <c r="F171" s="67">
        <v>610</v>
      </c>
      <c r="G171" s="155"/>
      <c r="H171" s="155"/>
    </row>
    <row r="172" spans="1:8" s="22" customFormat="1">
      <c r="A172" s="67">
        <v>5</v>
      </c>
      <c r="B172" s="67" t="s">
        <v>199</v>
      </c>
      <c r="C172" s="67" t="s">
        <v>185</v>
      </c>
      <c r="D172" s="67">
        <f>(22.22+2.75*1)*10.764</f>
        <v>268.77707999999996</v>
      </c>
      <c r="E172" s="67">
        <v>0</v>
      </c>
      <c r="F172" s="67">
        <v>460</v>
      </c>
      <c r="G172" s="155"/>
      <c r="H172" s="155"/>
    </row>
    <row r="173" spans="1:8" s="22" customFormat="1">
      <c r="A173" s="67">
        <v>6</v>
      </c>
      <c r="B173" s="67" t="s">
        <v>200</v>
      </c>
      <c r="C173" s="67" t="s">
        <v>201</v>
      </c>
      <c r="D173" s="67">
        <f>(38.21+2.75*1+2.75*1+2.75*1)*10.764</f>
        <v>500.09544</v>
      </c>
      <c r="E173" s="67">
        <v>0</v>
      </c>
      <c r="F173" s="67">
        <v>900</v>
      </c>
      <c r="G173" s="155"/>
      <c r="H173" s="155"/>
    </row>
    <row r="174" spans="1:8" s="21" customFormat="1">
      <c r="A174" s="156" t="s">
        <v>209</v>
      </c>
      <c r="B174" s="156"/>
      <c r="C174" s="156"/>
      <c r="D174" s="156"/>
      <c r="E174" s="156"/>
      <c r="F174" s="156"/>
      <c r="G174" s="156"/>
      <c r="H174" s="156"/>
    </row>
    <row r="175" spans="1:8" s="23" customFormat="1" ht="189" customHeight="1">
      <c r="A175" s="157" t="s">
        <v>264</v>
      </c>
      <c r="B175" s="157"/>
      <c r="C175" s="157"/>
      <c r="D175" s="157"/>
      <c r="E175" s="157"/>
      <c r="F175" s="157"/>
      <c r="G175" s="157"/>
      <c r="H175" s="157"/>
    </row>
    <row r="176" spans="1:8">
      <c r="A176" s="162" t="s">
        <v>210</v>
      </c>
      <c r="B176" s="162"/>
      <c r="C176" s="162"/>
      <c r="D176" s="162"/>
      <c r="E176" s="162"/>
      <c r="F176" s="162"/>
      <c r="G176" s="162"/>
      <c r="H176" s="162"/>
    </row>
    <row r="177" spans="1:8">
      <c r="A177" s="75" t="s">
        <v>211</v>
      </c>
      <c r="B177" s="75"/>
      <c r="C177" s="75"/>
      <c r="D177" s="75"/>
      <c r="E177" s="75"/>
      <c r="F177" s="75"/>
      <c r="G177" s="75"/>
      <c r="H177" s="75"/>
    </row>
    <row r="178" spans="1:8" ht="15.75" customHeight="1">
      <c r="A178" s="162" t="s">
        <v>212</v>
      </c>
      <c r="B178" s="162"/>
      <c r="C178" s="162"/>
      <c r="D178" s="162"/>
      <c r="E178" s="162"/>
      <c r="F178" s="162"/>
      <c r="G178" s="162"/>
      <c r="H178" s="162"/>
    </row>
    <row r="179" spans="1:8">
      <c r="A179" s="75" t="s">
        <v>213</v>
      </c>
      <c r="B179" s="75"/>
      <c r="C179" s="75"/>
      <c r="D179" s="75"/>
      <c r="E179" s="75"/>
      <c r="F179" s="75"/>
      <c r="G179" s="75"/>
      <c r="H179" s="75"/>
    </row>
    <row r="180" spans="1:8">
      <c r="A180" s="75" t="s">
        <v>214</v>
      </c>
      <c r="B180" s="75"/>
      <c r="C180" s="75"/>
      <c r="D180" s="75"/>
      <c r="E180" s="75"/>
      <c r="F180" s="75"/>
      <c r="G180" s="75"/>
      <c r="H180" s="75"/>
    </row>
    <row r="181" spans="1:8">
      <c r="A181" s="75" t="s">
        <v>215</v>
      </c>
      <c r="B181" s="75"/>
      <c r="C181" s="75"/>
      <c r="D181" s="75"/>
      <c r="E181" s="75"/>
      <c r="F181" s="75"/>
      <c r="G181" s="75"/>
      <c r="H181" s="75"/>
    </row>
    <row r="182" spans="1:8" ht="35.25" customHeight="1">
      <c r="A182" s="79" t="s">
        <v>216</v>
      </c>
      <c r="B182" s="79"/>
      <c r="C182" s="79"/>
      <c r="D182" s="79"/>
      <c r="E182" s="79"/>
      <c r="F182" s="79"/>
      <c r="G182" s="79"/>
      <c r="H182" s="79"/>
    </row>
    <row r="183" spans="1:8">
      <c r="A183" s="161" t="s">
        <v>217</v>
      </c>
      <c r="B183" s="161"/>
      <c r="C183" s="161" t="s">
        <v>263</v>
      </c>
      <c r="D183" s="161"/>
      <c r="E183" s="161" t="s">
        <v>218</v>
      </c>
      <c r="F183" s="161"/>
      <c r="G183" s="161" t="s">
        <v>262</v>
      </c>
      <c r="H183" s="161"/>
    </row>
    <row r="184" spans="1:8">
      <c r="A184" s="160" t="s">
        <v>219</v>
      </c>
      <c r="B184" s="160"/>
      <c r="C184" s="160"/>
      <c r="D184" s="160"/>
      <c r="E184" s="160"/>
      <c r="F184" s="160"/>
      <c r="G184" s="160"/>
      <c r="H184" s="160"/>
    </row>
    <row r="185" spans="1:8">
      <c r="A185" s="160"/>
      <c r="B185" s="160"/>
      <c r="C185" s="160"/>
      <c r="D185" s="160"/>
      <c r="E185" s="160"/>
      <c r="F185" s="160"/>
      <c r="G185" s="160"/>
      <c r="H185" s="160"/>
    </row>
    <row r="186" spans="1:8">
      <c r="A186" s="160"/>
      <c r="B186" s="160"/>
      <c r="C186" s="160"/>
      <c r="D186" s="160"/>
      <c r="E186" s="160"/>
      <c r="F186" s="160"/>
      <c r="G186" s="160"/>
      <c r="H186" s="160"/>
    </row>
    <row r="187" spans="1:8">
      <c r="A187" s="160"/>
      <c r="B187" s="160"/>
      <c r="C187" s="160"/>
      <c r="D187" s="160"/>
      <c r="E187" s="160"/>
      <c r="F187" s="160"/>
      <c r="G187" s="160"/>
      <c r="H187" s="160"/>
    </row>
    <row r="188" spans="1:8">
      <c r="A188" s="69" t="s">
        <v>220</v>
      </c>
      <c r="B188" s="70"/>
      <c r="C188" s="70"/>
      <c r="D188" s="69" t="str">
        <f>E8</f>
        <v>Balaji Residency</v>
      </c>
      <c r="F188" s="70"/>
      <c r="G188" s="70"/>
      <c r="H188" s="70"/>
    </row>
    <row r="189" spans="1:8">
      <c r="A189" s="70"/>
      <c r="B189" s="70"/>
      <c r="C189" s="70"/>
      <c r="D189" s="70"/>
      <c r="E189" s="70"/>
      <c r="F189" s="70"/>
      <c r="G189" s="70"/>
      <c r="H189" s="70"/>
    </row>
    <row r="190" spans="1:8">
      <c r="A190" s="70"/>
      <c r="B190" s="70"/>
      <c r="C190" s="70"/>
      <c r="D190" s="70"/>
      <c r="E190" s="70"/>
      <c r="F190" s="70"/>
      <c r="G190" s="70"/>
      <c r="H190" s="70"/>
    </row>
    <row r="191" spans="1:8" ht="15" customHeight="1"/>
    <row r="231" spans="1:1">
      <c r="A231" s="71" t="s">
        <v>221</v>
      </c>
    </row>
  </sheetData>
  <mergeCells count="273">
    <mergeCell ref="A19:D20"/>
    <mergeCell ref="E19:H20"/>
    <mergeCell ref="A184:H187"/>
    <mergeCell ref="G147:H152"/>
    <mergeCell ref="E63:F69"/>
    <mergeCell ref="G63:H69"/>
    <mergeCell ref="A47:B48"/>
    <mergeCell ref="G137:H145"/>
    <mergeCell ref="A183:B183"/>
    <mergeCell ref="C183:D183"/>
    <mergeCell ref="E183:F183"/>
    <mergeCell ref="G183:H183"/>
    <mergeCell ref="A176:H176"/>
    <mergeCell ref="A177:H177"/>
    <mergeCell ref="A178:H178"/>
    <mergeCell ref="A179:H179"/>
    <mergeCell ref="A180:H180"/>
    <mergeCell ref="A181:H181"/>
    <mergeCell ref="A182:H182"/>
    <mergeCell ref="A131:B131"/>
    <mergeCell ref="D131:E131"/>
    <mergeCell ref="F131:H131"/>
    <mergeCell ref="A125:B125"/>
    <mergeCell ref="D125:E125"/>
    <mergeCell ref="J137:N140"/>
    <mergeCell ref="E99:F108"/>
    <mergeCell ref="G99:H108"/>
    <mergeCell ref="E85:F94"/>
    <mergeCell ref="G85:H94"/>
    <mergeCell ref="G155:H166"/>
    <mergeCell ref="G168:H173"/>
    <mergeCell ref="A174:H174"/>
    <mergeCell ref="A175:H175"/>
    <mergeCell ref="A132:H132"/>
    <mergeCell ref="A133:H133"/>
    <mergeCell ref="G134:H134"/>
    <mergeCell ref="A135:H135"/>
    <mergeCell ref="A136:H136"/>
    <mergeCell ref="A146:H146"/>
    <mergeCell ref="A153:H153"/>
    <mergeCell ref="A154:H154"/>
    <mergeCell ref="A167:H167"/>
    <mergeCell ref="A129:B129"/>
    <mergeCell ref="D129:E129"/>
    <mergeCell ref="F129:H129"/>
    <mergeCell ref="A130:B130"/>
    <mergeCell ref="D130:E130"/>
    <mergeCell ref="F130:H130"/>
    <mergeCell ref="F125:H125"/>
    <mergeCell ref="A126:B126"/>
    <mergeCell ref="D126:E126"/>
    <mergeCell ref="F126:H126"/>
    <mergeCell ref="A127:H127"/>
    <mergeCell ref="A128:B128"/>
    <mergeCell ref="D128:E128"/>
    <mergeCell ref="F128:H128"/>
    <mergeCell ref="A120:E120"/>
    <mergeCell ref="F120:H120"/>
    <mergeCell ref="A121:E121"/>
    <mergeCell ref="F121:H121"/>
    <mergeCell ref="A122:H122"/>
    <mergeCell ref="A123:B123"/>
    <mergeCell ref="D123:E123"/>
    <mergeCell ref="F123:H123"/>
    <mergeCell ref="A124:B124"/>
    <mergeCell ref="D124:E124"/>
    <mergeCell ref="F124:H124"/>
    <mergeCell ref="A115:E115"/>
    <mergeCell ref="F115:H115"/>
    <mergeCell ref="A116:E116"/>
    <mergeCell ref="F116:H116"/>
    <mergeCell ref="A117:E117"/>
    <mergeCell ref="F117:H117"/>
    <mergeCell ref="A118:E118"/>
    <mergeCell ref="F118:H118"/>
    <mergeCell ref="A119:E119"/>
    <mergeCell ref="F119:H119"/>
    <mergeCell ref="A108:B108"/>
    <mergeCell ref="A109:H109"/>
    <mergeCell ref="A110:H110"/>
    <mergeCell ref="A111:B111"/>
    <mergeCell ref="C111:H111"/>
    <mergeCell ref="A112:H112"/>
    <mergeCell ref="A113:E113"/>
    <mergeCell ref="F113:H113"/>
    <mergeCell ref="A114:E114"/>
    <mergeCell ref="F114:H114"/>
    <mergeCell ref="A99:B99"/>
    <mergeCell ref="A100:B100"/>
    <mergeCell ref="A101:B101"/>
    <mergeCell ref="A102:B102"/>
    <mergeCell ref="A103:B103"/>
    <mergeCell ref="A104:B104"/>
    <mergeCell ref="A105:B105"/>
    <mergeCell ref="A106:B106"/>
    <mergeCell ref="A107:B107"/>
    <mergeCell ref="A94:B94"/>
    <mergeCell ref="A95:B95"/>
    <mergeCell ref="C95:H95"/>
    <mergeCell ref="A96:B96"/>
    <mergeCell ref="C96:D96"/>
    <mergeCell ref="A97:B97"/>
    <mergeCell ref="C97:H97"/>
    <mergeCell ref="A98:B98"/>
    <mergeCell ref="E98:F98"/>
    <mergeCell ref="G98:H98"/>
    <mergeCell ref="A85:B85"/>
    <mergeCell ref="A86:B86"/>
    <mergeCell ref="A87:B87"/>
    <mergeCell ref="A88:B88"/>
    <mergeCell ref="A89:B89"/>
    <mergeCell ref="A90:B90"/>
    <mergeCell ref="A91:B91"/>
    <mergeCell ref="A92:B92"/>
    <mergeCell ref="A93:B93"/>
    <mergeCell ref="A80:B80"/>
    <mergeCell ref="A81:B81"/>
    <mergeCell ref="C81:H81"/>
    <mergeCell ref="A82:B82"/>
    <mergeCell ref="C82:D82"/>
    <mergeCell ref="A83:B83"/>
    <mergeCell ref="C83:H83"/>
    <mergeCell ref="A84:B84"/>
    <mergeCell ref="E84:F84"/>
    <mergeCell ref="G84:H84"/>
    <mergeCell ref="E74:F80"/>
    <mergeCell ref="G74:H80"/>
    <mergeCell ref="A73:B73"/>
    <mergeCell ref="E73:F73"/>
    <mergeCell ref="G73:H73"/>
    <mergeCell ref="A74:B74"/>
    <mergeCell ref="A75:B75"/>
    <mergeCell ref="A76:B76"/>
    <mergeCell ref="A77:B77"/>
    <mergeCell ref="A78:B78"/>
    <mergeCell ref="A79:B79"/>
    <mergeCell ref="A63:B63"/>
    <mergeCell ref="A64:B64"/>
    <mergeCell ref="A65:B65"/>
    <mergeCell ref="A66:B66"/>
    <mergeCell ref="A67:B67"/>
    <mergeCell ref="A68:B68"/>
    <mergeCell ref="A69:B69"/>
    <mergeCell ref="A70:H70"/>
    <mergeCell ref="A72:B72"/>
    <mergeCell ref="C72:H72"/>
    <mergeCell ref="A57:C57"/>
    <mergeCell ref="D57:H57"/>
    <mergeCell ref="A58:C58"/>
    <mergeCell ref="D58:H58"/>
    <mergeCell ref="A59:H59"/>
    <mergeCell ref="A61:B61"/>
    <mergeCell ref="C61:H61"/>
    <mergeCell ref="A62:B62"/>
    <mergeCell ref="E62:F62"/>
    <mergeCell ref="G62:H62"/>
    <mergeCell ref="A52:C52"/>
    <mergeCell ref="D52:H52"/>
    <mergeCell ref="A53:C53"/>
    <mergeCell ref="D53:H53"/>
    <mergeCell ref="A54:C54"/>
    <mergeCell ref="D54:H54"/>
    <mergeCell ref="A55:C55"/>
    <mergeCell ref="D55:H55"/>
    <mergeCell ref="A56:C56"/>
    <mergeCell ref="D56:H56"/>
    <mergeCell ref="C47:E47"/>
    <mergeCell ref="G47:H47"/>
    <mergeCell ref="C48:H48"/>
    <mergeCell ref="A49:B49"/>
    <mergeCell ref="C49:E49"/>
    <mergeCell ref="G49:H49"/>
    <mergeCell ref="A50:H50"/>
    <mergeCell ref="A51:C51"/>
    <mergeCell ref="D51:H51"/>
    <mergeCell ref="A43:D43"/>
    <mergeCell ref="E43:H43"/>
    <mergeCell ref="A44:H44"/>
    <mergeCell ref="A45:B45"/>
    <mergeCell ref="C45:E45"/>
    <mergeCell ref="G45:H45"/>
    <mergeCell ref="A46:B46"/>
    <mergeCell ref="C46:E46"/>
    <mergeCell ref="G46:H46"/>
    <mergeCell ref="A38:D38"/>
    <mergeCell ref="E38:H38"/>
    <mergeCell ref="A39:D39"/>
    <mergeCell ref="E39:H39"/>
    <mergeCell ref="A40:D40"/>
    <mergeCell ref="E40:H40"/>
    <mergeCell ref="A41:D41"/>
    <mergeCell ref="E41:H41"/>
    <mergeCell ref="A42:D42"/>
    <mergeCell ref="E42:H42"/>
    <mergeCell ref="A33:B33"/>
    <mergeCell ref="C33:E33"/>
    <mergeCell ref="F33:H33"/>
    <mergeCell ref="A34:H34"/>
    <mergeCell ref="A35:B35"/>
    <mergeCell ref="C35:H35"/>
    <mergeCell ref="A36:B36"/>
    <mergeCell ref="C36:H36"/>
    <mergeCell ref="A37:H37"/>
    <mergeCell ref="A30:B30"/>
    <mergeCell ref="C30:E30"/>
    <mergeCell ref="F30:H30"/>
    <mergeCell ref="A31:B31"/>
    <mergeCell ref="C31:E31"/>
    <mergeCell ref="F31:H31"/>
    <mergeCell ref="A32:B32"/>
    <mergeCell ref="C32:E32"/>
    <mergeCell ref="F32:H32"/>
    <mergeCell ref="A26:D26"/>
    <mergeCell ref="E26:H26"/>
    <mergeCell ref="A27:D27"/>
    <mergeCell ref="E27:H27"/>
    <mergeCell ref="A28:D28"/>
    <mergeCell ref="E28:H28"/>
    <mergeCell ref="A29:B29"/>
    <mergeCell ref="C29:E29"/>
    <mergeCell ref="F29:H29"/>
    <mergeCell ref="A21:D21"/>
    <mergeCell ref="E21:H21"/>
    <mergeCell ref="A22:D22"/>
    <mergeCell ref="E22:H22"/>
    <mergeCell ref="A23:D23"/>
    <mergeCell ref="E23:H23"/>
    <mergeCell ref="A24:D24"/>
    <mergeCell ref="E24:H24"/>
    <mergeCell ref="A25:D25"/>
    <mergeCell ref="E25:H25"/>
    <mergeCell ref="A16:B16"/>
    <mergeCell ref="C16:D16"/>
    <mergeCell ref="E16:F16"/>
    <mergeCell ref="G16:H16"/>
    <mergeCell ref="A17:B17"/>
    <mergeCell ref="C17:D17"/>
    <mergeCell ref="E17:F17"/>
    <mergeCell ref="G17:H17"/>
    <mergeCell ref="A18:B18"/>
    <mergeCell ref="C18:D18"/>
    <mergeCell ref="E18:F18"/>
    <mergeCell ref="G18:H18"/>
    <mergeCell ref="A12:D12"/>
    <mergeCell ref="E12:H12"/>
    <mergeCell ref="A13:B13"/>
    <mergeCell ref="C13:H13"/>
    <mergeCell ref="A14:B14"/>
    <mergeCell ref="C14:H14"/>
    <mergeCell ref="A15:B15"/>
    <mergeCell ref="C15:D15"/>
    <mergeCell ref="E15:F15"/>
    <mergeCell ref="G15:H15"/>
    <mergeCell ref="A7:D7"/>
    <mergeCell ref="E7:H7"/>
    <mergeCell ref="A8:D8"/>
    <mergeCell ref="E8:H8"/>
    <mergeCell ref="A9:D9"/>
    <mergeCell ref="E9:H9"/>
    <mergeCell ref="A10:D10"/>
    <mergeCell ref="E10:H10"/>
    <mergeCell ref="A11:D11"/>
    <mergeCell ref="E11:H11"/>
    <mergeCell ref="A1:H1"/>
    <mergeCell ref="A2:H2"/>
    <mergeCell ref="A3:D3"/>
    <mergeCell ref="E3:H3"/>
    <mergeCell ref="A4:D4"/>
    <mergeCell ref="E4:H4"/>
    <mergeCell ref="A5:D5"/>
    <mergeCell ref="E5:H5"/>
    <mergeCell ref="A6:D6"/>
    <mergeCell ref="E6:H6"/>
  </mergeCells>
  <hyperlinks>
    <hyperlink ref="C36" r:id="rId1" xr:uid="{00000000-0004-0000-0000-000000000000}"/>
  </hyperlinks>
  <printOptions horizontalCentered="1"/>
  <pageMargins left="0.39370078740157499" right="0.39370078740157499" top="0.78740157480314998" bottom="0.78740157480314998" header="0.196850393700787" footer="0.196850393700787"/>
  <pageSetup paperSize="2" fitToHeight="0" orientation="portrait" r:id="rId2"/>
  <headerFooter>
    <oddHeader>&amp;C&amp;G</oddHeader>
    <oddFooter>&amp;L&amp;"Times New Roman,Bold"&amp;12Ref No: &amp;F&amp;C&amp;G&amp;R&amp;"Times New Roman,Bold"&amp;12                                                           &amp;P</oddFooter>
  </headerFooter>
  <rowBreaks count="3" manualBreakCount="3">
    <brk id="131" max="16383" man="1"/>
    <brk id="187" max="16383" man="1"/>
    <brk id="23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topLeftCell="A16" workbookViewId="0">
      <selection activeCell="D25" sqref="D25"/>
    </sheetView>
  </sheetViews>
  <sheetFormatPr defaultColWidth="9" defaultRowHeight="14.4"/>
  <cols>
    <col min="2" max="2" width="12.21875" customWidth="1"/>
  </cols>
  <sheetData>
    <row r="2" spans="1:12">
      <c r="B2" s="12" t="s">
        <v>222</v>
      </c>
      <c r="C2" s="163"/>
      <c r="D2" s="163"/>
    </row>
    <row r="3" spans="1:12">
      <c r="D3" s="13"/>
      <c r="E3" s="13"/>
      <c r="F3" s="13"/>
      <c r="G3" s="13"/>
      <c r="H3" s="13"/>
      <c r="I3" s="13"/>
    </row>
    <row r="4" spans="1:12">
      <c r="A4" s="12" t="s">
        <v>223</v>
      </c>
      <c r="B4" s="14" t="s">
        <v>224</v>
      </c>
      <c r="C4" s="164" t="s">
        <v>225</v>
      </c>
      <c r="D4" s="164"/>
      <c r="E4" s="164"/>
      <c r="F4" s="15"/>
      <c r="G4" s="164" t="s">
        <v>226</v>
      </c>
      <c r="H4" s="164"/>
      <c r="I4" s="164"/>
      <c r="J4" s="164" t="s">
        <v>227</v>
      </c>
      <c r="K4" s="164"/>
      <c r="L4" s="164"/>
    </row>
    <row r="5" spans="1:12">
      <c r="A5" s="12">
        <v>202</v>
      </c>
      <c r="B5" s="14"/>
      <c r="C5" s="14" t="s">
        <v>228</v>
      </c>
      <c r="D5" s="14" t="s">
        <v>229</v>
      </c>
      <c r="E5" s="14" t="s">
        <v>230</v>
      </c>
      <c r="F5" s="14"/>
      <c r="G5" s="14" t="s">
        <v>228</v>
      </c>
      <c r="H5" s="14" t="s">
        <v>229</v>
      </c>
      <c r="I5" s="14" t="s">
        <v>230</v>
      </c>
      <c r="J5" s="14" t="s">
        <v>228</v>
      </c>
      <c r="K5" s="14" t="s">
        <v>229</v>
      </c>
      <c r="L5" s="14" t="s">
        <v>230</v>
      </c>
    </row>
    <row r="6" spans="1:12">
      <c r="B6" s="16" t="s">
        <v>231</v>
      </c>
      <c r="C6" s="16">
        <v>3.55</v>
      </c>
      <c r="D6" s="16">
        <v>2.75</v>
      </c>
      <c r="E6" s="16">
        <f>C6*D6</f>
        <v>9.7624999999999993</v>
      </c>
      <c r="F6" s="16" t="s">
        <v>232</v>
      </c>
      <c r="G6" s="16"/>
      <c r="H6" s="16"/>
      <c r="I6" s="16">
        <f>G6*H6</f>
        <v>0</v>
      </c>
      <c r="J6" s="16"/>
      <c r="K6" s="16"/>
      <c r="L6" s="16">
        <f>J6*K6</f>
        <v>0</v>
      </c>
    </row>
    <row r="7" spans="1:12">
      <c r="B7" s="16"/>
      <c r="C7" s="16"/>
      <c r="D7" s="16"/>
      <c r="E7" s="16">
        <f t="shared" ref="E7:E33" si="0">C7*D7</f>
        <v>0</v>
      </c>
      <c r="F7" s="16" t="s">
        <v>233</v>
      </c>
      <c r="G7" s="16"/>
      <c r="H7" s="16"/>
      <c r="I7" s="16">
        <f t="shared" ref="I7:I33" si="1">G7*H7</f>
        <v>0</v>
      </c>
      <c r="J7" s="16"/>
      <c r="K7" s="16"/>
      <c r="L7" s="16">
        <f t="shared" ref="L7:L33" si="2">J7*K7</f>
        <v>0</v>
      </c>
    </row>
    <row r="8" spans="1:12">
      <c r="B8" s="16"/>
      <c r="C8" s="16"/>
      <c r="D8" s="16"/>
      <c r="E8" s="16">
        <f t="shared" si="0"/>
        <v>0</v>
      </c>
      <c r="F8" s="16"/>
      <c r="G8" s="16"/>
      <c r="H8" s="16"/>
      <c r="I8" s="16">
        <f t="shared" si="1"/>
        <v>0</v>
      </c>
      <c r="J8" s="16"/>
      <c r="K8" s="16"/>
      <c r="L8" s="16">
        <f t="shared" si="2"/>
        <v>0</v>
      </c>
    </row>
    <row r="9" spans="1:12">
      <c r="B9" s="16" t="s">
        <v>234</v>
      </c>
      <c r="C9" s="16">
        <v>2.5</v>
      </c>
      <c r="D9" s="16">
        <v>2.2000000000000002</v>
      </c>
      <c r="E9" s="16">
        <f t="shared" si="0"/>
        <v>5.5</v>
      </c>
      <c r="F9" s="16" t="s">
        <v>232</v>
      </c>
      <c r="G9" s="16"/>
      <c r="H9" s="16"/>
      <c r="I9" s="16">
        <f t="shared" si="1"/>
        <v>0</v>
      </c>
      <c r="J9" s="16"/>
      <c r="K9" s="16"/>
      <c r="L9" s="16">
        <f t="shared" si="2"/>
        <v>0</v>
      </c>
    </row>
    <row r="10" spans="1:12">
      <c r="B10" s="16"/>
      <c r="C10" s="16"/>
      <c r="D10" s="16"/>
      <c r="E10" s="16">
        <f t="shared" si="0"/>
        <v>0</v>
      </c>
      <c r="F10" s="16" t="s">
        <v>233</v>
      </c>
      <c r="G10" s="16"/>
      <c r="H10" s="16"/>
      <c r="I10" s="16">
        <f t="shared" si="1"/>
        <v>0</v>
      </c>
      <c r="J10" s="16"/>
      <c r="K10" s="16"/>
      <c r="L10" s="16">
        <f t="shared" si="2"/>
        <v>0</v>
      </c>
    </row>
    <row r="11" spans="1:12">
      <c r="B11" s="16"/>
      <c r="C11" s="16"/>
      <c r="D11" s="16"/>
      <c r="E11" s="16">
        <f t="shared" si="0"/>
        <v>0</v>
      </c>
      <c r="F11" s="16"/>
      <c r="G11" s="16"/>
      <c r="H11" s="16"/>
      <c r="I11" s="16">
        <f t="shared" si="1"/>
        <v>0</v>
      </c>
      <c r="J11" s="16"/>
      <c r="K11" s="16"/>
      <c r="L11" s="16">
        <f t="shared" si="2"/>
        <v>0</v>
      </c>
    </row>
    <row r="12" spans="1:12">
      <c r="B12" s="16"/>
      <c r="C12" s="16"/>
      <c r="D12" s="16"/>
      <c r="E12" s="16">
        <f t="shared" si="0"/>
        <v>0</v>
      </c>
      <c r="F12" s="16"/>
      <c r="G12" s="16"/>
      <c r="H12" s="16"/>
      <c r="I12" s="16">
        <f t="shared" si="1"/>
        <v>0</v>
      </c>
      <c r="J12" s="16"/>
      <c r="K12" s="16"/>
      <c r="L12" s="16">
        <f t="shared" si="2"/>
        <v>0</v>
      </c>
    </row>
    <row r="13" spans="1:12">
      <c r="B13" s="16" t="s">
        <v>235</v>
      </c>
      <c r="C13" s="16">
        <v>2.5</v>
      </c>
      <c r="D13" s="16">
        <v>2.75</v>
      </c>
      <c r="E13" s="16">
        <f t="shared" si="0"/>
        <v>6.875</v>
      </c>
      <c r="F13" s="16" t="s">
        <v>232</v>
      </c>
      <c r="G13" s="16"/>
      <c r="H13" s="16"/>
      <c r="I13" s="16">
        <f t="shared" si="1"/>
        <v>0</v>
      </c>
      <c r="J13" s="16"/>
      <c r="K13" s="16"/>
      <c r="L13" s="16">
        <f t="shared" si="2"/>
        <v>0</v>
      </c>
    </row>
    <row r="14" spans="1:12">
      <c r="B14" s="16"/>
      <c r="C14" s="16"/>
      <c r="D14" s="16"/>
      <c r="E14" s="16">
        <f t="shared" si="0"/>
        <v>0</v>
      </c>
      <c r="F14" s="16" t="s">
        <v>233</v>
      </c>
      <c r="G14" s="16"/>
      <c r="H14" s="16"/>
      <c r="I14" s="16">
        <f t="shared" si="1"/>
        <v>0</v>
      </c>
      <c r="J14" s="16"/>
      <c r="K14" s="16"/>
      <c r="L14" s="16">
        <f t="shared" si="2"/>
        <v>0</v>
      </c>
    </row>
    <row r="15" spans="1:12">
      <c r="B15" s="16"/>
      <c r="C15" s="16"/>
      <c r="D15" s="16"/>
      <c r="E15" s="16">
        <f t="shared" si="0"/>
        <v>0</v>
      </c>
      <c r="F15" s="16"/>
      <c r="G15" s="16"/>
      <c r="H15" s="16"/>
      <c r="I15" s="16">
        <f t="shared" si="1"/>
        <v>0</v>
      </c>
      <c r="J15" s="16"/>
      <c r="K15" s="16"/>
      <c r="L15" s="16">
        <f t="shared" si="2"/>
        <v>0</v>
      </c>
    </row>
    <row r="16" spans="1:12">
      <c r="B16" s="16"/>
      <c r="C16" s="16"/>
      <c r="D16" s="16"/>
      <c r="E16" s="16">
        <f t="shared" si="0"/>
        <v>0</v>
      </c>
      <c r="F16" s="16"/>
      <c r="G16" s="16"/>
      <c r="H16" s="16"/>
      <c r="I16" s="16">
        <f t="shared" si="1"/>
        <v>0</v>
      </c>
      <c r="J16" s="16"/>
      <c r="K16" s="16"/>
      <c r="L16" s="16">
        <f t="shared" si="2"/>
        <v>0</v>
      </c>
    </row>
    <row r="17" spans="2:12">
      <c r="B17" s="16" t="s">
        <v>236</v>
      </c>
      <c r="C17" s="16"/>
      <c r="D17" s="16"/>
      <c r="E17" s="16">
        <f t="shared" si="0"/>
        <v>0</v>
      </c>
      <c r="F17" s="16" t="s">
        <v>232</v>
      </c>
      <c r="G17" s="16"/>
      <c r="H17" s="16"/>
      <c r="I17" s="16">
        <f t="shared" si="1"/>
        <v>0</v>
      </c>
      <c r="J17" s="16"/>
      <c r="K17" s="16"/>
      <c r="L17" s="16">
        <f t="shared" si="2"/>
        <v>0</v>
      </c>
    </row>
    <row r="18" spans="2:12">
      <c r="B18" s="16"/>
      <c r="C18" s="16"/>
      <c r="D18" s="16"/>
      <c r="E18" s="16">
        <f t="shared" si="0"/>
        <v>0</v>
      </c>
      <c r="F18" s="16" t="s">
        <v>233</v>
      </c>
      <c r="G18" s="16"/>
      <c r="H18" s="16"/>
      <c r="I18" s="16">
        <f t="shared" si="1"/>
        <v>0</v>
      </c>
      <c r="J18" s="16"/>
      <c r="K18" s="16"/>
      <c r="L18" s="16">
        <f t="shared" si="2"/>
        <v>0</v>
      </c>
    </row>
    <row r="19" spans="2:12">
      <c r="B19" s="16"/>
      <c r="C19" s="16"/>
      <c r="D19" s="16"/>
      <c r="E19" s="16">
        <f t="shared" si="0"/>
        <v>0</v>
      </c>
      <c r="F19" s="16"/>
      <c r="G19" s="16"/>
      <c r="H19" s="16"/>
      <c r="I19" s="16">
        <f t="shared" si="1"/>
        <v>0</v>
      </c>
      <c r="J19" s="16"/>
      <c r="K19" s="16"/>
      <c r="L19" s="16">
        <f t="shared" si="2"/>
        <v>0</v>
      </c>
    </row>
    <row r="20" spans="2:12">
      <c r="B20" s="16" t="s">
        <v>236</v>
      </c>
      <c r="C20" s="16"/>
      <c r="D20" s="16"/>
      <c r="E20" s="16">
        <f t="shared" si="0"/>
        <v>0</v>
      </c>
      <c r="F20" s="16" t="s">
        <v>232</v>
      </c>
      <c r="G20" s="16"/>
      <c r="H20" s="16"/>
      <c r="I20" s="16">
        <f t="shared" si="1"/>
        <v>0</v>
      </c>
      <c r="J20" s="16"/>
      <c r="K20" s="16"/>
      <c r="L20" s="16">
        <f t="shared" si="2"/>
        <v>0</v>
      </c>
    </row>
    <row r="21" spans="2:12">
      <c r="B21" s="16"/>
      <c r="C21" s="16"/>
      <c r="D21" s="16"/>
      <c r="E21" s="16">
        <f t="shared" si="0"/>
        <v>0</v>
      </c>
      <c r="F21" s="16" t="s">
        <v>233</v>
      </c>
      <c r="G21" s="16"/>
      <c r="H21" s="16"/>
      <c r="I21" s="16">
        <f t="shared" si="1"/>
        <v>0</v>
      </c>
      <c r="J21" s="16"/>
      <c r="K21" s="16"/>
      <c r="L21" s="16">
        <f t="shared" si="2"/>
        <v>0</v>
      </c>
    </row>
    <row r="22" spans="2:12">
      <c r="B22" s="16"/>
      <c r="C22" s="16"/>
      <c r="D22" s="16"/>
      <c r="E22" s="16">
        <f t="shared" si="0"/>
        <v>0</v>
      </c>
      <c r="F22" s="16"/>
      <c r="G22" s="16"/>
      <c r="H22" s="16"/>
      <c r="I22" s="16">
        <f t="shared" si="1"/>
        <v>0</v>
      </c>
      <c r="J22" s="16"/>
      <c r="K22" s="16"/>
      <c r="L22" s="16">
        <f t="shared" si="2"/>
        <v>0</v>
      </c>
    </row>
    <row r="23" spans="2:12">
      <c r="B23" s="16" t="s">
        <v>237</v>
      </c>
      <c r="C23" s="16">
        <v>1.21</v>
      </c>
      <c r="D23" s="16">
        <v>2.12</v>
      </c>
      <c r="E23" s="16">
        <f t="shared" si="0"/>
        <v>2.5651999999999999</v>
      </c>
      <c r="F23" s="16" t="s">
        <v>238</v>
      </c>
      <c r="G23" s="16"/>
      <c r="H23" s="16"/>
      <c r="I23" s="16">
        <f t="shared" si="1"/>
        <v>0</v>
      </c>
      <c r="J23" s="16"/>
      <c r="K23" s="16"/>
      <c r="L23" s="16">
        <f t="shared" si="2"/>
        <v>0</v>
      </c>
    </row>
    <row r="24" spans="2:12">
      <c r="B24" s="16" t="s">
        <v>239</v>
      </c>
      <c r="C24" s="16">
        <v>0.91</v>
      </c>
      <c r="D24" s="16">
        <v>1.07</v>
      </c>
      <c r="E24" s="16">
        <f t="shared" si="0"/>
        <v>0.97370000000000012</v>
      </c>
      <c r="F24" s="16" t="s">
        <v>238</v>
      </c>
      <c r="G24" s="16"/>
      <c r="H24" s="16"/>
      <c r="I24" s="16">
        <f t="shared" si="1"/>
        <v>0</v>
      </c>
      <c r="J24" s="16"/>
      <c r="K24" s="16"/>
      <c r="L24" s="16">
        <f t="shared" si="2"/>
        <v>0</v>
      </c>
    </row>
    <row r="25" spans="2:12">
      <c r="B25" s="16" t="s">
        <v>240</v>
      </c>
      <c r="C25" s="16"/>
      <c r="D25" s="16"/>
      <c r="E25" s="16">
        <f t="shared" si="0"/>
        <v>0</v>
      </c>
      <c r="F25" s="16" t="s">
        <v>238</v>
      </c>
      <c r="G25" s="16"/>
      <c r="H25" s="16"/>
      <c r="I25" s="16">
        <f t="shared" si="1"/>
        <v>0</v>
      </c>
      <c r="J25" s="16"/>
      <c r="K25" s="16"/>
      <c r="L25" s="16">
        <f t="shared" si="2"/>
        <v>0</v>
      </c>
    </row>
    <row r="26" spans="2:12">
      <c r="B26" s="16"/>
      <c r="C26" s="16"/>
      <c r="D26" s="16"/>
      <c r="E26" s="16">
        <f t="shared" si="0"/>
        <v>0</v>
      </c>
      <c r="F26" s="16"/>
      <c r="G26" s="16"/>
      <c r="H26" s="16"/>
      <c r="I26" s="16">
        <f t="shared" si="1"/>
        <v>0</v>
      </c>
      <c r="J26" s="16"/>
      <c r="K26" s="16"/>
      <c r="L26" s="16">
        <f t="shared" si="2"/>
        <v>0</v>
      </c>
    </row>
    <row r="27" spans="2:12">
      <c r="B27" s="16" t="s">
        <v>241</v>
      </c>
      <c r="C27" s="16"/>
      <c r="D27" s="16"/>
      <c r="E27" s="16">
        <f t="shared" si="0"/>
        <v>0</v>
      </c>
      <c r="F27" s="16"/>
      <c r="G27" s="16"/>
      <c r="H27" s="16"/>
      <c r="I27" s="16">
        <f t="shared" si="1"/>
        <v>0</v>
      </c>
      <c r="J27" s="16"/>
      <c r="K27" s="16"/>
      <c r="L27" s="16">
        <f t="shared" si="2"/>
        <v>0</v>
      </c>
    </row>
    <row r="28" spans="2:12">
      <c r="B28" s="16" t="s">
        <v>242</v>
      </c>
      <c r="C28" s="16"/>
      <c r="D28" s="16"/>
      <c r="E28" s="16">
        <f t="shared" si="0"/>
        <v>0</v>
      </c>
      <c r="F28" s="16"/>
      <c r="G28" s="16"/>
      <c r="H28" s="16"/>
      <c r="I28" s="16">
        <f t="shared" si="1"/>
        <v>0</v>
      </c>
      <c r="J28" s="16"/>
      <c r="K28" s="16"/>
      <c r="L28" s="16">
        <f t="shared" si="2"/>
        <v>0</v>
      </c>
    </row>
    <row r="29" spans="2:12">
      <c r="B29" s="16" t="s">
        <v>243</v>
      </c>
      <c r="C29" s="16"/>
      <c r="D29" s="16"/>
      <c r="E29" s="16">
        <f t="shared" si="0"/>
        <v>0</v>
      </c>
      <c r="F29" s="16"/>
      <c r="G29" s="16"/>
      <c r="H29" s="16"/>
      <c r="I29" s="16">
        <f t="shared" si="1"/>
        <v>0</v>
      </c>
      <c r="J29" s="16"/>
      <c r="K29" s="16"/>
      <c r="L29" s="16">
        <f t="shared" si="2"/>
        <v>0</v>
      </c>
    </row>
    <row r="30" spans="2:12">
      <c r="B30" s="16" t="s">
        <v>244</v>
      </c>
      <c r="C30" s="16"/>
      <c r="D30" s="16"/>
      <c r="E30" s="16">
        <f t="shared" si="0"/>
        <v>0</v>
      </c>
      <c r="F30" s="16"/>
      <c r="G30" s="16"/>
      <c r="H30" s="16"/>
      <c r="I30" s="16">
        <f t="shared" si="1"/>
        <v>0</v>
      </c>
      <c r="J30" s="16"/>
      <c r="K30" s="16"/>
      <c r="L30" s="16">
        <f t="shared" si="2"/>
        <v>0</v>
      </c>
    </row>
    <row r="31" spans="2:12">
      <c r="B31" s="16"/>
      <c r="C31" s="16"/>
      <c r="D31" s="16"/>
      <c r="E31" s="16">
        <f t="shared" si="0"/>
        <v>0</v>
      </c>
      <c r="F31" s="16"/>
      <c r="G31" s="16"/>
      <c r="H31" s="16"/>
      <c r="I31" s="16">
        <f t="shared" si="1"/>
        <v>0</v>
      </c>
      <c r="J31" s="16"/>
      <c r="K31" s="16"/>
      <c r="L31" s="16">
        <f t="shared" si="2"/>
        <v>0</v>
      </c>
    </row>
    <row r="32" spans="2:12">
      <c r="B32" s="16"/>
      <c r="C32" s="16"/>
      <c r="D32" s="16"/>
      <c r="E32" s="16">
        <f t="shared" si="0"/>
        <v>0</v>
      </c>
      <c r="F32" s="16"/>
      <c r="G32" s="16"/>
      <c r="H32" s="16"/>
      <c r="I32" s="16">
        <f t="shared" si="1"/>
        <v>0</v>
      </c>
      <c r="J32" s="16"/>
      <c r="K32" s="16"/>
      <c r="L32" s="16">
        <f t="shared" si="2"/>
        <v>0</v>
      </c>
    </row>
    <row r="33" spans="2:12">
      <c r="B33" s="16"/>
      <c r="C33" s="16"/>
      <c r="D33" s="16"/>
      <c r="E33" s="16">
        <f t="shared" si="0"/>
        <v>0</v>
      </c>
      <c r="F33" s="16"/>
      <c r="G33" s="16"/>
      <c r="H33" s="16"/>
      <c r="I33" s="16">
        <f t="shared" si="1"/>
        <v>0</v>
      </c>
      <c r="J33" s="16"/>
      <c r="K33" s="16"/>
      <c r="L33" s="16">
        <f t="shared" si="2"/>
        <v>0</v>
      </c>
    </row>
    <row r="34" spans="2:12">
      <c r="B34" s="16" t="s">
        <v>167</v>
      </c>
      <c r="C34" s="16"/>
      <c r="D34" s="16">
        <f>E34*10.764</f>
        <v>276.38076960000001</v>
      </c>
      <c r="E34" s="16">
        <f>SUM(E6:E33)</f>
        <v>25.676400000000001</v>
      </c>
      <c r="F34" s="16"/>
      <c r="G34" s="16"/>
      <c r="H34" s="16">
        <f>I34*10.764</f>
        <v>0</v>
      </c>
      <c r="I34" s="16">
        <f>SUM(I6:I33)</f>
        <v>0</v>
      </c>
      <c r="J34" s="16"/>
      <c r="K34" s="16">
        <f>L34*10.764</f>
        <v>0</v>
      </c>
      <c r="L34" s="16">
        <f>SUM(L6:L33)</f>
        <v>0</v>
      </c>
    </row>
    <row r="36" spans="2:12">
      <c r="D36">
        <f>D34+H34</f>
        <v>276.38076960000001</v>
      </c>
      <c r="E36">
        <f>E34+I34</f>
        <v>25.676400000000001</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2"/>
  <sheetViews>
    <sheetView workbookViewId="0">
      <selection activeCell="B18" sqref="B18"/>
    </sheetView>
  </sheetViews>
  <sheetFormatPr defaultColWidth="9" defaultRowHeight="14.4"/>
  <cols>
    <col min="1" max="1" width="11.21875" customWidth="1"/>
  </cols>
  <sheetData>
    <row r="2" spans="1:2">
      <c r="A2" t="s">
        <v>245</v>
      </c>
      <c r="B2" t="s">
        <v>246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
  <sheetViews>
    <sheetView workbookViewId="0">
      <selection activeCell="C8" sqref="C8"/>
    </sheetView>
  </sheetViews>
  <sheetFormatPr defaultColWidth="9" defaultRowHeight="14.4"/>
  <cols>
    <col min="2" max="2" width="23.21875" customWidth="1"/>
    <col min="3" max="3" width="44.44140625" customWidth="1"/>
    <col min="8" max="8" width="25.77734375" customWidth="1"/>
  </cols>
  <sheetData>
    <row r="1" spans="1:9">
      <c r="A1" s="1"/>
      <c r="B1" s="1"/>
      <c r="C1" s="1"/>
      <c r="D1" s="1"/>
      <c r="E1" s="1"/>
      <c r="F1" s="1"/>
      <c r="G1" s="1"/>
      <c r="H1" s="1"/>
    </row>
    <row r="2" spans="1:9">
      <c r="A2" s="2"/>
      <c r="B2" s="2"/>
      <c r="C2" s="2"/>
      <c r="D2" s="2"/>
      <c r="E2" s="2"/>
      <c r="F2" s="2"/>
      <c r="G2" s="2"/>
      <c r="H2" s="2"/>
    </row>
    <row r="3" spans="1:9">
      <c r="A3" s="2"/>
      <c r="B3" s="165" t="s">
        <v>247</v>
      </c>
      <c r="C3" s="165"/>
      <c r="D3" s="165"/>
      <c r="E3" s="165"/>
      <c r="F3" s="165"/>
      <c r="G3" s="165"/>
      <c r="H3" s="165"/>
    </row>
    <row r="4" spans="1:9" ht="28.8">
      <c r="A4" s="2"/>
      <c r="B4" s="3" t="s">
        <v>248</v>
      </c>
      <c r="C4" s="3" t="s">
        <v>249</v>
      </c>
      <c r="D4" s="3" t="s">
        <v>223</v>
      </c>
      <c r="E4" s="3" t="s">
        <v>250</v>
      </c>
      <c r="F4" s="3" t="s">
        <v>251</v>
      </c>
      <c r="G4" s="3" t="s">
        <v>252</v>
      </c>
      <c r="H4" s="3" t="s">
        <v>253</v>
      </c>
    </row>
    <row r="5" spans="1:9">
      <c r="A5" s="2"/>
      <c r="B5" s="4" t="s">
        <v>254</v>
      </c>
      <c r="C5" s="5" t="s">
        <v>255</v>
      </c>
      <c r="D5" s="4" t="s">
        <v>181</v>
      </c>
      <c r="E5" s="4">
        <v>395</v>
      </c>
      <c r="F5" s="6">
        <v>610</v>
      </c>
      <c r="G5" s="6">
        <f>H5/F5</f>
        <v>2706.5573770491801</v>
      </c>
      <c r="H5" s="7">
        <v>1651000</v>
      </c>
    </row>
    <row r="6" spans="1:9">
      <c r="A6" s="2"/>
      <c r="B6" s="8" t="s">
        <v>256</v>
      </c>
      <c r="C6" s="4"/>
      <c r="D6" s="4"/>
      <c r="E6" s="4"/>
      <c r="F6" s="4"/>
      <c r="G6" s="9">
        <f>AVERAGE(G5)</f>
        <v>2706.5573770491801</v>
      </c>
      <c r="H6" s="4"/>
    </row>
    <row r="7" spans="1:9">
      <c r="A7" s="1"/>
      <c r="B7" s="8" t="s">
        <v>257</v>
      </c>
      <c r="C7" s="4"/>
      <c r="D7" s="4"/>
      <c r="E7" s="4"/>
      <c r="F7" s="10"/>
      <c r="G7" s="8">
        <v>2700</v>
      </c>
      <c r="H7" s="8"/>
      <c r="I7" s="11"/>
    </row>
    <row r="8" spans="1:9">
      <c r="B8" s="1"/>
      <c r="C8" s="1"/>
      <c r="D8" s="1"/>
      <c r="E8" s="1"/>
    </row>
    <row r="9" spans="1:9">
      <c r="B9" s="1"/>
      <c r="C9" s="1"/>
      <c r="D9" s="1"/>
      <c r="E9" s="1"/>
    </row>
    <row r="10" spans="1:9">
      <c r="B10" s="1"/>
      <c r="C10" s="1"/>
      <c r="D10" s="1"/>
      <c r="E10" s="1"/>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2025-07-15T09:05:56Z</cp:lastPrinted>
  <dcterms:created xsi:type="dcterms:W3CDTF">2019-07-16T09:29:00Z</dcterms:created>
  <dcterms:modified xsi:type="dcterms:W3CDTF">2025-07-15T09:07:34Z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025EB13E71274881BABF951E724B7B42_12</vt:lpwstr>
  </property>
  <property fmtid="{D5CDD505-2E9C-101B-9397-08002B2CF9AE}" pid="3" name="KSOProductBuildVer">
    <vt:lpwstr>1033-12.2.0.17562</vt:lpwstr>
  </property>
</Properties>
</file>