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bookViews>
  <sheets>
    <sheet name="Report (2)" sheetId="1" r:id="rId1"/>
    <sheet name="C%" sheetId="2" r:id="rId2"/>
    <sheet name="Note" sheetId="4" r:id="rId3"/>
    <sheet name="Flat detail" sheetId="3" r:id="rId4"/>
  </sheets>
  <definedNames>
    <definedName name="_xlnm.Print_Area" localSheetId="0">'Report (2)'!$A$1:$J$279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F3" i="1" l="1"/>
  <c r="L98" i="1" l="1"/>
  <c r="L97" i="1"/>
  <c r="L96" i="1"/>
  <c r="L95" i="1"/>
  <c r="L84" i="1"/>
  <c r="L83" i="1"/>
  <c r="L82" i="1"/>
  <c r="L81" i="1"/>
  <c r="L70" i="1"/>
  <c r="L69" i="1"/>
  <c r="L68" i="1"/>
  <c r="L67" i="1"/>
  <c r="I74" i="1"/>
  <c r="I88" i="1"/>
  <c r="I58" i="1"/>
  <c r="D93" i="1" l="1"/>
  <c r="L91" i="1"/>
  <c r="D100" i="1"/>
  <c r="D96" i="1"/>
  <c r="L92" i="1"/>
  <c r="L90" i="1"/>
  <c r="D99" i="1"/>
  <c r="D95" i="1"/>
  <c r="D98" i="1"/>
  <c r="D94" i="1"/>
  <c r="L93" i="1"/>
  <c r="D97" i="1"/>
  <c r="D79" i="1"/>
  <c r="D86" i="1"/>
  <c r="D82" i="1"/>
  <c r="L78" i="1"/>
  <c r="C77" i="1" s="1"/>
  <c r="L76" i="1"/>
  <c r="L77" i="1"/>
  <c r="D83" i="1"/>
  <c r="D85" i="1"/>
  <c r="D81" i="1"/>
  <c r="D84" i="1"/>
  <c r="D80" i="1"/>
  <c r="L79" i="1"/>
  <c r="D65" i="1"/>
  <c r="D72" i="1"/>
  <c r="D68" i="1"/>
  <c r="L64" i="1"/>
  <c r="C63" i="1" s="1"/>
  <c r="D63" i="1" s="1"/>
  <c r="L62" i="1"/>
  <c r="D71" i="1"/>
  <c r="D67" i="1"/>
  <c r="L63" i="1"/>
  <c r="D69" i="1"/>
  <c r="D70" i="1"/>
  <c r="D66" i="1"/>
  <c r="L65" i="1"/>
  <c r="L66" i="1" s="1"/>
  <c r="L71" i="1" s="1"/>
  <c r="L72" i="1" s="1"/>
  <c r="C64" i="1" s="1"/>
  <c r="L80" i="1" l="1"/>
  <c r="L85" i="1" s="1"/>
  <c r="L94" i="1"/>
  <c r="D91" i="1"/>
  <c r="D77" i="1"/>
  <c r="F63" i="1"/>
  <c r="K57" i="1" s="1"/>
  <c r="C59" i="1" s="1"/>
  <c r="D64" i="1"/>
  <c r="H63" i="1"/>
  <c r="C117" i="1"/>
  <c r="C116" i="1"/>
  <c r="C115" i="1"/>
  <c r="L99" i="1" l="1"/>
  <c r="L86" i="1"/>
  <c r="C78" i="1" s="1"/>
  <c r="C118" i="1"/>
  <c r="G117" i="1"/>
  <c r="G115" i="1"/>
  <c r="F181" i="1"/>
  <c r="D181" i="1"/>
  <c r="F180" i="1"/>
  <c r="D180" i="1"/>
  <c r="F179" i="1"/>
  <c r="D179" i="1"/>
  <c r="F178" i="1"/>
  <c r="D178" i="1"/>
  <c r="F177" i="1"/>
  <c r="D177" i="1"/>
  <c r="I176" i="1"/>
  <c r="F176" i="1"/>
  <c r="D176" i="1"/>
  <c r="F172" i="1"/>
  <c r="F171" i="1"/>
  <c r="F174" i="1"/>
  <c r="D174" i="1"/>
  <c r="F173" i="1"/>
  <c r="D173" i="1"/>
  <c r="D172" i="1"/>
  <c r="D171" i="1"/>
  <c r="F170" i="1"/>
  <c r="D170" i="1"/>
  <c r="I169" i="1"/>
  <c r="F169" i="1"/>
  <c r="D169" i="1"/>
  <c r="I162" i="1"/>
  <c r="F167" i="1"/>
  <c r="F166" i="1"/>
  <c r="F165" i="1"/>
  <c r="F164" i="1"/>
  <c r="F163" i="1"/>
  <c r="F162" i="1"/>
  <c r="D165" i="1"/>
  <c r="D164" i="1"/>
  <c r="D167" i="1"/>
  <c r="D166" i="1"/>
  <c r="D163" i="1"/>
  <c r="D162" i="1"/>
  <c r="F156" i="1"/>
  <c r="F155" i="1"/>
  <c r="F157" i="1"/>
  <c r="D157" i="1"/>
  <c r="D156" i="1"/>
  <c r="D155" i="1"/>
  <c r="I154" i="1"/>
  <c r="F154" i="1"/>
  <c r="D154" i="1"/>
  <c r="I149" i="1"/>
  <c r="I151" i="1" s="1"/>
  <c r="F152" i="1"/>
  <c r="F151" i="1"/>
  <c r="F150" i="1"/>
  <c r="F149" i="1"/>
  <c r="D152" i="1"/>
  <c r="D151" i="1"/>
  <c r="D150" i="1"/>
  <c r="D149" i="1"/>
  <c r="F144" i="1"/>
  <c r="D144" i="1"/>
  <c r="F143" i="1"/>
  <c r="D143" i="1"/>
  <c r="F142" i="1"/>
  <c r="D142" i="1"/>
  <c r="F141" i="1"/>
  <c r="D141" i="1"/>
  <c r="F140" i="1"/>
  <c r="D140" i="1"/>
  <c r="I139" i="1"/>
  <c r="F139" i="1"/>
  <c r="D139" i="1"/>
  <c r="F137" i="1"/>
  <c r="F136" i="1"/>
  <c r="I132" i="1"/>
  <c r="F135" i="1"/>
  <c r="F134" i="1"/>
  <c r="F133" i="1"/>
  <c r="F132" i="1"/>
  <c r="D137" i="1"/>
  <c r="D136" i="1"/>
  <c r="D135" i="1"/>
  <c r="D134" i="1"/>
  <c r="D133" i="1"/>
  <c r="D132" i="1"/>
  <c r="I125" i="1"/>
  <c r="F130" i="1"/>
  <c r="F129" i="1"/>
  <c r="F128" i="1"/>
  <c r="F127" i="1"/>
  <c r="F126" i="1"/>
  <c r="F125" i="1"/>
  <c r="D130" i="1"/>
  <c r="D129" i="1"/>
  <c r="D128" i="1"/>
  <c r="D127" i="1"/>
  <c r="D126" i="1"/>
  <c r="D125" i="1"/>
  <c r="L100" i="1" l="1"/>
  <c r="C92" i="1" s="1"/>
  <c r="H91" i="1" s="1"/>
  <c r="D78" i="1"/>
  <c r="F77" i="1"/>
  <c r="K73" i="1" s="1"/>
  <c r="C75" i="1" s="1"/>
  <c r="H77" i="1"/>
  <c r="G155" i="1"/>
  <c r="G156" i="1"/>
  <c r="G150" i="1"/>
  <c r="G151" i="1"/>
  <c r="D116" i="1"/>
  <c r="G149" i="1"/>
  <c r="G152" i="1"/>
  <c r="G154" i="1"/>
  <c r="D115" i="1"/>
  <c r="G157" i="1"/>
  <c r="D117" i="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B16" i="2"/>
  <c r="E10" i="2" s="1"/>
  <c r="B14" i="2"/>
  <c r="E9" i="2" s="1"/>
  <c r="B12" i="2"/>
  <c r="M6" i="2" s="1"/>
  <c r="G17" i="2" s="1"/>
  <c r="B10" i="2"/>
  <c r="L7" i="2" s="1"/>
  <c r="H16" i="2" s="1"/>
  <c r="B8" i="2"/>
  <c r="K6" i="2" s="1"/>
  <c r="G15" i="2" s="1"/>
  <c r="I6" i="2"/>
  <c r="G13" i="2" s="1"/>
  <c r="E6" i="2"/>
  <c r="B6" i="2"/>
  <c r="J7" i="2" s="1"/>
  <c r="H14" i="2" s="1"/>
  <c r="E4" i="2"/>
  <c r="F91" i="1" l="1"/>
  <c r="K87" i="1" s="1"/>
  <c r="C89" i="1" s="1"/>
  <c r="D92" i="1"/>
  <c r="G116" i="1"/>
  <c r="O6" i="2"/>
  <c r="G19" i="2" s="1"/>
  <c r="O7" i="2"/>
  <c r="H19" i="2" s="1"/>
  <c r="D118" i="1"/>
  <c r="K7" i="2"/>
  <c r="H15" i="2" s="1"/>
  <c r="E8" i="2"/>
  <c r="M7" i="2"/>
  <c r="H17" i="2" s="1"/>
  <c r="L34" i="3"/>
  <c r="K34" i="3" s="1"/>
  <c r="E34" i="3"/>
  <c r="I34" i="3"/>
  <c r="H34" i="3" s="1"/>
  <c r="L6" i="2"/>
  <c r="G16" i="2" s="1"/>
  <c r="E7" i="2"/>
  <c r="I7" i="2"/>
  <c r="H13" i="2" s="1"/>
  <c r="E5" i="2"/>
  <c r="J6" i="2"/>
  <c r="G14" i="2" s="1"/>
  <c r="N6" i="2"/>
  <c r="G18" i="2" s="1"/>
  <c r="N7" i="2"/>
  <c r="H18" i="2" s="1"/>
  <c r="D195" i="1"/>
  <c r="G113" i="1"/>
  <c r="D50" i="1"/>
  <c r="H46" i="1"/>
  <c r="C46" i="1"/>
  <c r="F41" i="1"/>
  <c r="F42" i="1" s="1"/>
  <c r="D52" i="1" s="1"/>
  <c r="F7" i="1"/>
  <c r="G20" i="2" l="1"/>
  <c r="H20" i="2"/>
  <c r="D34" i="3"/>
  <c r="D36" i="3" s="1"/>
  <c r="E36" i="3"/>
  <c r="G118" i="1"/>
</calcChain>
</file>

<file path=xl/sharedStrings.xml><?xml version="1.0" encoding="utf-8"?>
<sst xmlns="http://schemas.openxmlformats.org/spreadsheetml/2006/main" count="471" uniqueCount="247">
  <si>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</si>
  <si>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</si>
  <si>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</si>
  <si>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</si>
  <si>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</si>
  <si>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</si>
  <si>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</si>
  <si>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</si>
  <si>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</si>
  <si>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</si>
  <si>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</si>
  <si>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S no</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</si>
  <si>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</si>
  <si>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</si>
  <si>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</si>
  <si>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</si>
  <si>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</si>
  <si>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</si>
  <si>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</si>
  <si>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</si>
  <si>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</si>
  <si>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</si>
  <si>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</si>
  <si>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</si>
  <si>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</si>
  <si>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</si>
  <si>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</si>
  <si>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</si>
  <si>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</si>
  <si>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</si>
  <si>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</si>
  <si>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</si>
  <si>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</si>
  <si>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</si>
  <si>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</si>
  <si>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</si>
  <si>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</si>
  <si>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</si>
  <si>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</si>
  <si>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</si>
  <si>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</si>
  <si>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</si>
  <si>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</si>
  <si>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</si>
  <si>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</si>
  <si>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</si>
  <si>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</si>
  <si>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</si>
  <si>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</si>
  <si>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</si>
  <si>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</si>
  <si>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</si>
  <si>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</si>
  <si>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</si>
  <si>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</si>
  <si>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</si>
  <si>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</si>
  <si>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</si>
  <si>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</si>
  <si>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</si>
  <si>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</si>
  <si>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</si>
  <si>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</si>
  <si>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</si>
  <si>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</si>
  <si>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</si>
  <si>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</si>
  <si>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</si>
  <si>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Material laying at Site: :Bricks, Cement &amp; Steel etc.</t>
  </si>
  <si>
    <t>Type of Work</t>
  </si>
  <si>
    <t>Plinth</t>
  </si>
  <si>
    <t>RCC</t>
  </si>
  <si>
    <t>Plaster</t>
  </si>
  <si>
    <t>Flooring</t>
  </si>
  <si>
    <t>Finishing</t>
  </si>
  <si>
    <t>Wheather the construction is as per approved Building plan : Under Construction</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</si>
  <si>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</si>
  <si>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</si>
  <si>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</si>
  <si>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</si>
  <si>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</si>
  <si>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Floor rise rate  Per Sq. Ft.</t>
  </si>
  <si>
    <t>PLC charges</t>
  </si>
  <si>
    <t>Club Charges</t>
  </si>
  <si>
    <t>Any Other amenities</t>
  </si>
  <si>
    <t>Society formation charges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</si>
  <si>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</si>
  <si>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</si>
  <si>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</si>
  <si>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</si>
  <si>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</si>
  <si>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</si>
  <si>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</si>
  <si>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</si>
  <si>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</si>
  <si>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</si>
  <si>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Flat No.</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</si>
  <si>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</si>
  <si>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</si>
  <si>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</si>
  <si>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</si>
  <si>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</si>
  <si>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</si>
  <si>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</si>
  <si>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</si>
  <si>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</si>
  <si>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</si>
  <si>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</si>
  <si>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</si>
  <si>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</si>
  <si>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Authorized Signatory
                                                                                                                                                                                                                                                                                     Name &amp; Seal of the agency</t>
  </si>
  <si>
    <t xml:space="preserve">PHOTOGRAPHS OF PROPERTY : 
</t>
  </si>
  <si>
    <t>Google Map :</t>
  </si>
  <si>
    <t xml:space="preserve">Remarks: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</si>
  <si>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</si>
  <si>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</si>
  <si>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</si>
  <si>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</si>
  <si>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</si>
  <si>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</si>
  <si>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</si>
  <si>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</si>
  <si>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</si>
  <si>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</si>
  <si>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</si>
  <si>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</si>
  <si>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</si>
  <si>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</si>
  <si>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</si>
  <si>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</si>
  <si>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</si>
  <si>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</si>
  <si>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</si>
  <si>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</si>
  <si>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</si>
  <si>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</si>
  <si>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</si>
  <si>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</si>
  <si>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</si>
  <si>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</si>
  <si>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</si>
  <si>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</si>
  <si>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</si>
  <si>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</si>
  <si>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</si>
  <si>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</si>
  <si>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</si>
  <si>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</si>
  <si>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</si>
  <si>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</si>
  <si>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</si>
  <si>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</si>
  <si>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</si>
  <si>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</si>
  <si>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</si>
  <si>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</si>
  <si>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</si>
  <si>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Axis Sanpada</t>
  </si>
  <si>
    <t>M/s.Continental Sidhant Reality</t>
  </si>
  <si>
    <t>Continental Futura</t>
  </si>
  <si>
    <t>P51700015939</t>
  </si>
  <si>
    <t>238/1/2, 239/1/A/1Pt, 239/1/A/2Pt, 239/1/A/3Pt, 258/3/4/5/8</t>
  </si>
  <si>
    <t>Kon gaon</t>
  </si>
  <si>
    <t>Kalyan Bhiwandi road</t>
  </si>
  <si>
    <t>Thane</t>
  </si>
  <si>
    <t>Bhiwandi</t>
  </si>
  <si>
    <t>Al mussvir complex</t>
  </si>
  <si>
    <t>SROT/BSNA/2501/BP/KON-37/1502/2017</t>
  </si>
  <si>
    <t>1st, 3rd, 5th, 7th, 9th &amp; 11th floor</t>
  </si>
  <si>
    <t>2 BHK</t>
  </si>
  <si>
    <t>1 BHK</t>
  </si>
  <si>
    <t>1.5 BHK</t>
  </si>
  <si>
    <t>A Wing</t>
  </si>
  <si>
    <t>B Wing</t>
  </si>
  <si>
    <t>200000/-</t>
  </si>
  <si>
    <t>3 Buildings</t>
  </si>
  <si>
    <t>Building No.1
Building No.2 (A &amp; B wings)</t>
  </si>
  <si>
    <t>Open</t>
  </si>
  <si>
    <t>BuildingNo.2 - A wing</t>
  </si>
  <si>
    <t>BuildingNo.2 - B wing</t>
  </si>
  <si>
    <t>Building No.1</t>
  </si>
  <si>
    <t xml:space="preserve">Building No.1 </t>
  </si>
  <si>
    <t>2nd, 4th, 6th &amp; 10th Floor</t>
  </si>
  <si>
    <t>Ground Floor is for Parking</t>
  </si>
  <si>
    <t>1st, 3rd, 5th &amp; 7th Floor</t>
  </si>
  <si>
    <t>2nd, 4th, 6th &amp; 8th Floor</t>
  </si>
  <si>
    <t>1st, 3rd, 5th, 7th, 9th, 11th &amp; 13th Floor</t>
  </si>
  <si>
    <t>2nd, 4th, 6th, 10th, 12th &amp; 14th Floor</t>
  </si>
  <si>
    <t>Builder Saleable area</t>
  </si>
  <si>
    <t>8th Floor (Part Refuge Area)</t>
  </si>
  <si>
    <t>No. of Flats</t>
  </si>
  <si>
    <t>Building No.2</t>
  </si>
  <si>
    <t>Approved Layout, Approved Building Plan, CC, Cost Sheet.</t>
  </si>
  <si>
    <t>Pratiksha</t>
  </si>
  <si>
    <t>Building No.1 = St + 1st to 11th floor
Building No.2 - A wing = St+  1st to 8th floor
Building No.2 - B wing = St +  1st to 14th floor</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</si>
  <si>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</si>
  <si>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</si>
  <si>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</si>
  <si>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</si>
  <si>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</si>
  <si>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</si>
  <si>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</si>
  <si>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</si>
  <si>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</si>
  <si>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</si>
  <si>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</si>
  <si>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</si>
  <si>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</si>
  <si>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</si>
  <si>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</si>
  <si>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</si>
  <si>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</si>
  <si>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</si>
  <si>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</si>
  <si>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</si>
  <si>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</si>
  <si>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</si>
  <si>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</si>
  <si>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</si>
  <si>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</si>
  <si>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</si>
  <si>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</si>
  <si>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</si>
  <si>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</si>
  <si>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</si>
  <si>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</si>
  <si>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</si>
  <si>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</si>
  <si>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No.1 = Stilt + 1st to 11th Floor</t>
  </si>
  <si>
    <t>Building No.2 - B wing = Stilt + 1st to 14th Floor</t>
  </si>
  <si>
    <t xml:space="preserve">Site Person - Contact Details ( Name &amp; Contact No.)
</t>
  </si>
  <si>
    <t>Office No. 1031, Wing J, Akshar Business Park, Plot No. 03 Sector 25, Near APMC Market,
 Vashi, Navi Mumbai, Maharashtra 400703 TEL: 022-46090378/79/80                                                                      
 E mail : vsjcapf@gmail.com. Web site : www.vsjadon.com</t>
  </si>
  <si>
    <t>19.249217,73.1102875</t>
  </si>
  <si>
    <t>Location Link</t>
  </si>
  <si>
    <t>https://goo.gl/maps/V5hxeGMK2bkoJ4gW9</t>
  </si>
  <si>
    <t xml:space="preserve">SROT/BSNA/2501/BP/Revised CC/Kon-37/ Vol-III/07/2022
</t>
  </si>
  <si>
    <t>Proposed no of Floors</t>
  </si>
  <si>
    <t>Building No.1 = St + 1st to 11th floor
Building No.2 - A wing = St+  1st to 13th floor
Building No.2 - B wing = St +  1st to 14th floor</t>
  </si>
  <si>
    <t>Building No.2 - A wing = St + 1st to 13th floor</t>
  </si>
  <si>
    <t>plitth in processs already given hence progress not increased 08/10/2024</t>
  </si>
  <si>
    <t>Contact Details ( Name &amp; Contact No.)</t>
  </si>
  <si>
    <t>3Km from Kalyan Railway Station</t>
  </si>
  <si>
    <t xml:space="preserve">Commencement Certificate No.
Valid Up to: </t>
  </si>
  <si>
    <t>Building No.1 = Stilt + 1st to 11th Floor
Building No.2 - A &amp; B wing = Stilt + 1st to 13th Floor</t>
  </si>
  <si>
    <t>Mr. Ramesh 9820656519 / Mr. Shoeb 9324852383</t>
  </si>
  <si>
    <t xml:space="preserve">31/03/2028
</t>
  </si>
  <si>
    <t xml:space="preserve">1.  Building No.1 = All work completed. Please provide OC
     Building No.2B = Construction work is in process at the time of Visit (Slow Speed)
     Building No.2A = Construction work is the same as last visit (dtd.08/04/2025), but work is in process at the time of the visit. (Slow Speed)
2. We considered Saleable area for Building-1 &amp; Building-2(B wing) as per Builder area sheet &amp; for Building-2(A wing) as per our calculation.
3. We considered Carpet area as per Approved Plan.
4. We have considered rate by verifying it from market inquire.
5. Car parking is subjected to authentic documentation.
6. Recommended rate should be considered as all inclusive rate if other charges are not mentioned. (Excluding GST &amp; other government Taxes).
7. Please provide revised approved plans.
7. On Site We Meet With Mr. Inam (9004287366).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</si>
</sst>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4"/>
      <color indexed="8"/>
      <name val="Times New Roman"/>
      <family val="1"/>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font>
    <font>
      <b/>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2" fillId="0" borderId="0"/>
    <xf numFmtId="0" fontId="9" fillId="0" borderId="0"/>
    <xf numFmtId="0" fontId="1" fillId="0" borderId="0"/>
    <xf numFmtId="0" fontId="22" fillId="0" borderId="0" applyNumberFormat="0" applyFill="0" applyBorder="0" applyAlignment="0" applyProtection="0"/>
  </cellStyleXfs>
  <cellXfs count="272">
    <xf numFmtId="0" fontId="0" fillId="0" borderId="0" xfId="0"/>
    <xf numFmtId="0" fontId="4" fillId="0" borderId="0" xfId="1" applyFont="1"/>
    <xf numFmtId="0" fontId="5" fillId="0" borderId="3" xfId="1" applyFont="1" applyBorder="1" applyAlignment="1">
      <alignment horizontal="left" vertical="top"/>
    </xf>
    <xf numFmtId="0" fontId="5" fillId="0" borderId="4" xfId="1" applyFont="1" applyFill="1" applyBorder="1" applyAlignment="1">
      <alignment vertical="top" wrapText="1"/>
    </xf>
    <xf numFmtId="0" fontId="6" fillId="0" borderId="3" xfId="1" applyFont="1" applyFill="1" applyBorder="1" applyAlignment="1">
      <alignment vertical="top" wrapText="1"/>
    </xf>
    <xf numFmtId="0" fontId="5" fillId="0" borderId="3" xfId="1" applyFont="1" applyFill="1" applyBorder="1" applyAlignment="1">
      <alignment vertical="top" wrapText="1"/>
    </xf>
    <xf numFmtId="0" fontId="5" fillId="2" borderId="4" xfId="1" applyFont="1" applyFill="1" applyBorder="1" applyAlignment="1">
      <alignment horizontal="left" vertical="top"/>
    </xf>
    <xf numFmtId="0" fontId="5" fillId="2" borderId="4" xfId="1" applyFont="1" applyFill="1" applyBorder="1" applyAlignment="1">
      <alignment vertical="top"/>
    </xf>
    <xf numFmtId="0" fontId="5" fillId="0" borderId="0" xfId="2" applyFont="1"/>
    <xf numFmtId="0" fontId="11" fillId="0" borderId="0" xfId="0" applyFont="1" applyAlignment="1">
      <alignment horizontal="center" vertical="center"/>
    </xf>
    <xf numFmtId="1" fontId="12" fillId="0" borderId="4" xfId="1" applyNumberFormat="1" applyFont="1" applyFill="1" applyBorder="1" applyAlignment="1">
      <alignment horizontal="center" vertical="top" wrapText="1"/>
    </xf>
    <xf numFmtId="1" fontId="14" fillId="0" borderId="4" xfId="1" applyNumberFormat="1" applyFont="1" applyFill="1" applyBorder="1" applyAlignment="1">
      <alignment horizontal="center" vertical="top" wrapText="1"/>
    </xf>
    <xf numFmtId="0" fontId="11" fillId="0" borderId="0" xfId="1" applyFont="1" applyAlignment="1">
      <alignment horizontal="center" vertical="center"/>
    </xf>
    <xf numFmtId="1" fontId="10" fillId="0" borderId="4" xfId="1" applyNumberFormat="1" applyFont="1" applyFill="1" applyBorder="1" applyAlignment="1">
      <alignment horizontal="center" vertical="center" wrapText="1"/>
    </xf>
    <xf numFmtId="0" fontId="14" fillId="0" borderId="0" xfId="1" applyFont="1" applyBorder="1" applyAlignment="1">
      <alignment vertical="top"/>
    </xf>
    <xf numFmtId="0" fontId="3" fillId="0" borderId="0" xfId="1" applyFont="1" applyBorder="1" applyAlignment="1">
      <alignment vertical="top" wrapText="1"/>
    </xf>
    <xf numFmtId="0" fontId="3" fillId="0" borderId="0" xfId="1" applyFont="1" applyBorder="1" applyAlignment="1">
      <alignment vertical="top"/>
    </xf>
    <xf numFmtId="0" fontId="15" fillId="0" borderId="0" xfId="1" applyFont="1"/>
    <xf numFmtId="0" fontId="4" fillId="0" borderId="0" xfId="0" applyFont="1"/>
    <xf numFmtId="0" fontId="1" fillId="0" borderId="0" xfId="3"/>
    <xf numFmtId="0" fontId="17" fillId="3" borderId="4" xfId="3" applyFont="1" applyFill="1" applyBorder="1"/>
    <xf numFmtId="0" fontId="1" fillId="0" borderId="4" xfId="3" applyBorder="1"/>
    <xf numFmtId="0" fontId="1" fillId="0" borderId="0" xfId="3" applyBorder="1"/>
    <xf numFmtId="0" fontId="1" fillId="0" borderId="13" xfId="3" applyBorder="1"/>
    <xf numFmtId="0" fontId="1" fillId="0" borderId="0" xfId="3" applyAlignment="1">
      <alignment wrapText="1"/>
    </xf>
    <xf numFmtId="0" fontId="1" fillId="0" borderId="4" xfId="3" applyBorder="1" applyAlignment="1">
      <alignment wrapText="1"/>
    </xf>
    <xf numFmtId="0" fontId="16" fillId="0" borderId="0" xfId="3" applyFont="1"/>
    <xf numFmtId="0" fontId="0" fillId="3" borderId="4" xfId="0" applyFill="1" applyBorder="1"/>
    <xf numFmtId="0" fontId="0" fillId="0" borderId="9" xfId="0" applyBorder="1" applyAlignment="1"/>
    <xf numFmtId="0" fontId="17" fillId="0" borderId="4" xfId="0" applyFont="1" applyBorder="1"/>
    <xf numFmtId="0" fontId="17" fillId="0" borderId="4" xfId="0" applyFont="1" applyBorder="1" applyAlignment="1">
      <alignment horizontal="center"/>
    </xf>
    <xf numFmtId="0" fontId="0" fillId="0" borderId="4" xfId="0" applyBorder="1"/>
    <xf numFmtId="0" fontId="6" fillId="0" borderId="0" xfId="1" applyFont="1"/>
    <xf numFmtId="0" fontId="11" fillId="0" borderId="4" xfId="0" applyFont="1" applyBorder="1" applyAlignment="1">
      <alignment horizontal="center" vertical="center"/>
    </xf>
    <xf numFmtId="0" fontId="18" fillId="0" borderId="4" xfId="0" applyFont="1" applyBorder="1" applyAlignment="1">
      <alignment horizontal="center" vertical="center"/>
    </xf>
    <xf numFmtId="14" fontId="0" fillId="0" borderId="0" xfId="0" applyNumberFormat="1"/>
    <xf numFmtId="0" fontId="11" fillId="0" borderId="19" xfId="1" applyFont="1" applyFill="1" applyBorder="1" applyProtection="1">
      <protection hidden="1"/>
    </xf>
    <xf numFmtId="0" fontId="11" fillId="0" borderId="20" xfId="1" applyFont="1" applyBorder="1" applyProtection="1">
      <protection hidden="1"/>
    </xf>
    <xf numFmtId="0" fontId="19" fillId="0" borderId="21" xfId="1" applyFont="1" applyFill="1" applyBorder="1" applyAlignment="1" applyProtection="1">
      <alignment horizontal="center" vertical="top"/>
      <protection locked="0"/>
    </xf>
    <xf numFmtId="0" fontId="19" fillId="0" borderId="4" xfId="1" applyFont="1" applyFill="1" applyBorder="1" applyAlignment="1" applyProtection="1">
      <alignment horizontal="center" vertical="top"/>
      <protection locked="0"/>
    </xf>
    <xf numFmtId="0" fontId="11" fillId="0" borderId="0" xfId="1" applyFont="1" applyFill="1" applyBorder="1" applyProtection="1">
      <protection hidden="1"/>
    </xf>
    <xf numFmtId="0" fontId="11" fillId="0" borderId="23" xfId="1" applyFont="1" applyBorder="1" applyProtection="1">
      <protection hidden="1"/>
    </xf>
    <xf numFmtId="0" fontId="21" fillId="0" borderId="0" xfId="0" applyFont="1" applyFill="1" applyBorder="1" applyProtection="1">
      <protection hidden="1"/>
    </xf>
    <xf numFmtId="0" fontId="11" fillId="0" borderId="23" xfId="1" applyFont="1" applyBorder="1"/>
    <xf numFmtId="0" fontId="21" fillId="0" borderId="23" xfId="0" applyNumberFormat="1"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1" fillId="0" borderId="32" xfId="0" applyFont="1" applyFill="1" applyBorder="1" applyProtection="1">
      <protection hidden="1"/>
    </xf>
    <xf numFmtId="1" fontId="0" fillId="0" borderId="33" xfId="0" applyNumberFormat="1" applyBorder="1"/>
    <xf numFmtId="0" fontId="19" fillId="0" borderId="4" xfId="1" applyFont="1" applyBorder="1" applyAlignment="1" applyProtection="1">
      <alignment horizontal="center" vertical="top" wrapText="1"/>
      <protection locked="0"/>
    </xf>
    <xf numFmtId="0" fontId="19" fillId="0" borderId="4" xfId="1" applyFont="1" applyBorder="1" applyAlignment="1" applyProtection="1">
      <alignment horizontal="center" wrapText="1"/>
      <protection locked="0"/>
    </xf>
    <xf numFmtId="1" fontId="19" fillId="0" borderId="4" xfId="1" applyNumberFormat="1" applyFont="1" applyBorder="1" applyAlignment="1" applyProtection="1">
      <alignment horizontal="center" wrapText="1"/>
      <protection locked="0"/>
    </xf>
    <xf numFmtId="0" fontId="19" fillId="0" borderId="28" xfId="1" applyFont="1" applyBorder="1" applyAlignment="1" applyProtection="1">
      <alignment horizontal="center" wrapText="1"/>
      <protection locked="0"/>
    </xf>
    <xf numFmtId="0" fontId="19" fillId="0" borderId="21" xfId="1" applyFont="1" applyFill="1" applyBorder="1" applyAlignment="1" applyProtection="1">
      <alignment horizontal="center" vertical="top"/>
      <protection locked="0"/>
    </xf>
    <xf numFmtId="0" fontId="19" fillId="0" borderId="4" xfId="1" applyFont="1" applyFill="1" applyBorder="1" applyAlignment="1" applyProtection="1">
      <alignment horizontal="center" vertical="top"/>
      <protection locked="0"/>
    </xf>
    <xf numFmtId="0" fontId="11" fillId="0" borderId="0" xfId="1" applyFont="1" applyFill="1" applyBorder="1" applyAlignment="1" applyProtection="1">
      <alignment horizontal="center" vertical="center"/>
      <protection hidden="1"/>
    </xf>
    <xf numFmtId="0" fontId="11" fillId="0" borderId="23" xfId="1" applyFont="1" applyBorder="1" applyAlignment="1" applyProtection="1">
      <alignment horizontal="center" vertical="center"/>
      <protection hidden="1"/>
    </xf>
    <xf numFmtId="0" fontId="0" fillId="0" borderId="0" xfId="0" applyAlignment="1">
      <alignment horizontal="center" vertical="center"/>
    </xf>
    <xf numFmtId="0" fontId="19" fillId="0" borderId="36" xfId="1" applyFont="1" applyBorder="1" applyAlignment="1" applyProtection="1">
      <alignment horizontal="center" vertical="top" wrapText="1"/>
      <protection locked="0"/>
    </xf>
    <xf numFmtId="0" fontId="23" fillId="0" borderId="34" xfId="0" applyFont="1" applyBorder="1" applyAlignment="1">
      <alignment horizontal="center" wrapText="1"/>
    </xf>
    <xf numFmtId="0" fontId="23" fillId="0" borderId="0" xfId="0" applyFont="1" applyBorder="1" applyAlignment="1">
      <alignment horizontal="center" wrapText="1"/>
    </xf>
    <xf numFmtId="0" fontId="19" fillId="0" borderId="21" xfId="1" applyFont="1" applyFill="1" applyBorder="1" applyAlignment="1" applyProtection="1">
      <alignment horizontal="center" vertical="top" wrapText="1"/>
      <protection locked="0"/>
    </xf>
    <xf numFmtId="0" fontId="19" fillId="0" borderId="4" xfId="1" applyFont="1" applyFill="1" applyBorder="1" applyAlignment="1" applyProtection="1">
      <alignment horizontal="center" vertical="top" wrapText="1"/>
      <protection locked="0"/>
    </xf>
    <xf numFmtId="9" fontId="19" fillId="2" borderId="1" xfId="1" applyNumberFormat="1" applyFont="1" applyFill="1" applyBorder="1" applyAlignment="1" applyProtection="1">
      <alignment horizontal="center" vertical="center" wrapText="1"/>
      <protection hidden="1"/>
    </xf>
    <xf numFmtId="9" fontId="19" fillId="2" borderId="3" xfId="1" applyNumberFormat="1" applyFont="1" applyFill="1" applyBorder="1" applyAlignment="1" applyProtection="1">
      <alignment horizontal="center" vertical="center" wrapText="1"/>
      <protection hidden="1"/>
    </xf>
    <xf numFmtId="0" fontId="19" fillId="0" borderId="27" xfId="1" applyFont="1" applyFill="1" applyBorder="1" applyAlignment="1" applyProtection="1">
      <alignment horizontal="center" vertical="top" wrapText="1"/>
      <protection locked="0"/>
    </xf>
    <xf numFmtId="0" fontId="19" fillId="0" borderId="28" xfId="1" applyFont="1" applyFill="1" applyBorder="1" applyAlignment="1" applyProtection="1">
      <alignment horizontal="center" vertical="top" wrapText="1"/>
      <protection locked="0"/>
    </xf>
    <xf numFmtId="9" fontId="19" fillId="2" borderId="29" xfId="1" applyNumberFormat="1" applyFont="1" applyFill="1" applyBorder="1" applyAlignment="1" applyProtection="1">
      <alignment horizontal="center" vertical="center" wrapText="1"/>
      <protection hidden="1"/>
    </xf>
    <xf numFmtId="9" fontId="19" fillId="2" borderId="30" xfId="1" applyNumberFormat="1" applyFont="1" applyFill="1" applyBorder="1" applyAlignment="1" applyProtection="1">
      <alignment horizontal="center" vertical="center" wrapText="1"/>
      <protection hidden="1"/>
    </xf>
    <xf numFmtId="0" fontId="20" fillId="0" borderId="21" xfId="1" applyFont="1" applyBorder="1" applyAlignment="1" applyProtection="1">
      <alignment horizontal="left" vertical="top"/>
      <protection locked="0"/>
    </xf>
    <xf numFmtId="0" fontId="20" fillId="0" borderId="4" xfId="1" applyFont="1" applyBorder="1" applyAlignment="1" applyProtection="1">
      <alignment horizontal="left" vertical="top"/>
      <protection locked="0"/>
    </xf>
    <xf numFmtId="0" fontId="20" fillId="0" borderId="1" xfId="1" applyFont="1" applyFill="1" applyBorder="1" applyAlignment="1" applyProtection="1">
      <alignment horizontal="left" vertical="top" wrapText="1"/>
      <protection locked="0"/>
    </xf>
    <xf numFmtId="0" fontId="20" fillId="0" borderId="2" xfId="1" applyFont="1" applyFill="1" applyBorder="1" applyAlignment="1" applyProtection="1">
      <alignment horizontal="left" vertical="top" wrapText="1"/>
      <protection locked="0"/>
    </xf>
    <xf numFmtId="0" fontId="20" fillId="0" borderId="22" xfId="1" applyFont="1" applyFill="1" applyBorder="1" applyAlignment="1" applyProtection="1">
      <alignment horizontal="left" vertical="top" wrapText="1"/>
      <protection locked="0"/>
    </xf>
    <xf numFmtId="0" fontId="19" fillId="0" borderId="24" xfId="1" applyFont="1" applyBorder="1" applyAlignment="1" applyProtection="1">
      <alignment horizontal="center" vertical="top" wrapText="1"/>
      <protection locked="0"/>
    </xf>
    <xf numFmtId="0" fontId="19" fillId="0" borderId="3" xfId="1" applyFont="1" applyBorder="1" applyAlignment="1" applyProtection="1">
      <alignment horizontal="center" vertical="top" wrapText="1"/>
      <protection locked="0"/>
    </xf>
    <xf numFmtId="0" fontId="19" fillId="0" borderId="4" xfId="1" applyFont="1" applyBorder="1" applyAlignment="1" applyProtection="1">
      <alignment horizontal="center" vertical="top" wrapText="1"/>
      <protection locked="0"/>
    </xf>
    <xf numFmtId="0" fontId="19" fillId="0" borderId="25" xfId="1" applyFont="1" applyBorder="1" applyAlignment="1" applyProtection="1">
      <alignment horizontal="center" vertical="top" wrapText="1"/>
      <protection locked="0"/>
    </xf>
    <xf numFmtId="9" fontId="19" fillId="2" borderId="4" xfId="1" applyNumberFormat="1" applyFont="1" applyFill="1" applyBorder="1" applyAlignment="1" applyProtection="1">
      <alignment horizontal="center" vertical="center" wrapText="1"/>
      <protection hidden="1"/>
    </xf>
    <xf numFmtId="9" fontId="19" fillId="2" borderId="28" xfId="1" applyNumberFormat="1" applyFont="1" applyFill="1" applyBorder="1" applyAlignment="1" applyProtection="1">
      <alignment horizontal="center" vertical="center" wrapText="1"/>
      <protection hidden="1"/>
    </xf>
    <xf numFmtId="9" fontId="19" fillId="2" borderId="5" xfId="1" applyNumberFormat="1" applyFont="1" applyFill="1" applyBorder="1" applyAlignment="1" applyProtection="1">
      <alignment horizontal="center" vertical="center" wrapText="1"/>
      <protection hidden="1"/>
    </xf>
    <xf numFmtId="9" fontId="19" fillId="2" borderId="6" xfId="1" applyNumberFormat="1" applyFont="1" applyFill="1" applyBorder="1" applyAlignment="1" applyProtection="1">
      <alignment horizontal="center" vertical="center" wrapText="1"/>
      <protection hidden="1"/>
    </xf>
    <xf numFmtId="9" fontId="19" fillId="2" borderId="26" xfId="1" applyNumberFormat="1" applyFont="1" applyFill="1" applyBorder="1" applyAlignment="1" applyProtection="1">
      <alignment horizontal="center" vertical="center" wrapText="1"/>
      <protection hidden="1"/>
    </xf>
    <xf numFmtId="9" fontId="19" fillId="2" borderId="11" xfId="1" applyNumberFormat="1" applyFont="1" applyFill="1" applyBorder="1" applyAlignment="1" applyProtection="1">
      <alignment horizontal="center" vertical="center" wrapText="1"/>
      <protection hidden="1"/>
    </xf>
    <xf numFmtId="9" fontId="19" fillId="2" borderId="0" xfId="1" applyNumberFormat="1" applyFont="1" applyFill="1" applyBorder="1" applyAlignment="1" applyProtection="1">
      <alignment horizontal="center" vertical="center" wrapText="1"/>
      <protection hidden="1"/>
    </xf>
    <xf numFmtId="9" fontId="19" fillId="2" borderId="23" xfId="1" applyNumberFormat="1" applyFont="1" applyFill="1" applyBorder="1" applyAlignment="1" applyProtection="1">
      <alignment horizontal="center" vertical="center" wrapText="1"/>
      <protection hidden="1"/>
    </xf>
    <xf numFmtId="9" fontId="19" fillId="2" borderId="31" xfId="1" applyNumberFormat="1" applyFont="1" applyFill="1" applyBorder="1" applyAlignment="1" applyProtection="1">
      <alignment horizontal="center" vertical="center" wrapText="1"/>
      <protection hidden="1"/>
    </xf>
    <xf numFmtId="9" fontId="19" fillId="2" borderId="32" xfId="1" applyNumberFormat="1" applyFont="1" applyFill="1" applyBorder="1" applyAlignment="1" applyProtection="1">
      <alignment horizontal="center" vertical="center" wrapText="1"/>
      <protection hidden="1"/>
    </xf>
    <xf numFmtId="9" fontId="19" fillId="2" borderId="33" xfId="1" applyNumberFormat="1" applyFont="1" applyFill="1" applyBorder="1" applyAlignment="1" applyProtection="1">
      <alignment horizontal="center" vertical="center" wrapText="1"/>
      <protection hidden="1"/>
    </xf>
    <xf numFmtId="0" fontId="20" fillId="0" borderId="14" xfId="1" applyFont="1" applyFill="1" applyBorder="1" applyAlignment="1" applyProtection="1">
      <alignment horizontal="center" vertical="top" wrapText="1"/>
      <protection locked="0"/>
    </xf>
    <xf numFmtId="0" fontId="20" fillId="0" borderId="15" xfId="1" applyFont="1" applyFill="1" applyBorder="1" applyAlignment="1" applyProtection="1">
      <alignment horizontal="center" vertical="top" wrapText="1"/>
      <protection locked="0"/>
    </xf>
    <xf numFmtId="0" fontId="20" fillId="0" borderId="16" xfId="1" applyFont="1" applyFill="1" applyBorder="1" applyAlignment="1" applyProtection="1">
      <alignment horizontal="left" vertical="top" wrapText="1"/>
      <protection locked="0"/>
    </xf>
    <xf numFmtId="0" fontId="20" fillId="0" borderId="17" xfId="1" applyFont="1" applyFill="1" applyBorder="1" applyAlignment="1" applyProtection="1">
      <alignment horizontal="left" vertical="top" wrapText="1"/>
      <protection locked="0"/>
    </xf>
    <xf numFmtId="0" fontId="20" fillId="0" borderId="18" xfId="1" applyFont="1" applyFill="1" applyBorder="1" applyAlignment="1" applyProtection="1">
      <alignment horizontal="left" vertical="top" wrapText="1"/>
      <protection locked="0"/>
    </xf>
    <xf numFmtId="0" fontId="19" fillId="0" borderId="1" xfId="1" applyFont="1" applyFill="1" applyBorder="1" applyAlignment="1" applyProtection="1">
      <alignment horizontal="center" vertical="top"/>
      <protection locked="0"/>
    </xf>
    <xf numFmtId="0" fontId="19" fillId="0" borderId="3" xfId="1" applyFont="1" applyFill="1" applyBorder="1" applyAlignment="1" applyProtection="1">
      <alignment horizontal="center" vertical="top"/>
      <protection locked="0"/>
    </xf>
    <xf numFmtId="0" fontId="19" fillId="0" borderId="22" xfId="1" applyFont="1" applyFill="1" applyBorder="1" applyAlignment="1" applyProtection="1">
      <alignment horizontal="center" vertical="top"/>
      <protection locked="0"/>
    </xf>
    <xf numFmtId="0" fontId="19" fillId="0" borderId="21" xfId="1" applyFont="1" applyFill="1" applyBorder="1" applyAlignment="1" applyProtection="1">
      <alignment horizontal="center" vertical="top"/>
      <protection locked="0"/>
    </xf>
    <xf numFmtId="0" fontId="19" fillId="0" borderId="4" xfId="1" applyFont="1" applyFill="1" applyBorder="1" applyAlignment="1" applyProtection="1">
      <alignment horizontal="center" vertical="top"/>
      <protection locked="0"/>
    </xf>
    <xf numFmtId="1" fontId="10" fillId="0" borderId="1" xfId="1" applyNumberFormat="1" applyFont="1" applyFill="1" applyBorder="1" applyAlignment="1">
      <alignment horizontal="center" vertical="center" wrapText="1"/>
    </xf>
    <xf numFmtId="1" fontId="10" fillId="0" borderId="3" xfId="1" applyNumberFormat="1" applyFont="1" applyFill="1" applyBorder="1" applyAlignment="1">
      <alignment horizontal="center" vertical="center" wrapText="1"/>
    </xf>
    <xf numFmtId="1" fontId="12" fillId="0" borderId="1" xfId="1" applyNumberFormat="1" applyFont="1" applyFill="1" applyBorder="1" applyAlignment="1">
      <alignment horizontal="center" vertical="center" wrapText="1"/>
    </xf>
    <xf numFmtId="1" fontId="12" fillId="0" borderId="2" xfId="1" applyNumberFormat="1" applyFont="1" applyFill="1" applyBorder="1" applyAlignment="1">
      <alignment horizontal="center" vertical="center" wrapText="1"/>
    </xf>
    <xf numFmtId="1" fontId="12" fillId="0" borderId="3" xfId="1" applyNumberFormat="1" applyFont="1" applyFill="1" applyBorder="1" applyAlignment="1">
      <alignment horizontal="center" vertical="center" wrapText="1"/>
    </xf>
    <xf numFmtId="1" fontId="10" fillId="0" borderId="5" xfId="1" applyNumberFormat="1" applyFont="1" applyFill="1" applyBorder="1" applyAlignment="1">
      <alignment horizontal="center" vertical="center" wrapText="1"/>
    </xf>
    <xf numFmtId="1" fontId="10" fillId="0" borderId="7" xfId="1" applyNumberFormat="1" applyFont="1" applyFill="1" applyBorder="1" applyAlignment="1">
      <alignment horizontal="center" vertical="center" wrapText="1"/>
    </xf>
    <xf numFmtId="1" fontId="10" fillId="0" borderId="11" xfId="1" applyNumberFormat="1" applyFont="1" applyFill="1" applyBorder="1" applyAlignment="1">
      <alignment horizontal="center" vertical="center" wrapText="1"/>
    </xf>
    <xf numFmtId="1" fontId="10" fillId="0" borderId="12" xfId="1" applyNumberFormat="1" applyFont="1" applyFill="1" applyBorder="1" applyAlignment="1">
      <alignment horizontal="center" vertical="center" wrapText="1"/>
    </xf>
    <xf numFmtId="1" fontId="10" fillId="0" borderId="8" xfId="1" applyNumberFormat="1" applyFont="1" applyFill="1" applyBorder="1" applyAlignment="1">
      <alignment horizontal="center" vertical="center" wrapText="1"/>
    </xf>
    <xf numFmtId="1" fontId="10" fillId="0" borderId="10" xfId="1" applyNumberFormat="1" applyFont="1" applyFill="1" applyBorder="1" applyAlignment="1">
      <alignment horizontal="center" vertical="center" wrapText="1"/>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3" fillId="0" borderId="5" xfId="1" applyFont="1" applyBorder="1" applyAlignment="1">
      <alignment horizontal="center" vertical="top" wrapText="1"/>
    </xf>
    <xf numFmtId="0" fontId="3" fillId="0" borderId="6" xfId="1" applyFont="1" applyBorder="1" applyAlignment="1">
      <alignment horizontal="center" vertical="top" wrapText="1"/>
    </xf>
    <xf numFmtId="0" fontId="3" fillId="0" borderId="7" xfId="1" applyFont="1" applyBorder="1" applyAlignment="1">
      <alignment horizontal="center" vertical="top" wrapText="1"/>
    </xf>
    <xf numFmtId="0" fontId="3" fillId="0" borderId="11" xfId="1" applyFont="1" applyBorder="1" applyAlignment="1">
      <alignment horizontal="center" vertical="top" wrapText="1"/>
    </xf>
    <xf numFmtId="0" fontId="3" fillId="0" borderId="0" xfId="1" applyFont="1" applyBorder="1" applyAlignment="1">
      <alignment horizontal="center" vertical="top" wrapText="1"/>
    </xf>
    <xf numFmtId="0" fontId="3" fillId="0" borderId="12" xfId="1" applyFont="1" applyBorder="1" applyAlignment="1">
      <alignment horizontal="center" vertical="top" wrapText="1"/>
    </xf>
    <xf numFmtId="0" fontId="3" fillId="0" borderId="8" xfId="1" applyFont="1" applyBorder="1" applyAlignment="1">
      <alignment horizontal="center" vertical="top" wrapText="1"/>
    </xf>
    <xf numFmtId="0" fontId="3" fillId="0" borderId="9" xfId="1" applyFont="1" applyBorder="1" applyAlignment="1">
      <alignment horizontal="center" vertical="top" wrapText="1"/>
    </xf>
    <xf numFmtId="0" fontId="3" fillId="0" borderId="10" xfId="1" applyFont="1" applyBorder="1" applyAlignment="1">
      <alignment horizontal="center" vertical="top" wrapText="1"/>
    </xf>
    <xf numFmtId="1" fontId="12" fillId="0" borderId="4" xfId="0" applyNumberFormat="1" applyFont="1" applyFill="1" applyBorder="1" applyAlignment="1">
      <alignment horizontal="left" vertical="top" wrapText="1"/>
    </xf>
    <xf numFmtId="0" fontId="8" fillId="0" borderId="4" xfId="2" applyFont="1" applyBorder="1" applyAlignment="1">
      <alignment horizontal="left" vertical="top" wrapText="1"/>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0" fontId="13" fillId="0" borderId="1" xfId="1" applyFont="1" applyFill="1" applyBorder="1" applyAlignment="1">
      <alignment horizontal="center" vertical="top"/>
    </xf>
    <xf numFmtId="0" fontId="13" fillId="0" borderId="2" xfId="1" applyFont="1" applyFill="1" applyBorder="1" applyAlignment="1">
      <alignment horizontal="center" vertical="top"/>
    </xf>
    <xf numFmtId="0" fontId="13" fillId="0" borderId="3" xfId="1" applyFont="1" applyFill="1" applyBorder="1" applyAlignment="1">
      <alignment horizontal="center" vertical="top"/>
    </xf>
    <xf numFmtId="0" fontId="3" fillId="0" borderId="1" xfId="1" applyFont="1" applyFill="1" applyBorder="1" applyAlignment="1">
      <alignment horizontal="center" vertical="top"/>
    </xf>
    <xf numFmtId="0" fontId="3" fillId="0" borderId="2" xfId="1" applyFont="1" applyFill="1" applyBorder="1" applyAlignment="1">
      <alignment horizontal="center" vertical="top"/>
    </xf>
    <xf numFmtId="0" fontId="3" fillId="0" borderId="3" xfId="1" applyFont="1" applyFill="1" applyBorder="1" applyAlignment="1">
      <alignment horizontal="center" vertical="top"/>
    </xf>
    <xf numFmtId="1" fontId="12" fillId="0" borderId="1" xfId="1" applyNumberFormat="1" applyFont="1" applyFill="1" applyBorder="1" applyAlignment="1">
      <alignment horizontal="center" vertical="top" wrapText="1"/>
    </xf>
    <xf numFmtId="1" fontId="12" fillId="0" borderId="3" xfId="1" applyNumberFormat="1" applyFont="1" applyFill="1" applyBorder="1" applyAlignment="1">
      <alignment horizontal="center" vertical="top" wrapText="1"/>
    </xf>
    <xf numFmtId="1" fontId="3" fillId="0" borderId="1" xfId="1" applyNumberFormat="1" applyFont="1" applyFill="1" applyBorder="1" applyAlignment="1">
      <alignment horizontal="center" vertical="top" wrapText="1"/>
    </xf>
    <xf numFmtId="1" fontId="3" fillId="0" borderId="3" xfId="1" applyNumberFormat="1" applyFont="1" applyFill="1" applyBorder="1" applyAlignment="1">
      <alignment horizontal="center" vertical="top" wrapText="1"/>
    </xf>
    <xf numFmtId="1" fontId="5" fillId="0" borderId="1"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top" wrapText="1"/>
    </xf>
    <xf numFmtId="1" fontId="5" fillId="0" borderId="2" xfId="0" applyNumberFormat="1" applyFont="1" applyFill="1" applyBorder="1" applyAlignment="1">
      <alignment horizontal="center" vertical="top" wrapText="1"/>
    </xf>
    <xf numFmtId="1" fontId="5" fillId="0" borderId="3" xfId="0" applyNumberFormat="1" applyFont="1" applyFill="1" applyBorder="1" applyAlignment="1">
      <alignment horizontal="center" vertical="top" wrapText="1"/>
    </xf>
    <xf numFmtId="1"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1" fontId="3" fillId="0" borderId="3" xfId="0" applyNumberFormat="1" applyFont="1" applyFill="1" applyBorder="1" applyAlignment="1">
      <alignment horizontal="center" vertical="top" wrapText="1"/>
    </xf>
    <xf numFmtId="1" fontId="4" fillId="0" borderId="1" xfId="0" applyNumberFormat="1" applyFont="1" applyBorder="1" applyAlignment="1">
      <alignment horizontal="center" vertical="top" wrapText="1"/>
    </xf>
    <xf numFmtId="1" fontId="4" fillId="0" borderId="2" xfId="0" applyNumberFormat="1" applyFont="1" applyBorder="1" applyAlignment="1">
      <alignment horizontal="center" vertical="top" wrapText="1"/>
    </xf>
    <xf numFmtId="1" fontId="4" fillId="0" borderId="3"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5" fillId="2" borderId="1" xfId="1" applyFont="1" applyFill="1" applyBorder="1" applyAlignment="1">
      <alignment horizontal="left" vertical="top"/>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0" fontId="5" fillId="0" borderId="1" xfId="1" applyFont="1" applyFill="1" applyBorder="1" applyAlignment="1">
      <alignment horizontal="left" vertical="top"/>
    </xf>
    <xf numFmtId="0" fontId="5" fillId="0" borderId="2" xfId="1" applyFont="1" applyFill="1" applyBorder="1" applyAlignment="1">
      <alignment horizontal="left" vertical="top"/>
    </xf>
    <xf numFmtId="0" fontId="5" fillId="0" borderId="3" xfId="1" applyFont="1" applyFill="1" applyBorder="1" applyAlignment="1">
      <alignment horizontal="left" vertical="top"/>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3" fillId="0" borderId="1" xfId="1" applyFont="1" applyFill="1" applyBorder="1" applyAlignment="1">
      <alignment horizontal="left" vertical="top"/>
    </xf>
    <xf numFmtId="0" fontId="3" fillId="0" borderId="2" xfId="1" applyFont="1" applyFill="1" applyBorder="1" applyAlignment="1">
      <alignment horizontal="left" vertical="top"/>
    </xf>
    <xf numFmtId="0" fontId="3" fillId="0" borderId="3" xfId="1" applyFont="1" applyFill="1" applyBorder="1" applyAlignment="1">
      <alignment horizontal="left" vertical="top"/>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5" fillId="0" borderId="1" xfId="1" applyFont="1" applyFill="1" applyBorder="1" applyAlignment="1">
      <alignment horizontal="left" vertical="top" wrapText="1"/>
    </xf>
    <xf numFmtId="0" fontId="5" fillId="0" borderId="2" xfId="1" applyFont="1" applyFill="1" applyBorder="1" applyAlignment="1">
      <alignment horizontal="left" vertical="top" wrapText="1"/>
    </xf>
    <xf numFmtId="0" fontId="5" fillId="0" borderId="3" xfId="1" applyFont="1" applyFill="1" applyBorder="1" applyAlignment="1">
      <alignment horizontal="left" vertical="top" wrapText="1"/>
    </xf>
    <xf numFmtId="0" fontId="8" fillId="0" borderId="1" xfId="1" applyFont="1" applyFill="1" applyBorder="1" applyAlignment="1">
      <alignment horizontal="left" vertical="top"/>
    </xf>
    <xf numFmtId="0" fontId="8" fillId="0" borderId="3" xfId="1" applyFont="1" applyFill="1" applyBorder="1" applyAlignment="1">
      <alignment horizontal="left" vertical="top"/>
    </xf>
    <xf numFmtId="0" fontId="8" fillId="0" borderId="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7" fillId="0" borderId="1" xfId="1" applyFont="1" applyFill="1" applyBorder="1" applyAlignment="1">
      <alignment horizontal="left" vertical="top"/>
    </xf>
    <xf numFmtId="0" fontId="7" fillId="0" borderId="2" xfId="1" applyFont="1" applyFill="1" applyBorder="1" applyAlignment="1">
      <alignment horizontal="left" vertical="top"/>
    </xf>
    <xf numFmtId="0" fontId="19" fillId="0" borderId="35" xfId="1" applyFont="1" applyBorder="1" applyAlignment="1" applyProtection="1">
      <alignment horizontal="center" vertical="top" wrapText="1"/>
      <protection locked="0"/>
    </xf>
    <xf numFmtId="0" fontId="19" fillId="0" borderId="10" xfId="1" applyFont="1" applyBorder="1" applyAlignment="1" applyProtection="1">
      <alignment horizontal="center" vertical="top" wrapText="1"/>
      <protection locked="0"/>
    </xf>
    <xf numFmtId="0" fontId="19" fillId="0" borderId="36" xfId="1" applyFont="1" applyBorder="1" applyAlignment="1" applyProtection="1">
      <alignment horizontal="center" vertical="top" wrapText="1"/>
      <protection locked="0"/>
    </xf>
    <xf numFmtId="0" fontId="19" fillId="0" borderId="37" xfId="1" applyFont="1" applyBorder="1" applyAlignment="1" applyProtection="1">
      <alignment horizontal="center" vertical="top" wrapText="1"/>
      <protection locked="0"/>
    </xf>
    <xf numFmtId="0" fontId="5" fillId="0" borderId="4" xfId="1" applyFont="1" applyFill="1" applyBorder="1" applyAlignment="1">
      <alignment horizontal="left" vertical="top"/>
    </xf>
    <xf numFmtId="14" fontId="5" fillId="0" borderId="4" xfId="1" applyNumberFormat="1" applyFont="1" applyFill="1" applyBorder="1" applyAlignment="1">
      <alignment horizontal="center" vertical="top"/>
    </xf>
    <xf numFmtId="0" fontId="4" fillId="0" borderId="3" xfId="1" applyFont="1" applyBorder="1" applyAlignment="1">
      <alignment horizontal="left"/>
    </xf>
    <xf numFmtId="0" fontId="3" fillId="0" borderId="1" xfId="1" applyFont="1" applyFill="1" applyBorder="1" applyAlignment="1">
      <alignment vertical="top"/>
    </xf>
    <xf numFmtId="0" fontId="3" fillId="0" borderId="2" xfId="1" applyFont="1" applyFill="1" applyBorder="1" applyAlignment="1">
      <alignment vertical="top"/>
    </xf>
    <xf numFmtId="0" fontId="3" fillId="0" borderId="3" xfId="1" applyFont="1" applyFill="1" applyBorder="1" applyAlignment="1">
      <alignment vertical="top"/>
    </xf>
    <xf numFmtId="0" fontId="5" fillId="0" borderId="1" xfId="1" applyFont="1" applyFill="1" applyBorder="1" applyAlignment="1">
      <alignment horizontal="center" vertical="top"/>
    </xf>
    <xf numFmtId="0" fontId="5" fillId="0" borderId="3" xfId="1" applyFont="1" applyFill="1" applyBorder="1" applyAlignment="1">
      <alignment horizontal="center" vertical="top"/>
    </xf>
    <xf numFmtId="0" fontId="7" fillId="0" borderId="4" xfId="1" applyFont="1" applyFill="1" applyBorder="1" applyAlignment="1">
      <alignment horizontal="left" vertical="top" wrapText="1"/>
    </xf>
    <xf numFmtId="0" fontId="7" fillId="0" borderId="4" xfId="1" applyFont="1" applyFill="1" applyBorder="1" applyAlignment="1">
      <alignment horizontal="center" vertical="top" wrapText="1"/>
    </xf>
    <xf numFmtId="14" fontId="5" fillId="0" borderId="1" xfId="1" applyNumberFormat="1" applyFont="1" applyFill="1" applyBorder="1" applyAlignment="1">
      <alignment horizontal="left" vertical="top" wrapText="1"/>
    </xf>
    <xf numFmtId="14" fontId="5" fillId="0" borderId="2" xfId="1" applyNumberFormat="1" applyFont="1" applyFill="1" applyBorder="1" applyAlignment="1">
      <alignment horizontal="left" vertical="top" wrapText="1"/>
    </xf>
    <xf numFmtId="14" fontId="5" fillId="0" borderId="3" xfId="1" applyNumberFormat="1" applyFont="1" applyFill="1" applyBorder="1" applyAlignment="1">
      <alignment horizontal="left" vertical="top" wrapText="1"/>
    </xf>
    <xf numFmtId="164" fontId="5" fillId="0" borderId="1" xfId="1" applyNumberFormat="1" applyFont="1" applyFill="1" applyBorder="1" applyAlignment="1">
      <alignment horizontal="left" vertical="top"/>
    </xf>
    <xf numFmtId="164" fontId="5" fillId="0" borderId="2" xfId="1" applyNumberFormat="1" applyFont="1" applyFill="1" applyBorder="1" applyAlignment="1">
      <alignment horizontal="left" vertical="top"/>
    </xf>
    <xf numFmtId="164" fontId="5" fillId="0" borderId="3" xfId="1" applyNumberFormat="1" applyFont="1" applyFill="1" applyBorder="1" applyAlignment="1">
      <alignment horizontal="left" vertical="top"/>
    </xf>
    <xf numFmtId="0" fontId="7" fillId="0" borderId="3" xfId="1" applyFont="1" applyFill="1" applyBorder="1" applyAlignment="1">
      <alignment horizontal="left" vertical="top"/>
    </xf>
    <xf numFmtId="164" fontId="5" fillId="0" borderId="1" xfId="1" applyNumberFormat="1" applyFont="1" applyFill="1" applyBorder="1" applyAlignment="1">
      <alignment horizontal="left" vertical="top" wrapText="1"/>
    </xf>
    <xf numFmtId="164" fontId="5" fillId="0" borderId="2" xfId="1" applyNumberFormat="1" applyFont="1" applyFill="1" applyBorder="1" applyAlignment="1">
      <alignment horizontal="left" vertical="top" wrapText="1"/>
    </xf>
    <xf numFmtId="164" fontId="5" fillId="0" borderId="3" xfId="1" applyNumberFormat="1" applyFont="1" applyFill="1" applyBorder="1" applyAlignment="1">
      <alignment horizontal="left" vertical="top" wrapText="1"/>
    </xf>
    <xf numFmtId="0" fontId="22" fillId="0" borderId="1" xfId="4" applyFill="1" applyBorder="1" applyAlignment="1">
      <alignment horizontal="left" vertical="top"/>
    </xf>
    <xf numFmtId="0" fontId="7" fillId="0" borderId="1"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protection locked="0"/>
    </xf>
    <xf numFmtId="0" fontId="5" fillId="0" borderId="8" xfId="1" applyFont="1" applyFill="1" applyBorder="1" applyAlignment="1">
      <alignment horizontal="left" vertical="top" wrapText="1"/>
    </xf>
    <xf numFmtId="0" fontId="5" fillId="0" borderId="9" xfId="1" applyFont="1" applyFill="1" applyBorder="1" applyAlignment="1">
      <alignment horizontal="left" vertical="top" wrapText="1"/>
    </xf>
    <xf numFmtId="0" fontId="7" fillId="0" borderId="1" xfId="1" applyFont="1" applyFill="1" applyBorder="1" applyAlignment="1">
      <alignment vertical="top"/>
    </xf>
    <xf numFmtId="0" fontId="7" fillId="0" borderId="2" xfId="1" applyFont="1" applyFill="1" applyBorder="1" applyAlignment="1">
      <alignment vertical="top"/>
    </xf>
    <xf numFmtId="0" fontId="7" fillId="0" borderId="3" xfId="1" applyFont="1" applyFill="1" applyBorder="1" applyAlignment="1">
      <alignment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5" fillId="0" borderId="4" xfId="1" applyFont="1" applyBorder="1" applyAlignment="1">
      <alignment horizontal="left" vertical="top"/>
    </xf>
    <xf numFmtId="0" fontId="5" fillId="0" borderId="5"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2" borderId="4" xfId="1" applyFont="1" applyFill="1" applyBorder="1" applyAlignment="1">
      <alignment horizontal="left" vertical="top"/>
    </xf>
    <xf numFmtId="0" fontId="5" fillId="0" borderId="4" xfId="1" applyFont="1" applyFill="1" applyBorder="1" applyAlignment="1">
      <alignment horizontal="left" vertical="top"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5" fillId="0" borderId="5" xfId="1" applyFont="1" applyFill="1" applyBorder="1" applyAlignment="1">
      <alignment horizontal="left" vertical="top"/>
    </xf>
    <xf numFmtId="0" fontId="5" fillId="0" borderId="6" xfId="1" applyFont="1" applyFill="1" applyBorder="1" applyAlignment="1">
      <alignment horizontal="left" vertical="top"/>
    </xf>
    <xf numFmtId="0" fontId="5" fillId="0" borderId="7" xfId="1" applyFont="1" applyFill="1" applyBorder="1" applyAlignment="1">
      <alignment horizontal="left" vertical="top"/>
    </xf>
    <xf numFmtId="0" fontId="5" fillId="0" borderId="8" xfId="1" applyFont="1" applyFill="1" applyBorder="1" applyAlignment="1">
      <alignment horizontal="left" vertical="top"/>
    </xf>
    <xf numFmtId="0" fontId="5" fillId="0" borderId="9" xfId="1" applyFont="1" applyFill="1" applyBorder="1" applyAlignment="1">
      <alignment horizontal="left" vertical="top"/>
    </xf>
    <xf numFmtId="0" fontId="5" fillId="0" borderId="10" xfId="1" applyFont="1" applyFill="1" applyBorder="1" applyAlignment="1">
      <alignment horizontal="left" vertical="top"/>
    </xf>
    <xf numFmtId="0" fontId="3" fillId="0" borderId="1" xfId="1" applyFont="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3" fillId="0" borderId="1" xfId="1" applyFont="1" applyBorder="1" applyAlignment="1">
      <alignment horizontal="center" vertical="top"/>
    </xf>
    <xf numFmtId="0" fontId="3" fillId="0" borderId="2" xfId="1" applyFont="1" applyBorder="1" applyAlignment="1">
      <alignment horizontal="center" vertical="top"/>
    </xf>
    <xf numFmtId="0" fontId="3" fillId="0" borderId="3" xfId="1" applyFont="1" applyBorder="1" applyAlignment="1">
      <alignment horizontal="center" vertical="top"/>
    </xf>
    <xf numFmtId="14" fontId="5" fillId="0" borderId="1" xfId="1" applyNumberFormat="1" applyFont="1" applyBorder="1" applyAlignment="1">
      <alignment horizontal="left" vertical="top"/>
    </xf>
    <xf numFmtId="14" fontId="5" fillId="0" borderId="2" xfId="1" applyNumberFormat="1" applyFont="1" applyBorder="1" applyAlignment="1">
      <alignment horizontal="left" vertical="top"/>
    </xf>
    <xf numFmtId="14" fontId="5" fillId="0" borderId="3" xfId="1" applyNumberFormat="1" applyFont="1" applyBorder="1" applyAlignment="1">
      <alignment horizontal="left" vertical="top"/>
    </xf>
    <xf numFmtId="0" fontId="4" fillId="0" borderId="1" xfId="1" applyFont="1" applyFill="1" applyBorder="1" applyAlignment="1" applyProtection="1">
      <alignment horizontal="left" vertical="center" wrapText="1"/>
      <protection locked="0"/>
    </xf>
    <xf numFmtId="0" fontId="4" fillId="0" borderId="2" xfId="1" applyFont="1" applyFill="1" applyBorder="1" applyAlignment="1" applyProtection="1">
      <alignment horizontal="left" vertical="center" wrapText="1"/>
      <protection locked="0"/>
    </xf>
    <xf numFmtId="0" fontId="3" fillId="0" borderId="1" xfId="1" applyFont="1" applyBorder="1" applyAlignment="1">
      <alignment horizontal="left" vertical="top"/>
    </xf>
    <xf numFmtId="0" fontId="3" fillId="0" borderId="2" xfId="1" applyFont="1" applyBorder="1" applyAlignment="1">
      <alignment horizontal="left" vertical="top"/>
    </xf>
    <xf numFmtId="0" fontId="3" fillId="0" borderId="3" xfId="1" applyFont="1" applyBorder="1" applyAlignment="1">
      <alignment horizontal="lef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5" fillId="0" borderId="1" xfId="1" applyFont="1" applyFill="1" applyBorder="1" applyAlignment="1">
      <alignment horizontal="center" vertical="top" wrapText="1"/>
    </xf>
    <xf numFmtId="0" fontId="5" fillId="0" borderId="3" xfId="1" applyFont="1" applyFill="1" applyBorder="1" applyAlignment="1">
      <alignment horizontal="center" vertical="top" wrapText="1"/>
    </xf>
    <xf numFmtId="0" fontId="20" fillId="0" borderId="21" xfId="1" applyFont="1" applyBorder="1" applyAlignment="1" applyProtection="1">
      <alignment horizontal="center" vertical="center"/>
      <protection locked="0"/>
    </xf>
    <xf numFmtId="0" fontId="20" fillId="0" borderId="4" xfId="1" applyFont="1" applyBorder="1" applyAlignment="1" applyProtection="1">
      <alignment horizontal="center" vertical="center"/>
      <protection locked="0"/>
    </xf>
    <xf numFmtId="0" fontId="20" fillId="0" borderId="27" xfId="1" applyFont="1" applyBorder="1" applyAlignment="1" applyProtection="1">
      <alignment horizontal="center" vertical="center"/>
      <protection locked="0"/>
    </xf>
    <xf numFmtId="0" fontId="20" fillId="0" borderId="28" xfId="1" applyFont="1" applyBorder="1" applyAlignment="1" applyProtection="1">
      <alignment horizontal="center" vertical="center"/>
      <protection locked="0"/>
    </xf>
    <xf numFmtId="9" fontId="20" fillId="0" borderId="4" xfId="1" applyNumberFormat="1" applyFont="1" applyFill="1" applyBorder="1" applyAlignment="1" applyProtection="1">
      <alignment horizontal="center" vertical="center" wrapText="1"/>
      <protection locked="0"/>
    </xf>
    <xf numFmtId="0" fontId="20" fillId="0" borderId="4" xfId="1" applyFont="1" applyFill="1" applyBorder="1" applyAlignment="1" applyProtection="1">
      <alignment horizontal="center" vertical="center" wrapText="1"/>
      <protection locked="0"/>
    </xf>
    <xf numFmtId="0" fontId="20" fillId="0" borderId="28" xfId="1" applyFont="1" applyFill="1" applyBorder="1" applyAlignment="1" applyProtection="1">
      <alignment horizontal="center" vertical="center" wrapText="1"/>
      <protection locked="0"/>
    </xf>
    <xf numFmtId="0" fontId="20" fillId="0" borderId="25" xfId="1" applyFont="1" applyFill="1" applyBorder="1" applyAlignment="1" applyProtection="1">
      <alignment horizontal="center" vertical="center" wrapText="1"/>
      <protection locked="0"/>
    </xf>
    <xf numFmtId="0" fontId="20" fillId="0" borderId="38" xfId="1" applyFont="1" applyFill="1" applyBorder="1" applyAlignment="1" applyProtection="1">
      <alignment horizontal="center" vertical="center" wrapText="1"/>
      <protection locked="0"/>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14" fontId="5" fillId="2" borderId="1" xfId="1" applyNumberFormat="1" applyFont="1" applyFill="1" applyBorder="1" applyAlignment="1">
      <alignment horizontal="left" vertical="top"/>
    </xf>
    <xf numFmtId="14" fontId="5" fillId="2" borderId="2" xfId="1" applyNumberFormat="1" applyFont="1" applyFill="1" applyBorder="1" applyAlignment="1">
      <alignment horizontal="left" vertical="top"/>
    </xf>
    <xf numFmtId="14" fontId="5" fillId="2" borderId="3" xfId="1" applyNumberFormat="1" applyFont="1" applyFill="1" applyBorder="1" applyAlignment="1">
      <alignment horizontal="left" vertical="top"/>
    </xf>
    <xf numFmtId="0" fontId="5" fillId="0" borderId="1" xfId="1" applyFont="1" applyFill="1" applyBorder="1" applyAlignment="1">
      <alignment vertical="top"/>
    </xf>
    <xf numFmtId="0" fontId="5" fillId="0" borderId="2" xfId="1" applyFont="1" applyFill="1" applyBorder="1" applyAlignment="1">
      <alignment vertical="top"/>
    </xf>
    <xf numFmtId="0" fontId="5" fillId="0" borderId="3" xfId="1" applyFont="1" applyFill="1" applyBorder="1" applyAlignment="1">
      <alignment vertical="top"/>
    </xf>
    <xf numFmtId="0" fontId="0" fillId="3" borderId="4" xfId="0" applyFill="1" applyBorder="1" applyAlignment="1">
      <alignment horizontal="center" wrapText="1"/>
    </xf>
    <xf numFmtId="0" fontId="17" fillId="0" borderId="4" xfId="0" applyFont="1" applyBorder="1" applyAlignment="1">
      <alignment horizontal="center"/>
    </xf>
  </cellXfs>
  <cellStyles count="5">
    <cellStyle name="Excel Built-in Normal" xfId="2"/>
    <cellStyle name="Hyperlink" xfId="4"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1.jpg"/><Relationship Id="rId1" Type="http://schemas.openxmlformats.org/officeDocument/2006/relationships/image" Target="../media/image10.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291353</xdr:colOff>
      <xdr:row>242</xdr:row>
      <xdr:rowOff>0</xdr:rowOff>
    </xdr:from>
    <xdr:to>
      <xdr:col>8</xdr:col>
      <xdr:colOff>444971</xdr:colOff>
      <xdr:row>259</xdr:row>
      <xdr:rowOff>1500</xdr:rowOff>
    </xdr:to>
    <xdr:pic>
      <xdr:nvPicPr>
        <xdr:cNvPr id="1025" name="Picture 1">
          <a:extLst>
            <a:ext uri="{FF2B5EF4-FFF2-40B4-BE49-F238E27FC236}">
              <a16:creationId xmlns=""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91353" y="55659618"/>
          <a:ext cx="5857412" cy="3240000"/>
        </a:xfrm>
        <a:prstGeom prst="rect">
          <a:avLst/>
        </a:prstGeom>
        <a:noFill/>
        <a:ln w="1">
          <a:solidFill>
            <a:schemeClr val="tx1"/>
          </a:solidFill>
          <a:miter lim="800000"/>
          <a:headEnd/>
          <a:tailEnd type="none" w="med" len="med"/>
        </a:ln>
        <a:effectLst/>
      </xdr:spPr>
    </xdr:pic>
    <xdr:clientData/>
  </xdr:twoCellAnchor>
  <xdr:twoCellAnchor editAs="oneCell">
    <xdr:from>
      <xdr:col>0</xdr:col>
      <xdr:colOff>291354</xdr:colOff>
      <xdr:row>259</xdr:row>
      <xdr:rowOff>190498</xdr:rowOff>
    </xdr:from>
    <xdr:to>
      <xdr:col>8</xdr:col>
      <xdr:colOff>448235</xdr:colOff>
      <xdr:row>277</xdr:row>
      <xdr:rowOff>1497</xdr:rowOff>
    </xdr:to>
    <xdr:pic>
      <xdr:nvPicPr>
        <xdr:cNvPr id="1026" name="Picture 2">
          <a:extLst>
            <a:ext uri="{FF2B5EF4-FFF2-40B4-BE49-F238E27FC236}">
              <a16:creationId xmlns=""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91354" y="59088616"/>
          <a:ext cx="5860675" cy="3240000"/>
        </a:xfrm>
        <a:prstGeom prst="rect">
          <a:avLst/>
        </a:prstGeom>
        <a:noFill/>
        <a:ln w="1">
          <a:solidFill>
            <a:schemeClr val="tx1"/>
          </a:solidFill>
          <a:miter lim="800000"/>
          <a:headEnd/>
          <a:tailEnd type="none" w="med" len="med"/>
        </a:ln>
        <a:effectLst/>
      </xdr:spPr>
    </xdr:pic>
    <xdr:clientData/>
  </xdr:twoCellAnchor>
  <xdr:twoCellAnchor>
    <xdr:from>
      <xdr:col>13</xdr:col>
      <xdr:colOff>419547</xdr:colOff>
      <xdr:row>204</xdr:row>
      <xdr:rowOff>10111</xdr:rowOff>
    </xdr:from>
    <xdr:to>
      <xdr:col>16</xdr:col>
      <xdr:colOff>103908</xdr:colOff>
      <xdr:row>207</xdr:row>
      <xdr:rowOff>94560</xdr:rowOff>
    </xdr:to>
    <xdr:sp macro="" textlink="">
      <xdr:nvSpPr>
        <xdr:cNvPr id="44" name="Rectangle 43">
          <a:extLst>
            <a:ext uri="{FF2B5EF4-FFF2-40B4-BE49-F238E27FC236}">
              <a16:creationId xmlns="" xmlns:a16="http://schemas.microsoft.com/office/drawing/2014/main" id="{00000000-0008-0000-0000-00002C000000}"/>
            </a:ext>
          </a:extLst>
        </xdr:cNvPr>
        <xdr:cNvSpPr/>
      </xdr:nvSpPr>
      <xdr:spPr>
        <a:xfrm>
          <a:off x="8221388" y="43279588"/>
          <a:ext cx="1502770" cy="65594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Building No.1</a:t>
          </a:r>
        </a:p>
        <a:p>
          <a:r>
            <a:rPr lang="en-IN" b="1">
              <a:solidFill>
                <a:srgbClr val="FFFF00"/>
              </a:solidFill>
            </a:rPr>
            <a:t>Wing A</a:t>
          </a:r>
        </a:p>
      </xdr:txBody>
    </xdr:sp>
    <xdr:clientData/>
  </xdr:twoCellAnchor>
  <xdr:twoCellAnchor>
    <xdr:from>
      <xdr:col>0</xdr:col>
      <xdr:colOff>115957</xdr:colOff>
      <xdr:row>195</xdr:row>
      <xdr:rowOff>145430</xdr:rowOff>
    </xdr:from>
    <xdr:to>
      <xdr:col>9</xdr:col>
      <xdr:colOff>659413</xdr:colOff>
      <xdr:row>225</xdr:row>
      <xdr:rowOff>134177</xdr:rowOff>
    </xdr:to>
    <xdr:grpSp>
      <xdr:nvGrpSpPr>
        <xdr:cNvPr id="7" name="Group 6"/>
        <xdr:cNvGrpSpPr/>
      </xdr:nvGrpSpPr>
      <xdr:grpSpPr>
        <a:xfrm>
          <a:off x="115957" y="40112330"/>
          <a:ext cx="6420381" cy="5703747"/>
          <a:chOff x="115957" y="39778955"/>
          <a:chExt cx="6420381" cy="5703747"/>
        </a:xfrm>
      </xdr:grpSpPr>
      <xdr:grpSp>
        <xdr:nvGrpSpPr>
          <xdr:cNvPr id="6" name="Group 5"/>
          <xdr:cNvGrpSpPr/>
        </xdr:nvGrpSpPr>
        <xdr:grpSpPr>
          <a:xfrm>
            <a:off x="115957" y="39778955"/>
            <a:ext cx="6420381" cy="5703747"/>
            <a:chOff x="115957" y="39778955"/>
            <a:chExt cx="6420381" cy="5703747"/>
          </a:xfrm>
        </xdr:grpSpPr>
        <xdr:grpSp>
          <xdr:nvGrpSpPr>
            <xdr:cNvPr id="2" name="Group 1"/>
            <xdr:cNvGrpSpPr/>
          </xdr:nvGrpSpPr>
          <xdr:grpSpPr>
            <a:xfrm>
              <a:off x="115957" y="39778955"/>
              <a:ext cx="6420381" cy="5703747"/>
              <a:chOff x="99392" y="39628625"/>
              <a:chExt cx="6407543" cy="5703747"/>
            </a:xfrm>
          </xdr:grpSpPr>
          <xdr:pic>
            <xdr:nvPicPr>
              <xdr:cNvPr id="17" name="Picture 16" descr="https://vsjcllp.vsjadon.com/upload/insp-240008-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373219" y="42746541"/>
                <a:ext cx="1936113" cy="258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0008-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235728" y="39632284"/>
                <a:ext cx="2271207" cy="30314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0008-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99392" y="39628625"/>
                <a:ext cx="4038702" cy="30314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0008-849.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57809" y="42748197"/>
                <a:ext cx="1936113" cy="258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0008-860.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365517" y="42743229"/>
                <a:ext cx="1936113" cy="258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24" name="TextBox 23"/>
            <xdr:cNvSpPr txBox="1"/>
          </xdr:nvSpPr>
          <xdr:spPr>
            <a:xfrm>
              <a:off x="837787" y="40267628"/>
              <a:ext cx="343314"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B</a:t>
              </a:r>
            </a:p>
          </xdr:txBody>
        </xdr:sp>
      </xdr:grpSp>
      <xdr:sp macro="" textlink="">
        <xdr:nvSpPr>
          <xdr:cNvPr id="26" name="TextBox 25"/>
          <xdr:cNvSpPr txBox="1"/>
        </xdr:nvSpPr>
        <xdr:spPr>
          <a:xfrm>
            <a:off x="2973457" y="40807655"/>
            <a:ext cx="343314"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65316</xdr:colOff>
      <xdr:row>0</xdr:row>
      <xdr:rowOff>160020</xdr:rowOff>
    </xdr:from>
    <xdr:to>
      <xdr:col>13</xdr:col>
      <xdr:colOff>252816</xdr:colOff>
      <xdr:row>24</xdr:row>
      <xdr:rowOff>90900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1176" y="160020"/>
          <a:ext cx="3235500" cy="4320000"/>
        </a:xfrm>
        <a:prstGeom prst="rect">
          <a:avLst/>
        </a:prstGeom>
      </xdr:spPr>
    </xdr:pic>
    <xdr:clientData/>
  </xdr:twoCellAnchor>
  <xdr:twoCellAnchor editAs="oneCell">
    <xdr:from>
      <xdr:col>2</xdr:col>
      <xdr:colOff>342900</xdr:colOff>
      <xdr:row>0</xdr:row>
      <xdr:rowOff>160020</xdr:rowOff>
    </xdr:from>
    <xdr:to>
      <xdr:col>7</xdr:col>
      <xdr:colOff>530400</xdr:colOff>
      <xdr:row>24</xdr:row>
      <xdr:rowOff>90900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1160" y="160020"/>
          <a:ext cx="3235500"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V5hxeGMK2bkoJ4gW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1"/>
  <sheetViews>
    <sheetView tabSelected="1" view="pageBreakPreview" topLeftCell="A73" zoomScaleNormal="100" zoomScaleSheetLayoutView="100" zoomScalePageLayoutView="85" workbookViewId="0">
      <selection activeCell="L183" sqref="L183"/>
    </sheetView>
  </sheetViews>
  <sheetFormatPr defaultRowHeight="15" x14ac:dyDescent="0.25"/>
  <cols>
    <col min="1" max="1" width="8.7109375" style="1" customWidth="1"/>
    <col min="2" max="3" width="14.42578125" style="1" customWidth="1"/>
    <col min="4" max="4" width="7.28515625" style="1" customWidth="1"/>
    <col min="5" max="5" width="5.5703125" style="1" customWidth="1"/>
    <col min="6" max="6" width="9" style="1" customWidth="1"/>
    <col min="7" max="8" width="9.85546875" style="1" customWidth="1"/>
    <col min="9" max="9" width="9" style="1" customWidth="1"/>
    <col min="10" max="10" width="11.28515625" style="1" customWidth="1"/>
    <col min="11" max="11" width="14.42578125" style="1" customWidth="1"/>
    <col min="12" max="12" width="12.42578125" style="1" bestFit="1" customWidth="1"/>
    <col min="13" max="256" width="9.140625" style="1"/>
    <col min="257" max="257" width="8.7109375" style="1" customWidth="1"/>
    <col min="258" max="258" width="9.85546875" style="1" customWidth="1"/>
    <col min="259" max="259" width="14.42578125" style="1" customWidth="1"/>
    <col min="260" max="260" width="7.28515625" style="1" customWidth="1"/>
    <col min="261" max="261" width="5.5703125" style="1" customWidth="1"/>
    <col min="262" max="262" width="9" style="1" customWidth="1"/>
    <col min="263" max="264" width="9.85546875" style="1" customWidth="1"/>
    <col min="265" max="265" width="11.140625" style="1" customWidth="1"/>
    <col min="266" max="266" width="2.85546875" style="1" customWidth="1"/>
    <col min="267" max="267" width="3.5703125" style="1" customWidth="1"/>
    <col min="268" max="512" width="9.140625" style="1"/>
    <col min="513" max="513" width="8.7109375" style="1" customWidth="1"/>
    <col min="514" max="514" width="9.85546875" style="1" customWidth="1"/>
    <col min="515" max="515" width="14.42578125" style="1" customWidth="1"/>
    <col min="516" max="516" width="7.28515625" style="1" customWidth="1"/>
    <col min="517" max="517" width="5.5703125" style="1" customWidth="1"/>
    <col min="518" max="518" width="9" style="1" customWidth="1"/>
    <col min="519" max="520" width="9.85546875" style="1" customWidth="1"/>
    <col min="521" max="521" width="11.140625" style="1" customWidth="1"/>
    <col min="522" max="522" width="2.85546875" style="1" customWidth="1"/>
    <col min="523" max="523" width="3.5703125" style="1" customWidth="1"/>
    <col min="524" max="768" width="9.140625" style="1"/>
    <col min="769" max="769" width="8.7109375" style="1" customWidth="1"/>
    <col min="770" max="770" width="9.85546875" style="1" customWidth="1"/>
    <col min="771" max="771" width="14.42578125" style="1" customWidth="1"/>
    <col min="772" max="772" width="7.28515625" style="1" customWidth="1"/>
    <col min="773" max="773" width="5.5703125" style="1" customWidth="1"/>
    <col min="774" max="774" width="9" style="1" customWidth="1"/>
    <col min="775" max="776" width="9.85546875" style="1" customWidth="1"/>
    <col min="777" max="777" width="11.140625" style="1" customWidth="1"/>
    <col min="778" max="778" width="2.85546875" style="1" customWidth="1"/>
    <col min="779" max="779" width="3.5703125" style="1" customWidth="1"/>
    <col min="780" max="1024" width="9.140625" style="1"/>
    <col min="1025" max="1025" width="8.7109375" style="1" customWidth="1"/>
    <col min="1026" max="1026" width="9.85546875" style="1" customWidth="1"/>
    <col min="1027" max="1027" width="14.42578125" style="1" customWidth="1"/>
    <col min="1028" max="1028" width="7.28515625" style="1" customWidth="1"/>
    <col min="1029" max="1029" width="5.5703125" style="1" customWidth="1"/>
    <col min="1030" max="1030" width="9" style="1" customWidth="1"/>
    <col min="1031" max="1032" width="9.85546875" style="1" customWidth="1"/>
    <col min="1033" max="1033" width="11.140625" style="1" customWidth="1"/>
    <col min="1034" max="1034" width="2.85546875" style="1" customWidth="1"/>
    <col min="1035" max="1035" width="3.5703125" style="1" customWidth="1"/>
    <col min="1036" max="1280" width="9.140625" style="1"/>
    <col min="1281" max="1281" width="8.7109375" style="1" customWidth="1"/>
    <col min="1282" max="1282" width="9.85546875" style="1" customWidth="1"/>
    <col min="1283" max="1283" width="14.42578125" style="1" customWidth="1"/>
    <col min="1284" max="1284" width="7.28515625" style="1" customWidth="1"/>
    <col min="1285" max="1285" width="5.5703125" style="1" customWidth="1"/>
    <col min="1286" max="1286" width="9" style="1" customWidth="1"/>
    <col min="1287" max="1288" width="9.85546875" style="1" customWidth="1"/>
    <col min="1289" max="1289" width="11.140625" style="1" customWidth="1"/>
    <col min="1290" max="1290" width="2.85546875" style="1" customWidth="1"/>
    <col min="1291" max="1291" width="3.5703125" style="1" customWidth="1"/>
    <col min="1292" max="1536" width="9.140625" style="1"/>
    <col min="1537" max="1537" width="8.7109375" style="1" customWidth="1"/>
    <col min="1538" max="1538" width="9.85546875" style="1" customWidth="1"/>
    <col min="1539" max="1539" width="14.42578125" style="1" customWidth="1"/>
    <col min="1540" max="1540" width="7.28515625" style="1" customWidth="1"/>
    <col min="1541" max="1541" width="5.5703125" style="1" customWidth="1"/>
    <col min="1542" max="1542" width="9" style="1" customWidth="1"/>
    <col min="1543" max="1544" width="9.85546875" style="1" customWidth="1"/>
    <col min="1545" max="1545" width="11.140625" style="1" customWidth="1"/>
    <col min="1546" max="1546" width="2.85546875" style="1" customWidth="1"/>
    <col min="1547" max="1547" width="3.5703125" style="1" customWidth="1"/>
    <col min="1548" max="1792" width="9.140625" style="1"/>
    <col min="1793" max="1793" width="8.7109375" style="1" customWidth="1"/>
    <col min="1794" max="1794" width="9.85546875" style="1" customWidth="1"/>
    <col min="1795" max="1795" width="14.42578125" style="1" customWidth="1"/>
    <col min="1796" max="1796" width="7.28515625" style="1" customWidth="1"/>
    <col min="1797" max="1797" width="5.5703125" style="1" customWidth="1"/>
    <col min="1798" max="1798" width="9" style="1" customWidth="1"/>
    <col min="1799" max="1800" width="9.85546875" style="1" customWidth="1"/>
    <col min="1801" max="1801" width="11.140625" style="1" customWidth="1"/>
    <col min="1802" max="1802" width="2.85546875" style="1" customWidth="1"/>
    <col min="1803" max="1803" width="3.5703125" style="1" customWidth="1"/>
    <col min="1804" max="2048" width="9.140625" style="1"/>
    <col min="2049" max="2049" width="8.7109375" style="1" customWidth="1"/>
    <col min="2050" max="2050" width="9.85546875" style="1" customWidth="1"/>
    <col min="2051" max="2051" width="14.42578125" style="1" customWidth="1"/>
    <col min="2052" max="2052" width="7.28515625" style="1" customWidth="1"/>
    <col min="2053" max="2053" width="5.5703125" style="1" customWidth="1"/>
    <col min="2054" max="2054" width="9" style="1" customWidth="1"/>
    <col min="2055" max="2056" width="9.85546875" style="1" customWidth="1"/>
    <col min="2057" max="2057" width="11.140625" style="1" customWidth="1"/>
    <col min="2058" max="2058" width="2.85546875" style="1" customWidth="1"/>
    <col min="2059" max="2059" width="3.5703125" style="1" customWidth="1"/>
    <col min="2060" max="2304" width="9.140625" style="1"/>
    <col min="2305" max="2305" width="8.7109375" style="1" customWidth="1"/>
    <col min="2306" max="2306" width="9.85546875" style="1" customWidth="1"/>
    <col min="2307" max="2307" width="14.42578125" style="1" customWidth="1"/>
    <col min="2308" max="2308" width="7.28515625" style="1" customWidth="1"/>
    <col min="2309" max="2309" width="5.5703125" style="1" customWidth="1"/>
    <col min="2310" max="2310" width="9" style="1" customWidth="1"/>
    <col min="2311" max="2312" width="9.85546875" style="1" customWidth="1"/>
    <col min="2313" max="2313" width="11.140625" style="1" customWidth="1"/>
    <col min="2314" max="2314" width="2.85546875" style="1" customWidth="1"/>
    <col min="2315" max="2315" width="3.5703125" style="1" customWidth="1"/>
    <col min="2316" max="2560" width="9.140625" style="1"/>
    <col min="2561" max="2561" width="8.7109375" style="1" customWidth="1"/>
    <col min="2562" max="2562" width="9.85546875" style="1" customWidth="1"/>
    <col min="2563" max="2563" width="14.42578125" style="1" customWidth="1"/>
    <col min="2564" max="2564" width="7.28515625" style="1" customWidth="1"/>
    <col min="2565" max="2565" width="5.5703125" style="1" customWidth="1"/>
    <col min="2566" max="2566" width="9" style="1" customWidth="1"/>
    <col min="2567" max="2568" width="9.85546875" style="1" customWidth="1"/>
    <col min="2569" max="2569" width="11.140625" style="1" customWidth="1"/>
    <col min="2570" max="2570" width="2.85546875" style="1" customWidth="1"/>
    <col min="2571" max="2571" width="3.5703125" style="1" customWidth="1"/>
    <col min="2572" max="2816" width="9.140625" style="1"/>
    <col min="2817" max="2817" width="8.7109375" style="1" customWidth="1"/>
    <col min="2818" max="2818" width="9.85546875" style="1" customWidth="1"/>
    <col min="2819" max="2819" width="14.42578125" style="1" customWidth="1"/>
    <col min="2820" max="2820" width="7.28515625" style="1" customWidth="1"/>
    <col min="2821" max="2821" width="5.5703125" style="1" customWidth="1"/>
    <col min="2822" max="2822" width="9" style="1" customWidth="1"/>
    <col min="2823" max="2824" width="9.85546875" style="1" customWidth="1"/>
    <col min="2825" max="2825" width="11.140625" style="1" customWidth="1"/>
    <col min="2826" max="2826" width="2.85546875" style="1" customWidth="1"/>
    <col min="2827" max="2827" width="3.5703125" style="1" customWidth="1"/>
    <col min="2828" max="3072" width="9.140625" style="1"/>
    <col min="3073" max="3073" width="8.7109375" style="1" customWidth="1"/>
    <col min="3074" max="3074" width="9.85546875" style="1" customWidth="1"/>
    <col min="3075" max="3075" width="14.42578125" style="1" customWidth="1"/>
    <col min="3076" max="3076" width="7.28515625" style="1" customWidth="1"/>
    <col min="3077" max="3077" width="5.5703125" style="1" customWidth="1"/>
    <col min="3078" max="3078" width="9" style="1" customWidth="1"/>
    <col min="3079" max="3080" width="9.85546875" style="1" customWidth="1"/>
    <col min="3081" max="3081" width="11.140625" style="1" customWidth="1"/>
    <col min="3082" max="3082" width="2.85546875" style="1" customWidth="1"/>
    <col min="3083" max="3083" width="3.5703125" style="1" customWidth="1"/>
    <col min="3084" max="3328" width="9.140625" style="1"/>
    <col min="3329" max="3329" width="8.7109375" style="1" customWidth="1"/>
    <col min="3330" max="3330" width="9.85546875" style="1" customWidth="1"/>
    <col min="3331" max="3331" width="14.42578125" style="1" customWidth="1"/>
    <col min="3332" max="3332" width="7.28515625" style="1" customWidth="1"/>
    <col min="3333" max="3333" width="5.5703125" style="1" customWidth="1"/>
    <col min="3334" max="3334" width="9" style="1" customWidth="1"/>
    <col min="3335" max="3336" width="9.85546875" style="1" customWidth="1"/>
    <col min="3337" max="3337" width="11.140625" style="1" customWidth="1"/>
    <col min="3338" max="3338" width="2.85546875" style="1" customWidth="1"/>
    <col min="3339" max="3339" width="3.5703125" style="1" customWidth="1"/>
    <col min="3340" max="3584" width="9.140625" style="1"/>
    <col min="3585" max="3585" width="8.7109375" style="1" customWidth="1"/>
    <col min="3586" max="3586" width="9.85546875" style="1" customWidth="1"/>
    <col min="3587" max="3587" width="14.42578125" style="1" customWidth="1"/>
    <col min="3588" max="3588" width="7.28515625" style="1" customWidth="1"/>
    <col min="3589" max="3589" width="5.5703125" style="1" customWidth="1"/>
    <col min="3590" max="3590" width="9" style="1" customWidth="1"/>
    <col min="3591" max="3592" width="9.85546875" style="1" customWidth="1"/>
    <col min="3593" max="3593" width="11.140625" style="1" customWidth="1"/>
    <col min="3594" max="3594" width="2.85546875" style="1" customWidth="1"/>
    <col min="3595" max="3595" width="3.5703125" style="1" customWidth="1"/>
    <col min="3596" max="3840" width="9.140625" style="1"/>
    <col min="3841" max="3841" width="8.7109375" style="1" customWidth="1"/>
    <col min="3842" max="3842" width="9.85546875" style="1" customWidth="1"/>
    <col min="3843" max="3843" width="14.42578125" style="1" customWidth="1"/>
    <col min="3844" max="3844" width="7.28515625" style="1" customWidth="1"/>
    <col min="3845" max="3845" width="5.5703125" style="1" customWidth="1"/>
    <col min="3846" max="3846" width="9" style="1" customWidth="1"/>
    <col min="3847" max="3848" width="9.85546875" style="1" customWidth="1"/>
    <col min="3849" max="3849" width="11.140625" style="1" customWidth="1"/>
    <col min="3850" max="3850" width="2.85546875" style="1" customWidth="1"/>
    <col min="3851" max="3851" width="3.5703125" style="1" customWidth="1"/>
    <col min="3852" max="4096" width="9.140625" style="1"/>
    <col min="4097" max="4097" width="8.7109375" style="1" customWidth="1"/>
    <col min="4098" max="4098" width="9.85546875" style="1" customWidth="1"/>
    <col min="4099" max="4099" width="14.42578125" style="1" customWidth="1"/>
    <col min="4100" max="4100" width="7.28515625" style="1" customWidth="1"/>
    <col min="4101" max="4101" width="5.5703125" style="1" customWidth="1"/>
    <col min="4102" max="4102" width="9" style="1" customWidth="1"/>
    <col min="4103" max="4104" width="9.85546875" style="1" customWidth="1"/>
    <col min="4105" max="4105" width="11.140625" style="1" customWidth="1"/>
    <col min="4106" max="4106" width="2.85546875" style="1" customWidth="1"/>
    <col min="4107" max="4107" width="3.5703125" style="1" customWidth="1"/>
    <col min="4108" max="4352" width="9.140625" style="1"/>
    <col min="4353" max="4353" width="8.7109375" style="1" customWidth="1"/>
    <col min="4354" max="4354" width="9.85546875" style="1" customWidth="1"/>
    <col min="4355" max="4355" width="14.42578125" style="1" customWidth="1"/>
    <col min="4356" max="4356" width="7.28515625" style="1" customWidth="1"/>
    <col min="4357" max="4357" width="5.5703125" style="1" customWidth="1"/>
    <col min="4358" max="4358" width="9" style="1" customWidth="1"/>
    <col min="4359" max="4360" width="9.85546875" style="1" customWidth="1"/>
    <col min="4361" max="4361" width="11.140625" style="1" customWidth="1"/>
    <col min="4362" max="4362" width="2.85546875" style="1" customWidth="1"/>
    <col min="4363" max="4363" width="3.5703125" style="1" customWidth="1"/>
    <col min="4364" max="4608" width="9.140625" style="1"/>
    <col min="4609" max="4609" width="8.7109375" style="1" customWidth="1"/>
    <col min="4610" max="4610" width="9.85546875" style="1" customWidth="1"/>
    <col min="4611" max="4611" width="14.42578125" style="1" customWidth="1"/>
    <col min="4612" max="4612" width="7.28515625" style="1" customWidth="1"/>
    <col min="4613" max="4613" width="5.5703125" style="1" customWidth="1"/>
    <col min="4614" max="4614" width="9" style="1" customWidth="1"/>
    <col min="4615" max="4616" width="9.85546875" style="1" customWidth="1"/>
    <col min="4617" max="4617" width="11.140625" style="1" customWidth="1"/>
    <col min="4618" max="4618" width="2.85546875" style="1" customWidth="1"/>
    <col min="4619" max="4619" width="3.5703125" style="1" customWidth="1"/>
    <col min="4620" max="4864" width="9.140625" style="1"/>
    <col min="4865" max="4865" width="8.7109375" style="1" customWidth="1"/>
    <col min="4866" max="4866" width="9.85546875" style="1" customWidth="1"/>
    <col min="4867" max="4867" width="14.42578125" style="1" customWidth="1"/>
    <col min="4868" max="4868" width="7.28515625" style="1" customWidth="1"/>
    <col min="4869" max="4869" width="5.5703125" style="1" customWidth="1"/>
    <col min="4870" max="4870" width="9" style="1" customWidth="1"/>
    <col min="4871" max="4872" width="9.85546875" style="1" customWidth="1"/>
    <col min="4873" max="4873" width="11.140625" style="1" customWidth="1"/>
    <col min="4874" max="4874" width="2.85546875" style="1" customWidth="1"/>
    <col min="4875" max="4875" width="3.5703125" style="1" customWidth="1"/>
    <col min="4876" max="5120" width="9.140625" style="1"/>
    <col min="5121" max="5121" width="8.7109375" style="1" customWidth="1"/>
    <col min="5122" max="5122" width="9.85546875" style="1" customWidth="1"/>
    <col min="5123" max="5123" width="14.42578125" style="1" customWidth="1"/>
    <col min="5124" max="5124" width="7.28515625" style="1" customWidth="1"/>
    <col min="5125" max="5125" width="5.5703125" style="1" customWidth="1"/>
    <col min="5126" max="5126" width="9" style="1" customWidth="1"/>
    <col min="5127" max="5128" width="9.85546875" style="1" customWidth="1"/>
    <col min="5129" max="5129" width="11.140625" style="1" customWidth="1"/>
    <col min="5130" max="5130" width="2.85546875" style="1" customWidth="1"/>
    <col min="5131" max="5131" width="3.5703125" style="1" customWidth="1"/>
    <col min="5132" max="5376" width="9.140625" style="1"/>
    <col min="5377" max="5377" width="8.7109375" style="1" customWidth="1"/>
    <col min="5378" max="5378" width="9.85546875" style="1" customWidth="1"/>
    <col min="5379" max="5379" width="14.42578125" style="1" customWidth="1"/>
    <col min="5380" max="5380" width="7.28515625" style="1" customWidth="1"/>
    <col min="5381" max="5381" width="5.5703125" style="1" customWidth="1"/>
    <col min="5382" max="5382" width="9" style="1" customWidth="1"/>
    <col min="5383" max="5384" width="9.85546875" style="1" customWidth="1"/>
    <col min="5385" max="5385" width="11.140625" style="1" customWidth="1"/>
    <col min="5386" max="5386" width="2.85546875" style="1" customWidth="1"/>
    <col min="5387" max="5387" width="3.5703125" style="1" customWidth="1"/>
    <col min="5388" max="5632" width="9.140625" style="1"/>
    <col min="5633" max="5633" width="8.7109375" style="1" customWidth="1"/>
    <col min="5634" max="5634" width="9.85546875" style="1" customWidth="1"/>
    <col min="5635" max="5635" width="14.42578125" style="1" customWidth="1"/>
    <col min="5636" max="5636" width="7.28515625" style="1" customWidth="1"/>
    <col min="5637" max="5637" width="5.5703125" style="1" customWidth="1"/>
    <col min="5638" max="5638" width="9" style="1" customWidth="1"/>
    <col min="5639" max="5640" width="9.85546875" style="1" customWidth="1"/>
    <col min="5641" max="5641" width="11.140625" style="1" customWidth="1"/>
    <col min="5642" max="5642" width="2.85546875" style="1" customWidth="1"/>
    <col min="5643" max="5643" width="3.5703125" style="1" customWidth="1"/>
    <col min="5644" max="5888" width="9.140625" style="1"/>
    <col min="5889" max="5889" width="8.7109375" style="1" customWidth="1"/>
    <col min="5890" max="5890" width="9.85546875" style="1" customWidth="1"/>
    <col min="5891" max="5891" width="14.42578125" style="1" customWidth="1"/>
    <col min="5892" max="5892" width="7.28515625" style="1" customWidth="1"/>
    <col min="5893" max="5893" width="5.5703125" style="1" customWidth="1"/>
    <col min="5894" max="5894" width="9" style="1" customWidth="1"/>
    <col min="5895" max="5896" width="9.85546875" style="1" customWidth="1"/>
    <col min="5897" max="5897" width="11.140625" style="1" customWidth="1"/>
    <col min="5898" max="5898" width="2.85546875" style="1" customWidth="1"/>
    <col min="5899" max="5899" width="3.5703125" style="1" customWidth="1"/>
    <col min="5900" max="6144" width="9.140625" style="1"/>
    <col min="6145" max="6145" width="8.7109375" style="1" customWidth="1"/>
    <col min="6146" max="6146" width="9.85546875" style="1" customWidth="1"/>
    <col min="6147" max="6147" width="14.42578125" style="1" customWidth="1"/>
    <col min="6148" max="6148" width="7.28515625" style="1" customWidth="1"/>
    <col min="6149" max="6149" width="5.5703125" style="1" customWidth="1"/>
    <col min="6150" max="6150" width="9" style="1" customWidth="1"/>
    <col min="6151" max="6152" width="9.85546875" style="1" customWidth="1"/>
    <col min="6153" max="6153" width="11.140625" style="1" customWidth="1"/>
    <col min="6154" max="6154" width="2.85546875" style="1" customWidth="1"/>
    <col min="6155" max="6155" width="3.5703125" style="1" customWidth="1"/>
    <col min="6156" max="6400" width="9.140625" style="1"/>
    <col min="6401" max="6401" width="8.7109375" style="1" customWidth="1"/>
    <col min="6402" max="6402" width="9.85546875" style="1" customWidth="1"/>
    <col min="6403" max="6403" width="14.42578125" style="1" customWidth="1"/>
    <col min="6404" max="6404" width="7.28515625" style="1" customWidth="1"/>
    <col min="6405" max="6405" width="5.5703125" style="1" customWidth="1"/>
    <col min="6406" max="6406" width="9" style="1" customWidth="1"/>
    <col min="6407" max="6408" width="9.85546875" style="1" customWidth="1"/>
    <col min="6409" max="6409" width="11.140625" style="1" customWidth="1"/>
    <col min="6410" max="6410" width="2.85546875" style="1" customWidth="1"/>
    <col min="6411" max="6411" width="3.5703125" style="1" customWidth="1"/>
    <col min="6412" max="6656" width="9.140625" style="1"/>
    <col min="6657" max="6657" width="8.7109375" style="1" customWidth="1"/>
    <col min="6658" max="6658" width="9.85546875" style="1" customWidth="1"/>
    <col min="6659" max="6659" width="14.42578125" style="1" customWidth="1"/>
    <col min="6660" max="6660" width="7.28515625" style="1" customWidth="1"/>
    <col min="6661" max="6661" width="5.5703125" style="1" customWidth="1"/>
    <col min="6662" max="6662" width="9" style="1" customWidth="1"/>
    <col min="6663" max="6664" width="9.85546875" style="1" customWidth="1"/>
    <col min="6665" max="6665" width="11.140625" style="1" customWidth="1"/>
    <col min="6666" max="6666" width="2.85546875" style="1" customWidth="1"/>
    <col min="6667" max="6667" width="3.5703125" style="1" customWidth="1"/>
    <col min="6668" max="6912" width="9.140625" style="1"/>
    <col min="6913" max="6913" width="8.7109375" style="1" customWidth="1"/>
    <col min="6914" max="6914" width="9.85546875" style="1" customWidth="1"/>
    <col min="6915" max="6915" width="14.42578125" style="1" customWidth="1"/>
    <col min="6916" max="6916" width="7.28515625" style="1" customWidth="1"/>
    <col min="6917" max="6917" width="5.5703125" style="1" customWidth="1"/>
    <col min="6918" max="6918" width="9" style="1" customWidth="1"/>
    <col min="6919" max="6920" width="9.85546875" style="1" customWidth="1"/>
    <col min="6921" max="6921" width="11.140625" style="1" customWidth="1"/>
    <col min="6922" max="6922" width="2.85546875" style="1" customWidth="1"/>
    <col min="6923" max="6923" width="3.5703125" style="1" customWidth="1"/>
    <col min="6924" max="7168" width="9.140625" style="1"/>
    <col min="7169" max="7169" width="8.7109375" style="1" customWidth="1"/>
    <col min="7170" max="7170" width="9.85546875" style="1" customWidth="1"/>
    <col min="7171" max="7171" width="14.42578125" style="1" customWidth="1"/>
    <col min="7172" max="7172" width="7.28515625" style="1" customWidth="1"/>
    <col min="7173" max="7173" width="5.5703125" style="1" customWidth="1"/>
    <col min="7174" max="7174" width="9" style="1" customWidth="1"/>
    <col min="7175" max="7176" width="9.85546875" style="1" customWidth="1"/>
    <col min="7177" max="7177" width="11.140625" style="1" customWidth="1"/>
    <col min="7178" max="7178" width="2.85546875" style="1" customWidth="1"/>
    <col min="7179" max="7179" width="3.5703125" style="1" customWidth="1"/>
    <col min="7180" max="7424" width="9.140625" style="1"/>
    <col min="7425" max="7425" width="8.7109375" style="1" customWidth="1"/>
    <col min="7426" max="7426" width="9.85546875" style="1" customWidth="1"/>
    <col min="7427" max="7427" width="14.42578125" style="1" customWidth="1"/>
    <col min="7428" max="7428" width="7.28515625" style="1" customWidth="1"/>
    <col min="7429" max="7429" width="5.5703125" style="1" customWidth="1"/>
    <col min="7430" max="7430" width="9" style="1" customWidth="1"/>
    <col min="7431" max="7432" width="9.85546875" style="1" customWidth="1"/>
    <col min="7433" max="7433" width="11.140625" style="1" customWidth="1"/>
    <col min="7434" max="7434" width="2.85546875" style="1" customWidth="1"/>
    <col min="7435" max="7435" width="3.5703125" style="1" customWidth="1"/>
    <col min="7436" max="7680" width="9.140625" style="1"/>
    <col min="7681" max="7681" width="8.7109375" style="1" customWidth="1"/>
    <col min="7682" max="7682" width="9.85546875" style="1" customWidth="1"/>
    <col min="7683" max="7683" width="14.42578125" style="1" customWidth="1"/>
    <col min="7684" max="7684" width="7.28515625" style="1" customWidth="1"/>
    <col min="7685" max="7685" width="5.5703125" style="1" customWidth="1"/>
    <col min="7686" max="7686" width="9" style="1" customWidth="1"/>
    <col min="7687" max="7688" width="9.85546875" style="1" customWidth="1"/>
    <col min="7689" max="7689" width="11.140625" style="1" customWidth="1"/>
    <col min="7690" max="7690" width="2.85546875" style="1" customWidth="1"/>
    <col min="7691" max="7691" width="3.5703125" style="1" customWidth="1"/>
    <col min="7692" max="7936" width="9.140625" style="1"/>
    <col min="7937" max="7937" width="8.7109375" style="1" customWidth="1"/>
    <col min="7938" max="7938" width="9.85546875" style="1" customWidth="1"/>
    <col min="7939" max="7939" width="14.42578125" style="1" customWidth="1"/>
    <col min="7940" max="7940" width="7.28515625" style="1" customWidth="1"/>
    <col min="7941" max="7941" width="5.5703125" style="1" customWidth="1"/>
    <col min="7942" max="7942" width="9" style="1" customWidth="1"/>
    <col min="7943" max="7944" width="9.85546875" style="1" customWidth="1"/>
    <col min="7945" max="7945" width="11.140625" style="1" customWidth="1"/>
    <col min="7946" max="7946" width="2.85546875" style="1" customWidth="1"/>
    <col min="7947" max="7947" width="3.5703125" style="1" customWidth="1"/>
    <col min="7948" max="8192" width="9.140625" style="1"/>
    <col min="8193" max="8193" width="8.7109375" style="1" customWidth="1"/>
    <col min="8194" max="8194" width="9.85546875" style="1" customWidth="1"/>
    <col min="8195" max="8195" width="14.42578125" style="1" customWidth="1"/>
    <col min="8196" max="8196" width="7.28515625" style="1" customWidth="1"/>
    <col min="8197" max="8197" width="5.5703125" style="1" customWidth="1"/>
    <col min="8198" max="8198" width="9" style="1" customWidth="1"/>
    <col min="8199" max="8200" width="9.85546875" style="1" customWidth="1"/>
    <col min="8201" max="8201" width="11.140625" style="1" customWidth="1"/>
    <col min="8202" max="8202" width="2.85546875" style="1" customWidth="1"/>
    <col min="8203" max="8203" width="3.5703125" style="1" customWidth="1"/>
    <col min="8204" max="8448" width="9.140625" style="1"/>
    <col min="8449" max="8449" width="8.7109375" style="1" customWidth="1"/>
    <col min="8450" max="8450" width="9.85546875" style="1" customWidth="1"/>
    <col min="8451" max="8451" width="14.42578125" style="1" customWidth="1"/>
    <col min="8452" max="8452" width="7.28515625" style="1" customWidth="1"/>
    <col min="8453" max="8453" width="5.5703125" style="1" customWidth="1"/>
    <col min="8454" max="8454" width="9" style="1" customWidth="1"/>
    <col min="8455" max="8456" width="9.85546875" style="1" customWidth="1"/>
    <col min="8457" max="8457" width="11.140625" style="1" customWidth="1"/>
    <col min="8458" max="8458" width="2.85546875" style="1" customWidth="1"/>
    <col min="8459" max="8459" width="3.5703125" style="1" customWidth="1"/>
    <col min="8460" max="8704" width="9.140625" style="1"/>
    <col min="8705" max="8705" width="8.7109375" style="1" customWidth="1"/>
    <col min="8706" max="8706" width="9.85546875" style="1" customWidth="1"/>
    <col min="8707" max="8707" width="14.42578125" style="1" customWidth="1"/>
    <col min="8708" max="8708" width="7.28515625" style="1" customWidth="1"/>
    <col min="8709" max="8709" width="5.5703125" style="1" customWidth="1"/>
    <col min="8710" max="8710" width="9" style="1" customWidth="1"/>
    <col min="8711" max="8712" width="9.85546875" style="1" customWidth="1"/>
    <col min="8713" max="8713" width="11.140625" style="1" customWidth="1"/>
    <col min="8714" max="8714" width="2.85546875" style="1" customWidth="1"/>
    <col min="8715" max="8715" width="3.5703125" style="1" customWidth="1"/>
    <col min="8716" max="8960" width="9.140625" style="1"/>
    <col min="8961" max="8961" width="8.7109375" style="1" customWidth="1"/>
    <col min="8962" max="8962" width="9.85546875" style="1" customWidth="1"/>
    <col min="8963" max="8963" width="14.42578125" style="1" customWidth="1"/>
    <col min="8964" max="8964" width="7.28515625" style="1" customWidth="1"/>
    <col min="8965" max="8965" width="5.5703125" style="1" customWidth="1"/>
    <col min="8966" max="8966" width="9" style="1" customWidth="1"/>
    <col min="8967" max="8968" width="9.85546875" style="1" customWidth="1"/>
    <col min="8969" max="8969" width="11.140625" style="1" customWidth="1"/>
    <col min="8970" max="8970" width="2.85546875" style="1" customWidth="1"/>
    <col min="8971" max="8971" width="3.5703125" style="1" customWidth="1"/>
    <col min="8972" max="9216" width="9.140625" style="1"/>
    <col min="9217" max="9217" width="8.7109375" style="1" customWidth="1"/>
    <col min="9218" max="9218" width="9.85546875" style="1" customWidth="1"/>
    <col min="9219" max="9219" width="14.42578125" style="1" customWidth="1"/>
    <col min="9220" max="9220" width="7.28515625" style="1" customWidth="1"/>
    <col min="9221" max="9221" width="5.5703125" style="1" customWidth="1"/>
    <col min="9222" max="9222" width="9" style="1" customWidth="1"/>
    <col min="9223" max="9224" width="9.85546875" style="1" customWidth="1"/>
    <col min="9225" max="9225" width="11.140625" style="1" customWidth="1"/>
    <col min="9226" max="9226" width="2.85546875" style="1" customWidth="1"/>
    <col min="9227" max="9227" width="3.5703125" style="1" customWidth="1"/>
    <col min="9228" max="9472" width="9.140625" style="1"/>
    <col min="9473" max="9473" width="8.7109375" style="1" customWidth="1"/>
    <col min="9474" max="9474" width="9.85546875" style="1" customWidth="1"/>
    <col min="9475" max="9475" width="14.42578125" style="1" customWidth="1"/>
    <col min="9476" max="9476" width="7.28515625" style="1" customWidth="1"/>
    <col min="9477" max="9477" width="5.5703125" style="1" customWidth="1"/>
    <col min="9478" max="9478" width="9" style="1" customWidth="1"/>
    <col min="9479" max="9480" width="9.85546875" style="1" customWidth="1"/>
    <col min="9481" max="9481" width="11.140625" style="1" customWidth="1"/>
    <col min="9482" max="9482" width="2.85546875" style="1" customWidth="1"/>
    <col min="9483" max="9483" width="3.5703125" style="1" customWidth="1"/>
    <col min="9484" max="9728" width="9.140625" style="1"/>
    <col min="9729" max="9729" width="8.7109375" style="1" customWidth="1"/>
    <col min="9730" max="9730" width="9.85546875" style="1" customWidth="1"/>
    <col min="9731" max="9731" width="14.42578125" style="1" customWidth="1"/>
    <col min="9732" max="9732" width="7.28515625" style="1" customWidth="1"/>
    <col min="9733" max="9733" width="5.5703125" style="1" customWidth="1"/>
    <col min="9734" max="9734" width="9" style="1" customWidth="1"/>
    <col min="9735" max="9736" width="9.85546875" style="1" customWidth="1"/>
    <col min="9737" max="9737" width="11.140625" style="1" customWidth="1"/>
    <col min="9738" max="9738" width="2.85546875" style="1" customWidth="1"/>
    <col min="9739" max="9739" width="3.5703125" style="1" customWidth="1"/>
    <col min="9740" max="9984" width="9.140625" style="1"/>
    <col min="9985" max="9985" width="8.7109375" style="1" customWidth="1"/>
    <col min="9986" max="9986" width="9.85546875" style="1" customWidth="1"/>
    <col min="9987" max="9987" width="14.42578125" style="1" customWidth="1"/>
    <col min="9988" max="9988" width="7.28515625" style="1" customWidth="1"/>
    <col min="9989" max="9989" width="5.5703125" style="1" customWidth="1"/>
    <col min="9990" max="9990" width="9" style="1" customWidth="1"/>
    <col min="9991" max="9992" width="9.85546875" style="1" customWidth="1"/>
    <col min="9993" max="9993" width="11.140625" style="1" customWidth="1"/>
    <col min="9994" max="9994" width="2.85546875" style="1" customWidth="1"/>
    <col min="9995" max="9995" width="3.5703125" style="1" customWidth="1"/>
    <col min="9996" max="10240" width="9.140625" style="1"/>
    <col min="10241" max="10241" width="8.7109375" style="1" customWidth="1"/>
    <col min="10242" max="10242" width="9.85546875" style="1" customWidth="1"/>
    <col min="10243" max="10243" width="14.42578125" style="1" customWidth="1"/>
    <col min="10244" max="10244" width="7.28515625" style="1" customWidth="1"/>
    <col min="10245" max="10245" width="5.5703125" style="1" customWidth="1"/>
    <col min="10246" max="10246" width="9" style="1" customWidth="1"/>
    <col min="10247" max="10248" width="9.85546875" style="1" customWidth="1"/>
    <col min="10249" max="10249" width="11.140625" style="1" customWidth="1"/>
    <col min="10250" max="10250" width="2.85546875" style="1" customWidth="1"/>
    <col min="10251" max="10251" width="3.5703125" style="1" customWidth="1"/>
    <col min="10252" max="10496" width="9.140625" style="1"/>
    <col min="10497" max="10497" width="8.7109375" style="1" customWidth="1"/>
    <col min="10498" max="10498" width="9.85546875" style="1" customWidth="1"/>
    <col min="10499" max="10499" width="14.42578125" style="1" customWidth="1"/>
    <col min="10500" max="10500" width="7.28515625" style="1" customWidth="1"/>
    <col min="10501" max="10501" width="5.5703125" style="1" customWidth="1"/>
    <col min="10502" max="10502" width="9" style="1" customWidth="1"/>
    <col min="10503" max="10504" width="9.85546875" style="1" customWidth="1"/>
    <col min="10505" max="10505" width="11.140625" style="1" customWidth="1"/>
    <col min="10506" max="10506" width="2.85546875" style="1" customWidth="1"/>
    <col min="10507" max="10507" width="3.5703125" style="1" customWidth="1"/>
    <col min="10508" max="10752" width="9.140625" style="1"/>
    <col min="10753" max="10753" width="8.7109375" style="1" customWidth="1"/>
    <col min="10754" max="10754" width="9.85546875" style="1" customWidth="1"/>
    <col min="10755" max="10755" width="14.42578125" style="1" customWidth="1"/>
    <col min="10756" max="10756" width="7.28515625" style="1" customWidth="1"/>
    <col min="10757" max="10757" width="5.5703125" style="1" customWidth="1"/>
    <col min="10758" max="10758" width="9" style="1" customWidth="1"/>
    <col min="10759" max="10760" width="9.85546875" style="1" customWidth="1"/>
    <col min="10761" max="10761" width="11.140625" style="1" customWidth="1"/>
    <col min="10762" max="10762" width="2.85546875" style="1" customWidth="1"/>
    <col min="10763" max="10763" width="3.5703125" style="1" customWidth="1"/>
    <col min="10764" max="11008" width="9.140625" style="1"/>
    <col min="11009" max="11009" width="8.7109375" style="1" customWidth="1"/>
    <col min="11010" max="11010" width="9.85546875" style="1" customWidth="1"/>
    <col min="11011" max="11011" width="14.42578125" style="1" customWidth="1"/>
    <col min="11012" max="11012" width="7.28515625" style="1" customWidth="1"/>
    <col min="11013" max="11013" width="5.5703125" style="1" customWidth="1"/>
    <col min="11014" max="11014" width="9" style="1" customWidth="1"/>
    <col min="11015" max="11016" width="9.85546875" style="1" customWidth="1"/>
    <col min="11017" max="11017" width="11.140625" style="1" customWidth="1"/>
    <col min="11018" max="11018" width="2.85546875" style="1" customWidth="1"/>
    <col min="11019" max="11019" width="3.5703125" style="1" customWidth="1"/>
    <col min="11020" max="11264" width="9.140625" style="1"/>
    <col min="11265" max="11265" width="8.7109375" style="1" customWidth="1"/>
    <col min="11266" max="11266" width="9.85546875" style="1" customWidth="1"/>
    <col min="11267" max="11267" width="14.42578125" style="1" customWidth="1"/>
    <col min="11268" max="11268" width="7.28515625" style="1" customWidth="1"/>
    <col min="11269" max="11269" width="5.5703125" style="1" customWidth="1"/>
    <col min="11270" max="11270" width="9" style="1" customWidth="1"/>
    <col min="11271" max="11272" width="9.85546875" style="1" customWidth="1"/>
    <col min="11273" max="11273" width="11.140625" style="1" customWidth="1"/>
    <col min="11274" max="11274" width="2.85546875" style="1" customWidth="1"/>
    <col min="11275" max="11275" width="3.5703125" style="1" customWidth="1"/>
    <col min="11276" max="11520" width="9.140625" style="1"/>
    <col min="11521" max="11521" width="8.7109375" style="1" customWidth="1"/>
    <col min="11522" max="11522" width="9.85546875" style="1" customWidth="1"/>
    <col min="11523" max="11523" width="14.42578125" style="1" customWidth="1"/>
    <col min="11524" max="11524" width="7.28515625" style="1" customWidth="1"/>
    <col min="11525" max="11525" width="5.5703125" style="1" customWidth="1"/>
    <col min="11526" max="11526" width="9" style="1" customWidth="1"/>
    <col min="11527" max="11528" width="9.85546875" style="1" customWidth="1"/>
    <col min="11529" max="11529" width="11.140625" style="1" customWidth="1"/>
    <col min="11530" max="11530" width="2.85546875" style="1" customWidth="1"/>
    <col min="11531" max="11531" width="3.5703125" style="1" customWidth="1"/>
    <col min="11532" max="11776" width="9.140625" style="1"/>
    <col min="11777" max="11777" width="8.7109375" style="1" customWidth="1"/>
    <col min="11778" max="11778" width="9.85546875" style="1" customWidth="1"/>
    <col min="11779" max="11779" width="14.42578125" style="1" customWidth="1"/>
    <col min="11780" max="11780" width="7.28515625" style="1" customWidth="1"/>
    <col min="11781" max="11781" width="5.5703125" style="1" customWidth="1"/>
    <col min="11782" max="11782" width="9" style="1" customWidth="1"/>
    <col min="11783" max="11784" width="9.85546875" style="1" customWidth="1"/>
    <col min="11785" max="11785" width="11.140625" style="1" customWidth="1"/>
    <col min="11786" max="11786" width="2.85546875" style="1" customWidth="1"/>
    <col min="11787" max="11787" width="3.5703125" style="1" customWidth="1"/>
    <col min="11788" max="12032" width="9.140625" style="1"/>
    <col min="12033" max="12033" width="8.7109375" style="1" customWidth="1"/>
    <col min="12034" max="12034" width="9.85546875" style="1" customWidth="1"/>
    <col min="12035" max="12035" width="14.42578125" style="1" customWidth="1"/>
    <col min="12036" max="12036" width="7.28515625" style="1" customWidth="1"/>
    <col min="12037" max="12037" width="5.5703125" style="1" customWidth="1"/>
    <col min="12038" max="12038" width="9" style="1" customWidth="1"/>
    <col min="12039" max="12040" width="9.85546875" style="1" customWidth="1"/>
    <col min="12041" max="12041" width="11.140625" style="1" customWidth="1"/>
    <col min="12042" max="12042" width="2.85546875" style="1" customWidth="1"/>
    <col min="12043" max="12043" width="3.5703125" style="1" customWidth="1"/>
    <col min="12044" max="12288" width="9.140625" style="1"/>
    <col min="12289" max="12289" width="8.7109375" style="1" customWidth="1"/>
    <col min="12290" max="12290" width="9.85546875" style="1" customWidth="1"/>
    <col min="12291" max="12291" width="14.42578125" style="1" customWidth="1"/>
    <col min="12292" max="12292" width="7.28515625" style="1" customWidth="1"/>
    <col min="12293" max="12293" width="5.5703125" style="1" customWidth="1"/>
    <col min="12294" max="12294" width="9" style="1" customWidth="1"/>
    <col min="12295" max="12296" width="9.85546875" style="1" customWidth="1"/>
    <col min="12297" max="12297" width="11.140625" style="1" customWidth="1"/>
    <col min="12298" max="12298" width="2.85546875" style="1" customWidth="1"/>
    <col min="12299" max="12299" width="3.5703125" style="1" customWidth="1"/>
    <col min="12300" max="12544" width="9.140625" style="1"/>
    <col min="12545" max="12545" width="8.7109375" style="1" customWidth="1"/>
    <col min="12546" max="12546" width="9.85546875" style="1" customWidth="1"/>
    <col min="12547" max="12547" width="14.42578125" style="1" customWidth="1"/>
    <col min="12548" max="12548" width="7.28515625" style="1" customWidth="1"/>
    <col min="12549" max="12549" width="5.5703125" style="1" customWidth="1"/>
    <col min="12550" max="12550" width="9" style="1" customWidth="1"/>
    <col min="12551" max="12552" width="9.85546875" style="1" customWidth="1"/>
    <col min="12553" max="12553" width="11.140625" style="1" customWidth="1"/>
    <col min="12554" max="12554" width="2.85546875" style="1" customWidth="1"/>
    <col min="12555" max="12555" width="3.5703125" style="1" customWidth="1"/>
    <col min="12556" max="12800" width="9.140625" style="1"/>
    <col min="12801" max="12801" width="8.7109375" style="1" customWidth="1"/>
    <col min="12802" max="12802" width="9.85546875" style="1" customWidth="1"/>
    <col min="12803" max="12803" width="14.42578125" style="1" customWidth="1"/>
    <col min="12804" max="12804" width="7.28515625" style="1" customWidth="1"/>
    <col min="12805" max="12805" width="5.5703125" style="1" customWidth="1"/>
    <col min="12806" max="12806" width="9" style="1" customWidth="1"/>
    <col min="12807" max="12808" width="9.85546875" style="1" customWidth="1"/>
    <col min="12809" max="12809" width="11.140625" style="1" customWidth="1"/>
    <col min="12810" max="12810" width="2.85546875" style="1" customWidth="1"/>
    <col min="12811" max="12811" width="3.5703125" style="1" customWidth="1"/>
    <col min="12812" max="13056" width="9.140625" style="1"/>
    <col min="13057" max="13057" width="8.7109375" style="1" customWidth="1"/>
    <col min="13058" max="13058" width="9.85546875" style="1" customWidth="1"/>
    <col min="13059" max="13059" width="14.42578125" style="1" customWidth="1"/>
    <col min="13060" max="13060" width="7.28515625" style="1" customWidth="1"/>
    <col min="13061" max="13061" width="5.5703125" style="1" customWidth="1"/>
    <col min="13062" max="13062" width="9" style="1" customWidth="1"/>
    <col min="13063" max="13064" width="9.85546875" style="1" customWidth="1"/>
    <col min="13065" max="13065" width="11.140625" style="1" customWidth="1"/>
    <col min="13066" max="13066" width="2.85546875" style="1" customWidth="1"/>
    <col min="13067" max="13067" width="3.5703125" style="1" customWidth="1"/>
    <col min="13068" max="13312" width="9.140625" style="1"/>
    <col min="13313" max="13313" width="8.7109375" style="1" customWidth="1"/>
    <col min="13314" max="13314" width="9.85546875" style="1" customWidth="1"/>
    <col min="13315" max="13315" width="14.42578125" style="1" customWidth="1"/>
    <col min="13316" max="13316" width="7.28515625" style="1" customWidth="1"/>
    <col min="13317" max="13317" width="5.5703125" style="1" customWidth="1"/>
    <col min="13318" max="13318" width="9" style="1" customWidth="1"/>
    <col min="13319" max="13320" width="9.85546875" style="1" customWidth="1"/>
    <col min="13321" max="13321" width="11.140625" style="1" customWidth="1"/>
    <col min="13322" max="13322" width="2.85546875" style="1" customWidth="1"/>
    <col min="13323" max="13323" width="3.5703125" style="1" customWidth="1"/>
    <col min="13324" max="13568" width="9.140625" style="1"/>
    <col min="13569" max="13569" width="8.7109375" style="1" customWidth="1"/>
    <col min="13570" max="13570" width="9.85546875" style="1" customWidth="1"/>
    <col min="13571" max="13571" width="14.42578125" style="1" customWidth="1"/>
    <col min="13572" max="13572" width="7.28515625" style="1" customWidth="1"/>
    <col min="13573" max="13573" width="5.5703125" style="1" customWidth="1"/>
    <col min="13574" max="13574" width="9" style="1" customWidth="1"/>
    <col min="13575" max="13576" width="9.85546875" style="1" customWidth="1"/>
    <col min="13577" max="13577" width="11.140625" style="1" customWidth="1"/>
    <col min="13578" max="13578" width="2.85546875" style="1" customWidth="1"/>
    <col min="13579" max="13579" width="3.5703125" style="1" customWidth="1"/>
    <col min="13580" max="13824" width="9.140625" style="1"/>
    <col min="13825" max="13825" width="8.7109375" style="1" customWidth="1"/>
    <col min="13826" max="13826" width="9.85546875" style="1" customWidth="1"/>
    <col min="13827" max="13827" width="14.42578125" style="1" customWidth="1"/>
    <col min="13828" max="13828" width="7.28515625" style="1" customWidth="1"/>
    <col min="13829" max="13829" width="5.5703125" style="1" customWidth="1"/>
    <col min="13830" max="13830" width="9" style="1" customWidth="1"/>
    <col min="13831" max="13832" width="9.85546875" style="1" customWidth="1"/>
    <col min="13833" max="13833" width="11.140625" style="1" customWidth="1"/>
    <col min="13834" max="13834" width="2.85546875" style="1" customWidth="1"/>
    <col min="13835" max="13835" width="3.5703125" style="1" customWidth="1"/>
    <col min="13836" max="14080" width="9.140625" style="1"/>
    <col min="14081" max="14081" width="8.7109375" style="1" customWidth="1"/>
    <col min="14082" max="14082" width="9.85546875" style="1" customWidth="1"/>
    <col min="14083" max="14083" width="14.42578125" style="1" customWidth="1"/>
    <col min="14084" max="14084" width="7.28515625" style="1" customWidth="1"/>
    <col min="14085" max="14085" width="5.5703125" style="1" customWidth="1"/>
    <col min="14086" max="14086" width="9" style="1" customWidth="1"/>
    <col min="14087" max="14088" width="9.85546875" style="1" customWidth="1"/>
    <col min="14089" max="14089" width="11.140625" style="1" customWidth="1"/>
    <col min="14090" max="14090" width="2.85546875" style="1" customWidth="1"/>
    <col min="14091" max="14091" width="3.5703125" style="1" customWidth="1"/>
    <col min="14092" max="14336" width="9.140625" style="1"/>
    <col min="14337" max="14337" width="8.7109375" style="1" customWidth="1"/>
    <col min="14338" max="14338" width="9.85546875" style="1" customWidth="1"/>
    <col min="14339" max="14339" width="14.42578125" style="1" customWidth="1"/>
    <col min="14340" max="14340" width="7.28515625" style="1" customWidth="1"/>
    <col min="14341" max="14341" width="5.5703125" style="1" customWidth="1"/>
    <col min="14342" max="14342" width="9" style="1" customWidth="1"/>
    <col min="14343" max="14344" width="9.85546875" style="1" customWidth="1"/>
    <col min="14345" max="14345" width="11.140625" style="1" customWidth="1"/>
    <col min="14346" max="14346" width="2.85546875" style="1" customWidth="1"/>
    <col min="14347" max="14347" width="3.5703125" style="1" customWidth="1"/>
    <col min="14348" max="14592" width="9.140625" style="1"/>
    <col min="14593" max="14593" width="8.7109375" style="1" customWidth="1"/>
    <col min="14594" max="14594" width="9.85546875" style="1" customWidth="1"/>
    <col min="14595" max="14595" width="14.42578125" style="1" customWidth="1"/>
    <col min="14596" max="14596" width="7.28515625" style="1" customWidth="1"/>
    <col min="14597" max="14597" width="5.5703125" style="1" customWidth="1"/>
    <col min="14598" max="14598" width="9" style="1" customWidth="1"/>
    <col min="14599" max="14600" width="9.85546875" style="1" customWidth="1"/>
    <col min="14601" max="14601" width="11.140625" style="1" customWidth="1"/>
    <col min="14602" max="14602" width="2.85546875" style="1" customWidth="1"/>
    <col min="14603" max="14603" width="3.5703125" style="1" customWidth="1"/>
    <col min="14604" max="14848" width="9.140625" style="1"/>
    <col min="14849" max="14849" width="8.7109375" style="1" customWidth="1"/>
    <col min="14850" max="14850" width="9.85546875" style="1" customWidth="1"/>
    <col min="14851" max="14851" width="14.42578125" style="1" customWidth="1"/>
    <col min="14852" max="14852" width="7.28515625" style="1" customWidth="1"/>
    <col min="14853" max="14853" width="5.5703125" style="1" customWidth="1"/>
    <col min="14854" max="14854" width="9" style="1" customWidth="1"/>
    <col min="14855" max="14856" width="9.85546875" style="1" customWidth="1"/>
    <col min="14857" max="14857" width="11.140625" style="1" customWidth="1"/>
    <col min="14858" max="14858" width="2.85546875" style="1" customWidth="1"/>
    <col min="14859" max="14859" width="3.5703125" style="1" customWidth="1"/>
    <col min="14860" max="15104" width="9.140625" style="1"/>
    <col min="15105" max="15105" width="8.7109375" style="1" customWidth="1"/>
    <col min="15106" max="15106" width="9.85546875" style="1" customWidth="1"/>
    <col min="15107" max="15107" width="14.42578125" style="1" customWidth="1"/>
    <col min="15108" max="15108" width="7.28515625" style="1" customWidth="1"/>
    <col min="15109" max="15109" width="5.5703125" style="1" customWidth="1"/>
    <col min="15110" max="15110" width="9" style="1" customWidth="1"/>
    <col min="15111" max="15112" width="9.85546875" style="1" customWidth="1"/>
    <col min="15113" max="15113" width="11.140625" style="1" customWidth="1"/>
    <col min="15114" max="15114" width="2.85546875" style="1" customWidth="1"/>
    <col min="15115" max="15115" width="3.5703125" style="1" customWidth="1"/>
    <col min="15116" max="15360" width="9.140625" style="1"/>
    <col min="15361" max="15361" width="8.7109375" style="1" customWidth="1"/>
    <col min="15362" max="15362" width="9.85546875" style="1" customWidth="1"/>
    <col min="15363" max="15363" width="14.42578125" style="1" customWidth="1"/>
    <col min="15364" max="15364" width="7.28515625" style="1" customWidth="1"/>
    <col min="15365" max="15365" width="5.5703125" style="1" customWidth="1"/>
    <col min="15366" max="15366" width="9" style="1" customWidth="1"/>
    <col min="15367" max="15368" width="9.85546875" style="1" customWidth="1"/>
    <col min="15369" max="15369" width="11.140625" style="1" customWidth="1"/>
    <col min="15370" max="15370" width="2.85546875" style="1" customWidth="1"/>
    <col min="15371" max="15371" width="3.5703125" style="1" customWidth="1"/>
    <col min="15372" max="15616" width="9.140625" style="1"/>
    <col min="15617" max="15617" width="8.7109375" style="1" customWidth="1"/>
    <col min="15618" max="15618" width="9.85546875" style="1" customWidth="1"/>
    <col min="15619" max="15619" width="14.42578125" style="1" customWidth="1"/>
    <col min="15620" max="15620" width="7.28515625" style="1" customWidth="1"/>
    <col min="15621" max="15621" width="5.5703125" style="1" customWidth="1"/>
    <col min="15622" max="15622" width="9" style="1" customWidth="1"/>
    <col min="15623" max="15624" width="9.85546875" style="1" customWidth="1"/>
    <col min="15625" max="15625" width="11.140625" style="1" customWidth="1"/>
    <col min="15626" max="15626" width="2.85546875" style="1" customWidth="1"/>
    <col min="15627" max="15627" width="3.5703125" style="1" customWidth="1"/>
    <col min="15628" max="15872" width="9.140625" style="1"/>
    <col min="15873" max="15873" width="8.7109375" style="1" customWidth="1"/>
    <col min="15874" max="15874" width="9.85546875" style="1" customWidth="1"/>
    <col min="15875" max="15875" width="14.42578125" style="1" customWidth="1"/>
    <col min="15876" max="15876" width="7.28515625" style="1" customWidth="1"/>
    <col min="15877" max="15877" width="5.5703125" style="1" customWidth="1"/>
    <col min="15878" max="15878" width="9" style="1" customWidth="1"/>
    <col min="15879" max="15880" width="9.85546875" style="1" customWidth="1"/>
    <col min="15881" max="15881" width="11.140625" style="1" customWidth="1"/>
    <col min="15882" max="15882" width="2.85546875" style="1" customWidth="1"/>
    <col min="15883" max="15883" width="3.5703125" style="1" customWidth="1"/>
    <col min="15884" max="16128" width="9.140625" style="1"/>
    <col min="16129" max="16129" width="8.7109375" style="1" customWidth="1"/>
    <col min="16130" max="16130" width="9.85546875" style="1" customWidth="1"/>
    <col min="16131" max="16131" width="14.42578125" style="1" customWidth="1"/>
    <col min="16132" max="16132" width="7.28515625" style="1" customWidth="1"/>
    <col min="16133" max="16133" width="5.5703125" style="1" customWidth="1"/>
    <col min="16134" max="16134" width="9" style="1" customWidth="1"/>
    <col min="16135" max="16136" width="9.85546875" style="1" customWidth="1"/>
    <col min="16137" max="16137" width="11.140625" style="1" customWidth="1"/>
    <col min="16138" max="16138" width="2.85546875" style="1" customWidth="1"/>
    <col min="16139" max="16139" width="3.5703125" style="1" customWidth="1"/>
    <col min="16140" max="16384" width="9.140625" style="1"/>
  </cols>
  <sheetData>
    <row r="1" spans="1:10" ht="43.9" customHeight="1" x14ac:dyDescent="0.25">
      <c r="A1" s="233" t="s">
        <v>231</v>
      </c>
      <c r="B1" s="234"/>
      <c r="C1" s="234"/>
      <c r="D1" s="234"/>
      <c r="E1" s="234"/>
      <c r="F1" s="234"/>
      <c r="G1" s="234"/>
      <c r="H1" s="234"/>
      <c r="I1" s="234"/>
      <c r="J1" s="235"/>
    </row>
    <row r="2" spans="1:10" x14ac:dyDescent="0.25">
      <c r="A2" s="236" t="s">
        <v>0</v>
      </c>
      <c r="B2" s="237"/>
      <c r="C2" s="237"/>
      <c r="D2" s="237"/>
      <c r="E2" s="237"/>
      <c r="F2" s="237"/>
      <c r="G2" s="237"/>
      <c r="H2" s="237"/>
      <c r="I2" s="237"/>
      <c r="J2" s="238"/>
    </row>
    <row r="3" spans="1:10" x14ac:dyDescent="0.25">
      <c r="A3" s="110" t="s">
        <v>1</v>
      </c>
      <c r="B3" s="111"/>
      <c r="C3" s="111"/>
      <c r="D3" s="111"/>
      <c r="E3" s="112"/>
      <c r="F3" s="239" t="str">
        <f ca="1">TEXT(TODAY(),"DD/MM/YYYY")</f>
        <v>11/07/2025</v>
      </c>
      <c r="G3" s="240"/>
      <c r="H3" s="240"/>
      <c r="I3" s="240"/>
      <c r="J3" s="241"/>
    </row>
    <row r="4" spans="1:10" ht="15" customHeight="1" x14ac:dyDescent="0.25">
      <c r="A4" s="110" t="s">
        <v>2</v>
      </c>
      <c r="B4" s="111"/>
      <c r="C4" s="111"/>
      <c r="D4" s="111"/>
      <c r="E4" s="112"/>
      <c r="F4" s="242" t="s">
        <v>157</v>
      </c>
      <c r="G4" s="243"/>
      <c r="H4" s="243"/>
      <c r="I4" s="243"/>
      <c r="J4" s="2"/>
    </row>
    <row r="5" spans="1:10" x14ac:dyDescent="0.25">
      <c r="A5" s="110" t="s">
        <v>3</v>
      </c>
      <c r="B5" s="111"/>
      <c r="C5" s="111"/>
      <c r="D5" s="111"/>
      <c r="E5" s="112"/>
      <c r="F5" s="239">
        <v>45848</v>
      </c>
      <c r="G5" s="240"/>
      <c r="H5" s="240"/>
      <c r="I5" s="240"/>
      <c r="J5" s="241"/>
    </row>
    <row r="6" spans="1:10" ht="16.5" customHeight="1" x14ac:dyDescent="0.25">
      <c r="A6" s="110" t="s">
        <v>4</v>
      </c>
      <c r="B6" s="111"/>
      <c r="C6" s="111"/>
      <c r="D6" s="111"/>
      <c r="E6" s="112"/>
      <c r="F6" s="113" t="s">
        <v>158</v>
      </c>
      <c r="G6" s="114"/>
      <c r="H6" s="114"/>
      <c r="I6" s="114"/>
      <c r="J6" s="115"/>
    </row>
    <row r="7" spans="1:10" ht="15" customHeight="1" x14ac:dyDescent="0.25">
      <c r="A7" s="110" t="s">
        <v>5</v>
      </c>
      <c r="B7" s="111"/>
      <c r="C7" s="111"/>
      <c r="D7" s="111"/>
      <c r="E7" s="112"/>
      <c r="F7" s="113" t="str">
        <f>F6</f>
        <v>M/s.Continental Sidhant Reality</v>
      </c>
      <c r="G7" s="114"/>
      <c r="H7" s="114"/>
      <c r="I7" s="114"/>
      <c r="J7" s="115"/>
    </row>
    <row r="8" spans="1:10" x14ac:dyDescent="0.25">
      <c r="A8" s="110" t="s">
        <v>6</v>
      </c>
      <c r="B8" s="111"/>
      <c r="C8" s="111"/>
      <c r="D8" s="111"/>
      <c r="E8" s="112"/>
      <c r="F8" s="244" t="s">
        <v>159</v>
      </c>
      <c r="G8" s="245"/>
      <c r="H8" s="245"/>
      <c r="I8" s="245"/>
      <c r="J8" s="246"/>
    </row>
    <row r="9" spans="1:10" x14ac:dyDescent="0.25">
      <c r="A9" s="110" t="s">
        <v>240</v>
      </c>
      <c r="B9" s="111"/>
      <c r="C9" s="111"/>
      <c r="D9" s="111"/>
      <c r="E9" s="112"/>
      <c r="F9" s="110">
        <v>2249749317</v>
      </c>
      <c r="G9" s="111"/>
      <c r="H9" s="111"/>
      <c r="I9" s="111"/>
      <c r="J9" s="112"/>
    </row>
    <row r="10" spans="1:10" x14ac:dyDescent="0.25">
      <c r="A10" s="113" t="s">
        <v>230</v>
      </c>
      <c r="B10" s="111"/>
      <c r="C10" s="111"/>
      <c r="D10" s="111"/>
      <c r="E10" s="112"/>
      <c r="F10" s="110" t="s">
        <v>244</v>
      </c>
      <c r="G10" s="111"/>
      <c r="H10" s="111"/>
      <c r="I10" s="111"/>
      <c r="J10" s="112"/>
    </row>
    <row r="11" spans="1:10" ht="31.5" customHeight="1" x14ac:dyDescent="0.25">
      <c r="A11" s="247" t="s">
        <v>7</v>
      </c>
      <c r="B11" s="248"/>
      <c r="C11" s="248"/>
      <c r="D11" s="248"/>
      <c r="E11" s="249"/>
      <c r="F11" s="215" t="s">
        <v>176</v>
      </c>
      <c r="G11" s="248"/>
      <c r="H11" s="248"/>
      <c r="I11" s="248"/>
      <c r="J11" s="249"/>
    </row>
    <row r="12" spans="1:10" x14ac:dyDescent="0.25">
      <c r="A12" s="110" t="s">
        <v>8</v>
      </c>
      <c r="B12" s="111"/>
      <c r="C12" s="111"/>
      <c r="D12" s="111"/>
      <c r="E12" s="112"/>
      <c r="F12" s="215" t="s">
        <v>192</v>
      </c>
      <c r="G12" s="216"/>
      <c r="H12" s="216"/>
      <c r="I12" s="216"/>
      <c r="J12" s="217"/>
    </row>
    <row r="13" spans="1:10" x14ac:dyDescent="0.25">
      <c r="A13" s="110" t="s">
        <v>9</v>
      </c>
      <c r="B13" s="111"/>
      <c r="C13" s="111"/>
      <c r="D13" s="111"/>
      <c r="E13" s="112"/>
      <c r="F13" s="110" t="s">
        <v>160</v>
      </c>
      <c r="G13" s="111"/>
      <c r="H13" s="111"/>
      <c r="I13" s="111"/>
      <c r="J13" s="112"/>
    </row>
    <row r="14" spans="1:10" ht="31.5" customHeight="1" x14ac:dyDescent="0.25">
      <c r="A14" s="218" t="s">
        <v>10</v>
      </c>
      <c r="B14" s="218"/>
      <c r="C14" s="113" t="str">
        <f>CONCATENATE((IF(OR(F8="",F8="NA"),"",F8)),", ",(IF(OR(A15="",A15="NA"),"",A15)),".",(IF(OR(C15="",C15="NA"),"",C15)),", ",(IF(OR(C16="",C16="NA"),"",C16)),", ",(IF(OR(I15="",I15="NA"),"",I15)),", ",(IF(OR(C17="",C17="NA"),"",C17)),", ",(IF(OR(H16="",H16="NA"),"",H16)),".")</f>
        <v>Continental Futura, S no.238/1/2, 239/1/A/1Pt, 239/1/A/2Pt, 239/1/A/3Pt, 258/3/4/5/8, Kalyan Bhiwandi road, Kon gaon, Bhiwandi, Thane.</v>
      </c>
      <c r="D14" s="114"/>
      <c r="E14" s="114"/>
      <c r="F14" s="114"/>
      <c r="G14" s="114"/>
      <c r="H14" s="114"/>
      <c r="I14" s="114"/>
      <c r="J14" s="115"/>
    </row>
    <row r="15" spans="1:10" ht="30" customHeight="1" x14ac:dyDescent="0.25">
      <c r="A15" s="171" t="s">
        <v>11</v>
      </c>
      <c r="B15" s="173"/>
      <c r="C15" s="171" t="s">
        <v>161</v>
      </c>
      <c r="D15" s="172"/>
      <c r="E15" s="172"/>
      <c r="F15" s="172"/>
      <c r="G15" s="173"/>
      <c r="H15" s="3" t="s">
        <v>12</v>
      </c>
      <c r="I15" s="250" t="s">
        <v>162</v>
      </c>
      <c r="J15" s="251"/>
    </row>
    <row r="16" spans="1:10" x14ac:dyDescent="0.25">
      <c r="A16" s="159" t="s">
        <v>13</v>
      </c>
      <c r="B16" s="161"/>
      <c r="C16" s="159" t="s">
        <v>163</v>
      </c>
      <c r="D16" s="160"/>
      <c r="E16" s="161"/>
      <c r="F16" s="159" t="s">
        <v>14</v>
      </c>
      <c r="G16" s="161"/>
      <c r="H16" s="159" t="s">
        <v>164</v>
      </c>
      <c r="I16" s="160"/>
      <c r="J16" s="161"/>
    </row>
    <row r="17" spans="1:10" x14ac:dyDescent="0.25">
      <c r="A17" s="159" t="s">
        <v>15</v>
      </c>
      <c r="B17" s="161"/>
      <c r="C17" s="159" t="s">
        <v>165</v>
      </c>
      <c r="D17" s="160"/>
      <c r="E17" s="161"/>
      <c r="F17" s="159" t="s">
        <v>16</v>
      </c>
      <c r="G17" s="161"/>
      <c r="H17" s="159">
        <v>421302</v>
      </c>
      <c r="I17" s="160"/>
      <c r="J17" s="161"/>
    </row>
    <row r="18" spans="1:10" ht="32.25" customHeight="1" x14ac:dyDescent="0.25">
      <c r="A18" s="185" t="s">
        <v>17</v>
      </c>
      <c r="B18" s="185"/>
      <c r="C18" s="223" t="s">
        <v>166</v>
      </c>
      <c r="D18" s="223"/>
      <c r="E18" s="223"/>
      <c r="F18" s="224" t="s">
        <v>18</v>
      </c>
      <c r="G18" s="224"/>
      <c r="H18" s="225" t="s">
        <v>241</v>
      </c>
      <c r="I18" s="225"/>
      <c r="J18" s="226"/>
    </row>
    <row r="19" spans="1:10" ht="15" customHeight="1" x14ac:dyDescent="0.25">
      <c r="A19" s="219" t="s">
        <v>19</v>
      </c>
      <c r="B19" s="220"/>
      <c r="C19" s="220"/>
      <c r="D19" s="220"/>
      <c r="E19" s="221"/>
      <c r="F19" s="227" t="s">
        <v>20</v>
      </c>
      <c r="G19" s="228"/>
      <c r="H19" s="228"/>
      <c r="I19" s="228"/>
      <c r="J19" s="229"/>
    </row>
    <row r="20" spans="1:10" x14ac:dyDescent="0.25">
      <c r="A20" s="208"/>
      <c r="B20" s="209"/>
      <c r="C20" s="209"/>
      <c r="D20" s="209"/>
      <c r="E20" s="222"/>
      <c r="F20" s="230"/>
      <c r="G20" s="231"/>
      <c r="H20" s="231"/>
      <c r="I20" s="231"/>
      <c r="J20" s="232"/>
    </row>
    <row r="21" spans="1:10" ht="15" customHeight="1" x14ac:dyDescent="0.25">
      <c r="A21" s="219" t="s">
        <v>21</v>
      </c>
      <c r="B21" s="220"/>
      <c r="C21" s="220"/>
      <c r="D21" s="220"/>
      <c r="E21" s="221"/>
      <c r="F21" s="219" t="s">
        <v>22</v>
      </c>
      <c r="G21" s="220"/>
      <c r="H21" s="220"/>
      <c r="I21" s="220"/>
      <c r="J21" s="221"/>
    </row>
    <row r="22" spans="1:10" x14ac:dyDescent="0.25">
      <c r="A22" s="208"/>
      <c r="B22" s="209"/>
      <c r="C22" s="209"/>
      <c r="D22" s="209"/>
      <c r="E22" s="222"/>
      <c r="F22" s="208"/>
      <c r="G22" s="209"/>
      <c r="H22" s="209"/>
      <c r="I22" s="209"/>
      <c r="J22" s="222"/>
    </row>
    <row r="23" spans="1:10" ht="15" customHeight="1" x14ac:dyDescent="0.25">
      <c r="A23" s="159" t="s">
        <v>23</v>
      </c>
      <c r="B23" s="160"/>
      <c r="C23" s="160"/>
      <c r="D23" s="160"/>
      <c r="E23" s="161"/>
      <c r="F23" s="242" t="s">
        <v>24</v>
      </c>
      <c r="G23" s="243"/>
      <c r="H23" s="243"/>
      <c r="I23" s="243"/>
      <c r="J23" s="4"/>
    </row>
    <row r="24" spans="1:10" x14ac:dyDescent="0.25">
      <c r="A24" s="159" t="s">
        <v>25</v>
      </c>
      <c r="B24" s="160"/>
      <c r="C24" s="160"/>
      <c r="D24" s="160"/>
      <c r="E24" s="161"/>
      <c r="F24" s="267" t="s">
        <v>26</v>
      </c>
      <c r="G24" s="268"/>
      <c r="H24" s="268"/>
      <c r="I24" s="268"/>
      <c r="J24" s="269"/>
    </row>
    <row r="25" spans="1:10" ht="15" customHeight="1" x14ac:dyDescent="0.25">
      <c r="A25" s="159" t="s">
        <v>27</v>
      </c>
      <c r="B25" s="160"/>
      <c r="C25" s="160"/>
      <c r="D25" s="160"/>
      <c r="E25" s="161"/>
      <c r="F25" s="242" t="s">
        <v>28</v>
      </c>
      <c r="G25" s="243"/>
      <c r="H25" s="243"/>
      <c r="I25" s="243"/>
      <c r="J25" s="4"/>
    </row>
    <row r="26" spans="1:10" x14ac:dyDescent="0.25">
      <c r="A26" s="179" t="s">
        <v>29</v>
      </c>
      <c r="B26" s="180"/>
      <c r="C26" s="180"/>
      <c r="D26" s="180"/>
      <c r="E26" s="201"/>
      <c r="F26" s="210" t="s">
        <v>30</v>
      </c>
      <c r="G26" s="211"/>
      <c r="H26" s="211"/>
      <c r="I26" s="211"/>
      <c r="J26" s="212"/>
    </row>
    <row r="27" spans="1:10" s="32" customFormat="1" x14ac:dyDescent="0.25">
      <c r="A27" s="213" t="s">
        <v>31</v>
      </c>
      <c r="B27" s="214"/>
      <c r="C27" s="213" t="s">
        <v>32</v>
      </c>
      <c r="D27" s="214"/>
      <c r="E27" s="213" t="s">
        <v>33</v>
      </c>
      <c r="F27" s="214"/>
      <c r="G27" s="213" t="s">
        <v>34</v>
      </c>
      <c r="H27" s="214"/>
      <c r="I27" s="213" t="s">
        <v>35</v>
      </c>
      <c r="J27" s="214"/>
    </row>
    <row r="28" spans="1:10" x14ac:dyDescent="0.25">
      <c r="A28" s="213" t="s">
        <v>36</v>
      </c>
      <c r="B28" s="214"/>
      <c r="C28" s="213" t="s">
        <v>37</v>
      </c>
      <c r="D28" s="214"/>
      <c r="E28" s="213" t="s">
        <v>37</v>
      </c>
      <c r="F28" s="214"/>
      <c r="G28" s="213" t="s">
        <v>37</v>
      </c>
      <c r="H28" s="214"/>
      <c r="I28" s="213" t="s">
        <v>37</v>
      </c>
      <c r="J28" s="214"/>
    </row>
    <row r="29" spans="1:10" x14ac:dyDescent="0.25">
      <c r="A29" s="191" t="s">
        <v>38</v>
      </c>
      <c r="B29" s="192"/>
      <c r="C29" s="191" t="s">
        <v>177</v>
      </c>
      <c r="D29" s="192"/>
      <c r="E29" s="191" t="s">
        <v>177</v>
      </c>
      <c r="F29" s="192"/>
      <c r="G29" s="191" t="s">
        <v>177</v>
      </c>
      <c r="H29" s="192"/>
      <c r="I29" s="191" t="s">
        <v>13</v>
      </c>
      <c r="J29" s="192"/>
    </row>
    <row r="30" spans="1:10" x14ac:dyDescent="0.25">
      <c r="A30" s="159" t="s">
        <v>39</v>
      </c>
      <c r="B30" s="160"/>
      <c r="C30" s="160"/>
      <c r="D30" s="160"/>
      <c r="E30" s="160"/>
      <c r="F30" s="160"/>
      <c r="G30" s="160"/>
      <c r="H30" s="160"/>
      <c r="I30" s="160"/>
      <c r="J30" s="161"/>
    </row>
    <row r="31" spans="1:10" x14ac:dyDescent="0.25">
      <c r="A31" s="159" t="s">
        <v>40</v>
      </c>
      <c r="B31" s="160"/>
      <c r="C31" s="160"/>
      <c r="D31" s="160"/>
      <c r="E31" s="160"/>
      <c r="F31" s="160"/>
      <c r="G31" s="160"/>
      <c r="H31" s="160"/>
      <c r="I31" s="160"/>
      <c r="J31" s="161"/>
    </row>
    <row r="32" spans="1:10" x14ac:dyDescent="0.25">
      <c r="A32" s="165" t="s">
        <v>41</v>
      </c>
      <c r="B32" s="167"/>
      <c r="C32" s="159" t="s">
        <v>232</v>
      </c>
      <c r="D32" s="160"/>
      <c r="E32" s="160"/>
      <c r="F32" s="160"/>
      <c r="G32" s="160"/>
      <c r="H32" s="160"/>
      <c r="I32" s="160"/>
      <c r="J32" s="161"/>
    </row>
    <row r="33" spans="1:10" x14ac:dyDescent="0.25">
      <c r="A33" s="165" t="s">
        <v>233</v>
      </c>
      <c r="B33" s="167"/>
      <c r="C33" s="205" t="s">
        <v>234</v>
      </c>
      <c r="D33" s="160"/>
      <c r="E33" s="160"/>
      <c r="F33" s="160"/>
      <c r="G33" s="160"/>
      <c r="H33" s="160"/>
      <c r="I33" s="160"/>
      <c r="J33" s="161"/>
    </row>
    <row r="34" spans="1:10" x14ac:dyDescent="0.25">
      <c r="A34" s="165" t="s">
        <v>42</v>
      </c>
      <c r="B34" s="166"/>
      <c r="C34" s="166"/>
      <c r="D34" s="166"/>
      <c r="E34" s="166"/>
      <c r="F34" s="166"/>
      <c r="G34" s="166"/>
      <c r="H34" s="166"/>
      <c r="I34" s="166"/>
      <c r="J34" s="167"/>
    </row>
    <row r="35" spans="1:10" ht="15" customHeight="1" x14ac:dyDescent="0.25">
      <c r="A35" s="171" t="s">
        <v>43</v>
      </c>
      <c r="B35" s="172"/>
      <c r="C35" s="172"/>
      <c r="D35" s="172"/>
      <c r="E35" s="173"/>
      <c r="F35" s="206" t="s">
        <v>44</v>
      </c>
      <c r="G35" s="207"/>
      <c r="H35" s="207"/>
      <c r="I35" s="207"/>
      <c r="J35" s="5"/>
    </row>
    <row r="36" spans="1:10" ht="15" customHeight="1" x14ac:dyDescent="0.25">
      <c r="A36" s="208" t="s">
        <v>45</v>
      </c>
      <c r="B36" s="209"/>
      <c r="C36" s="209"/>
      <c r="D36" s="209"/>
      <c r="E36" s="209"/>
      <c r="F36" s="171" t="s">
        <v>46</v>
      </c>
      <c r="G36" s="172"/>
      <c r="H36" s="172"/>
      <c r="I36" s="172"/>
      <c r="J36" s="173"/>
    </row>
    <row r="37" spans="1:10" x14ac:dyDescent="0.25">
      <c r="A37" s="165" t="s">
        <v>47</v>
      </c>
      <c r="B37" s="166"/>
      <c r="C37" s="166"/>
      <c r="D37" s="166"/>
      <c r="E37" s="166"/>
      <c r="F37" s="166"/>
      <c r="G37" s="166"/>
      <c r="H37" s="166"/>
      <c r="I37" s="166"/>
      <c r="J37" s="167"/>
    </row>
    <row r="38" spans="1:10" x14ac:dyDescent="0.25">
      <c r="A38" s="159" t="s">
        <v>48</v>
      </c>
      <c r="B38" s="160"/>
      <c r="C38" s="160"/>
      <c r="D38" s="160"/>
      <c r="E38" s="161"/>
      <c r="F38" s="202">
        <v>9637.16</v>
      </c>
      <c r="G38" s="203"/>
      <c r="H38" s="203"/>
      <c r="I38" s="203"/>
      <c r="J38" s="204"/>
    </row>
    <row r="39" spans="1:10" x14ac:dyDescent="0.25">
      <c r="A39" s="159" t="s">
        <v>49</v>
      </c>
      <c r="B39" s="160"/>
      <c r="C39" s="160"/>
      <c r="D39" s="160"/>
      <c r="E39" s="161"/>
      <c r="F39" s="198">
        <v>0.95</v>
      </c>
      <c r="G39" s="199"/>
      <c r="H39" s="199"/>
      <c r="I39" s="199"/>
      <c r="J39" s="200"/>
    </row>
    <row r="40" spans="1:10" x14ac:dyDescent="0.25">
      <c r="A40" s="159" t="s">
        <v>50</v>
      </c>
      <c r="B40" s="160"/>
      <c r="C40" s="160"/>
      <c r="D40" s="160"/>
      <c r="E40" s="161"/>
      <c r="F40" s="198">
        <v>0</v>
      </c>
      <c r="G40" s="199"/>
      <c r="H40" s="199"/>
      <c r="I40" s="199"/>
      <c r="J40" s="200"/>
    </row>
    <row r="41" spans="1:10" x14ac:dyDescent="0.25">
      <c r="A41" s="159" t="s">
        <v>51</v>
      </c>
      <c r="B41" s="160"/>
      <c r="C41" s="160"/>
      <c r="D41" s="160"/>
      <c r="E41" s="161"/>
      <c r="F41" s="198">
        <f>F39+F40</f>
        <v>0.95</v>
      </c>
      <c r="G41" s="199"/>
      <c r="H41" s="199"/>
      <c r="I41" s="199"/>
      <c r="J41" s="200"/>
    </row>
    <row r="42" spans="1:10" x14ac:dyDescent="0.25">
      <c r="A42" s="159" t="s">
        <v>52</v>
      </c>
      <c r="B42" s="160"/>
      <c r="C42" s="160"/>
      <c r="D42" s="160"/>
      <c r="E42" s="161"/>
      <c r="F42" s="198">
        <f>F38*F41</f>
        <v>9155.3019999999997</v>
      </c>
      <c r="G42" s="199"/>
      <c r="H42" s="199"/>
      <c r="I42" s="199"/>
      <c r="J42" s="200"/>
    </row>
    <row r="43" spans="1:10" x14ac:dyDescent="0.25">
      <c r="A43" s="179" t="s">
        <v>53</v>
      </c>
      <c r="B43" s="180"/>
      <c r="C43" s="180"/>
      <c r="D43" s="180"/>
      <c r="E43" s="201"/>
      <c r="F43" s="179" t="s">
        <v>175</v>
      </c>
      <c r="G43" s="180"/>
      <c r="H43" s="180"/>
      <c r="I43" s="180"/>
      <c r="J43" s="201"/>
    </row>
    <row r="44" spans="1:10" x14ac:dyDescent="0.25">
      <c r="A44" s="165" t="s">
        <v>54</v>
      </c>
      <c r="B44" s="166"/>
      <c r="C44" s="166"/>
      <c r="D44" s="166"/>
      <c r="E44" s="166"/>
      <c r="F44" s="166"/>
      <c r="G44" s="166"/>
      <c r="H44" s="166"/>
      <c r="I44" s="166"/>
      <c r="J44" s="167"/>
    </row>
    <row r="45" spans="1:10" x14ac:dyDescent="0.25">
      <c r="A45" s="171" t="s">
        <v>55</v>
      </c>
      <c r="B45" s="173"/>
      <c r="C45" s="162" t="s">
        <v>167</v>
      </c>
      <c r="D45" s="163"/>
      <c r="E45" s="163"/>
      <c r="F45" s="164"/>
      <c r="G45" s="6" t="s">
        <v>56</v>
      </c>
      <c r="H45" s="195">
        <v>43035</v>
      </c>
      <c r="I45" s="172"/>
      <c r="J45" s="173"/>
    </row>
    <row r="46" spans="1:10" x14ac:dyDescent="0.25">
      <c r="A46" s="171" t="s">
        <v>57</v>
      </c>
      <c r="B46" s="173"/>
      <c r="C46" s="162" t="str">
        <f>C45</f>
        <v>SROT/BSNA/2501/BP/KON-37/1502/2017</v>
      </c>
      <c r="D46" s="163"/>
      <c r="E46" s="163"/>
      <c r="F46" s="164"/>
      <c r="G46" s="6" t="s">
        <v>56</v>
      </c>
      <c r="H46" s="195">
        <f>H45</f>
        <v>43035</v>
      </c>
      <c r="I46" s="196"/>
      <c r="J46" s="197"/>
    </row>
    <row r="47" spans="1:10" ht="30" customHeight="1" x14ac:dyDescent="0.25">
      <c r="A47" s="219" t="s">
        <v>242</v>
      </c>
      <c r="B47" s="221"/>
      <c r="C47" s="162" t="s">
        <v>235</v>
      </c>
      <c r="D47" s="157"/>
      <c r="E47" s="157"/>
      <c r="F47" s="158"/>
      <c r="G47" s="7" t="s">
        <v>56</v>
      </c>
      <c r="H47" s="264">
        <v>44928</v>
      </c>
      <c r="I47" s="265"/>
      <c r="J47" s="266"/>
    </row>
    <row r="48" spans="1:10" ht="33" customHeight="1" x14ac:dyDescent="0.25">
      <c r="A48" s="208"/>
      <c r="B48" s="222"/>
      <c r="C48" s="162" t="s">
        <v>243</v>
      </c>
      <c r="D48" s="163"/>
      <c r="E48" s="163"/>
      <c r="F48" s="163"/>
      <c r="G48" s="163"/>
      <c r="H48" s="163"/>
      <c r="I48" s="163"/>
      <c r="J48" s="164"/>
    </row>
    <row r="49" spans="1:12" ht="15" customHeight="1" x14ac:dyDescent="0.25">
      <c r="A49" s="171" t="s">
        <v>58</v>
      </c>
      <c r="B49" s="173"/>
      <c r="C49" s="156" t="s">
        <v>37</v>
      </c>
      <c r="D49" s="157"/>
      <c r="E49" s="157"/>
      <c r="F49" s="158" t="s">
        <v>59</v>
      </c>
      <c r="G49" s="6" t="s">
        <v>56</v>
      </c>
      <c r="H49" s="171" t="s">
        <v>37</v>
      </c>
      <c r="I49" s="172" t="s">
        <v>37</v>
      </c>
      <c r="J49" s="173"/>
    </row>
    <row r="50" spans="1:12" x14ac:dyDescent="0.25">
      <c r="A50" s="185" t="s">
        <v>60</v>
      </c>
      <c r="B50" s="185"/>
      <c r="C50" s="185"/>
      <c r="D50" s="186">
        <f>H47</f>
        <v>44928</v>
      </c>
      <c r="E50" s="186"/>
      <c r="F50" s="159" t="s">
        <v>61</v>
      </c>
      <c r="G50" s="187"/>
      <c r="H50" s="171" t="s">
        <v>245</v>
      </c>
      <c r="I50" s="160"/>
      <c r="J50" s="161"/>
    </row>
    <row r="51" spans="1:12" x14ac:dyDescent="0.25">
      <c r="A51" s="188" t="s">
        <v>62</v>
      </c>
      <c r="B51" s="189"/>
      <c r="C51" s="189"/>
      <c r="D51" s="189"/>
      <c r="E51" s="189"/>
      <c r="F51" s="189"/>
      <c r="G51" s="189"/>
      <c r="H51" s="189"/>
      <c r="I51" s="189"/>
      <c r="J51" s="190"/>
    </row>
    <row r="52" spans="1:12" x14ac:dyDescent="0.25">
      <c r="A52" s="159" t="s">
        <v>63</v>
      </c>
      <c r="B52" s="160"/>
      <c r="C52" s="161"/>
      <c r="D52" s="191">
        <f>F42</f>
        <v>9155.3019999999997</v>
      </c>
      <c r="E52" s="192"/>
      <c r="F52" s="193" t="s">
        <v>64</v>
      </c>
      <c r="G52" s="193"/>
      <c r="H52" s="193"/>
      <c r="I52" s="194">
        <v>182</v>
      </c>
      <c r="J52" s="194"/>
    </row>
    <row r="53" spans="1:12" ht="47.25" customHeight="1" x14ac:dyDescent="0.25">
      <c r="A53" s="179" t="s">
        <v>65</v>
      </c>
      <c r="B53" s="180"/>
      <c r="C53" s="261" t="s">
        <v>194</v>
      </c>
      <c r="D53" s="262"/>
      <c r="E53" s="262"/>
      <c r="F53" s="262"/>
      <c r="G53" s="262"/>
      <c r="H53" s="262"/>
      <c r="I53" s="262"/>
      <c r="J53" s="263"/>
    </row>
    <row r="54" spans="1:12" ht="47.25" customHeight="1" x14ac:dyDescent="0.25">
      <c r="A54" s="179" t="s">
        <v>236</v>
      </c>
      <c r="B54" s="180"/>
      <c r="C54" s="261" t="s">
        <v>237</v>
      </c>
      <c r="D54" s="262"/>
      <c r="E54" s="262"/>
      <c r="F54" s="262"/>
      <c r="G54" s="262"/>
      <c r="H54" s="262"/>
      <c r="I54" s="262"/>
      <c r="J54" s="263"/>
    </row>
    <row r="55" spans="1:12" x14ac:dyDescent="0.25">
      <c r="A55" s="159" t="s">
        <v>66</v>
      </c>
      <c r="B55" s="160"/>
      <c r="C55" s="160"/>
      <c r="D55" s="171" t="s">
        <v>67</v>
      </c>
      <c r="E55" s="172"/>
      <c r="F55" s="172"/>
      <c r="G55" s="172"/>
      <c r="H55" s="172"/>
      <c r="I55" s="172"/>
      <c r="J55" s="173"/>
    </row>
    <row r="56" spans="1:12" ht="15.75" thickBot="1" x14ac:dyDescent="0.3">
      <c r="A56" s="159" t="s">
        <v>68</v>
      </c>
      <c r="B56" s="160"/>
      <c r="C56" s="160"/>
      <c r="D56" s="160"/>
      <c r="E56" s="160"/>
      <c r="F56" s="160"/>
      <c r="G56" s="160"/>
      <c r="H56" s="160"/>
      <c r="I56" s="160"/>
      <c r="J56" s="161"/>
    </row>
    <row r="57" spans="1:12" customFormat="1" ht="15.75" customHeight="1" x14ac:dyDescent="0.25">
      <c r="A57" s="89" t="s">
        <v>195</v>
      </c>
      <c r="B57" s="90"/>
      <c r="C57" s="91" t="s">
        <v>228</v>
      </c>
      <c r="D57" s="92"/>
      <c r="E57" s="92"/>
      <c r="F57" s="92"/>
      <c r="G57" s="92"/>
      <c r="H57" s="92"/>
      <c r="I57" s="92"/>
      <c r="J57" s="93"/>
      <c r="K57" s="36" t="str">
        <f ca="1">(IF(F63&gt;99%,"All work completed. Please provide OC.",IF(F63&gt;89.8%,"Plinth, RCC, Brick, Plaster, Flooring, Painting work Completed. Finishing work is in process.",IF(F63&lt;94%,(IF(C63=0,"Work not yet Started.",IF(D63=25%,"Piling work in process",IF(D63=50%,"Excavation work in process",IF(D63=100%,"Excavation work Completed. ","0")))&amp;(IF(C64=0%,"",IF(C64=L65,"Footing work is process",IF(C64=L66,"Footing work Completed",IF(C64=L67,"1st Basement Completed",IF(C64=L68,"1st &amp; 2nd Basement Completed",IF(C64=L69,"1st to 3rd Basement Completed",IF(C64=L70,"1st to 4th Basement Completed",IF(C64=L71,"Plinth work is process",IF(C64=L72,"Plinth work completed","0")))))))))))&amp;(IF(C65=(D58+G58+I58),", RCC Slab",IF(C65&gt;0,", RCC upto "&amp;C65&amp;" Slab",""))&amp;(IF(C66=I58,", Brickwork",IF(C66&gt;0,", Brickwork upto "&amp;C66&amp;" Floor",""))&amp;(IF(C67=I58,", Internal Plaster",IF(C67&gt;0,", Internal Plaster upto "&amp;C67&amp;" Floor",""))&amp;(IF(C68=I58,", External Plaster",IF(C68&gt;0,", External Plaster upto "&amp;C68&amp;" Floor",""))&amp;(IF(C69=I58,", Flooring",IF(C69&gt;0,", Flooring upto "&amp;C69&amp;" Floor",""))&amp;(IF(C70=I58,", Painting",IF(C70&gt;0,", Painting upto "&amp;C70&amp;" Floor",""))&amp;(IF(C71&gt;0,", Finishing upto "&amp;C71&amp;" Floor","")&amp;(IF(C65&gt;0.5," Completed",""))))))))))))))</f>
        <v>All work completed. Please provide OC.</v>
      </c>
      <c r="L57" s="37"/>
    </row>
    <row r="58" spans="1:12" customFormat="1" ht="15.75" x14ac:dyDescent="0.25">
      <c r="A58" s="53" t="s">
        <v>196</v>
      </c>
      <c r="B58" s="54">
        <v>0</v>
      </c>
      <c r="C58" s="54" t="s">
        <v>197</v>
      </c>
      <c r="D58" s="54">
        <v>1</v>
      </c>
      <c r="E58" s="94" t="s">
        <v>198</v>
      </c>
      <c r="F58" s="95"/>
      <c r="G58" s="54">
        <v>0</v>
      </c>
      <c r="H58" s="54" t="s">
        <v>199</v>
      </c>
      <c r="I58" s="94">
        <f ca="1">--TRIM(RIGHT(SUBSTITUTE(LEFT(C57,_xlfn.AGGREGATE(16,6,FIND({0,1,2,3,4,5,6,7,8,9},C57,ROW(INDIRECT("1:"&amp;LEN(C57)))),1))," ",REPT(" ",LEN(C57))),LEN(C57)))</f>
        <v>11</v>
      </c>
      <c r="J58" s="96"/>
      <c r="K58" s="40"/>
      <c r="L58" s="41"/>
    </row>
    <row r="59" spans="1:12" customFormat="1" ht="15.75" x14ac:dyDescent="0.25">
      <c r="A59" s="69" t="s">
        <v>200</v>
      </c>
      <c r="B59" s="70"/>
      <c r="C59" s="71" t="str">
        <f ca="1">K57</f>
        <v>All work completed. Please provide OC.</v>
      </c>
      <c r="D59" s="72"/>
      <c r="E59" s="72"/>
      <c r="F59" s="72"/>
      <c r="G59" s="72"/>
      <c r="H59" s="72"/>
      <c r="I59" s="72"/>
      <c r="J59" s="73"/>
      <c r="K59" s="40" t="s">
        <v>201</v>
      </c>
      <c r="L59" s="41"/>
    </row>
    <row r="60" spans="1:12" s="57" customFormat="1" ht="15.75" x14ac:dyDescent="0.25">
      <c r="A60" s="252" t="s">
        <v>204</v>
      </c>
      <c r="B60" s="253"/>
      <c r="C60" s="256">
        <v>1</v>
      </c>
      <c r="D60" s="257"/>
      <c r="E60" s="257"/>
      <c r="F60" s="257" t="s">
        <v>205</v>
      </c>
      <c r="G60" s="257"/>
      <c r="H60" s="256">
        <v>1</v>
      </c>
      <c r="I60" s="257"/>
      <c r="J60" s="259"/>
      <c r="K60" s="55"/>
      <c r="L60" s="56"/>
    </row>
    <row r="61" spans="1:12" s="57" customFormat="1" ht="16.5" thickBot="1" x14ac:dyDescent="0.3">
      <c r="A61" s="254"/>
      <c r="B61" s="255"/>
      <c r="C61" s="258"/>
      <c r="D61" s="258"/>
      <c r="E61" s="258"/>
      <c r="F61" s="258"/>
      <c r="G61" s="258"/>
      <c r="H61" s="258"/>
      <c r="I61" s="258"/>
      <c r="J61" s="260"/>
      <c r="K61" s="55"/>
      <c r="L61" s="56"/>
    </row>
    <row r="62" spans="1:12" customFormat="1" ht="15.75" hidden="1" customHeight="1" x14ac:dyDescent="0.25">
      <c r="A62" s="181" t="s">
        <v>69</v>
      </c>
      <c r="B62" s="182"/>
      <c r="C62" s="58" t="s">
        <v>202</v>
      </c>
      <c r="D62" s="183" t="s">
        <v>203</v>
      </c>
      <c r="E62" s="183"/>
      <c r="F62" s="183" t="s">
        <v>204</v>
      </c>
      <c r="G62" s="183"/>
      <c r="H62" s="183" t="s">
        <v>205</v>
      </c>
      <c r="I62" s="183"/>
      <c r="J62" s="184"/>
      <c r="K62" s="42" t="s">
        <v>206</v>
      </c>
      <c r="L62" s="43">
        <f ca="1">I58*25%</f>
        <v>2.75</v>
      </c>
    </row>
    <row r="63" spans="1:12" customFormat="1" ht="15.75" hidden="1" customHeight="1" x14ac:dyDescent="0.25">
      <c r="A63" s="61" t="s">
        <v>207</v>
      </c>
      <c r="B63" s="62"/>
      <c r="C63" s="50">
        <f ca="1">L64</f>
        <v>11</v>
      </c>
      <c r="D63" s="63">
        <f ca="1">((100/I58)*C63)/100</f>
        <v>1.0000000000000002</v>
      </c>
      <c r="E63" s="64"/>
      <c r="F63" s="78">
        <f ca="1">(((C64/I58*10)+(40/(D58+G58+I58)*C65)+(7.5/(I58)*C66)+(7.5/(I58)*C67)+(10/I58*C68)+(10/I58*C69)+(5/I58*C70)+(5/I58*C71)+(5/I58*C72))/100)</f>
        <v>1</v>
      </c>
      <c r="G63" s="78"/>
      <c r="H63" s="80">
        <f ca="1">((((C63/I58)*20)+((C64/I58)*25)+(30/(I58+G58+D58)*C65)+(5/I58*C66)+(5/I58*C67)+(5/I58*C68)+(5/I58*C69)+(0/I58*C70)+(0/I58*C71)+(5/I58*C72))/100)</f>
        <v>1</v>
      </c>
      <c r="I63" s="81"/>
      <c r="J63" s="82"/>
      <c r="K63" s="42" t="s">
        <v>208</v>
      </c>
      <c r="L63" s="44">
        <f ca="1">I58*50%</f>
        <v>5.5</v>
      </c>
    </row>
    <row r="64" spans="1:12" customFormat="1" ht="15.75" hidden="1" x14ac:dyDescent="0.25">
      <c r="A64" s="61" t="s">
        <v>70</v>
      </c>
      <c r="B64" s="62"/>
      <c r="C64" s="51">
        <f ca="1">L72</f>
        <v>11</v>
      </c>
      <c r="D64" s="63">
        <f ca="1">((100/I58)*C64)/100</f>
        <v>1.0000000000000002</v>
      </c>
      <c r="E64" s="64"/>
      <c r="F64" s="78"/>
      <c r="G64" s="78"/>
      <c r="H64" s="83"/>
      <c r="I64" s="84"/>
      <c r="J64" s="85"/>
      <c r="K64" s="42" t="s">
        <v>209</v>
      </c>
      <c r="L64" s="44">
        <f ca="1">I58</f>
        <v>11</v>
      </c>
    </row>
    <row r="65" spans="1:16" customFormat="1" ht="15.75" hidden="1" customHeight="1" x14ac:dyDescent="0.25">
      <c r="A65" s="97" t="s">
        <v>210</v>
      </c>
      <c r="B65" s="98"/>
      <c r="C65" s="51">
        <v>12</v>
      </c>
      <c r="D65" s="63">
        <f ca="1">((100/(D58+G58+I58))*C65)/100</f>
        <v>1</v>
      </c>
      <c r="E65" s="64"/>
      <c r="F65" s="78"/>
      <c r="G65" s="78"/>
      <c r="H65" s="83"/>
      <c r="I65" s="84"/>
      <c r="J65" s="85"/>
      <c r="K65" s="42" t="s">
        <v>211</v>
      </c>
      <c r="L65" s="45">
        <f ca="1">(IF(B58&gt;1,(I58/(B58+2)),I58/4))</f>
        <v>2.75</v>
      </c>
    </row>
    <row r="66" spans="1:16" customFormat="1" ht="15.75" hidden="1" customHeight="1" x14ac:dyDescent="0.25">
      <c r="A66" s="61" t="s">
        <v>212</v>
      </c>
      <c r="B66" s="62" t="s">
        <v>213</v>
      </c>
      <c r="C66" s="50">
        <v>11</v>
      </c>
      <c r="D66" s="63">
        <f ca="1">((100/I58)*C66)/100</f>
        <v>1.0000000000000002</v>
      </c>
      <c r="E66" s="64"/>
      <c r="F66" s="78"/>
      <c r="G66" s="78"/>
      <c r="H66" s="83"/>
      <c r="I66" s="84"/>
      <c r="J66" s="85"/>
      <c r="K66" s="42" t="s">
        <v>214</v>
      </c>
      <c r="L66" s="45">
        <f ca="1">(IF(B58&gt;1,(I58/(B58+2)+L65),I58/4+L65))</f>
        <v>5.5</v>
      </c>
    </row>
    <row r="67" spans="1:16" customFormat="1" ht="15.75" hidden="1" customHeight="1" x14ac:dyDescent="0.25">
      <c r="A67" s="61" t="s">
        <v>215</v>
      </c>
      <c r="B67" s="62" t="s">
        <v>213</v>
      </c>
      <c r="C67" s="50">
        <v>11</v>
      </c>
      <c r="D67" s="63">
        <f ca="1">((100/I58)*C67)/100</f>
        <v>1.0000000000000002</v>
      </c>
      <c r="E67" s="64"/>
      <c r="F67" s="78"/>
      <c r="G67" s="78"/>
      <c r="H67" s="83"/>
      <c r="I67" s="84"/>
      <c r="J67" s="85"/>
      <c r="K67" s="42" t="s">
        <v>216</v>
      </c>
      <c r="L67" s="45">
        <f>(IF(B58&gt;1,(I58/(B58+2)+L66),0))</f>
        <v>0</v>
      </c>
    </row>
    <row r="68" spans="1:16" customFormat="1" ht="15.75" hidden="1" customHeight="1" x14ac:dyDescent="0.25">
      <c r="A68" s="61" t="s">
        <v>217</v>
      </c>
      <c r="B68" s="62" t="s">
        <v>218</v>
      </c>
      <c r="C68" s="50">
        <v>11</v>
      </c>
      <c r="D68" s="63">
        <f ca="1">((100/(I58))*C68)/100</f>
        <v>1.0000000000000002</v>
      </c>
      <c r="E68" s="64"/>
      <c r="F68" s="78"/>
      <c r="G68" s="78"/>
      <c r="H68" s="83"/>
      <c r="I68" s="84"/>
      <c r="J68" s="85"/>
      <c r="K68" s="42" t="s">
        <v>219</v>
      </c>
      <c r="L68" s="45">
        <f>(IF(B58&gt;2,(I58/(B58+2)+L67),0))</f>
        <v>0</v>
      </c>
    </row>
    <row r="69" spans="1:16" customFormat="1" ht="15.75" hidden="1" customHeight="1" x14ac:dyDescent="0.25">
      <c r="A69" s="61" t="s">
        <v>220</v>
      </c>
      <c r="B69" s="62" t="s">
        <v>220</v>
      </c>
      <c r="C69" s="50">
        <v>11</v>
      </c>
      <c r="D69" s="63">
        <f ca="1">((100/I58)*C69)/100</f>
        <v>1.0000000000000002</v>
      </c>
      <c r="E69" s="64"/>
      <c r="F69" s="78"/>
      <c r="G69" s="78"/>
      <c r="H69" s="83"/>
      <c r="I69" s="84"/>
      <c r="J69" s="85"/>
      <c r="K69" s="42" t="s">
        <v>221</v>
      </c>
      <c r="L69" s="46">
        <f>(IF(B58&gt;3,(I58/(B58+2)+L68),0))</f>
        <v>0</v>
      </c>
    </row>
    <row r="70" spans="1:16" customFormat="1" ht="15.75" hidden="1" customHeight="1" x14ac:dyDescent="0.25">
      <c r="A70" s="61" t="s">
        <v>222</v>
      </c>
      <c r="B70" s="62"/>
      <c r="C70" s="50">
        <v>11</v>
      </c>
      <c r="D70" s="63">
        <f ca="1">((100/I58)*C70)/100</f>
        <v>1.0000000000000002</v>
      </c>
      <c r="E70" s="64"/>
      <c r="F70" s="78"/>
      <c r="G70" s="78"/>
      <c r="H70" s="83"/>
      <c r="I70" s="84"/>
      <c r="J70" s="85"/>
      <c r="K70" s="42" t="s">
        <v>223</v>
      </c>
      <c r="L70" s="45">
        <f>(IF(B58&gt;4,(I58/(B58+2)+L69),0))</f>
        <v>0</v>
      </c>
    </row>
    <row r="71" spans="1:16" customFormat="1" ht="15.75" hidden="1" customHeight="1" x14ac:dyDescent="0.25">
      <c r="A71" s="61" t="s">
        <v>224</v>
      </c>
      <c r="B71" s="62" t="s">
        <v>224</v>
      </c>
      <c r="C71" s="50">
        <v>11</v>
      </c>
      <c r="D71" s="63">
        <f ca="1">((100/(I58))*C71)/100</f>
        <v>1.0000000000000002</v>
      </c>
      <c r="E71" s="64"/>
      <c r="F71" s="78"/>
      <c r="G71" s="78"/>
      <c r="H71" s="83"/>
      <c r="I71" s="84"/>
      <c r="J71" s="85"/>
      <c r="K71" s="42" t="s">
        <v>225</v>
      </c>
      <c r="L71" s="45">
        <f ca="1">(IF(B58=1,(I58/(B58+3)+L66),IF(B58=0,(I58/4+L66),IF(B58&gt;1,0))))</f>
        <v>8.25</v>
      </c>
    </row>
    <row r="72" spans="1:16" customFormat="1" ht="16.5" hidden="1" customHeight="1" thickBot="1" x14ac:dyDescent="0.3">
      <c r="A72" s="65" t="s">
        <v>226</v>
      </c>
      <c r="B72" s="66"/>
      <c r="C72" s="52">
        <v>11</v>
      </c>
      <c r="D72" s="67">
        <f ca="1">((100/(I58))*C72)/100</f>
        <v>1.0000000000000002</v>
      </c>
      <c r="E72" s="68"/>
      <c r="F72" s="79"/>
      <c r="G72" s="79"/>
      <c r="H72" s="86"/>
      <c r="I72" s="87"/>
      <c r="J72" s="88"/>
      <c r="K72" s="47" t="s">
        <v>227</v>
      </c>
      <c r="L72" s="48">
        <f ca="1">(IF(B58&gt;1.5,(I58/(B58+2)+L66+MAX(0,L67-L66)+MAX(0,L68-L67)+MAX(0,L69-L68)+MAX(0,L70-L69)+MAX(0,L71-L70)),IF(B58=1,(I58/(B58+3)+L71),IF(B58=0,I58/4+L71))))</f>
        <v>11</v>
      </c>
    </row>
    <row r="73" spans="1:16" customFormat="1" ht="15.75" customHeight="1" x14ac:dyDescent="0.25">
      <c r="A73" s="89" t="s">
        <v>195</v>
      </c>
      <c r="B73" s="90"/>
      <c r="C73" s="91" t="s">
        <v>238</v>
      </c>
      <c r="D73" s="92"/>
      <c r="E73" s="92"/>
      <c r="F73" s="92"/>
      <c r="G73" s="92"/>
      <c r="H73" s="92"/>
      <c r="I73" s="92"/>
      <c r="J73" s="93"/>
      <c r="K73" s="36" t="str">
        <f ca="1">(IF(F77&gt;99%,"All work completed. Please provide OC.",IF(F77&gt;89.8%,"Plinth, RCC, Brick, Plaster, Flooring, Painting work Completed. Finishing work is in process.",IF(F77&lt;94%,(IF(C77=0,"Work not yet Started.",IF(D77=25%,"Piling work in process",IF(D77=50%,"Excavation work in process",IF(D77=100%,"Excavation work Completed. ","0")))&amp;(IF(C78=0%,"",IF(C78=L79,"Footing work is process",IF(C78=L80,"Footing work Completed",IF(C78=L81,"1st Basement Completed",IF(C78=L82,"1st &amp; 2nd Basement Completed",IF(C78=L83,"1st to 3rd Basement Completed",IF(C78=L84,"1st to 4th Basement Completed",IF(C78=L85,"Plinth work is process",IF(C78=L86,"Plinth work completed","0")))))))))))&amp;(IF(C79=(D74+G74+I74),", RCC Slab",IF(C79&gt;0,", RCC upto "&amp;C79&amp;" Slab",""))&amp;(IF(C80=I74,", Brickwork",IF(C80&gt;0,", Brickwork upto "&amp;C80&amp;" Floor",""))&amp;(IF(C81=I74,", Internal Plaster",IF(C81&gt;0,", Internal Plaster upto "&amp;C81&amp;" Floor",""))&amp;(IF(C82=I74,", External Plaster",IF(C82&gt;0,", External Plaster upto "&amp;C82&amp;" Floor",""))&amp;(IF(C83=I74,", Flooring",IF(C83&gt;0,", Flooring upto "&amp;C83&amp;" Floor",""))&amp;(IF(C84=I74,", Painting",IF(C84&gt;0,", Painting upto "&amp;C84&amp;" Floor",""))&amp;(IF(C85&gt;0,", Finishing upto "&amp;C85&amp;" Floor","")&amp;(IF(C79&gt;0.5," Completed",""))))))))))))))</f>
        <v>Excavation work Completed. Plinth work completed, RCC upto 1 Slab Completed</v>
      </c>
      <c r="L73" s="37"/>
    </row>
    <row r="74" spans="1:16" customFormat="1" ht="15.75" x14ac:dyDescent="0.25">
      <c r="A74" s="38" t="s">
        <v>196</v>
      </c>
      <c r="B74" s="39">
        <v>0</v>
      </c>
      <c r="C74" s="39" t="s">
        <v>197</v>
      </c>
      <c r="D74" s="39">
        <v>1</v>
      </c>
      <c r="E74" s="94" t="s">
        <v>198</v>
      </c>
      <c r="F74" s="95"/>
      <c r="G74" s="39">
        <v>0</v>
      </c>
      <c r="H74" s="39" t="s">
        <v>199</v>
      </c>
      <c r="I74" s="94">
        <f ca="1">--TRIM(RIGHT(SUBSTITUTE(LEFT(C73,_xlfn.AGGREGATE(16,6,FIND({0,1,2,3,4,5,6,7,8,9},C73,ROW(INDIRECT("1:"&amp;LEN(C73)))),1))," ",REPT(" ",LEN(C73))),LEN(C73)))</f>
        <v>13</v>
      </c>
      <c r="J74" s="96"/>
      <c r="K74" s="40"/>
      <c r="L74" s="41"/>
    </row>
    <row r="75" spans="1:16" customFormat="1" ht="15.75" customHeight="1" x14ac:dyDescent="0.25">
      <c r="A75" s="69" t="s">
        <v>200</v>
      </c>
      <c r="B75" s="70"/>
      <c r="C75" s="71" t="str">
        <f ca="1">K73</f>
        <v>Excavation work Completed. Plinth work completed, RCC upto 1 Slab Completed</v>
      </c>
      <c r="D75" s="72"/>
      <c r="E75" s="72"/>
      <c r="F75" s="72"/>
      <c r="G75" s="72"/>
      <c r="H75" s="72"/>
      <c r="I75" s="72"/>
      <c r="J75" s="73"/>
      <c r="K75" s="40" t="s">
        <v>201</v>
      </c>
      <c r="L75" s="41"/>
    </row>
    <row r="76" spans="1:16" customFormat="1" ht="15.75" customHeight="1" x14ac:dyDescent="0.25">
      <c r="A76" s="74" t="s">
        <v>69</v>
      </c>
      <c r="B76" s="75"/>
      <c r="C76" s="49" t="s">
        <v>202</v>
      </c>
      <c r="D76" s="76" t="s">
        <v>203</v>
      </c>
      <c r="E76" s="76"/>
      <c r="F76" s="76" t="s">
        <v>204</v>
      </c>
      <c r="G76" s="76"/>
      <c r="H76" s="76" t="s">
        <v>205</v>
      </c>
      <c r="I76" s="76"/>
      <c r="J76" s="77"/>
      <c r="K76" s="42" t="s">
        <v>206</v>
      </c>
      <c r="L76" s="43">
        <f ca="1">I74*25%</f>
        <v>3.25</v>
      </c>
    </row>
    <row r="77" spans="1:16" customFormat="1" ht="15.75" customHeight="1" x14ac:dyDescent="0.25">
      <c r="A77" s="61" t="s">
        <v>207</v>
      </c>
      <c r="B77" s="62"/>
      <c r="C77" s="50">
        <f ca="1">L78</f>
        <v>13</v>
      </c>
      <c r="D77" s="63">
        <f ca="1">((100/I74)*C77)/100</f>
        <v>1</v>
      </c>
      <c r="E77" s="64"/>
      <c r="F77" s="78">
        <f ca="1">(((C78/I74*10)+(40/(D74+G74+I74)*C79)+(7.5/(I74)*C80)+(7.5/(I74)*C81)+(10/I74*C82)+(10/I74*C83)+(5/I74*C84)+(5/I74*C85)+(5/I74*C86))/100)</f>
        <v>0.12857142857142859</v>
      </c>
      <c r="G77" s="78"/>
      <c r="H77" s="80">
        <f ca="1">((((C77/I74)*20)+((C78/I74)*25)+(30/(I74+G74+D74)*C79)+(5/I74*C80)+(5/I74*C81)+(5/I74*C82)+(5/I74*C83)+(0/I74*C84)+(0/I74*C85)+(5/I74*C86))/100)</f>
        <v>0.47142857142857147</v>
      </c>
      <c r="I77" s="81"/>
      <c r="J77" s="82"/>
      <c r="K77" s="42" t="s">
        <v>208</v>
      </c>
      <c r="L77" s="44">
        <f ca="1">I74*50%</f>
        <v>6.5</v>
      </c>
      <c r="M77" s="59" t="s">
        <v>239</v>
      </c>
      <c r="N77" s="60"/>
      <c r="O77" s="60"/>
      <c r="P77" s="60"/>
    </row>
    <row r="78" spans="1:16" customFormat="1" ht="15.75" x14ac:dyDescent="0.25">
      <c r="A78" s="61" t="s">
        <v>70</v>
      </c>
      <c r="B78" s="62"/>
      <c r="C78" s="51">
        <f ca="1">L86</f>
        <v>13</v>
      </c>
      <c r="D78" s="63">
        <f ca="1">((100/I74)*C78)/100</f>
        <v>1</v>
      </c>
      <c r="E78" s="64"/>
      <c r="F78" s="78"/>
      <c r="G78" s="78"/>
      <c r="H78" s="83"/>
      <c r="I78" s="84"/>
      <c r="J78" s="85"/>
      <c r="K78" s="42" t="s">
        <v>209</v>
      </c>
      <c r="L78" s="44">
        <f ca="1">I74</f>
        <v>13</v>
      </c>
      <c r="M78" s="59"/>
      <c r="N78" s="60"/>
      <c r="O78" s="60"/>
      <c r="P78" s="60"/>
    </row>
    <row r="79" spans="1:16" customFormat="1" ht="15.75" customHeight="1" x14ac:dyDescent="0.25">
      <c r="A79" s="61" t="s">
        <v>210</v>
      </c>
      <c r="B79" s="62"/>
      <c r="C79" s="51">
        <v>1</v>
      </c>
      <c r="D79" s="63">
        <f ca="1">((100/(D74+G74+I74))*C79)/100</f>
        <v>7.1428571428571438E-2</v>
      </c>
      <c r="E79" s="64"/>
      <c r="F79" s="78"/>
      <c r="G79" s="78"/>
      <c r="H79" s="83"/>
      <c r="I79" s="84"/>
      <c r="J79" s="85"/>
      <c r="K79" s="42" t="s">
        <v>211</v>
      </c>
      <c r="L79" s="45">
        <f ca="1">(IF(B74&gt;1,(I74/(B74+2)),I74/4))</f>
        <v>3.25</v>
      </c>
      <c r="M79" s="59"/>
      <c r="N79" s="60"/>
      <c r="O79" s="60"/>
      <c r="P79" s="60"/>
    </row>
    <row r="80" spans="1:16" customFormat="1" ht="15.75" customHeight="1" x14ac:dyDescent="0.25">
      <c r="A80" s="61" t="s">
        <v>212</v>
      </c>
      <c r="B80" s="62" t="s">
        <v>213</v>
      </c>
      <c r="C80" s="50">
        <v>0</v>
      </c>
      <c r="D80" s="63">
        <f ca="1">((100/I74)*C80)/100</f>
        <v>0</v>
      </c>
      <c r="E80" s="64"/>
      <c r="F80" s="78"/>
      <c r="G80" s="78"/>
      <c r="H80" s="83"/>
      <c r="I80" s="84"/>
      <c r="J80" s="85"/>
      <c r="K80" s="42" t="s">
        <v>214</v>
      </c>
      <c r="L80" s="45">
        <f ca="1">(IF(B74&gt;1,(I74/(B74+2)+L79),I74/4+L79))</f>
        <v>6.5</v>
      </c>
    </row>
    <row r="81" spans="1:12" customFormat="1" ht="15.75" customHeight="1" x14ac:dyDescent="0.25">
      <c r="A81" s="61" t="s">
        <v>215</v>
      </c>
      <c r="B81" s="62" t="s">
        <v>213</v>
      </c>
      <c r="C81" s="50">
        <v>0</v>
      </c>
      <c r="D81" s="63">
        <f ca="1">((100/I74)*C81)/100</f>
        <v>0</v>
      </c>
      <c r="E81" s="64"/>
      <c r="F81" s="78"/>
      <c r="G81" s="78"/>
      <c r="H81" s="83"/>
      <c r="I81" s="84"/>
      <c r="J81" s="85"/>
      <c r="K81" s="42" t="s">
        <v>216</v>
      </c>
      <c r="L81" s="45">
        <f>(IF(B74&gt;1,(I74/(B74+2)+L80),0))</f>
        <v>0</v>
      </c>
    </row>
    <row r="82" spans="1:12" customFormat="1" ht="15.75" customHeight="1" x14ac:dyDescent="0.25">
      <c r="A82" s="61" t="s">
        <v>217</v>
      </c>
      <c r="B82" s="62" t="s">
        <v>218</v>
      </c>
      <c r="C82" s="50">
        <v>0</v>
      </c>
      <c r="D82" s="63">
        <f ca="1">((100/(I74))*C82)/100</f>
        <v>0</v>
      </c>
      <c r="E82" s="64"/>
      <c r="F82" s="78"/>
      <c r="G82" s="78"/>
      <c r="H82" s="83"/>
      <c r="I82" s="84"/>
      <c r="J82" s="85"/>
      <c r="K82" s="42" t="s">
        <v>219</v>
      </c>
      <c r="L82" s="45">
        <f>(IF(B74&gt;2,(I74/(B74+2)+L81),0))</f>
        <v>0</v>
      </c>
    </row>
    <row r="83" spans="1:12" customFormat="1" ht="15.75" customHeight="1" x14ac:dyDescent="0.25">
      <c r="A83" s="61" t="s">
        <v>220</v>
      </c>
      <c r="B83" s="62" t="s">
        <v>220</v>
      </c>
      <c r="C83" s="50">
        <v>0</v>
      </c>
      <c r="D83" s="63">
        <f ca="1">((100/I74)*C83)/100</f>
        <v>0</v>
      </c>
      <c r="E83" s="64"/>
      <c r="F83" s="78"/>
      <c r="G83" s="78"/>
      <c r="H83" s="83"/>
      <c r="I83" s="84"/>
      <c r="J83" s="85"/>
      <c r="K83" s="42" t="s">
        <v>221</v>
      </c>
      <c r="L83" s="46">
        <f>(IF(B74&gt;3,(I74/(B74+2)+L82),0))</f>
        <v>0</v>
      </c>
    </row>
    <row r="84" spans="1:12" customFormat="1" ht="15.75" customHeight="1" x14ac:dyDescent="0.25">
      <c r="A84" s="61" t="s">
        <v>222</v>
      </c>
      <c r="B84" s="62"/>
      <c r="C84" s="50">
        <v>0</v>
      </c>
      <c r="D84" s="63">
        <f ca="1">((100/I74)*C84)/100</f>
        <v>0</v>
      </c>
      <c r="E84" s="64"/>
      <c r="F84" s="78"/>
      <c r="G84" s="78"/>
      <c r="H84" s="83"/>
      <c r="I84" s="84"/>
      <c r="J84" s="85"/>
      <c r="K84" s="42" t="s">
        <v>223</v>
      </c>
      <c r="L84" s="45">
        <f>(IF(B74&gt;4,(I74/(B74+2)+L83),0))</f>
        <v>0</v>
      </c>
    </row>
    <row r="85" spans="1:12" customFormat="1" ht="15.75" customHeight="1" x14ac:dyDescent="0.25">
      <c r="A85" s="61" t="s">
        <v>224</v>
      </c>
      <c r="B85" s="62" t="s">
        <v>224</v>
      </c>
      <c r="C85" s="50">
        <v>0</v>
      </c>
      <c r="D85" s="63">
        <f ca="1">((100/(I74))*C85)/100</f>
        <v>0</v>
      </c>
      <c r="E85" s="64"/>
      <c r="F85" s="78"/>
      <c r="G85" s="78"/>
      <c r="H85" s="83"/>
      <c r="I85" s="84"/>
      <c r="J85" s="85"/>
      <c r="K85" s="42" t="s">
        <v>225</v>
      </c>
      <c r="L85" s="45">
        <f ca="1">(IF(B74=1,(I74/(B74+3)+L80),IF(B74=0,(I74/4+L80),IF(B74&gt;1,0))))</f>
        <v>9.75</v>
      </c>
    </row>
    <row r="86" spans="1:12" customFormat="1" ht="16.5" customHeight="1" thickBot="1" x14ac:dyDescent="0.3">
      <c r="A86" s="65" t="s">
        <v>226</v>
      </c>
      <c r="B86" s="66"/>
      <c r="C86" s="52">
        <v>0</v>
      </c>
      <c r="D86" s="67">
        <f ca="1">((100/(I74))*C86)/100</f>
        <v>0</v>
      </c>
      <c r="E86" s="68"/>
      <c r="F86" s="79"/>
      <c r="G86" s="79"/>
      <c r="H86" s="86"/>
      <c r="I86" s="87"/>
      <c r="J86" s="88"/>
      <c r="K86" s="47" t="s">
        <v>227</v>
      </c>
      <c r="L86" s="48">
        <f ca="1">(IF(B74&gt;1.5,(I74/(B74+2)+L80+MAX(0,L81-L80)+MAX(0,L82-L81)+MAX(0,L83-L82)+MAX(0,L84-L83)+MAX(0,L85-L84)),IF(B74=1,(I74/(B74+3)+L85),IF(B74=0,I74/4+L85))))</f>
        <v>13</v>
      </c>
    </row>
    <row r="87" spans="1:12" customFormat="1" ht="15.75" customHeight="1" x14ac:dyDescent="0.25">
      <c r="A87" s="89" t="s">
        <v>195</v>
      </c>
      <c r="B87" s="90"/>
      <c r="C87" s="91" t="s">
        <v>229</v>
      </c>
      <c r="D87" s="92"/>
      <c r="E87" s="92"/>
      <c r="F87" s="92"/>
      <c r="G87" s="92"/>
      <c r="H87" s="92"/>
      <c r="I87" s="92"/>
      <c r="J87" s="93"/>
      <c r="K87" s="36" t="str">
        <f ca="1">(IF(F91&gt;99%,"All work completed. Please provide OC.",IF(F91&gt;89.8%,"Plinth, RCC, Brick, Plaster, Flooring, Painting work Completed. Finishing work is in process.",IF(F91&lt;94%,(IF(C91=0,"Work not yet Started.",IF(D91=25%,"Piling work in process",IF(D91=50%,"Excavation work in process",IF(D91=100%,"Excavation work Completed. ","0")))&amp;(IF(C92=0%,"",IF(C92=L93,"Footing work is process",IF(C92=L94,"Footing work Completed",IF(C92=L95,"1st Basement Completed",IF(C92=L96,"1st &amp; 2nd Basement Completed",IF(C92=L97,"1st to 3rd Basement Completed",IF(C92=L98,"1st to 4th Basement Completed",IF(C92=L99,"Plinth work is process",IF(C92=L100,"Plinth work completed","0")))))))))))&amp;(IF(C93=(D88+G88+I88),", RCC Slab",IF(C93&gt;0,", RCC upto "&amp;C93&amp;" Slab",""))&amp;(IF(C94=I88,", Brickwork",IF(C94&gt;0,", Brickwork upto "&amp;C94&amp;" Floor",""))&amp;(IF(C95=I88,", Internal Plaster",IF(C95&gt;0,", Internal Plaster upto "&amp;C95&amp;" Floor",""))&amp;(IF(C96=I88,", External Plaster",IF(C96&gt;0,", External Plaster upto "&amp;C96&amp;" Floor",""))&amp;(IF(C97=I88,", Flooring",IF(C97&gt;0,", Flooring upto "&amp;C97&amp;" Floor",""))&amp;(IF(C98=I88,", Painting",IF(C98&gt;0,", Painting upto "&amp;C98&amp;" Floor",""))&amp;(IF(C99&gt;0,", Finishing upto "&amp;C99&amp;" Floor","")&amp;(IF(C93&gt;0.5," Completed",""))))))))))))))</f>
        <v>Excavation work Completed. Plinth work completed, RCC upto 4 Slab Completed</v>
      </c>
      <c r="L87" s="37"/>
    </row>
    <row r="88" spans="1:12" customFormat="1" ht="15.75" x14ac:dyDescent="0.25">
      <c r="A88" s="38" t="s">
        <v>196</v>
      </c>
      <c r="B88" s="39">
        <v>0</v>
      </c>
      <c r="C88" s="39" t="s">
        <v>197</v>
      </c>
      <c r="D88" s="39">
        <v>1</v>
      </c>
      <c r="E88" s="94" t="s">
        <v>198</v>
      </c>
      <c r="F88" s="95"/>
      <c r="G88" s="39">
        <v>0</v>
      </c>
      <c r="H88" s="39" t="s">
        <v>199</v>
      </c>
      <c r="I88" s="94">
        <f ca="1">--TRIM(RIGHT(SUBSTITUTE(LEFT(C87,_xlfn.AGGREGATE(16,6,FIND({0,1,2,3,4,5,6,7,8,9},C87,ROW(INDIRECT("1:"&amp;LEN(C87)))),1))," ",REPT(" ",LEN(C87))),LEN(C87)))</f>
        <v>14</v>
      </c>
      <c r="J88" s="96"/>
      <c r="K88" s="40"/>
      <c r="L88" s="41"/>
    </row>
    <row r="89" spans="1:12" customFormat="1" ht="15.75" customHeight="1" x14ac:dyDescent="0.25">
      <c r="A89" s="69" t="s">
        <v>200</v>
      </c>
      <c r="B89" s="70"/>
      <c r="C89" s="71" t="str">
        <f ca="1">K87</f>
        <v>Excavation work Completed. Plinth work completed, RCC upto 4 Slab Completed</v>
      </c>
      <c r="D89" s="72"/>
      <c r="E89" s="72"/>
      <c r="F89" s="72"/>
      <c r="G89" s="72"/>
      <c r="H89" s="72"/>
      <c r="I89" s="72"/>
      <c r="J89" s="73"/>
      <c r="K89" s="40" t="s">
        <v>201</v>
      </c>
      <c r="L89" s="41"/>
    </row>
    <row r="90" spans="1:12" customFormat="1" ht="15.75" customHeight="1" x14ac:dyDescent="0.25">
      <c r="A90" s="74" t="s">
        <v>69</v>
      </c>
      <c r="B90" s="75"/>
      <c r="C90" s="49" t="s">
        <v>202</v>
      </c>
      <c r="D90" s="76" t="s">
        <v>203</v>
      </c>
      <c r="E90" s="76"/>
      <c r="F90" s="76" t="s">
        <v>204</v>
      </c>
      <c r="G90" s="76"/>
      <c r="H90" s="76" t="s">
        <v>205</v>
      </c>
      <c r="I90" s="76"/>
      <c r="J90" s="77"/>
      <c r="K90" s="42" t="s">
        <v>206</v>
      </c>
      <c r="L90" s="43">
        <f ca="1">I88*25%</f>
        <v>3.5</v>
      </c>
    </row>
    <row r="91" spans="1:12" customFormat="1" ht="15.75" customHeight="1" x14ac:dyDescent="0.25">
      <c r="A91" s="61" t="s">
        <v>207</v>
      </c>
      <c r="B91" s="62"/>
      <c r="C91" s="50">
        <v>14</v>
      </c>
      <c r="D91" s="63">
        <f ca="1">((100/I88)*C91)/100</f>
        <v>1</v>
      </c>
      <c r="E91" s="64"/>
      <c r="F91" s="78">
        <f ca="1">(((C92/I88*10)+(40/(D88+G88+I88)*C93)+(7.5/(I88)*C94)+(7.5/(I88)*C95)+(10/I88*C96)+(10/I88*C97)+(5/I88*C98)+(5/I88*C99)+(5/I88*C100))/100)</f>
        <v>0.20666666666666664</v>
      </c>
      <c r="G91" s="78"/>
      <c r="H91" s="80">
        <f ca="1">((((C91/I88)*20)+((C92/I88)*25)+(30/(I88+G88+D88)*C93)+(5/I88*C94)+(5/I88*C95)+(5/I88*C96)+(5/I88*C97)+(0/I88*C98)+(0/I88*C99)+(5/I88*C100))/100)</f>
        <v>0.53</v>
      </c>
      <c r="I91" s="81"/>
      <c r="J91" s="82"/>
      <c r="K91" s="42" t="s">
        <v>208</v>
      </c>
      <c r="L91" s="44">
        <f ca="1">I88*50%</f>
        <v>7</v>
      </c>
    </row>
    <row r="92" spans="1:12" customFormat="1" ht="15.75" x14ac:dyDescent="0.25">
      <c r="A92" s="61" t="s">
        <v>70</v>
      </c>
      <c r="B92" s="62"/>
      <c r="C92" s="51">
        <f ca="1">L100</f>
        <v>14</v>
      </c>
      <c r="D92" s="63">
        <f ca="1">((100/I88)*C92)/100</f>
        <v>1</v>
      </c>
      <c r="E92" s="64"/>
      <c r="F92" s="78"/>
      <c r="G92" s="78"/>
      <c r="H92" s="83"/>
      <c r="I92" s="84"/>
      <c r="J92" s="85"/>
      <c r="K92" s="42" t="s">
        <v>209</v>
      </c>
      <c r="L92" s="44">
        <f ca="1">I88</f>
        <v>14</v>
      </c>
    </row>
    <row r="93" spans="1:12" customFormat="1" ht="15.75" customHeight="1" x14ac:dyDescent="0.25">
      <c r="A93" s="61" t="s">
        <v>210</v>
      </c>
      <c r="B93" s="62"/>
      <c r="C93" s="51">
        <v>4</v>
      </c>
      <c r="D93" s="63">
        <f ca="1">((100/(D88+G88+I88))*C93)/100</f>
        <v>0.26666666666666666</v>
      </c>
      <c r="E93" s="64"/>
      <c r="F93" s="78"/>
      <c r="G93" s="78"/>
      <c r="H93" s="83"/>
      <c r="I93" s="84"/>
      <c r="J93" s="85"/>
      <c r="K93" s="42" t="s">
        <v>211</v>
      </c>
      <c r="L93" s="45">
        <f ca="1">(IF(B88&gt;1,(I88/(B88+2)),I88/4))</f>
        <v>3.5</v>
      </c>
    </row>
    <row r="94" spans="1:12" customFormat="1" ht="15.75" customHeight="1" x14ac:dyDescent="0.25">
      <c r="A94" s="61" t="s">
        <v>212</v>
      </c>
      <c r="B94" s="62" t="s">
        <v>213</v>
      </c>
      <c r="C94" s="50">
        <v>0</v>
      </c>
      <c r="D94" s="63">
        <f ca="1">((100/I88)*C94)/100</f>
        <v>0</v>
      </c>
      <c r="E94" s="64"/>
      <c r="F94" s="78"/>
      <c r="G94" s="78"/>
      <c r="H94" s="83"/>
      <c r="I94" s="84"/>
      <c r="J94" s="85"/>
      <c r="K94" s="42" t="s">
        <v>214</v>
      </c>
      <c r="L94" s="45">
        <f ca="1">(IF(B88&gt;1,(I88/(B88+2)+L93),I88/4+L93))</f>
        <v>7</v>
      </c>
    </row>
    <row r="95" spans="1:12" customFormat="1" ht="15.75" customHeight="1" x14ac:dyDescent="0.25">
      <c r="A95" s="61" t="s">
        <v>215</v>
      </c>
      <c r="B95" s="62" t="s">
        <v>213</v>
      </c>
      <c r="C95" s="50">
        <v>0</v>
      </c>
      <c r="D95" s="63">
        <f ca="1">((100/I88)*C95)/100</f>
        <v>0</v>
      </c>
      <c r="E95" s="64"/>
      <c r="F95" s="78"/>
      <c r="G95" s="78"/>
      <c r="H95" s="83"/>
      <c r="I95" s="84"/>
      <c r="J95" s="85"/>
      <c r="K95" s="42" t="s">
        <v>216</v>
      </c>
      <c r="L95" s="45">
        <f>(IF(B88&gt;1,(I88/(B88+2)+L94),0))</f>
        <v>0</v>
      </c>
    </row>
    <row r="96" spans="1:12" customFormat="1" ht="15.75" customHeight="1" x14ac:dyDescent="0.25">
      <c r="A96" s="61" t="s">
        <v>217</v>
      </c>
      <c r="B96" s="62" t="s">
        <v>218</v>
      </c>
      <c r="C96" s="50">
        <v>0</v>
      </c>
      <c r="D96" s="63">
        <f ca="1">((100/(I88))*C96)/100</f>
        <v>0</v>
      </c>
      <c r="E96" s="64"/>
      <c r="F96" s="78"/>
      <c r="G96" s="78"/>
      <c r="H96" s="83"/>
      <c r="I96" s="84"/>
      <c r="J96" s="85"/>
      <c r="K96" s="42" t="s">
        <v>219</v>
      </c>
      <c r="L96" s="45">
        <f>(IF(B88&gt;2,(I88/(B88+2)+L95),0))</f>
        <v>0</v>
      </c>
    </row>
    <row r="97" spans="1:12" customFormat="1" ht="15.75" customHeight="1" x14ac:dyDescent="0.25">
      <c r="A97" s="61" t="s">
        <v>220</v>
      </c>
      <c r="B97" s="62" t="s">
        <v>220</v>
      </c>
      <c r="C97" s="50">
        <v>0</v>
      </c>
      <c r="D97" s="63">
        <f ca="1">((100/I88)*C97)/100</f>
        <v>0</v>
      </c>
      <c r="E97" s="64"/>
      <c r="F97" s="78"/>
      <c r="G97" s="78"/>
      <c r="H97" s="83"/>
      <c r="I97" s="84"/>
      <c r="J97" s="85"/>
      <c r="K97" s="42" t="s">
        <v>221</v>
      </c>
      <c r="L97" s="46">
        <f>(IF(B88&gt;3,(I88/(B88+2)+L96),0))</f>
        <v>0</v>
      </c>
    </row>
    <row r="98" spans="1:12" customFormat="1" ht="15.75" customHeight="1" x14ac:dyDescent="0.25">
      <c r="A98" s="61" t="s">
        <v>222</v>
      </c>
      <c r="B98" s="62"/>
      <c r="C98" s="50">
        <v>0</v>
      </c>
      <c r="D98" s="63">
        <f ca="1">((100/I88)*C98)/100</f>
        <v>0</v>
      </c>
      <c r="E98" s="64"/>
      <c r="F98" s="78"/>
      <c r="G98" s="78"/>
      <c r="H98" s="83"/>
      <c r="I98" s="84"/>
      <c r="J98" s="85"/>
      <c r="K98" s="42" t="s">
        <v>223</v>
      </c>
      <c r="L98" s="45">
        <f>(IF(B88&gt;4,(I88/(B88+2)+L97),0))</f>
        <v>0</v>
      </c>
    </row>
    <row r="99" spans="1:12" customFormat="1" ht="15.75" customHeight="1" x14ac:dyDescent="0.25">
      <c r="A99" s="61" t="s">
        <v>224</v>
      </c>
      <c r="B99" s="62" t="s">
        <v>224</v>
      </c>
      <c r="C99" s="50">
        <v>0</v>
      </c>
      <c r="D99" s="63">
        <f ca="1">((100/(I88))*C99)/100</f>
        <v>0</v>
      </c>
      <c r="E99" s="64"/>
      <c r="F99" s="78"/>
      <c r="G99" s="78"/>
      <c r="H99" s="83"/>
      <c r="I99" s="84"/>
      <c r="J99" s="85"/>
      <c r="K99" s="42" t="s">
        <v>225</v>
      </c>
      <c r="L99" s="45">
        <f ca="1">(IF(B88=1,(I88/(B88+3)+L94),IF(B88=0,(I88/4+L94),IF(B88&gt;1,0))))</f>
        <v>10.5</v>
      </c>
    </row>
    <row r="100" spans="1:12" customFormat="1" ht="16.5" customHeight="1" thickBot="1" x14ac:dyDescent="0.3">
      <c r="A100" s="65" t="s">
        <v>226</v>
      </c>
      <c r="B100" s="66"/>
      <c r="C100" s="52">
        <v>0</v>
      </c>
      <c r="D100" s="67">
        <f ca="1">((100/(I88))*C100)/100</f>
        <v>0</v>
      </c>
      <c r="E100" s="68"/>
      <c r="F100" s="79"/>
      <c r="G100" s="79"/>
      <c r="H100" s="86"/>
      <c r="I100" s="87"/>
      <c r="J100" s="88"/>
      <c r="K100" s="47" t="s">
        <v>227</v>
      </c>
      <c r="L100" s="48">
        <f ca="1">(IF(B88&gt;1.5,(I88/(B88+2)+L94+MAX(0,L95-L94)+MAX(0,L96-L95)+MAX(0,L97-L96)+MAX(0,L98-L97)+MAX(0,L99-L98)),IF(B88=1,(I88/(B88+3)+L99),IF(B88=0,I88/4+L99))))</f>
        <v>14</v>
      </c>
    </row>
    <row r="101" spans="1:12" x14ac:dyDescent="0.25">
      <c r="A101" s="159" t="s">
        <v>75</v>
      </c>
      <c r="B101" s="160"/>
      <c r="C101" s="160"/>
      <c r="D101" s="160"/>
      <c r="E101" s="160"/>
      <c r="F101" s="160"/>
      <c r="G101" s="160"/>
      <c r="H101" s="160"/>
      <c r="I101" s="160"/>
      <c r="J101" s="161"/>
    </row>
    <row r="102" spans="1:12" x14ac:dyDescent="0.25">
      <c r="A102" s="159" t="s">
        <v>76</v>
      </c>
      <c r="B102" s="160"/>
      <c r="C102" s="160"/>
      <c r="D102" s="160"/>
      <c r="E102" s="160"/>
      <c r="F102" s="160"/>
      <c r="G102" s="160"/>
      <c r="H102" s="160"/>
      <c r="I102" s="160"/>
      <c r="J102" s="161"/>
    </row>
    <row r="103" spans="1:12" ht="15" customHeight="1" x14ac:dyDescent="0.25">
      <c r="A103" s="174" t="s">
        <v>77</v>
      </c>
      <c r="B103" s="175"/>
      <c r="C103" s="176" t="s">
        <v>78</v>
      </c>
      <c r="D103" s="177"/>
      <c r="E103" s="177"/>
      <c r="F103" s="177"/>
      <c r="G103" s="177"/>
      <c r="H103" s="177"/>
      <c r="I103" s="177"/>
      <c r="J103" s="178"/>
    </row>
    <row r="104" spans="1:12" x14ac:dyDescent="0.25">
      <c r="A104" s="165" t="s">
        <v>79</v>
      </c>
      <c r="B104" s="166"/>
      <c r="C104" s="166"/>
      <c r="D104" s="166"/>
      <c r="E104" s="166"/>
      <c r="F104" s="166"/>
      <c r="G104" s="166"/>
      <c r="H104" s="166"/>
      <c r="I104" s="166"/>
      <c r="J104" s="167"/>
    </row>
    <row r="105" spans="1:12" x14ac:dyDescent="0.25">
      <c r="A105" s="159" t="s">
        <v>80</v>
      </c>
      <c r="B105" s="160"/>
      <c r="C105" s="160"/>
      <c r="D105" s="160"/>
      <c r="E105" s="160"/>
      <c r="F105" s="161"/>
      <c r="G105" s="156">
        <v>4700</v>
      </c>
      <c r="H105" s="157"/>
      <c r="I105" s="157"/>
      <c r="J105" s="158"/>
    </row>
    <row r="106" spans="1:12" hidden="1" x14ac:dyDescent="0.25">
      <c r="A106" s="159" t="s">
        <v>81</v>
      </c>
      <c r="B106" s="160"/>
      <c r="C106" s="160"/>
      <c r="D106" s="160"/>
      <c r="E106" s="160"/>
      <c r="F106" s="161"/>
      <c r="G106" s="162" t="s">
        <v>37</v>
      </c>
      <c r="H106" s="163"/>
      <c r="I106" s="163"/>
      <c r="J106" s="164"/>
    </row>
    <row r="107" spans="1:12" hidden="1" x14ac:dyDescent="0.25">
      <c r="A107" s="159" t="s">
        <v>82</v>
      </c>
      <c r="B107" s="160"/>
      <c r="C107" s="160"/>
      <c r="D107" s="160"/>
      <c r="E107" s="160"/>
      <c r="F107" s="161"/>
      <c r="G107" s="162" t="s">
        <v>37</v>
      </c>
      <c r="H107" s="163"/>
      <c r="I107" s="163"/>
      <c r="J107" s="164"/>
    </row>
    <row r="108" spans="1:12" hidden="1" x14ac:dyDescent="0.25">
      <c r="A108" s="159" t="s">
        <v>83</v>
      </c>
      <c r="B108" s="160"/>
      <c r="C108" s="160"/>
      <c r="D108" s="160"/>
      <c r="E108" s="160"/>
      <c r="F108" s="161"/>
      <c r="G108" s="162" t="s">
        <v>37</v>
      </c>
      <c r="H108" s="163"/>
      <c r="I108" s="163"/>
      <c r="J108" s="164"/>
    </row>
    <row r="109" spans="1:12" hidden="1" x14ac:dyDescent="0.25">
      <c r="A109" s="171" t="s">
        <v>84</v>
      </c>
      <c r="B109" s="172"/>
      <c r="C109" s="172"/>
      <c r="D109" s="172"/>
      <c r="E109" s="172"/>
      <c r="F109" s="173"/>
      <c r="G109" s="162" t="s">
        <v>37</v>
      </c>
      <c r="H109" s="163"/>
      <c r="I109" s="163"/>
      <c r="J109" s="164"/>
    </row>
    <row r="110" spans="1:12" hidden="1" x14ac:dyDescent="0.25">
      <c r="A110" s="159" t="s">
        <v>85</v>
      </c>
      <c r="B110" s="160"/>
      <c r="C110" s="160"/>
      <c r="D110" s="160"/>
      <c r="E110" s="160"/>
      <c r="F110" s="161"/>
      <c r="G110" s="162" t="s">
        <v>37</v>
      </c>
      <c r="H110" s="163"/>
      <c r="I110" s="163"/>
      <c r="J110" s="164"/>
    </row>
    <row r="111" spans="1:12" x14ac:dyDescent="0.25">
      <c r="A111" s="159" t="s">
        <v>86</v>
      </c>
      <c r="B111" s="160"/>
      <c r="C111" s="160"/>
      <c r="D111" s="160"/>
      <c r="E111" s="160"/>
      <c r="F111" s="161"/>
      <c r="G111" s="162" t="s">
        <v>174</v>
      </c>
      <c r="H111" s="163"/>
      <c r="I111" s="163"/>
      <c r="J111" s="164"/>
    </row>
    <row r="112" spans="1:12" hidden="1" x14ac:dyDescent="0.25">
      <c r="A112" s="159" t="s">
        <v>87</v>
      </c>
      <c r="B112" s="160"/>
      <c r="C112" s="160"/>
      <c r="D112" s="160"/>
      <c r="E112" s="160"/>
      <c r="F112" s="161"/>
      <c r="G112" s="162" t="s">
        <v>37</v>
      </c>
      <c r="H112" s="163"/>
      <c r="I112" s="163"/>
      <c r="J112" s="164"/>
    </row>
    <row r="113" spans="1:10" s="8" customFormat="1" ht="14.45" customHeight="1" x14ac:dyDescent="0.25">
      <c r="A113" s="165" t="s">
        <v>88</v>
      </c>
      <c r="B113" s="166"/>
      <c r="C113" s="166"/>
      <c r="D113" s="166"/>
      <c r="E113" s="166"/>
      <c r="F113" s="167"/>
      <c r="G113" s="156">
        <f>G105*0.8</f>
        <v>3760</v>
      </c>
      <c r="H113" s="157"/>
      <c r="I113" s="157"/>
      <c r="J113" s="158"/>
    </row>
    <row r="114" spans="1:10" s="9" customFormat="1" ht="15.75" customHeight="1" x14ac:dyDescent="0.25">
      <c r="A114" s="147" t="s">
        <v>89</v>
      </c>
      <c r="B114" s="148"/>
      <c r="C114" s="34" t="s">
        <v>190</v>
      </c>
      <c r="D114" s="168" t="s">
        <v>90</v>
      </c>
      <c r="E114" s="169"/>
      <c r="F114" s="170"/>
      <c r="G114" s="147" t="s">
        <v>91</v>
      </c>
      <c r="H114" s="148"/>
      <c r="I114" s="148"/>
      <c r="J114" s="149"/>
    </row>
    <row r="115" spans="1:10" s="9" customFormat="1" ht="15.75" x14ac:dyDescent="0.25">
      <c r="A115" s="140" t="s">
        <v>180</v>
      </c>
      <c r="B115" s="141"/>
      <c r="C115" s="33">
        <f>6*6+6*4+6</f>
        <v>66</v>
      </c>
      <c r="D115" s="150">
        <f>SUM(D125:E130)*6+SUM(D132:E137)*4+SUM(D139:E144)</f>
        <v>28499.842799999995</v>
      </c>
      <c r="E115" s="151"/>
      <c r="F115" s="152"/>
      <c r="G115" s="142">
        <f>SUM(G125:G130)*6+SUM(G132:G137)*4+SUM(G139:G144)</f>
        <v>54868</v>
      </c>
      <c r="H115" s="143"/>
      <c r="I115" s="143"/>
      <c r="J115" s="144"/>
    </row>
    <row r="116" spans="1:10" s="9" customFormat="1" ht="15.75" x14ac:dyDescent="0.25">
      <c r="A116" s="140" t="s">
        <v>178</v>
      </c>
      <c r="B116" s="141"/>
      <c r="C116" s="33">
        <f>4*4+4*4</f>
        <v>32</v>
      </c>
      <c r="D116" s="150">
        <f>SUM(D149:E152)*4+SUM(D154:E157)*4</f>
        <v>12439.739519999999</v>
      </c>
      <c r="E116" s="151"/>
      <c r="F116" s="152"/>
      <c r="G116" s="142">
        <f>SUM(G149:G152)*4+SUM(G154:G157)*4</f>
        <v>20046.356928000001</v>
      </c>
      <c r="H116" s="143"/>
      <c r="I116" s="143"/>
      <c r="J116" s="144"/>
    </row>
    <row r="117" spans="1:10" s="9" customFormat="1" ht="15.75" x14ac:dyDescent="0.25">
      <c r="A117" s="140" t="s">
        <v>179</v>
      </c>
      <c r="B117" s="141"/>
      <c r="C117" s="33">
        <f>6*7+6*6+6</f>
        <v>84</v>
      </c>
      <c r="D117" s="150">
        <f>SUM(D162:E167)*7+SUM(D169:E174)*6+SUM(D176:E181)</f>
        <v>31459.296959999996</v>
      </c>
      <c r="E117" s="151"/>
      <c r="F117" s="152"/>
      <c r="G117" s="142">
        <f>SUM(G162:G167)*7+SUM(G169:G174)*6+SUM(G176:G181)</f>
        <v>60760</v>
      </c>
      <c r="H117" s="143"/>
      <c r="I117" s="143"/>
      <c r="J117" s="144"/>
    </row>
    <row r="118" spans="1:10" s="9" customFormat="1" ht="15.75" x14ac:dyDescent="0.25">
      <c r="A118" s="145" t="s">
        <v>93</v>
      </c>
      <c r="B118" s="146"/>
      <c r="C118" s="34">
        <f>SUM(C115:C117)</f>
        <v>182</v>
      </c>
      <c r="D118" s="153">
        <f>SUM(D115:F117)</f>
        <v>72398.879279999994</v>
      </c>
      <c r="E118" s="154"/>
      <c r="F118" s="155"/>
      <c r="G118" s="147">
        <f>SUM(G115:J117)</f>
        <v>135674.35692799999</v>
      </c>
      <c r="H118" s="148"/>
      <c r="I118" s="148"/>
      <c r="J118" s="149"/>
    </row>
    <row r="119" spans="1:10" s="8" customFormat="1" ht="18.75" x14ac:dyDescent="0.25">
      <c r="A119" s="130" t="s">
        <v>94</v>
      </c>
      <c r="B119" s="131"/>
      <c r="C119" s="131"/>
      <c r="D119" s="131"/>
      <c r="E119" s="131"/>
      <c r="F119" s="131"/>
      <c r="G119" s="131"/>
      <c r="H119" s="131"/>
      <c r="I119" s="131"/>
      <c r="J119" s="132"/>
    </row>
    <row r="120" spans="1:10" x14ac:dyDescent="0.25">
      <c r="A120" s="133" t="s">
        <v>95</v>
      </c>
      <c r="B120" s="134"/>
      <c r="C120" s="134"/>
      <c r="D120" s="134"/>
      <c r="E120" s="134"/>
      <c r="F120" s="134"/>
      <c r="G120" s="134"/>
      <c r="H120" s="134"/>
      <c r="I120" s="134"/>
      <c r="J120" s="135"/>
    </row>
    <row r="121" spans="1:10" ht="47.25" x14ac:dyDescent="0.25">
      <c r="A121" s="136" t="s">
        <v>96</v>
      </c>
      <c r="B121" s="137"/>
      <c r="C121" s="10" t="s">
        <v>97</v>
      </c>
      <c r="D121" s="138" t="s">
        <v>98</v>
      </c>
      <c r="E121" s="139"/>
      <c r="F121" s="11" t="s">
        <v>99</v>
      </c>
      <c r="G121" s="10" t="s">
        <v>188</v>
      </c>
      <c r="H121" s="10" t="s">
        <v>100</v>
      </c>
      <c r="I121" s="136" t="s">
        <v>101</v>
      </c>
      <c r="J121" s="137"/>
    </row>
    <row r="122" spans="1:10" s="12" customFormat="1" ht="15.75" x14ac:dyDescent="0.25">
      <c r="A122" s="101" t="s">
        <v>181</v>
      </c>
      <c r="B122" s="102"/>
      <c r="C122" s="102"/>
      <c r="D122" s="102"/>
      <c r="E122" s="102"/>
      <c r="F122" s="102"/>
      <c r="G122" s="102"/>
      <c r="H122" s="102"/>
      <c r="I122" s="102"/>
      <c r="J122" s="103"/>
    </row>
    <row r="123" spans="1:10" s="12" customFormat="1" ht="15.75" x14ac:dyDescent="0.25">
      <c r="A123" s="101" t="s">
        <v>183</v>
      </c>
      <c r="B123" s="102"/>
      <c r="C123" s="102"/>
      <c r="D123" s="102"/>
      <c r="E123" s="102"/>
      <c r="F123" s="102"/>
      <c r="G123" s="102"/>
      <c r="H123" s="102"/>
      <c r="I123" s="102"/>
      <c r="J123" s="103"/>
    </row>
    <row r="124" spans="1:10" s="12" customFormat="1" ht="15.75" x14ac:dyDescent="0.25">
      <c r="A124" s="101" t="s">
        <v>168</v>
      </c>
      <c r="B124" s="102"/>
      <c r="C124" s="102"/>
      <c r="D124" s="102"/>
      <c r="E124" s="102"/>
      <c r="F124" s="102"/>
      <c r="G124" s="102"/>
      <c r="H124" s="102"/>
      <c r="I124" s="102"/>
      <c r="J124" s="103"/>
    </row>
    <row r="125" spans="1:10" s="12" customFormat="1" ht="15.75" x14ac:dyDescent="0.25">
      <c r="A125" s="99">
        <v>1</v>
      </c>
      <c r="B125" s="100"/>
      <c r="C125" s="13" t="s">
        <v>171</v>
      </c>
      <c r="D125" s="99">
        <f>40.08*10.764</f>
        <v>431.42111999999997</v>
      </c>
      <c r="E125" s="100"/>
      <c r="F125" s="13">
        <f>1.53*3.05*10.764</f>
        <v>50.230205999999995</v>
      </c>
      <c r="G125" s="13">
        <v>820</v>
      </c>
      <c r="H125" s="13" t="s">
        <v>102</v>
      </c>
      <c r="I125" s="104" t="str">
        <f>A124</f>
        <v>1st, 3rd, 5th, 7th, 9th &amp; 11th floor</v>
      </c>
      <c r="J125" s="105"/>
    </row>
    <row r="126" spans="1:10" s="12" customFormat="1" ht="15.75" x14ac:dyDescent="0.25">
      <c r="A126" s="99">
        <v>2</v>
      </c>
      <c r="B126" s="100"/>
      <c r="C126" s="13" t="s">
        <v>171</v>
      </c>
      <c r="D126" s="99">
        <f>40.08*10.764</f>
        <v>431.42111999999997</v>
      </c>
      <c r="E126" s="100"/>
      <c r="F126" s="13">
        <f>1.53*3.05*10.764</f>
        <v>50.230205999999995</v>
      </c>
      <c r="G126" s="13">
        <v>820</v>
      </c>
      <c r="H126" s="13" t="s">
        <v>102</v>
      </c>
      <c r="I126" s="106"/>
      <c r="J126" s="107"/>
    </row>
    <row r="127" spans="1:10" s="12" customFormat="1" ht="15.75" x14ac:dyDescent="0.25">
      <c r="A127" s="99">
        <v>3</v>
      </c>
      <c r="B127" s="100"/>
      <c r="C127" s="13" t="s">
        <v>170</v>
      </c>
      <c r="D127" s="99">
        <f>32.15*10.764</f>
        <v>346.06259999999997</v>
      </c>
      <c r="E127" s="100"/>
      <c r="F127" s="13">
        <f>1.2*3.05*10.764</f>
        <v>39.396239999999992</v>
      </c>
      <c r="G127" s="13">
        <v>675</v>
      </c>
      <c r="H127" s="13" t="s">
        <v>102</v>
      </c>
      <c r="I127" s="106"/>
      <c r="J127" s="107"/>
    </row>
    <row r="128" spans="1:10" s="12" customFormat="1" ht="15.75" x14ac:dyDescent="0.25">
      <c r="A128" s="99">
        <v>4</v>
      </c>
      <c r="B128" s="100"/>
      <c r="C128" s="13" t="s">
        <v>170</v>
      </c>
      <c r="D128" s="99">
        <f>32.15*10.764</f>
        <v>346.06259999999997</v>
      </c>
      <c r="E128" s="100"/>
      <c r="F128" s="13">
        <f>1.15*3.05*10.764</f>
        <v>37.754729999999988</v>
      </c>
      <c r="G128" s="13">
        <v>675</v>
      </c>
      <c r="H128" s="13" t="s">
        <v>102</v>
      </c>
      <c r="I128" s="106"/>
      <c r="J128" s="107"/>
    </row>
    <row r="129" spans="1:10" s="12" customFormat="1" ht="15.75" x14ac:dyDescent="0.25">
      <c r="A129" s="99">
        <v>5</v>
      </c>
      <c r="B129" s="100"/>
      <c r="C129" s="13" t="s">
        <v>169</v>
      </c>
      <c r="D129" s="99">
        <f>48.12*10.764</f>
        <v>517.96367999999995</v>
      </c>
      <c r="E129" s="100"/>
      <c r="F129" s="13">
        <f>1.6*3.05*10.764</f>
        <v>52.528319999999994</v>
      </c>
      <c r="G129" s="13">
        <v>999</v>
      </c>
      <c r="H129" s="13" t="s">
        <v>102</v>
      </c>
      <c r="I129" s="106"/>
      <c r="J129" s="107"/>
    </row>
    <row r="130" spans="1:10" s="12" customFormat="1" ht="15.75" x14ac:dyDescent="0.25">
      <c r="A130" s="99">
        <v>6</v>
      </c>
      <c r="B130" s="100"/>
      <c r="C130" s="13" t="s">
        <v>169</v>
      </c>
      <c r="D130" s="99">
        <f>48.12*10.764</f>
        <v>517.96367999999995</v>
      </c>
      <c r="E130" s="100"/>
      <c r="F130" s="13">
        <f>1.6*3.05*10.764</f>
        <v>52.528319999999994</v>
      </c>
      <c r="G130" s="13">
        <v>999</v>
      </c>
      <c r="H130" s="13" t="s">
        <v>102</v>
      </c>
      <c r="I130" s="108"/>
      <c r="J130" s="109"/>
    </row>
    <row r="131" spans="1:10" s="12" customFormat="1" ht="15.75" x14ac:dyDescent="0.25">
      <c r="A131" s="101" t="s">
        <v>182</v>
      </c>
      <c r="B131" s="102"/>
      <c r="C131" s="102"/>
      <c r="D131" s="102"/>
      <c r="E131" s="102"/>
      <c r="F131" s="102"/>
      <c r="G131" s="102"/>
      <c r="H131" s="102"/>
      <c r="I131" s="102"/>
      <c r="J131" s="103"/>
    </row>
    <row r="132" spans="1:10" s="12" customFormat="1" ht="15.75" x14ac:dyDescent="0.25">
      <c r="A132" s="99">
        <v>1</v>
      </c>
      <c r="B132" s="100"/>
      <c r="C132" s="13" t="s">
        <v>171</v>
      </c>
      <c r="D132" s="99">
        <f>40.08*10.764</f>
        <v>431.42111999999997</v>
      </c>
      <c r="E132" s="100"/>
      <c r="F132" s="13">
        <f>1.35*3.05*10.764</f>
        <v>44.320769999999996</v>
      </c>
      <c r="G132" s="13">
        <v>820</v>
      </c>
      <c r="H132" s="13" t="s">
        <v>102</v>
      </c>
      <c r="I132" s="104" t="str">
        <f>A131</f>
        <v>2nd, 4th, 6th &amp; 10th Floor</v>
      </c>
      <c r="J132" s="105"/>
    </row>
    <row r="133" spans="1:10" s="12" customFormat="1" ht="15.75" x14ac:dyDescent="0.25">
      <c r="A133" s="99">
        <v>2</v>
      </c>
      <c r="B133" s="100"/>
      <c r="C133" s="13" t="s">
        <v>171</v>
      </c>
      <c r="D133" s="99">
        <f>40.08*10.764</f>
        <v>431.42111999999997</v>
      </c>
      <c r="E133" s="100"/>
      <c r="F133" s="13">
        <f>1.35*3.05*10.764</f>
        <v>44.320769999999996</v>
      </c>
      <c r="G133" s="13">
        <v>820</v>
      </c>
      <c r="H133" s="13" t="s">
        <v>102</v>
      </c>
      <c r="I133" s="106"/>
      <c r="J133" s="107"/>
    </row>
    <row r="134" spans="1:10" s="12" customFormat="1" ht="15.75" x14ac:dyDescent="0.25">
      <c r="A134" s="99">
        <v>3</v>
      </c>
      <c r="B134" s="100"/>
      <c r="C134" s="13" t="s">
        <v>170</v>
      </c>
      <c r="D134" s="99">
        <f>32.15*10.764</f>
        <v>346.06259999999997</v>
      </c>
      <c r="E134" s="100"/>
      <c r="F134" s="13">
        <f>1.2*3.05*10.764</f>
        <v>39.396239999999992</v>
      </c>
      <c r="G134" s="13">
        <v>675</v>
      </c>
      <c r="H134" s="13" t="s">
        <v>102</v>
      </c>
      <c r="I134" s="106"/>
      <c r="J134" s="107"/>
    </row>
    <row r="135" spans="1:10" s="12" customFormat="1" ht="15.75" x14ac:dyDescent="0.25">
      <c r="A135" s="99">
        <v>4</v>
      </c>
      <c r="B135" s="100"/>
      <c r="C135" s="13" t="s">
        <v>170</v>
      </c>
      <c r="D135" s="99">
        <f>32.15*10.764</f>
        <v>346.06259999999997</v>
      </c>
      <c r="E135" s="100"/>
      <c r="F135" s="13">
        <f>1.2*3.05*10.764</f>
        <v>39.396239999999992</v>
      </c>
      <c r="G135" s="13">
        <v>675</v>
      </c>
      <c r="H135" s="13" t="s">
        <v>102</v>
      </c>
      <c r="I135" s="106"/>
      <c r="J135" s="107"/>
    </row>
    <row r="136" spans="1:10" s="12" customFormat="1" ht="15.75" x14ac:dyDescent="0.25">
      <c r="A136" s="99">
        <v>5</v>
      </c>
      <c r="B136" s="100"/>
      <c r="C136" s="13" t="s">
        <v>169</v>
      </c>
      <c r="D136" s="99">
        <f>48.12*10.764</f>
        <v>517.96367999999995</v>
      </c>
      <c r="E136" s="100"/>
      <c r="F136" s="13">
        <f>(0.85*3.05+0.9*3.05)*10.764</f>
        <v>57.452849999999998</v>
      </c>
      <c r="G136" s="13">
        <v>999</v>
      </c>
      <c r="H136" s="13" t="s">
        <v>102</v>
      </c>
      <c r="I136" s="106"/>
      <c r="J136" s="107"/>
    </row>
    <row r="137" spans="1:10" s="12" customFormat="1" ht="15.75" x14ac:dyDescent="0.25">
      <c r="A137" s="99">
        <v>6</v>
      </c>
      <c r="B137" s="100"/>
      <c r="C137" s="13" t="s">
        <v>169</v>
      </c>
      <c r="D137" s="99">
        <f>48.12*10.764</f>
        <v>517.96367999999995</v>
      </c>
      <c r="E137" s="100"/>
      <c r="F137" s="13">
        <f>(0.85*3.05+0.9*3.05)*10.764</f>
        <v>57.452849999999998</v>
      </c>
      <c r="G137" s="13">
        <v>999</v>
      </c>
      <c r="H137" s="13" t="s">
        <v>102</v>
      </c>
      <c r="I137" s="108"/>
      <c r="J137" s="109"/>
    </row>
    <row r="138" spans="1:10" s="12" customFormat="1" ht="15.75" x14ac:dyDescent="0.25">
      <c r="A138" s="101" t="s">
        <v>189</v>
      </c>
      <c r="B138" s="102"/>
      <c r="C138" s="102"/>
      <c r="D138" s="102"/>
      <c r="E138" s="102"/>
      <c r="F138" s="102"/>
      <c r="G138" s="102"/>
      <c r="H138" s="102"/>
      <c r="I138" s="102"/>
      <c r="J138" s="103"/>
    </row>
    <row r="139" spans="1:10" s="12" customFormat="1" ht="15.75" x14ac:dyDescent="0.25">
      <c r="A139" s="99">
        <v>1</v>
      </c>
      <c r="B139" s="100"/>
      <c r="C139" s="13" t="s">
        <v>171</v>
      </c>
      <c r="D139" s="99">
        <f>40.08*10.764</f>
        <v>431.42111999999997</v>
      </c>
      <c r="E139" s="100"/>
      <c r="F139" s="13">
        <f>1.35*3.05*10.764</f>
        <v>44.320769999999996</v>
      </c>
      <c r="G139" s="13">
        <v>820</v>
      </c>
      <c r="H139" s="13" t="s">
        <v>102</v>
      </c>
      <c r="I139" s="104" t="str">
        <f>A138</f>
        <v>8th Floor (Part Refuge Area)</v>
      </c>
      <c r="J139" s="105"/>
    </row>
    <row r="140" spans="1:10" s="12" customFormat="1" ht="15.75" x14ac:dyDescent="0.25">
      <c r="A140" s="99">
        <v>2</v>
      </c>
      <c r="B140" s="100"/>
      <c r="C140" s="13" t="s">
        <v>171</v>
      </c>
      <c r="D140" s="99">
        <f>40.08*10.764</f>
        <v>431.42111999999997</v>
      </c>
      <c r="E140" s="100"/>
      <c r="F140" s="13">
        <f>1.35*3.05*10.764</f>
        <v>44.320769999999996</v>
      </c>
      <c r="G140" s="13">
        <v>820</v>
      </c>
      <c r="H140" s="13" t="s">
        <v>102</v>
      </c>
      <c r="I140" s="106"/>
      <c r="J140" s="107"/>
    </row>
    <row r="141" spans="1:10" s="12" customFormat="1" ht="15.75" x14ac:dyDescent="0.25">
      <c r="A141" s="99">
        <v>3</v>
      </c>
      <c r="B141" s="100"/>
      <c r="C141" s="13" t="s">
        <v>170</v>
      </c>
      <c r="D141" s="99">
        <f>32.15*10.764</f>
        <v>346.06259999999997</v>
      </c>
      <c r="E141" s="100"/>
      <c r="F141" s="13">
        <f>1.2*3.05*10.764</f>
        <v>39.396239999999992</v>
      </c>
      <c r="G141" s="13">
        <v>675</v>
      </c>
      <c r="H141" s="13" t="s">
        <v>102</v>
      </c>
      <c r="I141" s="106"/>
      <c r="J141" s="107"/>
    </row>
    <row r="142" spans="1:10" s="12" customFormat="1" ht="15.75" x14ac:dyDescent="0.25">
      <c r="A142" s="99">
        <v>4</v>
      </c>
      <c r="B142" s="100"/>
      <c r="C142" s="13" t="s">
        <v>170</v>
      </c>
      <c r="D142" s="99">
        <f>32.15*10.764</f>
        <v>346.06259999999997</v>
      </c>
      <c r="E142" s="100"/>
      <c r="F142" s="13">
        <f>1.2*3.05*10.764</f>
        <v>39.396239999999992</v>
      </c>
      <c r="G142" s="13">
        <v>675</v>
      </c>
      <c r="H142" s="13" t="s">
        <v>102</v>
      </c>
      <c r="I142" s="106"/>
      <c r="J142" s="107"/>
    </row>
    <row r="143" spans="1:10" s="12" customFormat="1" ht="15.75" x14ac:dyDescent="0.25">
      <c r="A143" s="99">
        <v>5</v>
      </c>
      <c r="B143" s="100"/>
      <c r="C143" s="13" t="s">
        <v>169</v>
      </c>
      <c r="D143" s="99">
        <f>48.12*10.764</f>
        <v>517.96367999999995</v>
      </c>
      <c r="E143" s="100"/>
      <c r="F143" s="13">
        <f>(0.85*3.05+0.9*3.05)*10.764</f>
        <v>57.452849999999998</v>
      </c>
      <c r="G143" s="13">
        <v>999</v>
      </c>
      <c r="H143" s="13" t="s">
        <v>102</v>
      </c>
      <c r="I143" s="106"/>
      <c r="J143" s="107"/>
    </row>
    <row r="144" spans="1:10" s="12" customFormat="1" ht="15.75" x14ac:dyDescent="0.25">
      <c r="A144" s="99">
        <v>6</v>
      </c>
      <c r="B144" s="100"/>
      <c r="C144" s="13" t="s">
        <v>169</v>
      </c>
      <c r="D144" s="99">
        <f>48.12*10.764</f>
        <v>517.96367999999995</v>
      </c>
      <c r="E144" s="100"/>
      <c r="F144" s="13">
        <f>(0.85*3.05+0.9*3.05)*10.764</f>
        <v>57.452849999999998</v>
      </c>
      <c r="G144" s="13">
        <v>999</v>
      </c>
      <c r="H144" s="13" t="s">
        <v>102</v>
      </c>
      <c r="I144" s="108"/>
      <c r="J144" s="109"/>
    </row>
    <row r="145" spans="1:10" s="12" customFormat="1" ht="15.75" customHeight="1" x14ac:dyDescent="0.25">
      <c r="A145" s="101" t="s">
        <v>191</v>
      </c>
      <c r="B145" s="102"/>
      <c r="C145" s="102"/>
      <c r="D145" s="102"/>
      <c r="E145" s="102"/>
      <c r="F145" s="102"/>
      <c r="G145" s="102"/>
      <c r="H145" s="102"/>
      <c r="I145" s="102"/>
      <c r="J145" s="103"/>
    </row>
    <row r="146" spans="1:10" s="12" customFormat="1" ht="15.75" x14ac:dyDescent="0.25">
      <c r="A146" s="101" t="s">
        <v>172</v>
      </c>
      <c r="B146" s="102"/>
      <c r="C146" s="102"/>
      <c r="D146" s="102"/>
      <c r="E146" s="102"/>
      <c r="F146" s="102"/>
      <c r="G146" s="102"/>
      <c r="H146" s="102"/>
      <c r="I146" s="102"/>
      <c r="J146" s="103"/>
    </row>
    <row r="147" spans="1:10" s="12" customFormat="1" ht="15.75" customHeight="1" x14ac:dyDescent="0.25">
      <c r="A147" s="101" t="s">
        <v>183</v>
      </c>
      <c r="B147" s="102"/>
      <c r="C147" s="102"/>
      <c r="D147" s="102"/>
      <c r="E147" s="102"/>
      <c r="F147" s="102"/>
      <c r="G147" s="102"/>
      <c r="H147" s="102"/>
      <c r="I147" s="102"/>
      <c r="J147" s="103"/>
    </row>
    <row r="148" spans="1:10" s="12" customFormat="1" ht="15.75" x14ac:dyDescent="0.25">
      <c r="A148" s="101" t="s">
        <v>184</v>
      </c>
      <c r="B148" s="102"/>
      <c r="C148" s="102"/>
      <c r="D148" s="102"/>
      <c r="E148" s="102"/>
      <c r="F148" s="102"/>
      <c r="G148" s="102"/>
      <c r="H148" s="102"/>
      <c r="I148" s="102"/>
      <c r="J148" s="103"/>
    </row>
    <row r="149" spans="1:10" s="12" customFormat="1" ht="15.6" customHeight="1" x14ac:dyDescent="0.25">
      <c r="A149" s="99">
        <v>1</v>
      </c>
      <c r="B149" s="100"/>
      <c r="C149" s="13" t="s">
        <v>170</v>
      </c>
      <c r="D149" s="99">
        <f>32.15*10.764</f>
        <v>346.06259999999997</v>
      </c>
      <c r="E149" s="100"/>
      <c r="F149" s="13">
        <f>1.2*3.05*10.764</f>
        <v>39.396239999999992</v>
      </c>
      <c r="G149" s="13">
        <f>D149*1.5+F149</f>
        <v>558.49014</v>
      </c>
      <c r="H149" s="13" t="s">
        <v>102</v>
      </c>
      <c r="I149" s="104" t="str">
        <f>A148</f>
        <v>1st, 3rd, 5th &amp; 7th Floor</v>
      </c>
      <c r="J149" s="105"/>
    </row>
    <row r="150" spans="1:10" s="12" customFormat="1" ht="15.75" x14ac:dyDescent="0.25">
      <c r="A150" s="99">
        <v>2</v>
      </c>
      <c r="B150" s="100"/>
      <c r="C150" s="13" t="s">
        <v>171</v>
      </c>
      <c r="D150" s="99">
        <f>40.08*10.764</f>
        <v>431.42111999999997</v>
      </c>
      <c r="E150" s="100"/>
      <c r="F150" s="13">
        <f>1.53*3.05*10.764</f>
        <v>50.230205999999995</v>
      </c>
      <c r="G150" s="13">
        <f t="shared" ref="G150:G157" si="0">D150*1.5+F150</f>
        <v>697.36188599999991</v>
      </c>
      <c r="H150" s="13" t="s">
        <v>102</v>
      </c>
      <c r="I150" s="108"/>
      <c r="J150" s="109"/>
    </row>
    <row r="151" spans="1:10" s="12" customFormat="1" ht="15.75" x14ac:dyDescent="0.25">
      <c r="A151" s="99">
        <v>3</v>
      </c>
      <c r="B151" s="100"/>
      <c r="C151" s="13" t="s">
        <v>171</v>
      </c>
      <c r="D151" s="99">
        <f>40.08*10.764</f>
        <v>431.42111999999997</v>
      </c>
      <c r="E151" s="100"/>
      <c r="F151" s="13">
        <f>1.53*3.05*10.764</f>
        <v>50.230205999999995</v>
      </c>
      <c r="G151" s="13">
        <f t="shared" si="0"/>
        <v>697.36188599999991</v>
      </c>
      <c r="H151" s="13" t="s">
        <v>102</v>
      </c>
      <c r="I151" s="104" t="str">
        <f>I149</f>
        <v>1st, 3rd, 5th &amp; 7th Floor</v>
      </c>
      <c r="J151" s="105"/>
    </row>
    <row r="152" spans="1:10" s="12" customFormat="1" ht="15.75" x14ac:dyDescent="0.25">
      <c r="A152" s="99">
        <v>4</v>
      </c>
      <c r="B152" s="100"/>
      <c r="C152" s="13" t="s">
        <v>170</v>
      </c>
      <c r="D152" s="99">
        <f>32.15*10.764</f>
        <v>346.06259999999997</v>
      </c>
      <c r="E152" s="100"/>
      <c r="F152" s="13">
        <f>1.2*3.05*10.764</f>
        <v>39.396239999999992</v>
      </c>
      <c r="G152" s="13">
        <f t="shared" si="0"/>
        <v>558.49014</v>
      </c>
      <c r="H152" s="13" t="s">
        <v>102</v>
      </c>
      <c r="I152" s="108"/>
      <c r="J152" s="109"/>
    </row>
    <row r="153" spans="1:10" s="12" customFormat="1" ht="15.75" x14ac:dyDescent="0.25">
      <c r="A153" s="101" t="s">
        <v>185</v>
      </c>
      <c r="B153" s="102"/>
      <c r="C153" s="102"/>
      <c r="D153" s="102"/>
      <c r="E153" s="102"/>
      <c r="F153" s="102"/>
      <c r="G153" s="102"/>
      <c r="H153" s="102"/>
      <c r="I153" s="102"/>
      <c r="J153" s="103"/>
    </row>
    <row r="154" spans="1:10" s="12" customFormat="1" ht="15.75" x14ac:dyDescent="0.25">
      <c r="A154" s="99">
        <v>1</v>
      </c>
      <c r="B154" s="100"/>
      <c r="C154" s="13" t="s">
        <v>170</v>
      </c>
      <c r="D154" s="99">
        <f>32.15*10.764</f>
        <v>346.06259999999997</v>
      </c>
      <c r="E154" s="100"/>
      <c r="F154" s="13">
        <f>1.2*3.05*10.764</f>
        <v>39.396239999999992</v>
      </c>
      <c r="G154" s="13">
        <f t="shared" si="0"/>
        <v>558.49014</v>
      </c>
      <c r="H154" s="13" t="s">
        <v>102</v>
      </c>
      <c r="I154" s="104" t="str">
        <f>A153</f>
        <v>2nd, 4th, 6th &amp; 8th Floor</v>
      </c>
      <c r="J154" s="105"/>
    </row>
    <row r="155" spans="1:10" s="12" customFormat="1" ht="15.75" x14ac:dyDescent="0.25">
      <c r="A155" s="99">
        <v>2</v>
      </c>
      <c r="B155" s="100"/>
      <c r="C155" s="13" t="s">
        <v>171</v>
      </c>
      <c r="D155" s="99">
        <f>40.08*10.764</f>
        <v>431.42111999999997</v>
      </c>
      <c r="E155" s="100"/>
      <c r="F155" s="13">
        <f>1.35*3.05*10.764</f>
        <v>44.320769999999996</v>
      </c>
      <c r="G155" s="13">
        <f t="shared" si="0"/>
        <v>691.45245</v>
      </c>
      <c r="H155" s="13" t="s">
        <v>102</v>
      </c>
      <c r="I155" s="106"/>
      <c r="J155" s="107"/>
    </row>
    <row r="156" spans="1:10" s="12" customFormat="1" ht="15.75" x14ac:dyDescent="0.25">
      <c r="A156" s="99">
        <v>3</v>
      </c>
      <c r="B156" s="100"/>
      <c r="C156" s="13" t="s">
        <v>171</v>
      </c>
      <c r="D156" s="99">
        <f>40.08*10.764</f>
        <v>431.42111999999997</v>
      </c>
      <c r="E156" s="100"/>
      <c r="F156" s="13">
        <f>1.35*3.05*10.764</f>
        <v>44.320769999999996</v>
      </c>
      <c r="G156" s="13">
        <f t="shared" si="0"/>
        <v>691.45245</v>
      </c>
      <c r="H156" s="13" t="s">
        <v>102</v>
      </c>
      <c r="I156" s="106"/>
      <c r="J156" s="107"/>
    </row>
    <row r="157" spans="1:10" s="12" customFormat="1" ht="15.75" x14ac:dyDescent="0.25">
      <c r="A157" s="99">
        <v>4</v>
      </c>
      <c r="B157" s="100"/>
      <c r="C157" s="13" t="s">
        <v>170</v>
      </c>
      <c r="D157" s="99">
        <f>32.15*10.764</f>
        <v>346.06259999999997</v>
      </c>
      <c r="E157" s="100"/>
      <c r="F157" s="13">
        <f>1.2*3.05*10.764</f>
        <v>39.396239999999992</v>
      </c>
      <c r="G157" s="13">
        <f t="shared" si="0"/>
        <v>558.49014</v>
      </c>
      <c r="H157" s="13" t="s">
        <v>102</v>
      </c>
      <c r="I157" s="108"/>
      <c r="J157" s="109"/>
    </row>
    <row r="158" spans="1:10" s="12" customFormat="1" ht="15.75" x14ac:dyDescent="0.25">
      <c r="A158" s="101" t="s">
        <v>191</v>
      </c>
      <c r="B158" s="102"/>
      <c r="C158" s="102"/>
      <c r="D158" s="102"/>
      <c r="E158" s="102"/>
      <c r="F158" s="102"/>
      <c r="G158" s="102"/>
      <c r="H158" s="102"/>
      <c r="I158" s="102"/>
      <c r="J158" s="103"/>
    </row>
    <row r="159" spans="1:10" s="12" customFormat="1" ht="15.75" x14ac:dyDescent="0.25">
      <c r="A159" s="101" t="s">
        <v>173</v>
      </c>
      <c r="B159" s="102"/>
      <c r="C159" s="102"/>
      <c r="D159" s="102"/>
      <c r="E159" s="102"/>
      <c r="F159" s="102"/>
      <c r="G159" s="102"/>
      <c r="H159" s="102"/>
      <c r="I159" s="102"/>
      <c r="J159" s="103"/>
    </row>
    <row r="160" spans="1:10" s="12" customFormat="1" ht="15.75" customHeight="1" x14ac:dyDescent="0.25">
      <c r="A160" s="101" t="s">
        <v>183</v>
      </c>
      <c r="B160" s="102"/>
      <c r="C160" s="102"/>
      <c r="D160" s="102"/>
      <c r="E160" s="102"/>
      <c r="F160" s="102"/>
      <c r="G160" s="102"/>
      <c r="H160" s="102"/>
      <c r="I160" s="102"/>
      <c r="J160" s="103"/>
    </row>
    <row r="161" spans="1:10" s="12" customFormat="1" ht="15.75" x14ac:dyDescent="0.25">
      <c r="A161" s="101" t="s">
        <v>186</v>
      </c>
      <c r="B161" s="102"/>
      <c r="C161" s="102"/>
      <c r="D161" s="102"/>
      <c r="E161" s="102"/>
      <c r="F161" s="102"/>
      <c r="G161" s="102"/>
      <c r="H161" s="102"/>
      <c r="I161" s="102"/>
      <c r="J161" s="103"/>
    </row>
    <row r="162" spans="1:10" s="12" customFormat="1" ht="15.75" x14ac:dyDescent="0.25">
      <c r="A162" s="99">
        <v>1</v>
      </c>
      <c r="B162" s="100"/>
      <c r="C162" s="13" t="s">
        <v>170</v>
      </c>
      <c r="D162" s="99">
        <f>32.15*10.764</f>
        <v>346.06259999999997</v>
      </c>
      <c r="E162" s="100"/>
      <c r="F162" s="13">
        <f>1.2*3.05*10.764</f>
        <v>39.396239999999992</v>
      </c>
      <c r="G162" s="13">
        <v>675</v>
      </c>
      <c r="H162" s="13" t="s">
        <v>102</v>
      </c>
      <c r="I162" s="104" t="str">
        <f>A161</f>
        <v>1st, 3rd, 5th, 7th, 9th, 11th &amp; 13th Floor</v>
      </c>
      <c r="J162" s="105"/>
    </row>
    <row r="163" spans="1:10" s="12" customFormat="1" ht="15.75" x14ac:dyDescent="0.25">
      <c r="A163" s="99">
        <v>2</v>
      </c>
      <c r="B163" s="100"/>
      <c r="C163" s="13" t="s">
        <v>170</v>
      </c>
      <c r="D163" s="99">
        <f>32.15*10.764</f>
        <v>346.06259999999997</v>
      </c>
      <c r="E163" s="100"/>
      <c r="F163" s="13">
        <f>1.2*3.05*10.764</f>
        <v>39.396239999999992</v>
      </c>
      <c r="G163" s="13">
        <v>675</v>
      </c>
      <c r="H163" s="13" t="s">
        <v>102</v>
      </c>
      <c r="I163" s="106"/>
      <c r="J163" s="107"/>
    </row>
    <row r="164" spans="1:10" s="12" customFormat="1" ht="15.75" x14ac:dyDescent="0.25">
      <c r="A164" s="99">
        <v>3</v>
      </c>
      <c r="B164" s="100"/>
      <c r="C164" s="13" t="s">
        <v>171</v>
      </c>
      <c r="D164" s="99">
        <f>40.08*10.764</f>
        <v>431.42111999999997</v>
      </c>
      <c r="E164" s="100"/>
      <c r="F164" s="13">
        <f>1.53*3.05*10.764</f>
        <v>50.230205999999995</v>
      </c>
      <c r="G164" s="13">
        <v>820</v>
      </c>
      <c r="H164" s="13" t="s">
        <v>102</v>
      </c>
      <c r="I164" s="106"/>
      <c r="J164" s="107"/>
    </row>
    <row r="165" spans="1:10" s="12" customFormat="1" ht="15.75" x14ac:dyDescent="0.25">
      <c r="A165" s="99">
        <v>4</v>
      </c>
      <c r="B165" s="100"/>
      <c r="C165" s="13" t="s">
        <v>171</v>
      </c>
      <c r="D165" s="99">
        <f>40.08*10.764</f>
        <v>431.42111999999997</v>
      </c>
      <c r="E165" s="100"/>
      <c r="F165" s="13">
        <f>1.53*3.05*10.764</f>
        <v>50.230205999999995</v>
      </c>
      <c r="G165" s="13">
        <v>820</v>
      </c>
      <c r="H165" s="13" t="s">
        <v>102</v>
      </c>
      <c r="I165" s="106"/>
      <c r="J165" s="107"/>
    </row>
    <row r="166" spans="1:10" s="12" customFormat="1" ht="15.75" x14ac:dyDescent="0.25">
      <c r="A166" s="99">
        <v>5</v>
      </c>
      <c r="B166" s="100"/>
      <c r="C166" s="13" t="s">
        <v>170</v>
      </c>
      <c r="D166" s="99">
        <f>32.15*10.764</f>
        <v>346.06259999999997</v>
      </c>
      <c r="E166" s="100"/>
      <c r="F166" s="13">
        <f t="shared" ref="F166:F167" si="1">1.2*3.05*10.764</f>
        <v>39.396239999999992</v>
      </c>
      <c r="G166" s="13">
        <v>675</v>
      </c>
      <c r="H166" s="13" t="s">
        <v>102</v>
      </c>
      <c r="I166" s="106"/>
      <c r="J166" s="107"/>
    </row>
    <row r="167" spans="1:10" s="12" customFormat="1" ht="15.75" x14ac:dyDescent="0.25">
      <c r="A167" s="99">
        <v>6</v>
      </c>
      <c r="B167" s="100"/>
      <c r="C167" s="13" t="s">
        <v>170</v>
      </c>
      <c r="D167" s="99">
        <f>32.15*10.764</f>
        <v>346.06259999999997</v>
      </c>
      <c r="E167" s="100"/>
      <c r="F167" s="13">
        <f t="shared" si="1"/>
        <v>39.396239999999992</v>
      </c>
      <c r="G167" s="13">
        <v>675</v>
      </c>
      <c r="H167" s="13" t="s">
        <v>102</v>
      </c>
      <c r="I167" s="108"/>
      <c r="J167" s="109"/>
    </row>
    <row r="168" spans="1:10" s="12" customFormat="1" ht="15.75" x14ac:dyDescent="0.25">
      <c r="A168" s="101" t="s">
        <v>187</v>
      </c>
      <c r="B168" s="102"/>
      <c r="C168" s="102"/>
      <c r="D168" s="102"/>
      <c r="E168" s="102"/>
      <c r="F168" s="102"/>
      <c r="G168" s="102"/>
      <c r="H168" s="102"/>
      <c r="I168" s="102"/>
      <c r="J168" s="103"/>
    </row>
    <row r="169" spans="1:10" s="12" customFormat="1" ht="15.75" x14ac:dyDescent="0.25">
      <c r="A169" s="99">
        <v>1</v>
      </c>
      <c r="B169" s="100"/>
      <c r="C169" s="13" t="s">
        <v>170</v>
      </c>
      <c r="D169" s="99">
        <f>32.15*10.764</f>
        <v>346.06259999999997</v>
      </c>
      <c r="E169" s="100"/>
      <c r="F169" s="13">
        <f>1.2*3.05*10.764</f>
        <v>39.396239999999992</v>
      </c>
      <c r="G169" s="13">
        <v>675</v>
      </c>
      <c r="H169" s="13" t="s">
        <v>102</v>
      </c>
      <c r="I169" s="104" t="str">
        <f>A168</f>
        <v>2nd, 4th, 6th, 10th, 12th &amp; 14th Floor</v>
      </c>
      <c r="J169" s="105"/>
    </row>
    <row r="170" spans="1:10" s="12" customFormat="1" ht="15.75" x14ac:dyDescent="0.25">
      <c r="A170" s="99">
        <v>2</v>
      </c>
      <c r="B170" s="100"/>
      <c r="C170" s="13" t="s">
        <v>170</v>
      </c>
      <c r="D170" s="99">
        <f>32.15*10.764</f>
        <v>346.06259999999997</v>
      </c>
      <c r="E170" s="100"/>
      <c r="F170" s="13">
        <f>1.2*3.05*10.764</f>
        <v>39.396239999999992</v>
      </c>
      <c r="G170" s="13">
        <v>675</v>
      </c>
      <c r="H170" s="13" t="s">
        <v>102</v>
      </c>
      <c r="I170" s="106"/>
      <c r="J170" s="107"/>
    </row>
    <row r="171" spans="1:10" s="12" customFormat="1" ht="15.75" x14ac:dyDescent="0.25">
      <c r="A171" s="99">
        <v>3</v>
      </c>
      <c r="B171" s="100"/>
      <c r="C171" s="13" t="s">
        <v>171</v>
      </c>
      <c r="D171" s="99">
        <f>40.08*10.764</f>
        <v>431.42111999999997</v>
      </c>
      <c r="E171" s="100"/>
      <c r="F171" s="13">
        <f>1.35*3.05*10.764</f>
        <v>44.320769999999996</v>
      </c>
      <c r="G171" s="13">
        <v>820</v>
      </c>
      <c r="H171" s="13" t="s">
        <v>102</v>
      </c>
      <c r="I171" s="106"/>
      <c r="J171" s="107"/>
    </row>
    <row r="172" spans="1:10" s="12" customFormat="1" ht="15.75" x14ac:dyDescent="0.25">
      <c r="A172" s="99">
        <v>4</v>
      </c>
      <c r="B172" s="100"/>
      <c r="C172" s="13" t="s">
        <v>171</v>
      </c>
      <c r="D172" s="99">
        <f>40.08*10.764</f>
        <v>431.42111999999997</v>
      </c>
      <c r="E172" s="100"/>
      <c r="F172" s="13">
        <f>1.35*3.05*10.764</f>
        <v>44.320769999999996</v>
      </c>
      <c r="G172" s="13">
        <v>820</v>
      </c>
      <c r="H172" s="13" t="s">
        <v>102</v>
      </c>
      <c r="I172" s="106"/>
      <c r="J172" s="107"/>
    </row>
    <row r="173" spans="1:10" s="12" customFormat="1" ht="15.75" x14ac:dyDescent="0.25">
      <c r="A173" s="99">
        <v>5</v>
      </c>
      <c r="B173" s="100"/>
      <c r="C173" s="13" t="s">
        <v>170</v>
      </c>
      <c r="D173" s="99">
        <f>32.15*10.764</f>
        <v>346.06259999999997</v>
      </c>
      <c r="E173" s="100"/>
      <c r="F173" s="13">
        <f t="shared" ref="F173:F174" si="2">1.2*3.05*10.764</f>
        <v>39.396239999999992</v>
      </c>
      <c r="G173" s="13">
        <v>675</v>
      </c>
      <c r="H173" s="13" t="s">
        <v>102</v>
      </c>
      <c r="I173" s="106"/>
      <c r="J173" s="107"/>
    </row>
    <row r="174" spans="1:10" s="12" customFormat="1" ht="15.75" x14ac:dyDescent="0.25">
      <c r="A174" s="99">
        <v>6</v>
      </c>
      <c r="B174" s="100"/>
      <c r="C174" s="13" t="s">
        <v>170</v>
      </c>
      <c r="D174" s="99">
        <f>32.15*10.764</f>
        <v>346.06259999999997</v>
      </c>
      <c r="E174" s="100"/>
      <c r="F174" s="13">
        <f t="shared" si="2"/>
        <v>39.396239999999992</v>
      </c>
      <c r="G174" s="13">
        <v>675</v>
      </c>
      <c r="H174" s="13" t="s">
        <v>102</v>
      </c>
      <c r="I174" s="108"/>
      <c r="J174" s="109"/>
    </row>
    <row r="175" spans="1:10" s="12" customFormat="1" ht="15.75" customHeight="1" x14ac:dyDescent="0.25">
      <c r="A175" s="101" t="s">
        <v>189</v>
      </c>
      <c r="B175" s="102"/>
      <c r="C175" s="102"/>
      <c r="D175" s="102"/>
      <c r="E175" s="102"/>
      <c r="F175" s="102"/>
      <c r="G175" s="102"/>
      <c r="H175" s="102"/>
      <c r="I175" s="102"/>
      <c r="J175" s="103"/>
    </row>
    <row r="176" spans="1:10" s="12" customFormat="1" ht="15.75" customHeight="1" x14ac:dyDescent="0.25">
      <c r="A176" s="99">
        <v>1</v>
      </c>
      <c r="B176" s="100"/>
      <c r="C176" s="13" t="s">
        <v>170</v>
      </c>
      <c r="D176" s="99">
        <f>32.15*10.764</f>
        <v>346.06259999999997</v>
      </c>
      <c r="E176" s="100"/>
      <c r="F176" s="13">
        <f>1.2*3.05*10.764</f>
        <v>39.396239999999992</v>
      </c>
      <c r="G176" s="13">
        <v>675</v>
      </c>
      <c r="H176" s="13" t="s">
        <v>102</v>
      </c>
      <c r="I176" s="104" t="str">
        <f>A175</f>
        <v>8th Floor (Part Refuge Area)</v>
      </c>
      <c r="J176" s="105"/>
    </row>
    <row r="177" spans="1:10" s="12" customFormat="1" ht="15.75" x14ac:dyDescent="0.25">
      <c r="A177" s="99">
        <v>2</v>
      </c>
      <c r="B177" s="100"/>
      <c r="C177" s="13" t="s">
        <v>170</v>
      </c>
      <c r="D177" s="99">
        <f>32.15*10.764</f>
        <v>346.06259999999997</v>
      </c>
      <c r="E177" s="100"/>
      <c r="F177" s="13">
        <f>1.2*3.05*10.764</f>
        <v>39.396239999999992</v>
      </c>
      <c r="G177" s="13">
        <v>675</v>
      </c>
      <c r="H177" s="13" t="s">
        <v>102</v>
      </c>
      <c r="I177" s="106"/>
      <c r="J177" s="107"/>
    </row>
    <row r="178" spans="1:10" s="12" customFormat="1" ht="15.75" x14ac:dyDescent="0.25">
      <c r="A178" s="99">
        <v>3</v>
      </c>
      <c r="B178" s="100"/>
      <c r="C178" s="13" t="s">
        <v>171</v>
      </c>
      <c r="D178" s="99">
        <f>40.08*10.764</f>
        <v>431.42111999999997</v>
      </c>
      <c r="E178" s="100"/>
      <c r="F178" s="13">
        <f>1.35*3.05*10.764</f>
        <v>44.320769999999996</v>
      </c>
      <c r="G178" s="13">
        <v>820</v>
      </c>
      <c r="H178" s="13" t="s">
        <v>102</v>
      </c>
      <c r="I178" s="106"/>
      <c r="J178" s="107"/>
    </row>
    <row r="179" spans="1:10" s="12" customFormat="1" ht="15.6" customHeight="1" x14ac:dyDescent="0.25">
      <c r="A179" s="99">
        <v>4</v>
      </c>
      <c r="B179" s="100"/>
      <c r="C179" s="13" t="s">
        <v>171</v>
      </c>
      <c r="D179" s="99">
        <f>40.08*10.764</f>
        <v>431.42111999999997</v>
      </c>
      <c r="E179" s="100"/>
      <c r="F179" s="13">
        <f>1.35*3.05*10.764</f>
        <v>44.320769999999996</v>
      </c>
      <c r="G179" s="13">
        <v>820</v>
      </c>
      <c r="H179" s="13" t="s">
        <v>102</v>
      </c>
      <c r="I179" s="106"/>
      <c r="J179" s="107"/>
    </row>
    <row r="180" spans="1:10" s="12" customFormat="1" ht="15.75" x14ac:dyDescent="0.25">
      <c r="A180" s="99">
        <v>5</v>
      </c>
      <c r="B180" s="100"/>
      <c r="C180" s="13" t="s">
        <v>170</v>
      </c>
      <c r="D180" s="99">
        <f>32.15*10.764</f>
        <v>346.06259999999997</v>
      </c>
      <c r="E180" s="100"/>
      <c r="F180" s="13">
        <f t="shared" ref="F180:F181" si="3">1.2*3.05*10.764</f>
        <v>39.396239999999992</v>
      </c>
      <c r="G180" s="13">
        <v>675</v>
      </c>
      <c r="H180" s="13" t="s">
        <v>102</v>
      </c>
      <c r="I180" s="106"/>
      <c r="J180" s="107"/>
    </row>
    <row r="181" spans="1:10" s="12" customFormat="1" ht="15.75" x14ac:dyDescent="0.25">
      <c r="A181" s="99">
        <v>6</v>
      </c>
      <c r="B181" s="100"/>
      <c r="C181" s="13" t="s">
        <v>170</v>
      </c>
      <c r="D181" s="99">
        <f>32.15*10.764</f>
        <v>346.06259999999997</v>
      </c>
      <c r="E181" s="100"/>
      <c r="F181" s="13">
        <f t="shared" si="3"/>
        <v>39.396239999999992</v>
      </c>
      <c r="G181" s="13">
        <v>675</v>
      </c>
      <c r="H181" s="13" t="s">
        <v>102</v>
      </c>
      <c r="I181" s="108"/>
      <c r="J181" s="109"/>
    </row>
    <row r="182" spans="1:10" s="9" customFormat="1" ht="15.75" customHeight="1" x14ac:dyDescent="0.25">
      <c r="A182" s="125" t="s">
        <v>113</v>
      </c>
      <c r="B182" s="125"/>
      <c r="C182" s="125"/>
      <c r="D182" s="125"/>
      <c r="E182" s="125"/>
      <c r="F182" s="125"/>
      <c r="G182" s="125"/>
      <c r="H182" s="125"/>
      <c r="I182" s="125"/>
      <c r="J182" s="125"/>
    </row>
    <row r="183" spans="1:10" s="18" customFormat="1" ht="172.5" customHeight="1" x14ac:dyDescent="0.25">
      <c r="A183" s="126" t="s">
        <v>246</v>
      </c>
      <c r="B183" s="126"/>
      <c r="C183" s="126"/>
      <c r="D183" s="126"/>
      <c r="E183" s="126"/>
      <c r="F183" s="126"/>
      <c r="G183" s="126"/>
      <c r="H183" s="126"/>
      <c r="I183" s="126"/>
      <c r="J183" s="126"/>
    </row>
    <row r="184" spans="1:10" x14ac:dyDescent="0.25">
      <c r="A184" s="127" t="s">
        <v>103</v>
      </c>
      <c r="B184" s="128"/>
      <c r="C184" s="128"/>
      <c r="D184" s="128"/>
      <c r="E184" s="128"/>
      <c r="F184" s="128"/>
      <c r="G184" s="128"/>
      <c r="H184" s="128"/>
      <c r="I184" s="128"/>
      <c r="J184" s="129"/>
    </row>
    <row r="185" spans="1:10" x14ac:dyDescent="0.25">
      <c r="A185" s="110" t="s">
        <v>104</v>
      </c>
      <c r="B185" s="111"/>
      <c r="C185" s="111"/>
      <c r="D185" s="111"/>
      <c r="E185" s="111"/>
      <c r="F185" s="111"/>
      <c r="G185" s="111"/>
      <c r="H185" s="111"/>
      <c r="I185" s="111"/>
      <c r="J185" s="112"/>
    </row>
    <row r="186" spans="1:10" x14ac:dyDescent="0.25">
      <c r="A186" s="127" t="s">
        <v>105</v>
      </c>
      <c r="B186" s="128"/>
      <c r="C186" s="128"/>
      <c r="D186" s="128"/>
      <c r="E186" s="128"/>
      <c r="F186" s="128"/>
      <c r="G186" s="128"/>
      <c r="H186" s="128"/>
      <c r="I186" s="128"/>
      <c r="J186" s="129"/>
    </row>
    <row r="187" spans="1:10" x14ac:dyDescent="0.25">
      <c r="A187" s="110" t="s">
        <v>106</v>
      </c>
      <c r="B187" s="111"/>
      <c r="C187" s="111"/>
      <c r="D187" s="111"/>
      <c r="E187" s="111"/>
      <c r="F187" s="111"/>
      <c r="G187" s="111"/>
      <c r="H187" s="111"/>
      <c r="I187" s="111"/>
      <c r="J187" s="112"/>
    </row>
    <row r="188" spans="1:10" x14ac:dyDescent="0.25">
      <c r="A188" s="110" t="s">
        <v>107</v>
      </c>
      <c r="B188" s="111"/>
      <c r="C188" s="111"/>
      <c r="D188" s="111"/>
      <c r="E188" s="111"/>
      <c r="F188" s="111"/>
      <c r="G188" s="111"/>
      <c r="H188" s="111"/>
      <c r="I188" s="111"/>
      <c r="J188" s="112"/>
    </row>
    <row r="189" spans="1:10" x14ac:dyDescent="0.25">
      <c r="A189" s="110" t="s">
        <v>108</v>
      </c>
      <c r="B189" s="111"/>
      <c r="C189" s="111"/>
      <c r="D189" s="111"/>
      <c r="E189" s="111"/>
      <c r="F189" s="111"/>
      <c r="G189" s="111"/>
      <c r="H189" s="111"/>
      <c r="I189" s="111"/>
      <c r="J189" s="112"/>
    </row>
    <row r="190" spans="1:10" ht="30.75" customHeight="1" x14ac:dyDescent="0.25">
      <c r="A190" s="113" t="s">
        <v>109</v>
      </c>
      <c r="B190" s="114"/>
      <c r="C190" s="114"/>
      <c r="D190" s="114"/>
      <c r="E190" s="114"/>
      <c r="F190" s="114"/>
      <c r="G190" s="114"/>
      <c r="H190" s="114"/>
      <c r="I190" s="114"/>
      <c r="J190" s="115"/>
    </row>
    <row r="191" spans="1:10" ht="15" customHeight="1" x14ac:dyDescent="0.25">
      <c r="A191" s="116" t="s">
        <v>110</v>
      </c>
      <c r="B191" s="117"/>
      <c r="C191" s="117"/>
      <c r="D191" s="117"/>
      <c r="E191" s="117"/>
      <c r="F191" s="117"/>
      <c r="G191" s="117"/>
      <c r="H191" s="117"/>
      <c r="I191" s="117"/>
      <c r="J191" s="118"/>
    </row>
    <row r="192" spans="1:10" x14ac:dyDescent="0.25">
      <c r="A192" s="119"/>
      <c r="B192" s="120"/>
      <c r="C192" s="120"/>
      <c r="D192" s="120"/>
      <c r="E192" s="120"/>
      <c r="F192" s="120"/>
      <c r="G192" s="120"/>
      <c r="H192" s="120"/>
      <c r="I192" s="120"/>
      <c r="J192" s="121"/>
    </row>
    <row r="193" spans="1:10" x14ac:dyDescent="0.25">
      <c r="A193" s="119"/>
      <c r="B193" s="120"/>
      <c r="C193" s="120"/>
      <c r="D193" s="120"/>
      <c r="E193" s="120"/>
      <c r="F193" s="120"/>
      <c r="G193" s="120"/>
      <c r="H193" s="120"/>
      <c r="I193" s="120"/>
      <c r="J193" s="121"/>
    </row>
    <row r="194" spans="1:10" x14ac:dyDescent="0.25">
      <c r="A194" s="122"/>
      <c r="B194" s="123"/>
      <c r="C194" s="123"/>
      <c r="D194" s="123"/>
      <c r="E194" s="123"/>
      <c r="F194" s="123"/>
      <c r="G194" s="123"/>
      <c r="H194" s="123"/>
      <c r="I194" s="123"/>
      <c r="J194" s="124"/>
    </row>
    <row r="195" spans="1:10" x14ac:dyDescent="0.25">
      <c r="A195" s="14" t="s">
        <v>111</v>
      </c>
      <c r="B195" s="15"/>
      <c r="C195" s="15"/>
      <c r="D195" s="16" t="str">
        <f>F8</f>
        <v>Continental Futura</v>
      </c>
      <c r="G195" s="15"/>
      <c r="H195" s="15"/>
      <c r="I195" s="15"/>
      <c r="J195" s="15"/>
    </row>
    <row r="196" spans="1:10" x14ac:dyDescent="0.25">
      <c r="A196" s="15"/>
      <c r="B196" s="15"/>
      <c r="C196" s="15"/>
      <c r="D196" s="15"/>
      <c r="E196" s="15"/>
      <c r="F196" s="15"/>
      <c r="G196" s="15"/>
      <c r="H196" s="15"/>
      <c r="I196" s="15"/>
      <c r="J196" s="15"/>
    </row>
    <row r="197" spans="1:10" x14ac:dyDescent="0.25">
      <c r="A197" s="15"/>
      <c r="B197" s="15"/>
      <c r="C197" s="15"/>
      <c r="D197" s="15"/>
      <c r="E197" s="15"/>
      <c r="F197" s="15"/>
      <c r="G197" s="15"/>
      <c r="H197" s="15"/>
      <c r="I197" s="15"/>
      <c r="J197" s="15"/>
    </row>
    <row r="241" spans="1:1" x14ac:dyDescent="0.25">
      <c r="A241" s="17" t="s">
        <v>112</v>
      </c>
    </row>
  </sheetData>
  <mergeCells count="389">
    <mergeCell ref="A60:B61"/>
    <mergeCell ref="C60:E61"/>
    <mergeCell ref="F60:G61"/>
    <mergeCell ref="H60:J61"/>
    <mergeCell ref="A16:B16"/>
    <mergeCell ref="A17:B17"/>
    <mergeCell ref="C16:E16"/>
    <mergeCell ref="C17:E17"/>
    <mergeCell ref="H16:J16"/>
    <mergeCell ref="H17:J17"/>
    <mergeCell ref="F16:G16"/>
    <mergeCell ref="F17:G17"/>
    <mergeCell ref="A54:B54"/>
    <mergeCell ref="C54:J54"/>
    <mergeCell ref="C53:J53"/>
    <mergeCell ref="H47:J47"/>
    <mergeCell ref="A47:B48"/>
    <mergeCell ref="C48:J48"/>
    <mergeCell ref="A23:E23"/>
    <mergeCell ref="F23:I23"/>
    <mergeCell ref="A24:E24"/>
    <mergeCell ref="F24:J24"/>
    <mergeCell ref="A25:E25"/>
    <mergeCell ref="F25:I25"/>
    <mergeCell ref="A131:J131"/>
    <mergeCell ref="I132:J137"/>
    <mergeCell ref="A1:J1"/>
    <mergeCell ref="A2:J2"/>
    <mergeCell ref="A3:E3"/>
    <mergeCell ref="F3:J3"/>
    <mergeCell ref="A4:E4"/>
    <mergeCell ref="F4:I4"/>
    <mergeCell ref="A8:E8"/>
    <mergeCell ref="F8:J8"/>
    <mergeCell ref="A10:E10"/>
    <mergeCell ref="F10:J10"/>
    <mergeCell ref="A11:E11"/>
    <mergeCell ref="F11:J11"/>
    <mergeCell ref="A5:E5"/>
    <mergeCell ref="F5:J5"/>
    <mergeCell ref="A6:E6"/>
    <mergeCell ref="F6:J6"/>
    <mergeCell ref="A7:E7"/>
    <mergeCell ref="F7:J7"/>
    <mergeCell ref="A15:B15"/>
    <mergeCell ref="I15:J15"/>
    <mergeCell ref="C15:G15"/>
    <mergeCell ref="A12:E12"/>
    <mergeCell ref="F12:J12"/>
    <mergeCell ref="A13:E13"/>
    <mergeCell ref="F13:J13"/>
    <mergeCell ref="A14:B14"/>
    <mergeCell ref="C14:J14"/>
    <mergeCell ref="A9:E9"/>
    <mergeCell ref="F9:J9"/>
    <mergeCell ref="A21:E22"/>
    <mergeCell ref="F21:J22"/>
    <mergeCell ref="A18:B18"/>
    <mergeCell ref="C18:E18"/>
    <mergeCell ref="F18:G18"/>
    <mergeCell ref="H18:J18"/>
    <mergeCell ref="A19:E20"/>
    <mergeCell ref="F19:J20"/>
    <mergeCell ref="A26:E26"/>
    <mergeCell ref="F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4:J34"/>
    <mergeCell ref="A35:E35"/>
    <mergeCell ref="F35:I35"/>
    <mergeCell ref="A36:E36"/>
    <mergeCell ref="F36:J36"/>
    <mergeCell ref="A37:J37"/>
    <mergeCell ref="A30:J30"/>
    <mergeCell ref="A31:J31"/>
    <mergeCell ref="A32:B32"/>
    <mergeCell ref="C32:J32"/>
    <mergeCell ref="A33:B33"/>
    <mergeCell ref="C33:J33"/>
    <mergeCell ref="A41:E41"/>
    <mergeCell ref="F41:J41"/>
    <mergeCell ref="A42:E42"/>
    <mergeCell ref="F42:J42"/>
    <mergeCell ref="A43:E43"/>
    <mergeCell ref="F43:J43"/>
    <mergeCell ref="A38:E38"/>
    <mergeCell ref="F38:J38"/>
    <mergeCell ref="A39:E39"/>
    <mergeCell ref="F39:J39"/>
    <mergeCell ref="A40:E40"/>
    <mergeCell ref="F40:J40"/>
    <mergeCell ref="C47:F47"/>
    <mergeCell ref="A49:B49"/>
    <mergeCell ref="C49:F49"/>
    <mergeCell ref="H49:J49"/>
    <mergeCell ref="A44:J44"/>
    <mergeCell ref="A45:B45"/>
    <mergeCell ref="C45:F45"/>
    <mergeCell ref="H45:J45"/>
    <mergeCell ref="A46:B46"/>
    <mergeCell ref="C46:F46"/>
    <mergeCell ref="H46:J46"/>
    <mergeCell ref="A50:C50"/>
    <mergeCell ref="D50:E50"/>
    <mergeCell ref="F50:G50"/>
    <mergeCell ref="H50:J50"/>
    <mergeCell ref="A51:J51"/>
    <mergeCell ref="A52:C52"/>
    <mergeCell ref="D52:E52"/>
    <mergeCell ref="F52:H52"/>
    <mergeCell ref="I52:J52"/>
    <mergeCell ref="A101:J101"/>
    <mergeCell ref="A102:J102"/>
    <mergeCell ref="A103:B103"/>
    <mergeCell ref="C103:J103"/>
    <mergeCell ref="A104:J104"/>
    <mergeCell ref="A53:B53"/>
    <mergeCell ref="A55:C55"/>
    <mergeCell ref="D55:J55"/>
    <mergeCell ref="A56:J56"/>
    <mergeCell ref="A57:B57"/>
    <mergeCell ref="C57:J57"/>
    <mergeCell ref="E58:F58"/>
    <mergeCell ref="I58:J58"/>
    <mergeCell ref="A59:B59"/>
    <mergeCell ref="C59:J59"/>
    <mergeCell ref="A62:B62"/>
    <mergeCell ref="D62:E62"/>
    <mergeCell ref="F62:G62"/>
    <mergeCell ref="H62:J62"/>
    <mergeCell ref="A63:B63"/>
    <mergeCell ref="D63:E63"/>
    <mergeCell ref="F63:G72"/>
    <mergeCell ref="H63:J72"/>
    <mergeCell ref="A64:B64"/>
    <mergeCell ref="G105:J105"/>
    <mergeCell ref="A106:F106"/>
    <mergeCell ref="G106:J106"/>
    <mergeCell ref="A113:F113"/>
    <mergeCell ref="G113:J113"/>
    <mergeCell ref="A114:B114"/>
    <mergeCell ref="G114:J114"/>
    <mergeCell ref="A110:F110"/>
    <mergeCell ref="G110:J110"/>
    <mergeCell ref="A111:F111"/>
    <mergeCell ref="G111:J111"/>
    <mergeCell ref="A112:F112"/>
    <mergeCell ref="G112:J112"/>
    <mergeCell ref="D114:F114"/>
    <mergeCell ref="A107:F107"/>
    <mergeCell ref="G107:J107"/>
    <mergeCell ref="A108:F108"/>
    <mergeCell ref="G108:J108"/>
    <mergeCell ref="A109:F109"/>
    <mergeCell ref="G109:J109"/>
    <mergeCell ref="A105:F105"/>
    <mergeCell ref="A117:B117"/>
    <mergeCell ref="G117:J117"/>
    <mergeCell ref="A118:B118"/>
    <mergeCell ref="G118:J118"/>
    <mergeCell ref="A115:B115"/>
    <mergeCell ref="G115:J115"/>
    <mergeCell ref="A116:B116"/>
    <mergeCell ref="G116:J116"/>
    <mergeCell ref="A125:B125"/>
    <mergeCell ref="D125:E125"/>
    <mergeCell ref="D115:F115"/>
    <mergeCell ref="D116:F116"/>
    <mergeCell ref="D117:F117"/>
    <mergeCell ref="D118:F118"/>
    <mergeCell ref="A126:B126"/>
    <mergeCell ref="D126:E126"/>
    <mergeCell ref="A119:J119"/>
    <mergeCell ref="A120:J120"/>
    <mergeCell ref="A121:B121"/>
    <mergeCell ref="D121:E121"/>
    <mergeCell ref="I121:J121"/>
    <mergeCell ref="A123:J123"/>
    <mergeCell ref="A124:J124"/>
    <mergeCell ref="I125:J130"/>
    <mergeCell ref="A129:B129"/>
    <mergeCell ref="D129:E129"/>
    <mergeCell ref="A130:B130"/>
    <mergeCell ref="D130:E130"/>
    <mergeCell ref="A127:B127"/>
    <mergeCell ref="D127:E127"/>
    <mergeCell ref="A128:B128"/>
    <mergeCell ref="D128:E128"/>
    <mergeCell ref="A122:J122"/>
    <mergeCell ref="A134:B134"/>
    <mergeCell ref="D134:E134"/>
    <mergeCell ref="A135:B135"/>
    <mergeCell ref="D135:E135"/>
    <mergeCell ref="A132:B132"/>
    <mergeCell ref="D132:E132"/>
    <mergeCell ref="A133:B133"/>
    <mergeCell ref="D133:E133"/>
    <mergeCell ref="A149:B149"/>
    <mergeCell ref="D149:E149"/>
    <mergeCell ref="D144:E144"/>
    <mergeCell ref="A145:J145"/>
    <mergeCell ref="A147:J147"/>
    <mergeCell ref="A148:J148"/>
    <mergeCell ref="A146:J146"/>
    <mergeCell ref="I149:J150"/>
    <mergeCell ref="A158:J158"/>
    <mergeCell ref="A159:J159"/>
    <mergeCell ref="A160:J160"/>
    <mergeCell ref="A161:J161"/>
    <mergeCell ref="A150:B150"/>
    <mergeCell ref="D150:E150"/>
    <mergeCell ref="A136:B136"/>
    <mergeCell ref="D136:E136"/>
    <mergeCell ref="A137:B137"/>
    <mergeCell ref="D137:E137"/>
    <mergeCell ref="A138:J138"/>
    <mergeCell ref="A139:B139"/>
    <mergeCell ref="D139:E139"/>
    <mergeCell ref="I139:J144"/>
    <mergeCell ref="A140:B140"/>
    <mergeCell ref="D140:E140"/>
    <mergeCell ref="A141:B141"/>
    <mergeCell ref="D141:E141"/>
    <mergeCell ref="A142:B142"/>
    <mergeCell ref="D142:E142"/>
    <mergeCell ref="A143:B143"/>
    <mergeCell ref="D143:E143"/>
    <mergeCell ref="A144:B144"/>
    <mergeCell ref="A151:B151"/>
    <mergeCell ref="D151:E151"/>
    <mergeCell ref="A152:B152"/>
    <mergeCell ref="D152:E152"/>
    <mergeCell ref="A153:J153"/>
    <mergeCell ref="A154:B154"/>
    <mergeCell ref="D154:E154"/>
    <mergeCell ref="I154:J157"/>
    <mergeCell ref="A155:B155"/>
    <mergeCell ref="D155:E155"/>
    <mergeCell ref="A156:B156"/>
    <mergeCell ref="D156:E156"/>
    <mergeCell ref="A157:B157"/>
    <mergeCell ref="D157:E157"/>
    <mergeCell ref="I151:J152"/>
    <mergeCell ref="A166:B166"/>
    <mergeCell ref="D166:E166"/>
    <mergeCell ref="A167:B167"/>
    <mergeCell ref="D167:E167"/>
    <mergeCell ref="A164:B164"/>
    <mergeCell ref="D164:E164"/>
    <mergeCell ref="A165:B165"/>
    <mergeCell ref="D165:E165"/>
    <mergeCell ref="I162:J167"/>
    <mergeCell ref="A163:B163"/>
    <mergeCell ref="D163:E163"/>
    <mergeCell ref="A162:B162"/>
    <mergeCell ref="D162:E162"/>
    <mergeCell ref="A189:J189"/>
    <mergeCell ref="A190:J190"/>
    <mergeCell ref="A191:J194"/>
    <mergeCell ref="A182:J182"/>
    <mergeCell ref="A183:J183"/>
    <mergeCell ref="A184:J184"/>
    <mergeCell ref="A185:J185"/>
    <mergeCell ref="A186:J186"/>
    <mergeCell ref="A187:J187"/>
    <mergeCell ref="A188:J188"/>
    <mergeCell ref="A168:J168"/>
    <mergeCell ref="A169:B169"/>
    <mergeCell ref="D169:E169"/>
    <mergeCell ref="I169:J174"/>
    <mergeCell ref="A170:B170"/>
    <mergeCell ref="D170:E170"/>
    <mergeCell ref="A171:B171"/>
    <mergeCell ref="D171:E171"/>
    <mergeCell ref="A172:B172"/>
    <mergeCell ref="D172:E172"/>
    <mergeCell ref="A173:B173"/>
    <mergeCell ref="D173:E173"/>
    <mergeCell ref="A174:B174"/>
    <mergeCell ref="D174:E174"/>
    <mergeCell ref="A180:B180"/>
    <mergeCell ref="D180:E180"/>
    <mergeCell ref="A181:B181"/>
    <mergeCell ref="D181:E181"/>
    <mergeCell ref="A175:J175"/>
    <mergeCell ref="A176:B176"/>
    <mergeCell ref="D176:E176"/>
    <mergeCell ref="A177:B177"/>
    <mergeCell ref="D177:E177"/>
    <mergeCell ref="A178:B178"/>
    <mergeCell ref="D178:E178"/>
    <mergeCell ref="A179:B179"/>
    <mergeCell ref="D179:E179"/>
    <mergeCell ref="I176:J181"/>
    <mergeCell ref="D64:E64"/>
    <mergeCell ref="A65:B65"/>
    <mergeCell ref="D65:E65"/>
    <mergeCell ref="A66:B66"/>
    <mergeCell ref="D66:E66"/>
    <mergeCell ref="A67:B67"/>
    <mergeCell ref="D67:E67"/>
    <mergeCell ref="A68:B68"/>
    <mergeCell ref="D68:E68"/>
    <mergeCell ref="A69:B69"/>
    <mergeCell ref="D69:E69"/>
    <mergeCell ref="A70:B70"/>
    <mergeCell ref="D70:E70"/>
    <mergeCell ref="A71:B71"/>
    <mergeCell ref="D71:E71"/>
    <mergeCell ref="A72:B72"/>
    <mergeCell ref="D72:E72"/>
    <mergeCell ref="A73:B73"/>
    <mergeCell ref="C73:J73"/>
    <mergeCell ref="E74:F74"/>
    <mergeCell ref="I74:J74"/>
    <mergeCell ref="A75:B75"/>
    <mergeCell ref="C75:J75"/>
    <mergeCell ref="A76:B76"/>
    <mergeCell ref="D76:E76"/>
    <mergeCell ref="F76:G76"/>
    <mergeCell ref="H76:J76"/>
    <mergeCell ref="A77:B77"/>
    <mergeCell ref="D77:E77"/>
    <mergeCell ref="F77:G86"/>
    <mergeCell ref="H77:J86"/>
    <mergeCell ref="A78:B78"/>
    <mergeCell ref="D78:E78"/>
    <mergeCell ref="A79:B79"/>
    <mergeCell ref="D79:E79"/>
    <mergeCell ref="A80:B80"/>
    <mergeCell ref="D80:E80"/>
    <mergeCell ref="A81:B81"/>
    <mergeCell ref="D81:E81"/>
    <mergeCell ref="A82:B82"/>
    <mergeCell ref="D82:E82"/>
    <mergeCell ref="A83:B83"/>
    <mergeCell ref="D83:E83"/>
    <mergeCell ref="D96:E96"/>
    <mergeCell ref="A97:B97"/>
    <mergeCell ref="D97:E97"/>
    <mergeCell ref="A98:B98"/>
    <mergeCell ref="D98:E98"/>
    <mergeCell ref="A84:B84"/>
    <mergeCell ref="D84:E84"/>
    <mergeCell ref="A85:B85"/>
    <mergeCell ref="D85:E85"/>
    <mergeCell ref="A86:B86"/>
    <mergeCell ref="D86:E86"/>
    <mergeCell ref="A87:B87"/>
    <mergeCell ref="C87:J87"/>
    <mergeCell ref="E88:F88"/>
    <mergeCell ref="I88:J88"/>
    <mergeCell ref="M77:P79"/>
    <mergeCell ref="A99:B99"/>
    <mergeCell ref="D99:E99"/>
    <mergeCell ref="A100:B100"/>
    <mergeCell ref="D100:E100"/>
    <mergeCell ref="A89:B89"/>
    <mergeCell ref="C89:J89"/>
    <mergeCell ref="A90:B90"/>
    <mergeCell ref="D90:E90"/>
    <mergeCell ref="F90:G90"/>
    <mergeCell ref="H90:J90"/>
    <mergeCell ref="A91:B91"/>
    <mergeCell ref="D91:E91"/>
    <mergeCell ref="F91:G100"/>
    <mergeCell ref="H91:J100"/>
    <mergeCell ref="A92:B92"/>
    <mergeCell ref="D92:E92"/>
    <mergeCell ref="A93:B93"/>
    <mergeCell ref="D93:E93"/>
    <mergeCell ref="A94:B94"/>
    <mergeCell ref="D94:E94"/>
    <mergeCell ref="A95:B95"/>
    <mergeCell ref="D95:E95"/>
    <mergeCell ref="A96:B96"/>
  </mergeCells>
  <hyperlinks>
    <hyperlink ref="C33" r:id="rId1"/>
  </hyperlinks>
  <pageMargins left="0.39370078740157483" right="0.39370078740157483" top="0.78740157480314965" bottom="0.78740157480314965" header="0.19685039370078741" footer="0.19685039370078741"/>
  <pageSetup paperSize="9" scale="95" fitToHeight="0" orientation="portrait" r:id="rId2"/>
  <headerFooter>
    <oddHeader>&amp;C&amp;G</oddHeader>
    <oddFooter>&amp;L&amp;"Times New Roman,Bold"Ref No: &amp;F&amp;C&amp;G&amp;R&amp;P</oddFooter>
  </headerFooter>
  <rowBreaks count="3" manualBreakCount="3">
    <brk id="86" max="16383" man="1"/>
    <brk id="194" max="16383" man="1"/>
    <brk id="24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7" sqref="C7"/>
    </sheetView>
  </sheetViews>
  <sheetFormatPr defaultRowHeight="15" x14ac:dyDescent="0.25"/>
  <cols>
    <col min="1" max="1" width="9.140625" style="19"/>
    <col min="2" max="2" width="11.7109375" style="19" customWidth="1"/>
    <col min="3" max="257" width="9.140625" style="19"/>
    <col min="258" max="258" width="11.7109375" style="19" customWidth="1"/>
    <col min="259" max="513" width="9.140625" style="19"/>
    <col min="514" max="514" width="11.7109375" style="19" customWidth="1"/>
    <col min="515" max="769" width="9.140625" style="19"/>
    <col min="770" max="770" width="11.7109375" style="19" customWidth="1"/>
    <col min="771" max="1025" width="9.140625" style="19"/>
    <col min="1026" max="1026" width="11.7109375" style="19" customWidth="1"/>
    <col min="1027" max="1281" width="9.140625" style="19"/>
    <col min="1282" max="1282" width="11.7109375" style="19" customWidth="1"/>
    <col min="1283" max="1537" width="9.140625" style="19"/>
    <col min="1538" max="1538" width="11.7109375" style="19" customWidth="1"/>
    <col min="1539" max="1793" width="9.140625" style="19"/>
    <col min="1794" max="1794" width="11.7109375" style="19" customWidth="1"/>
    <col min="1795" max="2049" width="9.140625" style="19"/>
    <col min="2050" max="2050" width="11.7109375" style="19" customWidth="1"/>
    <col min="2051" max="2305" width="9.140625" style="19"/>
    <col min="2306" max="2306" width="11.7109375" style="19" customWidth="1"/>
    <col min="2307" max="2561" width="9.140625" style="19"/>
    <col min="2562" max="2562" width="11.7109375" style="19" customWidth="1"/>
    <col min="2563" max="2817" width="9.140625" style="19"/>
    <col min="2818" max="2818" width="11.7109375" style="19" customWidth="1"/>
    <col min="2819" max="3073" width="9.140625" style="19"/>
    <col min="3074" max="3074" width="11.7109375" style="19" customWidth="1"/>
    <col min="3075" max="3329" width="9.140625" style="19"/>
    <col min="3330" max="3330" width="11.7109375" style="19" customWidth="1"/>
    <col min="3331" max="3585" width="9.140625" style="19"/>
    <col min="3586" max="3586" width="11.7109375" style="19" customWidth="1"/>
    <col min="3587" max="3841" width="9.140625" style="19"/>
    <col min="3842" max="3842" width="11.7109375" style="19" customWidth="1"/>
    <col min="3843" max="4097" width="9.140625" style="19"/>
    <col min="4098" max="4098" width="11.7109375" style="19" customWidth="1"/>
    <col min="4099" max="4353" width="9.140625" style="19"/>
    <col min="4354" max="4354" width="11.7109375" style="19" customWidth="1"/>
    <col min="4355" max="4609" width="9.140625" style="19"/>
    <col min="4610" max="4610" width="11.7109375" style="19" customWidth="1"/>
    <col min="4611" max="4865" width="9.140625" style="19"/>
    <col min="4866" max="4866" width="11.7109375" style="19" customWidth="1"/>
    <col min="4867" max="5121" width="9.140625" style="19"/>
    <col min="5122" max="5122" width="11.7109375" style="19" customWidth="1"/>
    <col min="5123" max="5377" width="9.140625" style="19"/>
    <col min="5378" max="5378" width="11.7109375" style="19" customWidth="1"/>
    <col min="5379" max="5633" width="9.140625" style="19"/>
    <col min="5634" max="5634" width="11.7109375" style="19" customWidth="1"/>
    <col min="5635" max="5889" width="9.140625" style="19"/>
    <col min="5890" max="5890" width="11.7109375" style="19" customWidth="1"/>
    <col min="5891" max="6145" width="9.140625" style="19"/>
    <col min="6146" max="6146" width="11.7109375" style="19" customWidth="1"/>
    <col min="6147" max="6401" width="9.140625" style="19"/>
    <col min="6402" max="6402" width="11.7109375" style="19" customWidth="1"/>
    <col min="6403" max="6657" width="9.140625" style="19"/>
    <col min="6658" max="6658" width="11.7109375" style="19" customWidth="1"/>
    <col min="6659" max="6913" width="9.140625" style="19"/>
    <col min="6914" max="6914" width="11.7109375" style="19" customWidth="1"/>
    <col min="6915" max="7169" width="9.140625" style="19"/>
    <col min="7170" max="7170" width="11.7109375" style="19" customWidth="1"/>
    <col min="7171" max="7425" width="9.140625" style="19"/>
    <col min="7426" max="7426" width="11.7109375" style="19" customWidth="1"/>
    <col min="7427" max="7681" width="9.140625" style="19"/>
    <col min="7682" max="7682" width="11.7109375" style="19" customWidth="1"/>
    <col min="7683" max="7937" width="9.140625" style="19"/>
    <col min="7938" max="7938" width="11.7109375" style="19" customWidth="1"/>
    <col min="7939" max="8193" width="9.140625" style="19"/>
    <col min="8194" max="8194" width="11.7109375" style="19" customWidth="1"/>
    <col min="8195" max="8449" width="9.140625" style="19"/>
    <col min="8450" max="8450" width="11.7109375" style="19" customWidth="1"/>
    <col min="8451" max="8705" width="9.140625" style="19"/>
    <col min="8706" max="8706" width="11.7109375" style="19" customWidth="1"/>
    <col min="8707" max="8961" width="9.140625" style="19"/>
    <col min="8962" max="8962" width="11.7109375" style="19" customWidth="1"/>
    <col min="8963" max="9217" width="9.140625" style="19"/>
    <col min="9218" max="9218" width="11.7109375" style="19" customWidth="1"/>
    <col min="9219" max="9473" width="9.140625" style="19"/>
    <col min="9474" max="9474" width="11.7109375" style="19" customWidth="1"/>
    <col min="9475" max="9729" width="9.140625" style="19"/>
    <col min="9730" max="9730" width="11.7109375" style="19" customWidth="1"/>
    <col min="9731" max="9985" width="9.140625" style="19"/>
    <col min="9986" max="9986" width="11.7109375" style="19" customWidth="1"/>
    <col min="9987" max="10241" width="9.140625" style="19"/>
    <col min="10242" max="10242" width="11.7109375" style="19" customWidth="1"/>
    <col min="10243" max="10497" width="9.140625" style="19"/>
    <col min="10498" max="10498" width="11.7109375" style="19" customWidth="1"/>
    <col min="10499" max="10753" width="9.140625" style="19"/>
    <col min="10754" max="10754" width="11.7109375" style="19" customWidth="1"/>
    <col min="10755" max="11009" width="9.140625" style="19"/>
    <col min="11010" max="11010" width="11.7109375" style="19" customWidth="1"/>
    <col min="11011" max="11265" width="9.140625" style="19"/>
    <col min="11266" max="11266" width="11.7109375" style="19" customWidth="1"/>
    <col min="11267" max="11521" width="9.140625" style="19"/>
    <col min="11522" max="11522" width="11.7109375" style="19" customWidth="1"/>
    <col min="11523" max="11777" width="9.140625" style="19"/>
    <col min="11778" max="11778" width="11.7109375" style="19" customWidth="1"/>
    <col min="11779" max="12033" width="9.140625" style="19"/>
    <col min="12034" max="12034" width="11.7109375" style="19" customWidth="1"/>
    <col min="12035" max="12289" width="9.140625" style="19"/>
    <col min="12290" max="12290" width="11.7109375" style="19" customWidth="1"/>
    <col min="12291" max="12545" width="9.140625" style="19"/>
    <col min="12546" max="12546" width="11.7109375" style="19" customWidth="1"/>
    <col min="12547" max="12801" width="9.140625" style="19"/>
    <col min="12802" max="12802" width="11.7109375" style="19" customWidth="1"/>
    <col min="12803" max="13057" width="9.140625" style="19"/>
    <col min="13058" max="13058" width="11.7109375" style="19" customWidth="1"/>
    <col min="13059" max="13313" width="9.140625" style="19"/>
    <col min="13314" max="13314" width="11.7109375" style="19" customWidth="1"/>
    <col min="13315" max="13569" width="9.140625" style="19"/>
    <col min="13570" max="13570" width="11.7109375" style="19" customWidth="1"/>
    <col min="13571" max="13825" width="9.140625" style="19"/>
    <col min="13826" max="13826" width="11.7109375" style="19" customWidth="1"/>
    <col min="13827" max="14081" width="9.140625" style="19"/>
    <col min="14082" max="14082" width="11.7109375" style="19" customWidth="1"/>
    <col min="14083" max="14337" width="9.140625" style="19"/>
    <col min="14338" max="14338" width="11.7109375" style="19" customWidth="1"/>
    <col min="14339" max="14593" width="9.140625" style="19"/>
    <col min="14594" max="14594" width="11.7109375" style="19" customWidth="1"/>
    <col min="14595" max="14849" width="9.140625" style="19"/>
    <col min="14850" max="14850" width="11.7109375" style="19" customWidth="1"/>
    <col min="14851" max="15105" width="9.140625" style="19"/>
    <col min="15106" max="15106" width="11.7109375" style="19" customWidth="1"/>
    <col min="15107" max="15361" width="9.140625" style="19"/>
    <col min="15362" max="15362" width="11.7109375" style="19" customWidth="1"/>
    <col min="15363" max="15617" width="9.140625" style="19"/>
    <col min="15618" max="15618" width="11.7109375" style="19" customWidth="1"/>
    <col min="15619" max="15873" width="9.140625" style="19"/>
    <col min="15874" max="15874" width="11.7109375" style="19" customWidth="1"/>
    <col min="15875" max="16129" width="9.140625" style="19"/>
    <col min="16130" max="16130" width="11.7109375" style="19" customWidth="1"/>
    <col min="16131" max="16384" width="9.140625" style="19"/>
  </cols>
  <sheetData>
    <row r="2" spans="1:15" x14ac:dyDescent="0.25">
      <c r="A2" s="19" t="s">
        <v>114</v>
      </c>
      <c r="B2" s="20" t="s">
        <v>115</v>
      </c>
      <c r="C2" s="20">
        <v>11</v>
      </c>
    </row>
    <row r="3" spans="1:15" x14ac:dyDescent="0.25">
      <c r="B3" s="19" t="s">
        <v>116</v>
      </c>
      <c r="C3" s="19" t="s">
        <v>117</v>
      </c>
    </row>
    <row r="4" spans="1:15" x14ac:dyDescent="0.25">
      <c r="A4" s="19" t="s">
        <v>118</v>
      </c>
      <c r="B4" s="21">
        <v>10</v>
      </c>
      <c r="C4" s="21">
        <v>10</v>
      </c>
      <c r="D4" s="22"/>
      <c r="E4" s="22">
        <f>(100/B4)*C4</f>
        <v>100</v>
      </c>
    </row>
    <row r="5" spans="1:15" x14ac:dyDescent="0.25">
      <c r="A5" s="19" t="s">
        <v>119</v>
      </c>
      <c r="B5" s="19" t="s">
        <v>120</v>
      </c>
      <c r="C5" s="19" t="s">
        <v>121</v>
      </c>
      <c r="E5" s="22">
        <f>(100/B6)*C6</f>
        <v>41.666666666666671</v>
      </c>
      <c r="I5" s="21" t="s">
        <v>122</v>
      </c>
      <c r="J5" s="21" t="s">
        <v>123</v>
      </c>
      <c r="K5" s="21" t="s">
        <v>124</v>
      </c>
      <c r="L5" s="21" t="s">
        <v>72</v>
      </c>
      <c r="M5" s="21" t="s">
        <v>73</v>
      </c>
      <c r="N5" s="21" t="s">
        <v>125</v>
      </c>
      <c r="O5" s="21" t="s">
        <v>74</v>
      </c>
    </row>
    <row r="6" spans="1:15" x14ac:dyDescent="0.25">
      <c r="B6" s="21">
        <f>C2+1</f>
        <v>12</v>
      </c>
      <c r="C6" s="21">
        <v>5</v>
      </c>
      <c r="E6" s="22">
        <f>(100/B8)*C8</f>
        <v>9.0909090909090917</v>
      </c>
      <c r="F6" s="23" t="s">
        <v>126</v>
      </c>
      <c r="I6" s="23">
        <f>C4</f>
        <v>10</v>
      </c>
      <c r="J6" s="23">
        <f>40/B6*C6</f>
        <v>16.666666666666668</v>
      </c>
      <c r="K6" s="23">
        <f>15/B8*C8</f>
        <v>1.3636363636363635</v>
      </c>
      <c r="L6" s="23">
        <f>10/B10*C10</f>
        <v>0</v>
      </c>
      <c r="M6" s="23">
        <f>10/B12*C12</f>
        <v>0</v>
      </c>
      <c r="N6" s="23">
        <f>5/B14*C14</f>
        <v>0</v>
      </c>
      <c r="O6" s="23">
        <f>5/B16*C16</f>
        <v>0</v>
      </c>
    </row>
    <row r="7" spans="1:15" x14ac:dyDescent="0.25">
      <c r="A7" s="19" t="s">
        <v>127</v>
      </c>
      <c r="B7" s="19" t="s">
        <v>128</v>
      </c>
      <c r="C7" s="19" t="s">
        <v>129</v>
      </c>
      <c r="E7" s="22">
        <f>(100/B10)*C10</f>
        <v>0</v>
      </c>
      <c r="F7" s="21" t="s">
        <v>130</v>
      </c>
      <c r="G7" s="21"/>
      <c r="H7" s="21"/>
      <c r="I7" s="21">
        <f>I6+20</f>
        <v>30</v>
      </c>
      <c r="J7" s="21">
        <f>30/B6*C6</f>
        <v>12.5</v>
      </c>
      <c r="K7" s="21">
        <f>15/B8*C8</f>
        <v>1.3636363636363635</v>
      </c>
      <c r="L7" s="21">
        <f>10/B10*C10</f>
        <v>0</v>
      </c>
      <c r="M7" s="21">
        <f>5/B12*C12</f>
        <v>0</v>
      </c>
      <c r="N7" s="21">
        <f>5/B14*C14</f>
        <v>0</v>
      </c>
      <c r="O7" s="21">
        <f>5/B16*C16</f>
        <v>0</v>
      </c>
    </row>
    <row r="8" spans="1:15" x14ac:dyDescent="0.25">
      <c r="B8" s="21">
        <f>C2</f>
        <v>11</v>
      </c>
      <c r="C8" s="21">
        <v>1</v>
      </c>
      <c r="D8" s="22"/>
      <c r="E8" s="22">
        <f>(100/B12)*C12</f>
        <v>0</v>
      </c>
    </row>
    <row r="9" spans="1:15" x14ac:dyDescent="0.25">
      <c r="A9" s="19" t="s">
        <v>131</v>
      </c>
      <c r="B9" s="19" t="s">
        <v>128</v>
      </c>
      <c r="C9" s="19" t="s">
        <v>129</v>
      </c>
      <c r="E9" s="22">
        <f>(100/B14)*C14</f>
        <v>0</v>
      </c>
    </row>
    <row r="10" spans="1:15" x14ac:dyDescent="0.25">
      <c r="B10" s="21">
        <f>C2</f>
        <v>11</v>
      </c>
      <c r="C10" s="21">
        <v>0</v>
      </c>
      <c r="D10" s="22"/>
      <c r="E10" s="22">
        <f>(100/B16)*C16</f>
        <v>0</v>
      </c>
    </row>
    <row r="11" spans="1:15" x14ac:dyDescent="0.25">
      <c r="A11" s="19" t="s">
        <v>73</v>
      </c>
      <c r="B11" s="19" t="s">
        <v>128</v>
      </c>
      <c r="C11" s="19" t="s">
        <v>129</v>
      </c>
    </row>
    <row r="12" spans="1:15" x14ac:dyDescent="0.25">
      <c r="B12" s="21">
        <f>C2</f>
        <v>11</v>
      </c>
      <c r="C12" s="21">
        <v>0</v>
      </c>
      <c r="D12" s="22"/>
      <c r="F12" s="21"/>
      <c r="G12" s="21" t="s">
        <v>126</v>
      </c>
      <c r="H12" s="21" t="s">
        <v>132</v>
      </c>
      <c r="L12" s="22" t="s">
        <v>133</v>
      </c>
    </row>
    <row r="13" spans="1:15" ht="30" x14ac:dyDescent="0.25">
      <c r="A13" s="24" t="s">
        <v>125</v>
      </c>
      <c r="B13" s="19" t="s">
        <v>128</v>
      </c>
      <c r="C13" s="19" t="s">
        <v>129</v>
      </c>
      <c r="F13" s="21" t="s">
        <v>70</v>
      </c>
      <c r="G13" s="21">
        <f>I6</f>
        <v>10</v>
      </c>
      <c r="H13" s="21">
        <f>I7</f>
        <v>30</v>
      </c>
      <c r="L13" s="22" t="s">
        <v>133</v>
      </c>
    </row>
    <row r="14" spans="1:15" x14ac:dyDescent="0.25">
      <c r="B14" s="21">
        <f>C2</f>
        <v>11</v>
      </c>
      <c r="C14" s="21">
        <v>0</v>
      </c>
      <c r="D14" s="22"/>
      <c r="F14" s="21" t="s">
        <v>71</v>
      </c>
      <c r="G14" s="21">
        <f>J6</f>
        <v>16.666666666666668</v>
      </c>
      <c r="H14" s="21">
        <f>J7</f>
        <v>12.5</v>
      </c>
      <c r="L14" s="22"/>
    </row>
    <row r="15" spans="1:15" x14ac:dyDescent="0.25">
      <c r="A15" s="19" t="s">
        <v>74</v>
      </c>
      <c r="B15" s="19" t="s">
        <v>128</v>
      </c>
      <c r="C15" s="19" t="s">
        <v>129</v>
      </c>
      <c r="F15" s="21" t="s">
        <v>124</v>
      </c>
      <c r="G15" s="21">
        <f>K6</f>
        <v>1.3636363636363635</v>
      </c>
      <c r="H15" s="21">
        <f>K7</f>
        <v>1.3636363636363635</v>
      </c>
      <c r="L15" s="22"/>
    </row>
    <row r="16" spans="1:15" x14ac:dyDescent="0.25">
      <c r="B16" s="21">
        <f>C2</f>
        <v>11</v>
      </c>
      <c r="C16" s="21">
        <v>0</v>
      </c>
      <c r="D16" s="22"/>
      <c r="F16" s="21" t="s">
        <v>72</v>
      </c>
      <c r="G16" s="21">
        <f>L6</f>
        <v>0</v>
      </c>
      <c r="H16" s="21">
        <f>L7</f>
        <v>0</v>
      </c>
      <c r="L16" s="22"/>
    </row>
    <row r="17" spans="5:12" x14ac:dyDescent="0.25">
      <c r="F17" s="21" t="s">
        <v>73</v>
      </c>
      <c r="G17" s="21">
        <f>M6</f>
        <v>0</v>
      </c>
      <c r="H17" s="21">
        <f>M7</f>
        <v>0</v>
      </c>
      <c r="L17" s="22"/>
    </row>
    <row r="18" spans="5:12" ht="30" x14ac:dyDescent="0.25">
      <c r="F18" s="25" t="s">
        <v>125</v>
      </c>
      <c r="G18" s="21">
        <f>N6</f>
        <v>0</v>
      </c>
      <c r="H18" s="21">
        <f>N7</f>
        <v>0</v>
      </c>
      <c r="L18" s="22"/>
    </row>
    <row r="19" spans="5:12" x14ac:dyDescent="0.25">
      <c r="F19" s="21" t="s">
        <v>74</v>
      </c>
      <c r="G19" s="21">
        <f>O6</f>
        <v>0</v>
      </c>
      <c r="H19" s="21">
        <f>O7</f>
        <v>0</v>
      </c>
      <c r="L19" s="22"/>
    </row>
    <row r="20" spans="5:12" x14ac:dyDescent="0.25">
      <c r="F20" s="21" t="s">
        <v>134</v>
      </c>
      <c r="G20" s="21">
        <f>G13+G14+G15+G16+G17+G18+G19</f>
        <v>28.030303030303031</v>
      </c>
      <c r="H20" s="21">
        <f>H13+H14+H15+H16+H17+H18+H19</f>
        <v>43.863636363636367</v>
      </c>
      <c r="L20" s="22"/>
    </row>
    <row r="21" spans="5:12" x14ac:dyDescent="0.25">
      <c r="E21"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Q16" sqref="Q16"/>
    </sheetView>
  </sheetViews>
  <sheetFormatPr defaultRowHeight="15" x14ac:dyDescent="0.25"/>
  <cols>
    <col min="1" max="1" width="10.28515625" bestFit="1" customWidth="1"/>
  </cols>
  <sheetData>
    <row r="2" spans="1:2" x14ac:dyDescent="0.25">
      <c r="A2" s="35">
        <v>44239</v>
      </c>
      <c r="B2" t="s">
        <v>193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C16" sqref="C16"/>
    </sheetView>
  </sheetViews>
  <sheetFormatPr defaultRowHeight="15" x14ac:dyDescent="0.25"/>
  <cols>
    <col min="2" max="2" width="12.28515625" customWidth="1"/>
  </cols>
  <sheetData>
    <row r="2" spans="1:12" x14ac:dyDescent="0.25">
      <c r="B2" s="27" t="s">
        <v>135</v>
      </c>
      <c r="C2" s="270"/>
      <c r="D2" s="270"/>
    </row>
    <row r="3" spans="1:12" x14ac:dyDescent="0.25">
      <c r="D3" s="28"/>
      <c r="E3" s="28"/>
      <c r="F3" s="28"/>
      <c r="G3" s="28"/>
      <c r="H3" s="28"/>
      <c r="I3" s="28"/>
    </row>
    <row r="4" spans="1:12" x14ac:dyDescent="0.25">
      <c r="A4" s="27" t="s">
        <v>136</v>
      </c>
      <c r="B4" s="29" t="s">
        <v>137</v>
      </c>
      <c r="C4" s="271" t="s">
        <v>138</v>
      </c>
      <c r="D4" s="271"/>
      <c r="E4" s="271"/>
      <c r="F4" s="30"/>
      <c r="G4" s="271" t="s">
        <v>139</v>
      </c>
      <c r="H4" s="271"/>
      <c r="I4" s="271"/>
      <c r="J4" s="271" t="s">
        <v>140</v>
      </c>
      <c r="K4" s="271"/>
      <c r="L4" s="271"/>
    </row>
    <row r="5" spans="1:12" x14ac:dyDescent="0.25">
      <c r="A5" s="27">
        <v>1</v>
      </c>
      <c r="B5" s="29"/>
      <c r="C5" s="29" t="s">
        <v>141</v>
      </c>
      <c r="D5" s="29" t="s">
        <v>142</v>
      </c>
      <c r="E5" s="29" t="s">
        <v>92</v>
      </c>
      <c r="F5" s="29"/>
      <c r="G5" s="29" t="s">
        <v>141</v>
      </c>
      <c r="H5" s="29" t="s">
        <v>142</v>
      </c>
      <c r="I5" s="29" t="s">
        <v>92</v>
      </c>
      <c r="J5" s="29" t="s">
        <v>141</v>
      </c>
      <c r="K5" s="29" t="s">
        <v>142</v>
      </c>
      <c r="L5" s="29" t="s">
        <v>92</v>
      </c>
    </row>
    <row r="6" spans="1:12" x14ac:dyDescent="0.25">
      <c r="B6" s="31" t="s">
        <v>143</v>
      </c>
      <c r="C6" s="31"/>
      <c r="D6" s="31"/>
      <c r="E6" s="31">
        <f>C6*D6</f>
        <v>0</v>
      </c>
      <c r="F6" s="31" t="s">
        <v>144</v>
      </c>
      <c r="G6" s="31"/>
      <c r="H6" s="31"/>
      <c r="I6" s="31">
        <f>G6*H6</f>
        <v>0</v>
      </c>
      <c r="J6" s="31"/>
      <c r="K6" s="31"/>
      <c r="L6" s="31">
        <f>J6*K6</f>
        <v>0</v>
      </c>
    </row>
    <row r="7" spans="1:12" x14ac:dyDescent="0.25">
      <c r="B7" s="31"/>
      <c r="C7" s="31"/>
      <c r="D7" s="31"/>
      <c r="E7" s="31">
        <f t="shared" ref="E7:E33" si="0">C7*D7</f>
        <v>0</v>
      </c>
      <c r="F7" s="31" t="s">
        <v>145</v>
      </c>
      <c r="G7" s="31"/>
      <c r="H7" s="31"/>
      <c r="I7" s="31">
        <f t="shared" ref="I7:I29" si="1">G7*H7</f>
        <v>0</v>
      </c>
      <c r="J7" s="31"/>
      <c r="K7" s="31"/>
      <c r="L7" s="31">
        <f t="shared" ref="L7:L29" si="2">J7*K7</f>
        <v>0</v>
      </c>
    </row>
    <row r="8" spans="1:12" x14ac:dyDescent="0.25">
      <c r="B8" s="31"/>
      <c r="C8" s="31"/>
      <c r="D8" s="31"/>
      <c r="E8" s="31">
        <f t="shared" si="0"/>
        <v>0</v>
      </c>
      <c r="F8" s="31"/>
      <c r="G8" s="31"/>
      <c r="H8" s="31"/>
      <c r="I8" s="31">
        <f t="shared" si="1"/>
        <v>0</v>
      </c>
      <c r="J8" s="31"/>
      <c r="K8" s="31"/>
      <c r="L8" s="31">
        <f t="shared" si="2"/>
        <v>0</v>
      </c>
    </row>
    <row r="9" spans="1:12" x14ac:dyDescent="0.25">
      <c r="B9" s="31" t="s">
        <v>146</v>
      </c>
      <c r="C9" s="31"/>
      <c r="D9" s="31"/>
      <c r="E9" s="31">
        <f t="shared" si="0"/>
        <v>0</v>
      </c>
      <c r="F9" s="31" t="s">
        <v>144</v>
      </c>
      <c r="G9" s="31"/>
      <c r="H9" s="31"/>
      <c r="I9" s="31">
        <f t="shared" si="1"/>
        <v>0</v>
      </c>
      <c r="J9" s="31"/>
      <c r="K9" s="31"/>
      <c r="L9" s="31">
        <f t="shared" si="2"/>
        <v>0</v>
      </c>
    </row>
    <row r="10" spans="1:12" x14ac:dyDescent="0.25">
      <c r="B10" s="31"/>
      <c r="C10" s="31"/>
      <c r="D10" s="31"/>
      <c r="E10" s="31">
        <f t="shared" si="0"/>
        <v>0</v>
      </c>
      <c r="F10" s="31" t="s">
        <v>145</v>
      </c>
      <c r="G10" s="31"/>
      <c r="H10" s="31"/>
      <c r="I10" s="31">
        <f t="shared" si="1"/>
        <v>0</v>
      </c>
      <c r="J10" s="31"/>
      <c r="K10" s="31"/>
      <c r="L10" s="31">
        <f t="shared" si="2"/>
        <v>0</v>
      </c>
    </row>
    <row r="11" spans="1:12" x14ac:dyDescent="0.25">
      <c r="B11" s="31"/>
      <c r="C11" s="31"/>
      <c r="D11" s="31"/>
      <c r="E11" s="31">
        <f t="shared" si="0"/>
        <v>0</v>
      </c>
      <c r="F11" s="31"/>
      <c r="G11" s="31"/>
      <c r="H11" s="31"/>
      <c r="I11" s="31">
        <f t="shared" si="1"/>
        <v>0</v>
      </c>
      <c r="J11" s="31"/>
      <c r="K11" s="31"/>
      <c r="L11" s="31">
        <f t="shared" si="2"/>
        <v>0</v>
      </c>
    </row>
    <row r="12" spans="1:12" x14ac:dyDescent="0.25">
      <c r="B12" s="31"/>
      <c r="C12" s="31"/>
      <c r="D12" s="31"/>
      <c r="E12" s="31">
        <f t="shared" si="0"/>
        <v>0</v>
      </c>
      <c r="F12" s="31"/>
      <c r="G12" s="31"/>
      <c r="H12" s="31"/>
      <c r="I12" s="31">
        <f t="shared" si="1"/>
        <v>0</v>
      </c>
      <c r="J12" s="31"/>
      <c r="K12" s="31"/>
      <c r="L12" s="31">
        <f t="shared" si="2"/>
        <v>0</v>
      </c>
    </row>
    <row r="13" spans="1:12" x14ac:dyDescent="0.25">
      <c r="B13" s="31" t="s">
        <v>147</v>
      </c>
      <c r="C13" s="31"/>
      <c r="D13" s="31"/>
      <c r="E13" s="31">
        <f t="shared" si="0"/>
        <v>0</v>
      </c>
      <c r="F13" s="31" t="s">
        <v>144</v>
      </c>
      <c r="G13" s="31"/>
      <c r="H13" s="31"/>
      <c r="I13" s="31">
        <f t="shared" si="1"/>
        <v>0</v>
      </c>
      <c r="J13" s="31"/>
      <c r="K13" s="31"/>
      <c r="L13" s="31">
        <f t="shared" si="2"/>
        <v>0</v>
      </c>
    </row>
    <row r="14" spans="1:12" x14ac:dyDescent="0.25">
      <c r="B14" s="31"/>
      <c r="C14" s="31"/>
      <c r="D14" s="31"/>
      <c r="E14" s="31">
        <f t="shared" si="0"/>
        <v>0</v>
      </c>
      <c r="F14" s="31" t="s">
        <v>145</v>
      </c>
      <c r="G14" s="31"/>
      <c r="H14" s="31"/>
      <c r="I14" s="31">
        <f t="shared" si="1"/>
        <v>0</v>
      </c>
      <c r="J14" s="31"/>
      <c r="K14" s="31"/>
      <c r="L14" s="31">
        <f t="shared" si="2"/>
        <v>0</v>
      </c>
    </row>
    <row r="15" spans="1:12" x14ac:dyDescent="0.25">
      <c r="B15" s="31"/>
      <c r="C15" s="31"/>
      <c r="D15" s="31"/>
      <c r="E15" s="31">
        <f t="shared" si="0"/>
        <v>0</v>
      </c>
      <c r="F15" s="31"/>
      <c r="G15" s="31"/>
      <c r="H15" s="31"/>
      <c r="I15" s="31">
        <f t="shared" si="1"/>
        <v>0</v>
      </c>
      <c r="J15" s="31"/>
      <c r="K15" s="31"/>
      <c r="L15" s="31">
        <f t="shared" si="2"/>
        <v>0</v>
      </c>
    </row>
    <row r="16" spans="1:12" x14ac:dyDescent="0.25">
      <c r="B16" s="31"/>
      <c r="C16" s="31"/>
      <c r="D16" s="31"/>
      <c r="E16" s="31">
        <f t="shared" si="0"/>
        <v>0</v>
      </c>
      <c r="F16" s="31"/>
      <c r="G16" s="31"/>
      <c r="H16" s="31"/>
      <c r="I16" s="31">
        <f t="shared" si="1"/>
        <v>0</v>
      </c>
      <c r="J16" s="31"/>
      <c r="K16" s="31"/>
      <c r="L16" s="31">
        <f t="shared" si="2"/>
        <v>0</v>
      </c>
    </row>
    <row r="17" spans="2:12" x14ac:dyDescent="0.25">
      <c r="B17" s="31" t="s">
        <v>148</v>
      </c>
      <c r="C17" s="31"/>
      <c r="D17" s="31"/>
      <c r="E17" s="31">
        <f t="shared" si="0"/>
        <v>0</v>
      </c>
      <c r="F17" s="31" t="s">
        <v>144</v>
      </c>
      <c r="G17" s="31"/>
      <c r="H17" s="31"/>
      <c r="I17" s="31">
        <f t="shared" si="1"/>
        <v>0</v>
      </c>
      <c r="J17" s="31"/>
      <c r="K17" s="31"/>
      <c r="L17" s="31">
        <f t="shared" si="2"/>
        <v>0</v>
      </c>
    </row>
    <row r="18" spans="2:12" x14ac:dyDescent="0.25">
      <c r="B18" s="31"/>
      <c r="C18" s="31"/>
      <c r="D18" s="31"/>
      <c r="E18" s="31">
        <f t="shared" si="0"/>
        <v>0</v>
      </c>
      <c r="F18" s="31" t="s">
        <v>145</v>
      </c>
      <c r="G18" s="31"/>
      <c r="H18" s="31"/>
      <c r="I18" s="31">
        <f t="shared" si="1"/>
        <v>0</v>
      </c>
      <c r="J18" s="31"/>
      <c r="K18" s="31"/>
      <c r="L18" s="31">
        <f t="shared" si="2"/>
        <v>0</v>
      </c>
    </row>
    <row r="19" spans="2:12" x14ac:dyDescent="0.25">
      <c r="B19" s="31"/>
      <c r="C19" s="31"/>
      <c r="D19" s="31"/>
      <c r="E19" s="31">
        <f t="shared" si="0"/>
        <v>0</v>
      </c>
      <c r="F19" s="31"/>
      <c r="G19" s="31"/>
      <c r="H19" s="31"/>
      <c r="I19" s="31">
        <f t="shared" si="1"/>
        <v>0</v>
      </c>
      <c r="J19" s="31"/>
      <c r="K19" s="31"/>
      <c r="L19" s="31">
        <f t="shared" si="2"/>
        <v>0</v>
      </c>
    </row>
    <row r="20" spans="2:12" x14ac:dyDescent="0.25">
      <c r="B20" s="31" t="s">
        <v>148</v>
      </c>
      <c r="C20" s="31"/>
      <c r="D20" s="31"/>
      <c r="E20" s="31">
        <f t="shared" si="0"/>
        <v>0</v>
      </c>
      <c r="F20" s="31" t="s">
        <v>144</v>
      </c>
      <c r="G20" s="31"/>
      <c r="H20" s="31"/>
      <c r="I20" s="31">
        <f t="shared" si="1"/>
        <v>0</v>
      </c>
      <c r="J20" s="31"/>
      <c r="K20" s="31"/>
      <c r="L20" s="31">
        <f t="shared" si="2"/>
        <v>0</v>
      </c>
    </row>
    <row r="21" spans="2:12" x14ac:dyDescent="0.25">
      <c r="B21" s="31"/>
      <c r="C21" s="31"/>
      <c r="D21" s="31"/>
      <c r="E21" s="31">
        <f t="shared" si="0"/>
        <v>0</v>
      </c>
      <c r="F21" s="31" t="s">
        <v>145</v>
      </c>
      <c r="G21" s="31"/>
      <c r="H21" s="31"/>
      <c r="I21" s="31">
        <f t="shared" si="1"/>
        <v>0</v>
      </c>
      <c r="J21" s="31"/>
      <c r="K21" s="31"/>
      <c r="L21" s="31">
        <f t="shared" si="2"/>
        <v>0</v>
      </c>
    </row>
    <row r="22" spans="2:12" x14ac:dyDescent="0.25">
      <c r="B22" s="31"/>
      <c r="C22" s="31"/>
      <c r="D22" s="31"/>
      <c r="E22" s="31">
        <f t="shared" si="0"/>
        <v>0</v>
      </c>
      <c r="F22" s="31"/>
      <c r="G22" s="31"/>
      <c r="H22" s="31"/>
      <c r="I22" s="31">
        <f t="shared" si="1"/>
        <v>0</v>
      </c>
      <c r="J22" s="31"/>
      <c r="K22" s="31"/>
      <c r="L22" s="31">
        <f t="shared" si="2"/>
        <v>0</v>
      </c>
    </row>
    <row r="23" spans="2:12" x14ac:dyDescent="0.25">
      <c r="B23" s="31" t="s">
        <v>149</v>
      </c>
      <c r="C23" s="31"/>
      <c r="D23" s="31"/>
      <c r="E23" s="31">
        <f t="shared" si="0"/>
        <v>0</v>
      </c>
      <c r="F23" s="31" t="s">
        <v>150</v>
      </c>
      <c r="G23" s="31"/>
      <c r="H23" s="31"/>
      <c r="I23" s="31">
        <f t="shared" si="1"/>
        <v>0</v>
      </c>
      <c r="J23" s="31"/>
      <c r="K23" s="31"/>
      <c r="L23" s="31">
        <f t="shared" si="2"/>
        <v>0</v>
      </c>
    </row>
    <row r="24" spans="2:12" x14ac:dyDescent="0.25">
      <c r="B24" s="31" t="s">
        <v>151</v>
      </c>
      <c r="C24" s="31"/>
      <c r="D24" s="31"/>
      <c r="E24" s="31">
        <f t="shared" si="0"/>
        <v>0</v>
      </c>
      <c r="F24" s="31" t="s">
        <v>150</v>
      </c>
      <c r="G24" s="31"/>
      <c r="H24" s="31"/>
      <c r="I24" s="31">
        <f t="shared" si="1"/>
        <v>0</v>
      </c>
      <c r="J24" s="31"/>
      <c r="K24" s="31"/>
      <c r="L24" s="31">
        <f t="shared" si="2"/>
        <v>0</v>
      </c>
    </row>
    <row r="25" spans="2:12" x14ac:dyDescent="0.25">
      <c r="B25" s="31" t="s">
        <v>152</v>
      </c>
      <c r="C25" s="31"/>
      <c r="D25" s="31"/>
      <c r="E25" s="31">
        <f t="shared" si="0"/>
        <v>0</v>
      </c>
      <c r="F25" s="31" t="s">
        <v>150</v>
      </c>
      <c r="G25" s="31"/>
      <c r="H25" s="31"/>
      <c r="I25" s="31">
        <f t="shared" si="1"/>
        <v>0</v>
      </c>
      <c r="J25" s="31"/>
      <c r="K25" s="31"/>
      <c r="L25" s="31">
        <f t="shared" si="2"/>
        <v>0</v>
      </c>
    </row>
    <row r="26" spans="2:12" x14ac:dyDescent="0.25">
      <c r="B26" s="31"/>
      <c r="C26" s="31"/>
      <c r="D26" s="31"/>
      <c r="E26" s="31">
        <f t="shared" si="0"/>
        <v>0</v>
      </c>
      <c r="F26" s="31"/>
      <c r="G26" s="31"/>
      <c r="H26" s="31"/>
      <c r="I26" s="31">
        <f t="shared" si="1"/>
        <v>0</v>
      </c>
      <c r="J26" s="31"/>
      <c r="K26" s="31"/>
      <c r="L26" s="31">
        <f t="shared" si="2"/>
        <v>0</v>
      </c>
    </row>
    <row r="27" spans="2:12" x14ac:dyDescent="0.25">
      <c r="B27" s="31" t="s">
        <v>153</v>
      </c>
      <c r="C27" s="31"/>
      <c r="D27" s="31"/>
      <c r="E27" s="31">
        <f t="shared" si="0"/>
        <v>0</v>
      </c>
      <c r="F27" s="31"/>
      <c r="G27" s="31"/>
      <c r="H27" s="31"/>
      <c r="I27" s="31">
        <f t="shared" si="1"/>
        <v>0</v>
      </c>
      <c r="J27" s="31"/>
      <c r="K27" s="31"/>
      <c r="L27" s="31">
        <f t="shared" si="2"/>
        <v>0</v>
      </c>
    </row>
    <row r="28" spans="2:12" x14ac:dyDescent="0.25">
      <c r="B28" s="31" t="s">
        <v>154</v>
      </c>
      <c r="C28" s="31"/>
      <c r="D28" s="31"/>
      <c r="E28" s="31">
        <f t="shared" si="0"/>
        <v>0</v>
      </c>
      <c r="F28" s="31"/>
      <c r="G28" s="31"/>
      <c r="H28" s="31"/>
      <c r="I28" s="31">
        <f t="shared" si="1"/>
        <v>0</v>
      </c>
      <c r="J28" s="31"/>
      <c r="K28" s="31"/>
      <c r="L28" s="31">
        <f t="shared" si="2"/>
        <v>0</v>
      </c>
    </row>
    <row r="29" spans="2:12" x14ac:dyDescent="0.25">
      <c r="B29" s="31" t="s">
        <v>155</v>
      </c>
      <c r="C29" s="31"/>
      <c r="D29" s="31"/>
      <c r="E29" s="31">
        <f t="shared" si="0"/>
        <v>0</v>
      </c>
      <c r="F29" s="31"/>
      <c r="G29" s="31"/>
      <c r="H29" s="31"/>
      <c r="I29" s="31">
        <f t="shared" si="1"/>
        <v>0</v>
      </c>
      <c r="J29" s="31"/>
      <c r="K29" s="31"/>
      <c r="L29" s="31">
        <f t="shared" si="2"/>
        <v>0</v>
      </c>
    </row>
    <row r="30" spans="2:12" x14ac:dyDescent="0.25">
      <c r="B30" s="31" t="s">
        <v>156</v>
      </c>
      <c r="C30" s="31"/>
      <c r="D30" s="31"/>
      <c r="E30" s="31">
        <f t="shared" si="0"/>
        <v>0</v>
      </c>
      <c r="F30" s="31"/>
      <c r="G30" s="31"/>
      <c r="H30" s="31"/>
      <c r="I30" s="31">
        <f>G30*H30</f>
        <v>0</v>
      </c>
      <c r="J30" s="31"/>
      <c r="K30" s="31"/>
      <c r="L30" s="31">
        <f>J30*K30</f>
        <v>0</v>
      </c>
    </row>
    <row r="31" spans="2:12" x14ac:dyDescent="0.25">
      <c r="B31" s="31"/>
      <c r="C31" s="31"/>
      <c r="D31" s="31"/>
      <c r="E31" s="31">
        <f t="shared" si="0"/>
        <v>0</v>
      </c>
      <c r="F31" s="31"/>
      <c r="G31" s="31"/>
      <c r="H31" s="31"/>
      <c r="I31" s="31">
        <f>G31*H31</f>
        <v>0</v>
      </c>
      <c r="J31" s="31"/>
      <c r="K31" s="31"/>
      <c r="L31" s="31">
        <f>J31*K31</f>
        <v>0</v>
      </c>
    </row>
    <row r="32" spans="2:12" x14ac:dyDescent="0.25">
      <c r="B32" s="31"/>
      <c r="C32" s="31"/>
      <c r="D32" s="31"/>
      <c r="E32" s="31">
        <f t="shared" si="0"/>
        <v>0</v>
      </c>
      <c r="F32" s="31"/>
      <c r="G32" s="31"/>
      <c r="H32" s="31"/>
      <c r="I32" s="31">
        <f>G32*H32</f>
        <v>0</v>
      </c>
      <c r="J32" s="31"/>
      <c r="K32" s="31"/>
      <c r="L32" s="31">
        <f>J32*K32</f>
        <v>0</v>
      </c>
    </row>
    <row r="33" spans="2:12" x14ac:dyDescent="0.25">
      <c r="B33" s="31"/>
      <c r="C33" s="31"/>
      <c r="D33" s="31"/>
      <c r="E33" s="31">
        <f t="shared" si="0"/>
        <v>0</v>
      </c>
      <c r="F33" s="31"/>
      <c r="G33" s="31"/>
      <c r="H33" s="31"/>
      <c r="I33" s="31">
        <f>G33*H33</f>
        <v>0</v>
      </c>
      <c r="J33" s="31"/>
      <c r="K33" s="31"/>
      <c r="L33" s="31">
        <f>J33*K33</f>
        <v>0</v>
      </c>
    </row>
    <row r="34" spans="2:12" x14ac:dyDescent="0.25">
      <c r="B34" s="31" t="s">
        <v>93</v>
      </c>
      <c r="C34" s="31"/>
      <c r="D34" s="31">
        <f>E34*10.764</f>
        <v>0</v>
      </c>
      <c r="E34" s="31">
        <f>SUM(E6:E33)</f>
        <v>0</v>
      </c>
      <c r="F34" s="31"/>
      <c r="G34" s="31"/>
      <c r="H34" s="31">
        <f>I34*10.764</f>
        <v>0</v>
      </c>
      <c r="I34" s="31">
        <f>SUM(I6:I33)</f>
        <v>0</v>
      </c>
      <c r="J34" s="31"/>
      <c r="K34" s="31">
        <f>L34*10.764</f>
        <v>0</v>
      </c>
      <c r="L34" s="31">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C%</vt:lpstr>
      <vt:lpstr>Note</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2025-07-11T07:10:02Z</cp:lastPrinted>
  <dcterms:created xsi:type="dcterms:W3CDTF">2019-07-16T09:29:46Z</dcterms:created>
  <dcterms:modified xsi:type="dcterms:W3CDTF">2025-07-11T07:10:10Z</dcterms:modified>
</cp:coreProperties>
</file>