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020" tabRatio="770"/>
  </bookViews>
  <sheets>
    <sheet name="Sheet1" sheetId="1" r:id="rId1"/>
    <sheet name="B1-B3" sheetId="14" r:id="rId2"/>
    <sheet name="C1, C2" sheetId="16" r:id="rId3"/>
    <sheet name="C3" sheetId="23" r:id="rId4"/>
    <sheet name="C4" sheetId="24" r:id="rId5"/>
    <sheet name="C5 - C6, D1, D2" sheetId="17" r:id="rId6"/>
    <sheet name="D3" sheetId="18" r:id="rId7"/>
    <sheet name="D4" sheetId="19" r:id="rId8"/>
    <sheet name="E1" sheetId="20" r:id="rId9"/>
    <sheet name="E2" sheetId="21" r:id="rId10"/>
    <sheet name="A4" sheetId="22" r:id="rId11"/>
    <sheet name="B" sheetId="15" r:id="rId12"/>
    <sheet name="Wing A" sheetId="11" r:id="rId13"/>
    <sheet name="Wing B" sheetId="12" r:id="rId14"/>
    <sheet name="Wing C" sheetId="13" r:id="rId15"/>
    <sheet name="VALUATION" sheetId="25" r:id="rId16"/>
  </sheets>
  <definedNames>
    <definedName name="_xlnm.Print_Area" localSheetId="0">Sheet1!$A$1:$J$385</definedName>
  </definedNames>
  <calcPr calcId="144525"/>
</workbook>
</file>

<file path=xl/calcChain.xml><?xml version="1.0" encoding="utf-8"?>
<calcChain xmlns="http://schemas.openxmlformats.org/spreadsheetml/2006/main">
  <c r="L178" i="1" l="1"/>
  <c r="L177" i="1"/>
  <c r="L176" i="1"/>
  <c r="L175" i="1"/>
  <c r="L192" i="1"/>
  <c r="L191" i="1"/>
  <c r="L190" i="1"/>
  <c r="L189" i="1"/>
  <c r="L136" i="1"/>
  <c r="L135" i="1"/>
  <c r="L134" i="1"/>
  <c r="L133" i="1"/>
  <c r="I168" i="1"/>
  <c r="I126" i="1"/>
  <c r="I182" i="1"/>
  <c r="C173" i="1" l="1"/>
  <c r="D173" i="1" s="1"/>
  <c r="L171" i="1"/>
  <c r="D179" i="1"/>
  <c r="D175" i="1"/>
  <c r="D180" i="1"/>
  <c r="D178" i="1"/>
  <c r="D176" i="1"/>
  <c r="D174" i="1"/>
  <c r="L172" i="1"/>
  <c r="C171" i="1" s="1"/>
  <c r="L170" i="1"/>
  <c r="L173" i="1"/>
  <c r="L174" i="1" s="1"/>
  <c r="L179" i="1" s="1"/>
  <c r="L180" i="1" s="1"/>
  <c r="C172" i="1" s="1"/>
  <c r="D177" i="1"/>
  <c r="L186" i="1"/>
  <c r="C185" i="1" s="1"/>
  <c r="D194" i="1"/>
  <c r="D188" i="1"/>
  <c r="L184" i="1"/>
  <c r="L187" i="1"/>
  <c r="L188" i="1" s="1"/>
  <c r="L193" i="1" s="1"/>
  <c r="L194" i="1" s="1"/>
  <c r="C186" i="1" s="1"/>
  <c r="C187" i="1"/>
  <c r="D187" i="1" s="1"/>
  <c r="D192" i="1"/>
  <c r="L185" i="1"/>
  <c r="D189" i="1"/>
  <c r="D193" i="1"/>
  <c r="D191" i="1"/>
  <c r="D190" i="1"/>
  <c r="D138" i="1"/>
  <c r="L128" i="1"/>
  <c r="D137" i="1"/>
  <c r="C131" i="1"/>
  <c r="D131" i="1" s="1"/>
  <c r="L130" i="1"/>
  <c r="C129" i="1" s="1"/>
  <c r="D135" i="1"/>
  <c r="L129" i="1"/>
  <c r="D134" i="1"/>
  <c r="D132" i="1"/>
  <c r="D136" i="1"/>
  <c r="D133" i="1"/>
  <c r="L131" i="1"/>
  <c r="L132" i="1" s="1"/>
  <c r="L137" i="1" s="1"/>
  <c r="L138" i="1" s="1"/>
  <c r="C130" i="1" s="1"/>
  <c r="L80" i="1"/>
  <c r="L79" i="1"/>
  <c r="L78" i="1"/>
  <c r="L77" i="1"/>
  <c r="I70" i="1"/>
  <c r="F171" i="1" l="1"/>
  <c r="D172" i="1"/>
  <c r="H171" i="1"/>
  <c r="D171" i="1"/>
  <c r="F185" i="1"/>
  <c r="D186" i="1"/>
  <c r="H185" i="1"/>
  <c r="D185" i="1"/>
  <c r="F129" i="1"/>
  <c r="D130" i="1"/>
  <c r="H129" i="1"/>
  <c r="D129" i="1"/>
  <c r="D82" i="1"/>
  <c r="D76" i="1"/>
  <c r="L72" i="1"/>
  <c r="L75" i="1"/>
  <c r="L76" i="1" s="1"/>
  <c r="L81" i="1" s="1"/>
  <c r="L82" i="1" s="1"/>
  <c r="C74" i="1" s="1"/>
  <c r="D80" i="1"/>
  <c r="L74" i="1"/>
  <c r="C73" i="1" s="1"/>
  <c r="D73" i="1" s="1"/>
  <c r="D79" i="1"/>
  <c r="D77" i="1"/>
  <c r="C75" i="1"/>
  <c r="D75" i="1" s="1"/>
  <c r="D81" i="1"/>
  <c r="L73" i="1"/>
  <c r="D78" i="1"/>
  <c r="F3" i="1"/>
  <c r="K167" i="1" l="1"/>
  <c r="C169" i="1" s="1"/>
  <c r="K181" i="1"/>
  <c r="C183" i="1" s="1"/>
  <c r="K125" i="1"/>
  <c r="C127" i="1" s="1"/>
  <c r="F73" i="1"/>
  <c r="K69" i="1" s="1"/>
  <c r="C71" i="1" s="1"/>
  <c r="D74" i="1"/>
  <c r="H73" i="1"/>
  <c r="L164" i="1"/>
  <c r="L163" i="1"/>
  <c r="L162" i="1"/>
  <c r="L161" i="1"/>
  <c r="L122" i="1"/>
  <c r="L121" i="1"/>
  <c r="L120" i="1"/>
  <c r="L119" i="1"/>
  <c r="I154" i="1"/>
  <c r="I112" i="1"/>
  <c r="D166" i="1" l="1"/>
  <c r="D164" i="1"/>
  <c r="D162" i="1"/>
  <c r="D160" i="1"/>
  <c r="L158" i="1"/>
  <c r="C157" i="1" s="1"/>
  <c r="D157" i="1" s="1"/>
  <c r="L156" i="1"/>
  <c r="D161" i="1"/>
  <c r="C159" i="1"/>
  <c r="D159" i="1" s="1"/>
  <c r="L157" i="1"/>
  <c r="L159" i="1"/>
  <c r="L160" i="1" s="1"/>
  <c r="L165" i="1" s="1"/>
  <c r="L166" i="1" s="1"/>
  <c r="C158" i="1" s="1"/>
  <c r="D165" i="1"/>
  <c r="D163" i="1"/>
  <c r="D124" i="1"/>
  <c r="D122" i="1"/>
  <c r="D120" i="1"/>
  <c r="D118" i="1"/>
  <c r="L116" i="1"/>
  <c r="C115" i="1" s="1"/>
  <c r="L114" i="1"/>
  <c r="L117" i="1"/>
  <c r="L118" i="1" s="1"/>
  <c r="L123" i="1" s="1"/>
  <c r="L124" i="1" s="1"/>
  <c r="C116" i="1" s="1"/>
  <c r="D121" i="1"/>
  <c r="C117" i="1"/>
  <c r="D117" i="1" s="1"/>
  <c r="L115" i="1"/>
  <c r="D123" i="1"/>
  <c r="D119" i="1"/>
  <c r="L220" i="1"/>
  <c r="L219" i="1"/>
  <c r="L218" i="1"/>
  <c r="L217" i="1"/>
  <c r="L206" i="1"/>
  <c r="L205" i="1"/>
  <c r="L204" i="1"/>
  <c r="L203" i="1"/>
  <c r="L150" i="1"/>
  <c r="L149" i="1"/>
  <c r="L148" i="1"/>
  <c r="L147" i="1"/>
  <c r="L108" i="1"/>
  <c r="L107" i="1"/>
  <c r="L106" i="1"/>
  <c r="L105" i="1"/>
  <c r="L94" i="1"/>
  <c r="L93" i="1"/>
  <c r="L92" i="1"/>
  <c r="L91" i="1"/>
  <c r="L66" i="1"/>
  <c r="L65" i="1"/>
  <c r="L64" i="1"/>
  <c r="L63" i="1"/>
  <c r="I56" i="1"/>
  <c r="I84" i="1"/>
  <c r="I98" i="1"/>
  <c r="I196" i="1"/>
  <c r="I140" i="1"/>
  <c r="I210" i="1"/>
  <c r="F157" i="1" l="1"/>
  <c r="K153" i="1" s="1"/>
  <c r="C155" i="1" s="1"/>
  <c r="D158" i="1"/>
  <c r="H157" i="1"/>
  <c r="F115" i="1"/>
  <c r="D116" i="1"/>
  <c r="H115" i="1"/>
  <c r="D115" i="1"/>
  <c r="D216" i="1"/>
  <c r="L215" i="1"/>
  <c r="L216" i="1" s="1"/>
  <c r="L221" i="1" s="1"/>
  <c r="L222" i="1" s="1"/>
  <c r="C214" i="1" s="1"/>
  <c r="D221" i="1"/>
  <c r="C215" i="1"/>
  <c r="D215" i="1" s="1"/>
  <c r="D220" i="1"/>
  <c r="L214" i="1"/>
  <c r="C213" i="1" s="1"/>
  <c r="D219" i="1"/>
  <c r="L212" i="1"/>
  <c r="L213" i="1"/>
  <c r="D222" i="1"/>
  <c r="D218" i="1"/>
  <c r="D217" i="1"/>
  <c r="D208" i="1"/>
  <c r="D202" i="1"/>
  <c r="L198" i="1"/>
  <c r="C201" i="1"/>
  <c r="D201" i="1" s="1"/>
  <c r="L201" i="1"/>
  <c r="L202" i="1" s="1"/>
  <c r="L207" i="1" s="1"/>
  <c r="L208" i="1" s="1"/>
  <c r="C200" i="1" s="1"/>
  <c r="D204" i="1"/>
  <c r="D207" i="1"/>
  <c r="D206" i="1"/>
  <c r="L200" i="1"/>
  <c r="C199" i="1" s="1"/>
  <c r="D199" i="1" s="1"/>
  <c r="D203" i="1"/>
  <c r="D205" i="1"/>
  <c r="L199" i="1"/>
  <c r="D152" i="1"/>
  <c r="D146" i="1"/>
  <c r="L142" i="1"/>
  <c r="L145" i="1"/>
  <c r="L146" i="1" s="1"/>
  <c r="L151" i="1" s="1"/>
  <c r="L152" i="1" s="1"/>
  <c r="C144" i="1" s="1"/>
  <c r="C145" i="1"/>
  <c r="D145" i="1" s="1"/>
  <c r="D147" i="1"/>
  <c r="D151" i="1"/>
  <c r="D150" i="1"/>
  <c r="L144" i="1"/>
  <c r="C143" i="1" s="1"/>
  <c r="D143" i="1" s="1"/>
  <c r="D148" i="1"/>
  <c r="L143" i="1"/>
  <c r="D149" i="1"/>
  <c r="D110" i="1"/>
  <c r="D104" i="1"/>
  <c r="L100" i="1"/>
  <c r="L103" i="1"/>
  <c r="L104" i="1" s="1"/>
  <c r="L109" i="1" s="1"/>
  <c r="L110" i="1" s="1"/>
  <c r="C102" i="1" s="1"/>
  <c r="C103" i="1"/>
  <c r="D103" i="1" s="1"/>
  <c r="D105" i="1"/>
  <c r="D109" i="1"/>
  <c r="D108" i="1"/>
  <c r="L102" i="1"/>
  <c r="C101" i="1" s="1"/>
  <c r="D107" i="1"/>
  <c r="L101" i="1"/>
  <c r="D106" i="1"/>
  <c r="D96" i="1"/>
  <c r="D90" i="1"/>
  <c r="L86" i="1"/>
  <c r="L89" i="1"/>
  <c r="L90" i="1" s="1"/>
  <c r="L95" i="1" s="1"/>
  <c r="L96" i="1" s="1"/>
  <c r="C88" i="1" s="1"/>
  <c r="C89" i="1"/>
  <c r="D89" i="1" s="1"/>
  <c r="D91" i="1"/>
  <c r="D95" i="1"/>
  <c r="D94" i="1"/>
  <c r="L88" i="1"/>
  <c r="C87" i="1" s="1"/>
  <c r="D93" i="1"/>
  <c r="L87" i="1"/>
  <c r="D92" i="1"/>
  <c r="L59" i="1"/>
  <c r="D63" i="1"/>
  <c r="D68" i="1"/>
  <c r="D62" i="1"/>
  <c r="L58" i="1"/>
  <c r="L61" i="1"/>
  <c r="L62" i="1" s="1"/>
  <c r="L67" i="1" s="1"/>
  <c r="L68" i="1" s="1"/>
  <c r="C60" i="1" s="1"/>
  <c r="D67" i="1"/>
  <c r="C61" i="1"/>
  <c r="D61" i="1" s="1"/>
  <c r="D66" i="1"/>
  <c r="L60" i="1"/>
  <c r="C59" i="1" s="1"/>
  <c r="D59" i="1" s="1"/>
  <c r="D65" i="1"/>
  <c r="D64" i="1"/>
  <c r="K111" i="1" l="1"/>
  <c r="C113" i="1" s="1"/>
  <c r="F213" i="1"/>
  <c r="D214" i="1"/>
  <c r="H213" i="1"/>
  <c r="D213" i="1"/>
  <c r="F199" i="1"/>
  <c r="K195" i="1" s="1"/>
  <c r="C197" i="1" s="1"/>
  <c r="D200" i="1"/>
  <c r="H199" i="1"/>
  <c r="F143" i="1"/>
  <c r="K139" i="1" s="1"/>
  <c r="C141" i="1" s="1"/>
  <c r="D144" i="1"/>
  <c r="H143" i="1"/>
  <c r="F101" i="1"/>
  <c r="D102" i="1"/>
  <c r="H101" i="1"/>
  <c r="D101" i="1"/>
  <c r="F87" i="1"/>
  <c r="D88" i="1"/>
  <c r="H87" i="1"/>
  <c r="D87" i="1"/>
  <c r="F59" i="1"/>
  <c r="K55" i="1" s="1"/>
  <c r="C57" i="1" s="1"/>
  <c r="D60" i="1"/>
  <c r="H59" i="1"/>
  <c r="K209" i="1" l="1"/>
  <c r="C211" i="1" s="1"/>
  <c r="K97" i="1"/>
  <c r="C99" i="1" s="1"/>
  <c r="K83" i="1"/>
  <c r="C85" i="1" s="1"/>
  <c r="C9" i="16" l="1"/>
  <c r="C9" i="20"/>
  <c r="E12" i="25"/>
  <c r="G12" i="25"/>
  <c r="E11" i="25"/>
  <c r="G11" i="25" s="1"/>
  <c r="E10" i="25"/>
  <c r="G10" i="25" s="1"/>
  <c r="E9" i="25"/>
  <c r="G9" i="25" s="1"/>
  <c r="E8" i="25"/>
  <c r="G8" i="25" s="1"/>
  <c r="G7" i="25"/>
  <c r="F7" i="25"/>
  <c r="G6" i="25"/>
  <c r="F6" i="25"/>
  <c r="G5" i="25"/>
  <c r="F5" i="25"/>
  <c r="H16" i="24"/>
  <c r="C16" i="24" s="1"/>
  <c r="H15" i="24"/>
  <c r="B16" i="24" s="1"/>
  <c r="G15" i="24"/>
  <c r="D7" i="24"/>
  <c r="D6" i="24"/>
  <c r="C5" i="24"/>
  <c r="H16" i="23"/>
  <c r="C16" i="23" s="1"/>
  <c r="H15" i="23"/>
  <c r="B16" i="23" s="1"/>
  <c r="G15" i="23"/>
  <c r="G16" i="23" s="1"/>
  <c r="C15" i="23" s="1"/>
  <c r="D7" i="23"/>
  <c r="D6" i="23"/>
  <c r="C5" i="23"/>
  <c r="B8" i="23" s="1"/>
  <c r="G233" i="1"/>
  <c r="H16" i="22"/>
  <c r="C16" i="22" s="1"/>
  <c r="H15" i="22"/>
  <c r="B16" i="22" s="1"/>
  <c r="G15" i="22"/>
  <c r="G16" i="22" s="1"/>
  <c r="C15" i="22" s="1"/>
  <c r="D7" i="22"/>
  <c r="D6" i="22"/>
  <c r="C5" i="22"/>
  <c r="B9" i="22" s="1"/>
  <c r="J16" i="22" s="1"/>
  <c r="C18" i="22" s="1"/>
  <c r="H16" i="21"/>
  <c r="C16" i="21" s="1"/>
  <c r="H15" i="21"/>
  <c r="B16" i="21" s="1"/>
  <c r="G15" i="21"/>
  <c r="B15" i="21" s="1"/>
  <c r="D7" i="21"/>
  <c r="D6" i="21"/>
  <c r="C5" i="21"/>
  <c r="B10" i="21" s="1"/>
  <c r="B12" i="21"/>
  <c r="M15" i="21" s="1"/>
  <c r="B21" i="21" s="1"/>
  <c r="H16" i="20"/>
  <c r="C16" i="20" s="1"/>
  <c r="H15" i="20"/>
  <c r="B16" i="20" s="1"/>
  <c r="G15" i="20"/>
  <c r="D7" i="20"/>
  <c r="D6" i="20"/>
  <c r="C5" i="20"/>
  <c r="B9" i="20" s="1"/>
  <c r="H16" i="19"/>
  <c r="C16" i="19" s="1"/>
  <c r="H15" i="19"/>
  <c r="B16" i="19" s="1"/>
  <c r="G15" i="19"/>
  <c r="B15" i="19" s="1"/>
  <c r="D7" i="19"/>
  <c r="D6" i="19"/>
  <c r="C5" i="19"/>
  <c r="B11" i="19" s="1"/>
  <c r="L15" i="19" s="1"/>
  <c r="B20" i="19" s="1"/>
  <c r="H16" i="18"/>
  <c r="C16" i="18" s="1"/>
  <c r="H15" i="18"/>
  <c r="B16" i="18" s="1"/>
  <c r="G15" i="18"/>
  <c r="D7" i="18"/>
  <c r="D6" i="18"/>
  <c r="C5" i="18"/>
  <c r="B12" i="18" s="1"/>
  <c r="H16" i="17"/>
  <c r="C16" i="17" s="1"/>
  <c r="H15" i="17"/>
  <c r="B16" i="17" s="1"/>
  <c r="G15" i="17"/>
  <c r="G16" i="17" s="1"/>
  <c r="C15" i="17" s="1"/>
  <c r="D7" i="17"/>
  <c r="D6" i="17"/>
  <c r="C5" i="17"/>
  <c r="B8" i="17" s="1"/>
  <c r="H16" i="16"/>
  <c r="C16" i="16" s="1"/>
  <c r="H15" i="16"/>
  <c r="B16" i="16" s="1"/>
  <c r="G15" i="16"/>
  <c r="G16" i="16" s="1"/>
  <c r="C15" i="16" s="1"/>
  <c r="B15" i="16"/>
  <c r="D7" i="16"/>
  <c r="D6" i="16"/>
  <c r="C5" i="16"/>
  <c r="B10" i="16" s="1"/>
  <c r="C45" i="1"/>
  <c r="H45" i="1"/>
  <c r="F7" i="1"/>
  <c r="C7" i="15"/>
  <c r="G15" i="15"/>
  <c r="B15" i="15" s="1"/>
  <c r="C9" i="15"/>
  <c r="B7" i="15"/>
  <c r="D6" i="15"/>
  <c r="C5" i="15"/>
  <c r="B8" i="15" s="1"/>
  <c r="D8" i="15" s="1"/>
  <c r="D259" i="1"/>
  <c r="G15" i="14"/>
  <c r="H15" i="14"/>
  <c r="B16" i="14" s="1"/>
  <c r="H16" i="14"/>
  <c r="C16" i="14" s="1"/>
  <c r="D6" i="14"/>
  <c r="C5" i="14"/>
  <c r="G7" i="13"/>
  <c r="K7" i="13"/>
  <c r="N7" i="13"/>
  <c r="G8" i="13"/>
  <c r="K8" i="13"/>
  <c r="N8" i="13"/>
  <c r="G9" i="13"/>
  <c r="K9" i="13"/>
  <c r="N9" i="13"/>
  <c r="G10" i="13"/>
  <c r="K10" i="13"/>
  <c r="N10" i="13"/>
  <c r="G11" i="13"/>
  <c r="K11" i="13"/>
  <c r="N11" i="13"/>
  <c r="G12" i="13"/>
  <c r="K12" i="13"/>
  <c r="N12" i="13"/>
  <c r="G13" i="13"/>
  <c r="K13" i="13"/>
  <c r="N13" i="13"/>
  <c r="G14" i="13"/>
  <c r="K14" i="13"/>
  <c r="N14" i="13"/>
  <c r="G15" i="13"/>
  <c r="K15" i="13"/>
  <c r="N15" i="13"/>
  <c r="G16" i="13"/>
  <c r="K16" i="13"/>
  <c r="N16" i="13"/>
  <c r="G17" i="13"/>
  <c r="K17" i="13"/>
  <c r="N17" i="13"/>
  <c r="G18" i="13"/>
  <c r="K18" i="13"/>
  <c r="N18" i="13"/>
  <c r="G19" i="13"/>
  <c r="K19" i="13"/>
  <c r="N19" i="13"/>
  <c r="G20" i="13"/>
  <c r="K20" i="13"/>
  <c r="N20" i="13"/>
  <c r="G21" i="13"/>
  <c r="K21" i="13"/>
  <c r="N21" i="13"/>
  <c r="G22" i="13"/>
  <c r="K22" i="13"/>
  <c r="N22" i="13"/>
  <c r="G23" i="13"/>
  <c r="K23" i="13"/>
  <c r="N23" i="13"/>
  <c r="G24" i="13"/>
  <c r="K24" i="13"/>
  <c r="N24" i="13"/>
  <c r="G25" i="13"/>
  <c r="K25" i="13"/>
  <c r="N25" i="13"/>
  <c r="G26" i="13"/>
  <c r="K26" i="13"/>
  <c r="N26" i="13"/>
  <c r="G27" i="13"/>
  <c r="K27" i="13"/>
  <c r="N27" i="13"/>
  <c r="G28" i="13"/>
  <c r="K28" i="13"/>
  <c r="N28" i="13"/>
  <c r="G29" i="13"/>
  <c r="K29" i="13"/>
  <c r="N29" i="13"/>
  <c r="G30" i="13"/>
  <c r="K30" i="13"/>
  <c r="N30" i="13"/>
  <c r="G31" i="13"/>
  <c r="K31" i="13"/>
  <c r="N31" i="13"/>
  <c r="G32" i="13"/>
  <c r="K32" i="13"/>
  <c r="N32" i="13"/>
  <c r="G33" i="13"/>
  <c r="K33" i="13"/>
  <c r="N33" i="13"/>
  <c r="G34" i="13"/>
  <c r="K34" i="13"/>
  <c r="N34" i="13"/>
  <c r="F7" i="12"/>
  <c r="J7" i="12"/>
  <c r="M7" i="12"/>
  <c r="F8" i="12"/>
  <c r="J8" i="12"/>
  <c r="M8" i="12"/>
  <c r="F9" i="12"/>
  <c r="J9" i="12"/>
  <c r="M9" i="12"/>
  <c r="F10" i="12"/>
  <c r="J10" i="12"/>
  <c r="M10" i="12"/>
  <c r="F11" i="12"/>
  <c r="J11" i="12"/>
  <c r="M11" i="12"/>
  <c r="F12" i="12"/>
  <c r="J12" i="12"/>
  <c r="M12" i="12"/>
  <c r="F13" i="12"/>
  <c r="J13" i="12"/>
  <c r="M13" i="12"/>
  <c r="F14" i="12"/>
  <c r="J14" i="12"/>
  <c r="M14" i="12"/>
  <c r="F15" i="12"/>
  <c r="J15" i="12"/>
  <c r="M15" i="12"/>
  <c r="F16" i="12"/>
  <c r="J16" i="12"/>
  <c r="M16" i="12"/>
  <c r="F17" i="12"/>
  <c r="J17" i="12"/>
  <c r="M17" i="12"/>
  <c r="F18" i="12"/>
  <c r="J18" i="12"/>
  <c r="M18" i="12"/>
  <c r="F19" i="12"/>
  <c r="J19" i="12"/>
  <c r="M19" i="12"/>
  <c r="F20" i="12"/>
  <c r="J20" i="12"/>
  <c r="M20" i="12"/>
  <c r="F21" i="12"/>
  <c r="J21" i="12"/>
  <c r="M21" i="12"/>
  <c r="F22" i="12"/>
  <c r="J22" i="12"/>
  <c r="M22" i="12"/>
  <c r="F23" i="12"/>
  <c r="J23" i="12"/>
  <c r="M23" i="12"/>
  <c r="F24" i="12"/>
  <c r="J24" i="12"/>
  <c r="M24" i="12"/>
  <c r="F25" i="12"/>
  <c r="J25" i="12"/>
  <c r="M25" i="12"/>
  <c r="F26" i="12"/>
  <c r="J26" i="12"/>
  <c r="M26" i="12"/>
  <c r="F27" i="12"/>
  <c r="J27" i="12"/>
  <c r="M27" i="12"/>
  <c r="F28" i="12"/>
  <c r="J28" i="12"/>
  <c r="M28" i="12"/>
  <c r="F29" i="12"/>
  <c r="J29" i="12"/>
  <c r="M29" i="12"/>
  <c r="F30" i="12"/>
  <c r="J30" i="12"/>
  <c r="M30" i="12"/>
  <c r="F31" i="12"/>
  <c r="J31" i="12"/>
  <c r="M31" i="12"/>
  <c r="F32" i="12"/>
  <c r="J32" i="12"/>
  <c r="M32" i="12"/>
  <c r="F33" i="12"/>
  <c r="J33" i="12"/>
  <c r="M33" i="12"/>
  <c r="F34" i="12"/>
  <c r="J34" i="12"/>
  <c r="M34" i="12"/>
  <c r="F6" i="11"/>
  <c r="J6" i="11"/>
  <c r="M6" i="11"/>
  <c r="F7" i="11"/>
  <c r="J7" i="11"/>
  <c r="M7" i="11"/>
  <c r="F8" i="11"/>
  <c r="J8" i="11"/>
  <c r="M8" i="11"/>
  <c r="F9" i="11"/>
  <c r="J9" i="11"/>
  <c r="M9" i="11"/>
  <c r="F10" i="11"/>
  <c r="J10" i="11"/>
  <c r="M10" i="11"/>
  <c r="F11" i="11"/>
  <c r="J11" i="11"/>
  <c r="M11" i="11"/>
  <c r="F12" i="11"/>
  <c r="J12" i="11"/>
  <c r="M12" i="11"/>
  <c r="F13" i="11"/>
  <c r="J13" i="11"/>
  <c r="M13" i="11"/>
  <c r="F14" i="11"/>
  <c r="J14" i="11"/>
  <c r="M14" i="11"/>
  <c r="F15" i="11"/>
  <c r="J15" i="11"/>
  <c r="M15" i="11"/>
  <c r="F16" i="11"/>
  <c r="J16" i="11"/>
  <c r="M16" i="11"/>
  <c r="F17" i="11"/>
  <c r="J17" i="11"/>
  <c r="M17" i="11"/>
  <c r="F18" i="11"/>
  <c r="J18" i="11"/>
  <c r="M18" i="11"/>
  <c r="F19" i="11"/>
  <c r="J19" i="11"/>
  <c r="M19" i="11"/>
  <c r="F20" i="11"/>
  <c r="J20" i="11"/>
  <c r="M20" i="11"/>
  <c r="F21" i="11"/>
  <c r="J21" i="11"/>
  <c r="M21" i="11"/>
  <c r="F22" i="11"/>
  <c r="J22" i="11"/>
  <c r="M22" i="11"/>
  <c r="F23" i="11"/>
  <c r="J23" i="11"/>
  <c r="M23" i="11"/>
  <c r="F24" i="11"/>
  <c r="J24" i="11"/>
  <c r="M24" i="11"/>
  <c r="F25" i="11"/>
  <c r="J25" i="11"/>
  <c r="M25" i="11"/>
  <c r="F26" i="11"/>
  <c r="J26" i="11"/>
  <c r="M26" i="11"/>
  <c r="F27" i="11"/>
  <c r="J27" i="11"/>
  <c r="M27" i="11"/>
  <c r="F28" i="11"/>
  <c r="J28" i="11"/>
  <c r="M28" i="11"/>
  <c r="F29" i="11"/>
  <c r="J29" i="11"/>
  <c r="M29" i="11"/>
  <c r="F30" i="11"/>
  <c r="J30" i="11"/>
  <c r="M30" i="11"/>
  <c r="F31" i="11"/>
  <c r="J31" i="11"/>
  <c r="M31" i="11"/>
  <c r="F32" i="11"/>
  <c r="J32" i="11"/>
  <c r="M32" i="11"/>
  <c r="F33" i="11"/>
  <c r="J33" i="11"/>
  <c r="M33" i="11"/>
  <c r="D50" i="1"/>
  <c r="B10" i="15"/>
  <c r="K16" i="15" s="1"/>
  <c r="C19" i="15" s="1"/>
  <c r="D7" i="14"/>
  <c r="K16" i="21"/>
  <c r="C19" i="21" s="1"/>
  <c r="L16" i="19"/>
  <c r="C20" i="19" s="1"/>
  <c r="D12" i="18"/>
  <c r="B10" i="23"/>
  <c r="D10" i="23" s="1"/>
  <c r="K35" i="13"/>
  <c r="J35" i="13" s="1"/>
  <c r="K15" i="23"/>
  <c r="B19" i="23" s="1"/>
  <c r="B15" i="24"/>
  <c r="G16" i="24"/>
  <c r="C15" i="24" s="1"/>
  <c r="B15" i="17"/>
  <c r="B11" i="15"/>
  <c r="B12" i="15"/>
  <c r="M16" i="15" s="1"/>
  <c r="C21" i="15" s="1"/>
  <c r="G16" i="20"/>
  <c r="C15" i="20"/>
  <c r="B15" i="20"/>
  <c r="D9" i="22"/>
  <c r="J15" i="22"/>
  <c r="B18" i="22" s="1"/>
  <c r="B9" i="15"/>
  <c r="J16" i="15" s="1"/>
  <c r="C18" i="15" s="1"/>
  <c r="D10" i="15"/>
  <c r="B11" i="22"/>
  <c r="D11" i="22" s="1"/>
  <c r="B10" i="22"/>
  <c r="B12" i="22"/>
  <c r="D12" i="22" s="1"/>
  <c r="B9" i="16"/>
  <c r="J16" i="16" s="1"/>
  <c r="C18" i="16" s="1"/>
  <c r="B12" i="16"/>
  <c r="D12" i="16" s="1"/>
  <c r="B10" i="18"/>
  <c r="K15" i="18" s="1"/>
  <c r="B19" i="18" s="1"/>
  <c r="B11" i="18"/>
  <c r="L16" i="18" s="1"/>
  <c r="C20" i="18" s="1"/>
  <c r="B10" i="20"/>
  <c r="K15" i="20" s="1"/>
  <c r="B19" i="20" s="1"/>
  <c r="B8" i="16"/>
  <c r="I16" i="16" s="1"/>
  <c r="C17" i="16" s="1"/>
  <c r="B11" i="16"/>
  <c r="D11" i="16" s="1"/>
  <c r="B11" i="17"/>
  <c r="L16" i="17" s="1"/>
  <c r="C20" i="17" s="1"/>
  <c r="B8" i="21"/>
  <c r="I16" i="21" s="1"/>
  <c r="C17" i="21" s="1"/>
  <c r="B11" i="23"/>
  <c r="L16" i="23" s="1"/>
  <c r="C20" i="23" s="1"/>
  <c r="B12" i="23"/>
  <c r="D12" i="23"/>
  <c r="M16" i="23"/>
  <c r="C21" i="23" s="1"/>
  <c r="M15" i="23"/>
  <c r="B21" i="23" s="1"/>
  <c r="J15" i="16"/>
  <c r="B18" i="16" s="1"/>
  <c r="D10" i="22"/>
  <c r="K16" i="22"/>
  <c r="C19" i="22" s="1"/>
  <c r="K15" i="22"/>
  <c r="B19" i="22" s="1"/>
  <c r="I15" i="16"/>
  <c r="B17" i="16" s="1"/>
  <c r="M16" i="16"/>
  <c r="C21" i="16" s="1"/>
  <c r="D11" i="23"/>
  <c r="D10" i="18"/>
  <c r="L15" i="22"/>
  <c r="B20" i="22" s="1"/>
  <c r="D12" i="15"/>
  <c r="M15" i="15"/>
  <c r="B21" i="15" s="1"/>
  <c r="I15" i="21"/>
  <c r="B17" i="21" s="1"/>
  <c r="L15" i="16"/>
  <c r="B20" i="16" s="1"/>
  <c r="D11" i="15"/>
  <c r="L15" i="15"/>
  <c r="B20" i="15" s="1"/>
  <c r="L16" i="15"/>
  <c r="C20" i="15" s="1"/>
  <c r="M15" i="22"/>
  <c r="B21" i="22" s="1"/>
  <c r="M16" i="22" l="1"/>
  <c r="C21" i="22" s="1"/>
  <c r="J15" i="15"/>
  <c r="B18" i="15" s="1"/>
  <c r="K16" i="18"/>
  <c r="C19" i="18" s="1"/>
  <c r="L15" i="17"/>
  <c r="B20" i="17" s="1"/>
  <c r="B10" i="17"/>
  <c r="B12" i="19"/>
  <c r="B12" i="17"/>
  <c r="D11" i="19"/>
  <c r="D9" i="15"/>
  <c r="K16" i="20"/>
  <c r="C19" i="20" s="1"/>
  <c r="B8" i="19"/>
  <c r="B9" i="17"/>
  <c r="J16" i="17" s="1"/>
  <c r="C18" i="17" s="1"/>
  <c r="D12" i="21"/>
  <c r="G16" i="15"/>
  <c r="C15" i="15" s="1"/>
  <c r="M16" i="21"/>
  <c r="C21" i="21" s="1"/>
  <c r="H46" i="1"/>
  <c r="D48" i="1" s="1"/>
  <c r="D10" i="16"/>
  <c r="K15" i="16"/>
  <c r="B19" i="16" s="1"/>
  <c r="K16" i="16"/>
  <c r="C19" i="16" s="1"/>
  <c r="B10" i="19"/>
  <c r="K15" i="19" s="1"/>
  <c r="B19" i="19" s="1"/>
  <c r="B11" i="20"/>
  <c r="L15" i="23"/>
  <c r="B20" i="23" s="1"/>
  <c r="K16" i="23"/>
  <c r="C19" i="23" s="1"/>
  <c r="M15" i="16"/>
  <c r="B21" i="16" s="1"/>
  <c r="B22" i="16" s="1"/>
  <c r="D11" i="17"/>
  <c r="I16" i="17"/>
  <c r="C17" i="17" s="1"/>
  <c r="I15" i="17"/>
  <c r="B17" i="17" s="1"/>
  <c r="D8" i="16"/>
  <c r="J34" i="11"/>
  <c r="I34" i="11" s="1"/>
  <c r="F35" i="12"/>
  <c r="E35" i="12" s="1"/>
  <c r="J35" i="12"/>
  <c r="I35" i="12" s="1"/>
  <c r="L15" i="18"/>
  <c r="B20" i="18" s="1"/>
  <c r="D8" i="21"/>
  <c r="D10" i="20"/>
  <c r="D9" i="16"/>
  <c r="D11" i="18"/>
  <c r="G16" i="19"/>
  <c r="C15" i="19" s="1"/>
  <c r="B8" i="20"/>
  <c r="B11" i="21"/>
  <c r="K15" i="15"/>
  <c r="B19" i="15" s="1"/>
  <c r="B12" i="20"/>
  <c r="B9" i="18"/>
  <c r="D9" i="18" s="1"/>
  <c r="B8" i="18"/>
  <c r="G16" i="21"/>
  <c r="C15" i="21" s="1"/>
  <c r="B15" i="22"/>
  <c r="B15" i="23"/>
  <c r="F34" i="11"/>
  <c r="E34" i="11" s="1"/>
  <c r="L16" i="16"/>
  <c r="C20" i="16" s="1"/>
  <c r="C22" i="16" s="1"/>
  <c r="J15" i="18"/>
  <c r="B18" i="18" s="1"/>
  <c r="D9" i="20"/>
  <c r="J16" i="20"/>
  <c r="C18" i="20" s="1"/>
  <c r="J15" i="20"/>
  <c r="B18" i="20" s="1"/>
  <c r="I15" i="23"/>
  <c r="B17" i="23" s="1"/>
  <c r="D8" i="23"/>
  <c r="I16" i="23"/>
  <c r="C17" i="23" s="1"/>
  <c r="G13" i="25"/>
  <c r="I16" i="15"/>
  <c r="C17" i="15" s="1"/>
  <c r="I15" i="15"/>
  <c r="B17" i="15" s="1"/>
  <c r="B15" i="18"/>
  <c r="G16" i="18"/>
  <c r="C15" i="18" s="1"/>
  <c r="L16" i="22"/>
  <c r="C20" i="22" s="1"/>
  <c r="B9" i="14"/>
  <c r="B10" i="14"/>
  <c r="B12" i="14"/>
  <c r="B8" i="14"/>
  <c r="B11" i="14"/>
  <c r="B15" i="14"/>
  <c r="G16" i="14"/>
  <c r="C15" i="14" s="1"/>
  <c r="M15" i="18"/>
  <c r="B21" i="18" s="1"/>
  <c r="M16" i="18"/>
  <c r="C21" i="18" s="1"/>
  <c r="M34" i="11"/>
  <c r="L34" i="11" s="1"/>
  <c r="M35" i="12"/>
  <c r="L35" i="12" s="1"/>
  <c r="G35" i="13"/>
  <c r="F35" i="13" s="1"/>
  <c r="N35" i="13"/>
  <c r="M35" i="13" s="1"/>
  <c r="D7" i="15"/>
  <c r="H16" i="15"/>
  <c r="C16" i="15" s="1"/>
  <c r="C22" i="15" s="1"/>
  <c r="H15" i="15"/>
  <c r="B16" i="15" s="1"/>
  <c r="D8" i="18"/>
  <c r="I16" i="18"/>
  <c r="C17" i="18" s="1"/>
  <c r="I15" i="18"/>
  <c r="B17" i="18" s="1"/>
  <c r="D10" i="21"/>
  <c r="K15" i="21"/>
  <c r="B19" i="21" s="1"/>
  <c r="B11" i="24"/>
  <c r="B12" i="24"/>
  <c r="B8" i="24"/>
  <c r="B9" i="24"/>
  <c r="B10" i="24"/>
  <c r="D8" i="17"/>
  <c r="B9" i="19"/>
  <c r="B9" i="21"/>
  <c r="B8" i="22"/>
  <c r="B9" i="23"/>
  <c r="J16" i="18" l="1"/>
  <c r="C18" i="18" s="1"/>
  <c r="D8" i="19"/>
  <c r="I15" i="19"/>
  <c r="B17" i="19" s="1"/>
  <c r="I16" i="19"/>
  <c r="C17" i="19" s="1"/>
  <c r="M15" i="17"/>
  <c r="B21" i="17" s="1"/>
  <c r="D12" i="17"/>
  <c r="M16" i="17"/>
  <c r="C21" i="17" s="1"/>
  <c r="D10" i="19"/>
  <c r="M16" i="19"/>
  <c r="C21" i="19" s="1"/>
  <c r="D12" i="19"/>
  <c r="M15" i="19"/>
  <c r="B21" i="19" s="1"/>
  <c r="K16" i="19"/>
  <c r="C19" i="19" s="1"/>
  <c r="D9" i="17"/>
  <c r="J15" i="17"/>
  <c r="B18" i="17" s="1"/>
  <c r="D10" i="17"/>
  <c r="K16" i="17"/>
  <c r="C19" i="17" s="1"/>
  <c r="C22" i="17" s="1"/>
  <c r="K15" i="17"/>
  <c r="B19" i="17" s="1"/>
  <c r="L16" i="20"/>
  <c r="C20" i="20" s="1"/>
  <c r="L15" i="20"/>
  <c r="B20" i="20" s="1"/>
  <c r="D11" i="20"/>
  <c r="L16" i="21"/>
  <c r="C20" i="21" s="1"/>
  <c r="L15" i="21"/>
  <c r="B20" i="21" s="1"/>
  <c r="D11" i="21"/>
  <c r="M16" i="20"/>
  <c r="C21" i="20" s="1"/>
  <c r="M15" i="20"/>
  <c r="B21" i="20" s="1"/>
  <c r="D12" i="20"/>
  <c r="I15" i="20"/>
  <c r="B17" i="20" s="1"/>
  <c r="D8" i="20"/>
  <c r="I16" i="20"/>
  <c r="C17" i="20" s="1"/>
  <c r="M15" i="14"/>
  <c r="B21" i="14" s="1"/>
  <c r="M16" i="14"/>
  <c r="C21" i="14" s="1"/>
  <c r="D12" i="14"/>
  <c r="D8" i="22"/>
  <c r="I15" i="22"/>
  <c r="B17" i="22" s="1"/>
  <c r="B22" i="22" s="1"/>
  <c r="I16" i="22"/>
  <c r="C17" i="22" s="1"/>
  <c r="C22" i="22" s="1"/>
  <c r="K16" i="24"/>
  <c r="C19" i="24" s="1"/>
  <c r="D10" i="24"/>
  <c r="K15" i="24"/>
  <c r="B19" i="24" s="1"/>
  <c r="L16" i="24"/>
  <c r="C20" i="24" s="1"/>
  <c r="D11" i="24"/>
  <c r="L15" i="24"/>
  <c r="B20" i="24" s="1"/>
  <c r="K15" i="14"/>
  <c r="B19" i="14" s="1"/>
  <c r="K16" i="14"/>
  <c r="C19" i="14" s="1"/>
  <c r="D10" i="14"/>
  <c r="D9" i="21"/>
  <c r="J15" i="21"/>
  <c r="B18" i="21" s="1"/>
  <c r="B22" i="21" s="1"/>
  <c r="J16" i="21"/>
  <c r="C18" i="21" s="1"/>
  <c r="J15" i="24"/>
  <c r="B18" i="24" s="1"/>
  <c r="J16" i="24"/>
  <c r="C18" i="24" s="1"/>
  <c r="D9" i="24"/>
  <c r="D11" i="14"/>
  <c r="L16" i="14"/>
  <c r="C20" i="14" s="1"/>
  <c r="L15" i="14"/>
  <c r="B20" i="14" s="1"/>
  <c r="J16" i="14"/>
  <c r="C18" i="14" s="1"/>
  <c r="J15" i="14"/>
  <c r="B18" i="14" s="1"/>
  <c r="D9" i="14"/>
  <c r="C22" i="18"/>
  <c r="J15" i="23"/>
  <c r="B18" i="23" s="1"/>
  <c r="B22" i="23" s="1"/>
  <c r="J16" i="23"/>
  <c r="C18" i="23" s="1"/>
  <c r="C22" i="23" s="1"/>
  <c r="D9" i="23"/>
  <c r="M16" i="24"/>
  <c r="C21" i="24" s="1"/>
  <c r="D12" i="24"/>
  <c r="M15" i="24"/>
  <c r="B21" i="24" s="1"/>
  <c r="J16" i="19"/>
  <c r="C18" i="19" s="1"/>
  <c r="C22" i="19" s="1"/>
  <c r="D9" i="19"/>
  <c r="J15" i="19"/>
  <c r="B18" i="19" s="1"/>
  <c r="B22" i="19" s="1"/>
  <c r="D8" i="24"/>
  <c r="I16" i="24"/>
  <c r="C17" i="24" s="1"/>
  <c r="C22" i="24" s="1"/>
  <c r="I15" i="24"/>
  <c r="B17" i="24" s="1"/>
  <c r="B22" i="15"/>
  <c r="I16" i="14"/>
  <c r="C17" i="14" s="1"/>
  <c r="D8" i="14"/>
  <c r="I15" i="14"/>
  <c r="B17" i="14" s="1"/>
  <c r="B22" i="14" s="1"/>
  <c r="B22" i="18"/>
  <c r="B22" i="17" l="1"/>
  <c r="C22" i="20"/>
  <c r="B22" i="20"/>
  <c r="C22" i="14"/>
  <c r="C22" i="21"/>
  <c r="B22" i="24"/>
</calcChain>
</file>

<file path=xl/sharedStrings.xml><?xml version="1.0" encoding="utf-8"?>
<sst xmlns="http://schemas.openxmlformats.org/spreadsheetml/2006/main" count="1435" uniqueCount="278">
  <si>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</si>
  <si>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</si>
  <si>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</si>
  <si>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</si>
  <si>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</si>
  <si>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</si>
  <si>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</si>
  <si>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</si>
  <si>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</si>
  <si>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</si>
  <si>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</si>
  <si>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</si>
  <si>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</si>
  <si>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</si>
  <si>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</si>
  <si>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</si>
  <si>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</si>
  <si>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</si>
  <si>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</si>
  <si>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</si>
  <si>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</si>
  <si>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</si>
  <si>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</si>
  <si>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</si>
  <si>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</si>
  <si>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</si>
  <si>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Undertaking :</t>
  </si>
  <si>
    <t>2) I/We have no direct or Indirect Interest in the property being valued</t>
  </si>
  <si>
    <t>Quality of infrastructure in vicinity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</si>
  <si>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</si>
  <si>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</si>
  <si>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</si>
  <si>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</si>
  <si>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</si>
  <si>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</si>
  <si>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 xml:space="preserve">Latitude &amp; Longitude </t>
  </si>
  <si>
    <t>Flooring</t>
  </si>
  <si>
    <t>Finishing</t>
  </si>
  <si>
    <t xml:space="preserve">Valuation Report </t>
  </si>
  <si>
    <t>Yes</t>
  </si>
  <si>
    <t>Type of Structure : RCC Framed Structure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</si>
  <si>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</si>
  <si>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Expiry date: One year from date of issue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</si>
  <si>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</si>
  <si>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</si>
  <si>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</si>
  <si>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</si>
  <si>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</si>
  <si>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</si>
  <si>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</si>
  <si>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Expiry date: NA</t>
  </si>
  <si>
    <t>Material laying at Site: :Bricks, Cement &amp; Steel etc.</t>
  </si>
  <si>
    <t>Wheather the construction is as per approved Building plan : Under Construction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</si>
  <si>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</si>
  <si>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</si>
  <si>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</si>
  <si>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</si>
  <si>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</si>
  <si>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</si>
  <si>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</si>
  <si>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</si>
  <si>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</si>
  <si>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</si>
  <si>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</si>
  <si>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</si>
  <si>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</si>
  <si>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</si>
  <si>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 xml:space="preserve">C.certificate No  </t>
  </si>
  <si>
    <t>Expected Completion</t>
  </si>
  <si>
    <t>Approved no of units residential</t>
  </si>
  <si>
    <t>Approved no of Floors</t>
  </si>
  <si>
    <t>Distress valuation of the property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</si>
  <si>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</si>
  <si>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</si>
  <si>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</si>
  <si>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</si>
  <si>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</si>
  <si>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</si>
  <si>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</si>
  <si>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</si>
  <si>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</si>
  <si>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</si>
  <si>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</si>
  <si>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</si>
  <si>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</si>
  <si>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</si>
  <si>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</si>
  <si>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</si>
  <si>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</si>
  <si>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</si>
  <si>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</si>
  <si>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</si>
  <si>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</si>
  <si>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</si>
  <si>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</si>
  <si>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>CB</t>
  </si>
  <si>
    <t>FB</t>
  </si>
  <si>
    <t>DB</t>
  </si>
  <si>
    <t>Approved area of the building in Sq.Mt</t>
  </si>
  <si>
    <t xml:space="preserve">O. Certificate No.: </t>
  </si>
  <si>
    <t xml:space="preserve">Date of approval: </t>
  </si>
  <si>
    <t>Contect Details ( Name &amp; Contect No.)</t>
  </si>
  <si>
    <t>Axis Sanpada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</si>
  <si>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</si>
  <si>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</si>
  <si>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</si>
  <si>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</si>
  <si>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</si>
  <si>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</si>
  <si>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</si>
  <si>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</si>
  <si>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</si>
  <si>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</si>
  <si>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</si>
  <si>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</si>
  <si>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</si>
  <si>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</si>
  <si>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</si>
  <si>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>Google Map :</t>
  </si>
  <si>
    <t>Basement</t>
  </si>
  <si>
    <t>Podium</t>
  </si>
  <si>
    <t>Ground</t>
  </si>
  <si>
    <t>Upper Floor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</si>
  <si>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</si>
  <si>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</si>
  <si>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</si>
  <si>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</si>
  <si>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</si>
  <si>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</si>
  <si>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</si>
  <si>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</si>
  <si>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</si>
  <si>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</si>
  <si>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</si>
  <si>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</si>
  <si>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</si>
  <si>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</si>
  <si>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</si>
  <si>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</si>
  <si>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</si>
  <si>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</si>
  <si>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Excavation in process</t>
  </si>
  <si>
    <t>Thane - G + 25</t>
  </si>
  <si>
    <t>600000/-</t>
  </si>
  <si>
    <t>Excavation Completed</t>
  </si>
  <si>
    <t>Footing in Process</t>
  </si>
  <si>
    <t>Footing Completed</t>
  </si>
  <si>
    <t>Plinth in process</t>
  </si>
  <si>
    <t>Plinth completed</t>
  </si>
  <si>
    <t>RERA No.</t>
  </si>
  <si>
    <t>PHOTOGRAPHS OF PROPERTY :</t>
  </si>
  <si>
    <t>Proposed no of Floors</t>
  </si>
  <si>
    <t>Middle class</t>
  </si>
  <si>
    <t>Developing</t>
  </si>
  <si>
    <t>M/s. Xrbia Developers Ltd</t>
  </si>
  <si>
    <t xml:space="preserve">Xrbia Vangani Phase I </t>
  </si>
  <si>
    <t>8291825134,  8291983882</t>
  </si>
  <si>
    <t>P52000008453</t>
  </si>
  <si>
    <t>Refer Other Data</t>
  </si>
  <si>
    <t>Xrbia Vangani, Proposed Revised Building Permission For Residential Purpose On Land Bearing S.No. 10/1, 18/2, 18/4, 19/3, 19/1B, 23/1, 23/2, 23/4,24/14 (Old S.No. 116/5 + 9/2), 24/17 (Old S.No. 116/5 + 9/5), 19/4 Of Village - Khadyachapada (Pasane), Vangani (East), 
Tal - Karjat, Dist - Raigad - 410101</t>
  </si>
  <si>
    <t>S No</t>
  </si>
  <si>
    <t xml:space="preserve"> 10/1, 18/2, 18/4, 19/3, 19/1B, 23/1, 23/2, 23/4, 24/14 (Old S.No. 116/5 + 9/2), 24/17 (Old S.No. 116/5 + 9/5), 19/4</t>
  </si>
  <si>
    <t>Khadyachapada (Pasane), Vangani (East)</t>
  </si>
  <si>
    <t>Raigad</t>
  </si>
  <si>
    <t>About 4.7Km Distance From    Vangani Railway Station</t>
  </si>
  <si>
    <t>Aarde Village Road</t>
  </si>
  <si>
    <t xml:space="preserve">Vangani </t>
  </si>
  <si>
    <t>Aamantran Farms</t>
  </si>
  <si>
    <t>Open Plot</t>
  </si>
  <si>
    <t>1.20 with Premium</t>
  </si>
  <si>
    <t>-</t>
  </si>
  <si>
    <t>16 Buildings</t>
  </si>
  <si>
    <t>08/03/2019.</t>
  </si>
  <si>
    <t xml:space="preserve"> SSNR/RA/BP/Village - Khadyachapada (Pasane)/Tal - Karjat/S. No.10/1 &amp; Other/471 </t>
  </si>
  <si>
    <t>Building Type - B1 to B3, C1 to C6, D1 to D4, E1 &amp; E2 - G + 1st to 7th Floor. 
Building Type - A4 - G + 1st to 8th Floor</t>
  </si>
  <si>
    <t>25/- per sq.ft.  from 4th floor/-</t>
  </si>
  <si>
    <t>Floor rise rate Per Sq. Ft. on RERA Carpet Area</t>
  </si>
  <si>
    <t>Name of the Buildings</t>
  </si>
  <si>
    <t xml:space="preserve">Building Type - B1 to B3, C1 to C6, D1 to D4, E1 &amp; E2  &amp; A4 </t>
  </si>
  <si>
    <t>1RK</t>
  </si>
  <si>
    <t>1 BHK Comfort</t>
  </si>
  <si>
    <t>2 BHK Smart</t>
  </si>
  <si>
    <t>2 BHK Comfort</t>
  </si>
  <si>
    <t>Recommended rate of the flat Per Sq. Ft. (as per Builder Carpet Area)</t>
  </si>
  <si>
    <t>CLP
Scheme</t>
  </si>
  <si>
    <t>ADF
Scheme</t>
  </si>
  <si>
    <t xml:space="preserve">       ADF
      Scheme</t>
  </si>
  <si>
    <t>4157/-</t>
  </si>
  <si>
    <t>4888/-</t>
  </si>
  <si>
    <t>4590/-</t>
  </si>
  <si>
    <t>5378/-</t>
  </si>
  <si>
    <t>4748/-</t>
  </si>
  <si>
    <t>5524/-</t>
  </si>
  <si>
    <t>4650/-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</si>
  <si>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</si>
  <si>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</si>
  <si>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</si>
  <si>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</si>
  <si>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</si>
  <si>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</si>
  <si>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</si>
  <si>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proptiger.</t>
  </si>
  <si>
    <t xml:space="preserve">xrbia vangani </t>
  </si>
  <si>
    <t>1BHK</t>
  </si>
  <si>
    <t>commonfloor.</t>
  </si>
  <si>
    <t>2BHK</t>
  </si>
  <si>
    <t>Average</t>
  </si>
  <si>
    <t xml:space="preserve">Valuation Adopted 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</si>
  <si>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</si>
  <si>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</si>
  <si>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</si>
  <si>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</si>
  <si>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</si>
  <si>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</si>
  <si>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</si>
  <si>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</si>
  <si>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</si>
  <si>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</si>
  <si>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</si>
  <si>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</si>
  <si>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</si>
  <si>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</si>
  <si>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</si>
  <si>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</si>
  <si>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</si>
  <si>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</si>
  <si>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</si>
  <si>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</si>
  <si>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</si>
  <si>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</si>
  <si>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</si>
  <si>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</si>
  <si>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Projected lift: 60 Years After Completion</t>
  </si>
  <si>
    <t>Building Type - D4 &amp; E1 Wing = G + 1st to 7th Floor</t>
  </si>
  <si>
    <t>Building Type - A4 Wing = G + 1st to 8th Floor</t>
  </si>
  <si>
    <t>Remark</t>
  </si>
  <si>
    <t>2. Type A4 &amp; E1</t>
  </si>
  <si>
    <t>3. Type C6 &amp; D4</t>
  </si>
  <si>
    <t>Building Type B1 Wing = G + 1st to 7th Floor</t>
  </si>
  <si>
    <t>Building Type B2 &amp; B3 Wing = G + 1st to 7th Floor</t>
  </si>
  <si>
    <t>Building Type E2 Wing = G + 1st to 7th Floor</t>
  </si>
  <si>
    <t>Building Type D1, D2 Wing = G + 1st to 7th Floor</t>
  </si>
  <si>
    <t>Building Type C6 Wing = G + 1st to 7th Floor</t>
  </si>
  <si>
    <t>Building Type C5 Wing = G + 1st to 7th Floor</t>
  </si>
  <si>
    <t>Building Type C3 Wing = G + 1st to 7th Floor</t>
  </si>
  <si>
    <t>Building Type C1, C2 Wing = G + 1st to 7th Floor</t>
  </si>
  <si>
    <t>B1, C3, E2</t>
  </si>
  <si>
    <t>Building Type C4 Wing = G + 1st to 7th Floor</t>
  </si>
  <si>
    <t>Building Type - D3 Wing = G + 1st to 7th Floor</t>
  </si>
  <si>
    <t>2. Type B1 &amp; E2</t>
  </si>
  <si>
    <t>Location Link</t>
  </si>
  <si>
    <t>https://goo.gl/maps/EU3A6xoXvJ5JMurt5</t>
  </si>
  <si>
    <t>2. We have given rate verify by market inquire.
3.We have considered Other charges from cost sheet.
4. On site, we meet Mr. Hanumant Bhore - 7507173888.
5. Only Area clearing work was in process near Type D3 Wing</t>
  </si>
  <si>
    <t xml:space="preserve">Office No. 1031, Wing J, Akshar Business Park, Plot No. 03 Sector 25, Near APMC Market, Vashi, 
Navi Mumbai, Maharashtra 400703 TEL: 022-46090378/79/80
Email : vsjcapf@gmail.com. Web site : www.vsjadon.com
</t>
  </si>
  <si>
    <t>Site Person - Contact Details ( Name &amp; Contact No.)</t>
  </si>
  <si>
    <t>Mr. Nagesh 9767383160</t>
  </si>
  <si>
    <t>1. Type B2, B3, D1, D2 &amp; C5</t>
  </si>
  <si>
    <t>1. Type C1, C2, D3</t>
  </si>
  <si>
    <t>1. Type C3, C4</t>
  </si>
  <si>
    <t>19.100592,73.3348381</t>
  </si>
  <si>
    <t>SSNR/RA/BP/Village - Khadyachapada (Pasane)/Tal - Karjat/S. No.10/1 &amp; Other/471  Valid Up to: 
Building Type - B1 to B3, C1 to C6, D1 to D4, E1 &amp; E2 - G + 1st to 7th Floor. 
Building Type - A4 - G + 1st to 8th Floor</t>
  </si>
  <si>
    <t xml:space="preserve">Authorized Signatory
                                                                                                                                                                                                           Name &amp; Seal of the agency </t>
  </si>
  <si>
    <t>Notice :</t>
  </si>
  <si>
    <t>4. According to our observations, the construction of Xrbia projects (Xrbia Warai, Xrbia Vangani, etc.) appears to have slowed or stopped over the past two years.</t>
  </si>
  <si>
    <t>5. Internal Visit was not allowed.</t>
  </si>
  <si>
    <t xml:space="preserve">B1 to B3, C1 to C6, D1 to D4, E1 &amp; E2  &amp; A4 </t>
  </si>
  <si>
    <t>7. Since the project has received first CC on 08/03/2019., But construction work of Xrbia Vangani Phase I is under Construction.</t>
  </si>
  <si>
    <r>
      <t xml:space="preserve">8. </t>
    </r>
    <r>
      <rPr>
        <b/>
        <sz val="11"/>
        <color rgb="FFFF0000"/>
        <rFont val="Times New Roman"/>
        <family val="1"/>
      </rPr>
      <t>As per RERA, completion period of project Xrbia Vangani Phase I is expired on 30/03/2025 but still project is not completed yet.</t>
    </r>
    <r>
      <rPr>
        <b/>
        <sz val="11"/>
        <rFont val="Times New Roman"/>
        <family val="1"/>
      </rPr>
      <t xml:space="preserve">
</t>
    </r>
  </si>
  <si>
    <t>6. As per site visit dated 07/10/2024, We have observed Notice Banner attached to the project compound wall. We have attached photo of the Notice banner below. Please check subject of the notice from your end.</t>
  </si>
  <si>
    <t>Construction Work Stopped at the time of visit. But Work same as last visit (10/07/2023). Internal visit not allowed.</t>
  </si>
  <si>
    <t xml:space="preserve">Construction Work Stopped at the time of visit. Work same as last visit (26/06/2021).Internal visit not allowed.
</t>
  </si>
  <si>
    <t xml:space="preserve"> Construction Work Stopped at the time of visit. Work same as last visit (23/04/2022). Internal visit not allowed.
</t>
  </si>
  <si>
    <t>Construction Work Stopped at the time of visit. Work same as last visit (10/07/2023). Internal visit not allowed.</t>
  </si>
  <si>
    <t>Construction Work Stopped at the time of visit. Work same as last visit (09/01/2023). Internal visit not allowed.</t>
  </si>
  <si>
    <t xml:space="preserve">Construction Work Stopped at the time of visit. Work same as visit (15/01/2021). Internal visit not allowed.
</t>
  </si>
  <si>
    <t>10/07/2025.</t>
  </si>
  <si>
    <t>30/03/2025.</t>
  </si>
  <si>
    <t xml:space="preserve">9. As checked on RERA portal on date 14/07/2025, we have observed that above project "Xrbia Vangani Phase 1" is kept under abeyance.  Please check from your end.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</si>
</sst>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9" fillId="0" borderId="0" applyNumberFormat="0" applyFill="0" applyBorder="0" applyAlignment="0" applyProtection="0"/>
  </cellStyleXfs>
  <cellXfs count="182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0" fillId="0" borderId="2" xfId="0" applyBorder="1"/>
    <xf numFmtId="0" fontId="9" fillId="0" borderId="2" xfId="0" applyFont="1" applyBorder="1"/>
    <xf numFmtId="0" fontId="0" fillId="0" borderId="3" xfId="0" applyBorder="1"/>
    <xf numFmtId="0" fontId="0" fillId="3" borderId="2" xfId="0" applyFill="1" applyBorder="1"/>
    <xf numFmtId="0" fontId="9" fillId="0" borderId="2" xfId="0" applyFont="1" applyBorder="1" applyAlignment="1">
      <alignment horizontal="center"/>
    </xf>
    <xf numFmtId="0" fontId="11" fillId="0" borderId="0" xfId="0" applyFont="1"/>
    <xf numFmtId="0" fontId="4" fillId="0" borderId="4" xfId="0" applyFont="1" applyBorder="1" applyAlignment="1">
      <alignment vertical="top"/>
    </xf>
    <xf numFmtId="0" fontId="12" fillId="0" borderId="2" xfId="0" applyFont="1" applyBorder="1"/>
    <xf numFmtId="0" fontId="12" fillId="0" borderId="0" xfId="0" applyFont="1"/>
    <xf numFmtId="0" fontId="12" fillId="3" borderId="2" xfId="0" applyFont="1" applyFill="1" applyBorder="1"/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9" fontId="12" fillId="0" borderId="0" xfId="5" applyFont="1" applyBorder="1"/>
    <xf numFmtId="0" fontId="13" fillId="0" borderId="2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2" fillId="0" borderId="5" xfId="0" applyFont="1" applyBorder="1"/>
    <xf numFmtId="0" fontId="12" fillId="0" borderId="2" xfId="0" applyFont="1" applyBorder="1" applyAlignment="1">
      <alignment wrapText="1"/>
    </xf>
    <xf numFmtId="9" fontId="12" fillId="0" borderId="2" xfId="5" applyFont="1" applyBorder="1"/>
    <xf numFmtId="9" fontId="12" fillId="0" borderId="0" xfId="0" applyNumberFormat="1" applyFont="1"/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4" fillId="0" borderId="0" xfId="0" applyFont="1"/>
    <xf numFmtId="0" fontId="4" fillId="0" borderId="0" xfId="2" applyFont="1"/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0" borderId="0" xfId="3"/>
    <xf numFmtId="0" fontId="8" fillId="0" borderId="0" xfId="4"/>
    <xf numFmtId="0" fontId="9" fillId="0" borderId="2" xfId="4" applyFont="1" applyBorder="1" applyAlignment="1">
      <alignment horizontal="center" vertical="top" wrapText="1"/>
    </xf>
    <xf numFmtId="0" fontId="8" fillId="0" borderId="2" xfId="4" applyBorder="1" applyAlignment="1">
      <alignment horizontal="center" vertical="center"/>
    </xf>
    <xf numFmtId="0" fontId="8" fillId="0" borderId="2" xfId="4" applyBorder="1" applyAlignment="1">
      <alignment horizontal="left" vertical="center"/>
    </xf>
    <xf numFmtId="1" fontId="8" fillId="0" borderId="2" xfId="4" applyNumberFormat="1" applyBorder="1" applyAlignment="1">
      <alignment horizontal="center" vertical="center"/>
    </xf>
    <xf numFmtId="165" fontId="8" fillId="0" borderId="2" xfId="1" applyNumberFormat="1" applyFont="1" applyBorder="1" applyAlignment="1">
      <alignment horizontal="right" vertical="center"/>
    </xf>
    <xf numFmtId="0" fontId="9" fillId="0" borderId="2" xfId="4" applyFont="1" applyBorder="1" applyAlignment="1">
      <alignment horizontal="center" vertical="center"/>
    </xf>
    <xf numFmtId="1" fontId="10" fillId="0" borderId="2" xfId="4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5" fillId="0" borderId="0" xfId="3" applyFont="1"/>
    <xf numFmtId="0" fontId="16" fillId="0" borderId="0" xfId="6" applyFont="1" applyProtection="1">
      <protection hidden="1"/>
    </xf>
    <xf numFmtId="0" fontId="17" fillId="0" borderId="18" xfId="6" applyFont="1" applyBorder="1" applyAlignment="1" applyProtection="1">
      <alignment horizontal="center" vertical="top"/>
      <protection locked="0"/>
    </xf>
    <xf numFmtId="0" fontId="17" fillId="0" borderId="2" xfId="6" applyFont="1" applyBorder="1" applyAlignment="1" applyProtection="1">
      <alignment horizontal="center" vertical="top"/>
      <protection locked="0"/>
    </xf>
    <xf numFmtId="0" fontId="12" fillId="0" borderId="0" xfId="0" applyFont="1" applyProtection="1">
      <protection hidden="1"/>
    </xf>
    <xf numFmtId="0" fontId="16" fillId="0" borderId="0" xfId="6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17" fillId="0" borderId="1" xfId="6" applyFont="1" applyBorder="1" applyAlignment="1" applyProtection="1">
      <alignment horizontal="center" vertical="top"/>
      <protection locked="0"/>
    </xf>
    <xf numFmtId="0" fontId="17" fillId="0" borderId="2" xfId="6" applyFont="1" applyBorder="1" applyAlignment="1" applyProtection="1">
      <alignment horizontal="center" vertical="top" wrapText="1"/>
      <protection locked="0"/>
    </xf>
    <xf numFmtId="0" fontId="17" fillId="0" borderId="2" xfId="6" applyFont="1" applyBorder="1" applyAlignment="1" applyProtection="1">
      <alignment horizontal="center" wrapText="1"/>
      <protection locked="0"/>
    </xf>
    <xf numFmtId="1" fontId="17" fillId="0" borderId="2" xfId="6" applyNumberFormat="1" applyFont="1" applyBorder="1" applyAlignment="1" applyProtection="1">
      <alignment horizontal="center" wrapText="1"/>
      <protection locked="0"/>
    </xf>
    <xf numFmtId="0" fontId="17" fillId="0" borderId="23" xfId="6" applyFont="1" applyBorder="1" applyAlignment="1" applyProtection="1">
      <alignment horizontal="center" wrapText="1"/>
      <protection locked="0"/>
    </xf>
    <xf numFmtId="14" fontId="14" fillId="0" borderId="0" xfId="0" applyNumberFormat="1" applyFont="1"/>
    <xf numFmtId="0" fontId="6" fillId="0" borderId="7" xfId="2" applyFont="1" applyBorder="1" applyAlignment="1">
      <alignment horizontal="left" vertical="top" wrapText="1"/>
    </xf>
    <xf numFmtId="0" fontId="6" fillId="0" borderId="13" xfId="2" applyFont="1" applyBorder="1" applyAlignment="1">
      <alignment horizontal="left" vertical="top" wrapText="1"/>
    </xf>
    <xf numFmtId="0" fontId="6" fillId="0" borderId="8" xfId="2" applyFont="1" applyBorder="1" applyAlignment="1">
      <alignment horizontal="left" vertical="top" wrapText="1"/>
    </xf>
    <xf numFmtId="0" fontId="17" fillId="0" borderId="18" xfId="6" applyFont="1" applyBorder="1" applyAlignment="1" applyProtection="1">
      <alignment horizontal="center" vertical="top" wrapText="1"/>
      <protection locked="0"/>
    </xf>
    <xf numFmtId="0" fontId="17" fillId="0" borderId="1" xfId="6" applyFont="1" applyBorder="1" applyAlignment="1" applyProtection="1">
      <alignment horizontal="center" vertical="top" wrapText="1"/>
      <protection locked="0"/>
    </xf>
    <xf numFmtId="9" fontId="17" fillId="2" borderId="2" xfId="6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1" fontId="3" fillId="2" borderId="2" xfId="0" applyNumberFormat="1" applyFont="1" applyFill="1" applyBorder="1" applyAlignment="1">
      <alignment horizontal="left" vertical="top" wrapText="1"/>
    </xf>
    <xf numFmtId="0" fontId="17" fillId="0" borderId="21" xfId="6" applyFont="1" applyBorder="1" applyAlignment="1" applyProtection="1">
      <alignment horizontal="center" vertical="top" wrapText="1"/>
      <protection locked="0"/>
    </xf>
    <xf numFmtId="0" fontId="17" fillId="0" borderId="22" xfId="6" applyFont="1" applyBorder="1" applyAlignment="1" applyProtection="1">
      <alignment horizontal="center" vertical="top" wrapText="1"/>
      <protection locked="0"/>
    </xf>
    <xf numFmtId="9" fontId="17" fillId="2" borderId="23" xfId="6" applyNumberFormat="1" applyFont="1" applyFill="1" applyBorder="1" applyAlignment="1" applyProtection="1">
      <alignment horizontal="center" vertical="center" wrapText="1"/>
      <protection hidden="1"/>
    </xf>
    <xf numFmtId="0" fontId="18" fillId="0" borderId="14" xfId="6" applyFont="1" applyBorder="1" applyAlignment="1" applyProtection="1">
      <alignment horizontal="center" vertical="top" wrapText="1"/>
      <protection locked="0"/>
    </xf>
    <xf numFmtId="0" fontId="18" fillId="0" borderId="15" xfId="6" applyFont="1" applyBorder="1" applyAlignment="1" applyProtection="1">
      <alignment horizontal="center" vertical="top" wrapText="1"/>
      <protection locked="0"/>
    </xf>
    <xf numFmtId="0" fontId="18" fillId="0" borderId="16" xfId="6" applyFont="1" applyBorder="1" applyAlignment="1" applyProtection="1">
      <alignment horizontal="left" vertical="top" wrapText="1"/>
      <protection locked="0"/>
    </xf>
    <xf numFmtId="0" fontId="18" fillId="0" borderId="17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center" vertical="top"/>
      <protection locked="0"/>
    </xf>
    <xf numFmtId="0" fontId="17" fillId="0" borderId="19" xfId="6" applyFont="1" applyBorder="1" applyAlignment="1" applyProtection="1">
      <alignment horizontal="center" vertical="top"/>
      <protection locked="0"/>
    </xf>
    <xf numFmtId="0" fontId="18" fillId="0" borderId="18" xfId="6" applyFont="1" applyBorder="1" applyAlignment="1" applyProtection="1">
      <alignment horizontal="left" vertical="top"/>
      <protection locked="0"/>
    </xf>
    <xf numFmtId="0" fontId="18" fillId="0" borderId="1" xfId="6" applyFont="1" applyBorder="1" applyAlignment="1" applyProtection="1">
      <alignment horizontal="left" vertical="top"/>
      <protection locked="0"/>
    </xf>
    <xf numFmtId="0" fontId="18" fillId="0" borderId="2" xfId="6" applyFont="1" applyBorder="1" applyAlignment="1" applyProtection="1">
      <alignment horizontal="left" vertical="top" wrapText="1"/>
      <protection locked="0"/>
    </xf>
    <xf numFmtId="0" fontId="18" fillId="0" borderId="19" xfId="6" applyFont="1" applyBorder="1" applyAlignment="1" applyProtection="1">
      <alignment horizontal="left" vertical="top" wrapText="1"/>
      <protection locked="0"/>
    </xf>
    <xf numFmtId="0" fontId="17" fillId="0" borderId="20" xfId="6" applyFont="1" applyBorder="1" applyAlignment="1" applyProtection="1">
      <alignment horizontal="center" vertical="top" wrapText="1"/>
      <protection locked="0"/>
    </xf>
    <xf numFmtId="0" fontId="17" fillId="0" borderId="4" xfId="6" applyFont="1" applyBorder="1" applyAlignment="1" applyProtection="1">
      <alignment horizontal="center" vertical="top" wrapText="1"/>
      <protection locked="0"/>
    </xf>
    <xf numFmtId="0" fontId="17" fillId="0" borderId="2" xfId="6" applyFont="1" applyBorder="1" applyAlignment="1" applyProtection="1">
      <alignment horizontal="center" vertical="top" wrapText="1"/>
      <protection locked="0"/>
    </xf>
    <xf numFmtId="0" fontId="17" fillId="0" borderId="19" xfId="6" applyFont="1" applyBorder="1" applyAlignment="1" applyProtection="1">
      <alignment horizontal="center" vertical="top" wrapText="1"/>
      <protection locked="0"/>
    </xf>
    <xf numFmtId="9" fontId="17" fillId="2" borderId="19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24" xfId="6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6" applyFont="1" applyBorder="1" applyAlignment="1" applyProtection="1">
      <alignment horizontal="center" vertical="top"/>
      <protection locked="0"/>
    </xf>
    <xf numFmtId="0" fontId="17" fillId="0" borderId="1" xfId="6" applyFont="1" applyBorder="1" applyAlignment="1" applyProtection="1">
      <alignment horizontal="center" vertical="top"/>
      <protection locked="0"/>
    </xf>
    <xf numFmtId="0" fontId="14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6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left" vertical="top"/>
    </xf>
    <xf numFmtId="1" fontId="4" fillId="2" borderId="4" xfId="0" applyNumberFormat="1" applyFont="1" applyFill="1" applyBorder="1" applyAlignment="1">
      <alignment horizontal="left" vertical="top"/>
    </xf>
    <xf numFmtId="1" fontId="4" fillId="2" borderId="6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7" xfId="2" applyFont="1" applyBorder="1" applyAlignment="1">
      <alignment horizontal="left" vertical="top" wrapText="1"/>
    </xf>
    <xf numFmtId="0" fontId="3" fillId="0" borderId="13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20" fillId="0" borderId="7" xfId="2" applyFont="1" applyBorder="1" applyAlignment="1">
      <alignment horizontal="left" vertical="top" wrapText="1"/>
    </xf>
    <xf numFmtId="0" fontId="20" fillId="0" borderId="13" xfId="2" applyFont="1" applyBorder="1" applyAlignment="1">
      <alignment horizontal="left" vertical="top" wrapText="1"/>
    </xf>
    <xf numFmtId="0" fontId="20" fillId="0" borderId="8" xfId="2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9" fillId="0" borderId="1" xfId="7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4" applyFont="1" applyBorder="1" applyAlignment="1">
      <alignment horizontal="left"/>
    </xf>
  </cellXfs>
  <cellStyles count="8">
    <cellStyle name="Comma 2" xfId="1"/>
    <cellStyle name="Excel Built-in Normal" xfId="2"/>
    <cellStyle name="Excel Built-in Normal 2" xfId="3"/>
    <cellStyle name="Hyperlink" xfId="7" builtinId="8"/>
    <cellStyle name="Normal" xfId="0" builtinId="0"/>
    <cellStyle name="Normal 3" xfId="6"/>
    <cellStyle name="Normal 4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358775</xdr:colOff>
      <xdr:row>363</xdr:row>
      <xdr:rowOff>152400</xdr:rowOff>
    </xdr:from>
    <xdr:to>
      <xdr:col>9</xdr:col>
      <xdr:colOff>177613</xdr:colOff>
      <xdr:row>383</xdr:row>
      <xdr:rowOff>171450</xdr:rowOff>
    </xdr:to>
    <xdr:pic>
      <xdr:nvPicPr>
        <xdr:cNvPr id="11130" name="Picture 1">
          <a:extLst>
            <a:ext uri="{FF2B5EF4-FFF2-40B4-BE49-F238E27FC236}">
              <a16:creationId xmlns="" xmlns:a16="http://schemas.microsoft.com/office/drawing/2014/main" id="{00000000-0008-0000-0000-00007A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775" y="79743300"/>
          <a:ext cx="5943413" cy="38290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358775</xdr:colOff>
      <xdr:row>343</xdr:row>
      <xdr:rowOff>0</xdr:rowOff>
    </xdr:from>
    <xdr:to>
      <xdr:col>9</xdr:col>
      <xdr:colOff>177613</xdr:colOff>
      <xdr:row>363</xdr:row>
      <xdr:rowOff>19050</xdr:rowOff>
    </xdr:to>
    <xdr:pic>
      <xdr:nvPicPr>
        <xdr:cNvPr id="11131" name="Picture 2">
          <a:extLst>
            <a:ext uri="{FF2B5EF4-FFF2-40B4-BE49-F238E27FC236}">
              <a16:creationId xmlns="" xmlns:a16="http://schemas.microsoft.com/office/drawing/2014/main" id="{00000000-0008-0000-0000-00007B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775" y="75780900"/>
          <a:ext cx="5943413" cy="38290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58469</xdr:colOff>
      <xdr:row>273</xdr:row>
      <xdr:rowOff>114300</xdr:rowOff>
    </xdr:from>
    <xdr:to>
      <xdr:col>12</xdr:col>
      <xdr:colOff>499615</xdr:colOff>
      <xdr:row>275</xdr:row>
      <xdr:rowOff>102632</xdr:rowOff>
    </xdr:to>
    <xdr:sp macro="" textlink="">
      <xdr:nvSpPr>
        <xdr:cNvPr id="46" name="Rectangle 45"/>
        <xdr:cNvSpPr/>
      </xdr:nvSpPr>
      <xdr:spPr>
        <a:xfrm>
          <a:off x="7554644" y="61179075"/>
          <a:ext cx="441146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A4</a:t>
          </a:r>
        </a:p>
      </xdr:txBody>
    </xdr:sp>
    <xdr:clientData/>
  </xdr:twoCellAnchor>
  <xdr:twoCellAnchor>
    <xdr:from>
      <xdr:col>12</xdr:col>
      <xdr:colOff>390970</xdr:colOff>
      <xdr:row>273</xdr:row>
      <xdr:rowOff>66675</xdr:rowOff>
    </xdr:from>
    <xdr:to>
      <xdr:col>13</xdr:col>
      <xdr:colOff>212898</xdr:colOff>
      <xdr:row>275</xdr:row>
      <xdr:rowOff>55007</xdr:rowOff>
    </xdr:to>
    <xdr:sp macro="" textlink="">
      <xdr:nvSpPr>
        <xdr:cNvPr id="47" name="Rectangle 46"/>
        <xdr:cNvSpPr/>
      </xdr:nvSpPr>
      <xdr:spPr>
        <a:xfrm>
          <a:off x="7887145" y="61131450"/>
          <a:ext cx="431528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414069</xdr:colOff>
      <xdr:row>273</xdr:row>
      <xdr:rowOff>47625</xdr:rowOff>
    </xdr:from>
    <xdr:to>
      <xdr:col>14</xdr:col>
      <xdr:colOff>235997</xdr:colOff>
      <xdr:row>275</xdr:row>
      <xdr:rowOff>35957</xdr:rowOff>
    </xdr:to>
    <xdr:sp macro="" textlink="">
      <xdr:nvSpPr>
        <xdr:cNvPr id="48" name="Rectangle 47"/>
        <xdr:cNvSpPr/>
      </xdr:nvSpPr>
      <xdr:spPr>
        <a:xfrm>
          <a:off x="8519844" y="62141100"/>
          <a:ext cx="431528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B2</a:t>
          </a:r>
        </a:p>
      </xdr:txBody>
    </xdr:sp>
    <xdr:clientData/>
  </xdr:twoCellAnchor>
  <xdr:twoCellAnchor>
    <xdr:from>
      <xdr:col>15</xdr:col>
      <xdr:colOff>457200</xdr:colOff>
      <xdr:row>273</xdr:row>
      <xdr:rowOff>21869</xdr:rowOff>
    </xdr:from>
    <xdr:to>
      <xdr:col>16</xdr:col>
      <xdr:colOff>315260</xdr:colOff>
      <xdr:row>275</xdr:row>
      <xdr:rowOff>10201</xdr:rowOff>
    </xdr:to>
    <xdr:sp macro="" textlink="">
      <xdr:nvSpPr>
        <xdr:cNvPr id="49" name="Rectangle 48"/>
        <xdr:cNvSpPr/>
      </xdr:nvSpPr>
      <xdr:spPr>
        <a:xfrm>
          <a:off x="9782175" y="61086644"/>
          <a:ext cx="467660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B3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531886</xdr:colOff>
      <xdr:row>275</xdr:row>
      <xdr:rowOff>31394</xdr:rowOff>
    </xdr:from>
    <xdr:to>
      <xdr:col>13</xdr:col>
      <xdr:colOff>397184</xdr:colOff>
      <xdr:row>277</xdr:row>
      <xdr:rowOff>19726</xdr:rowOff>
    </xdr:to>
    <xdr:sp macro="" textlink="">
      <xdr:nvSpPr>
        <xdr:cNvPr id="50" name="Rectangle 49"/>
        <xdr:cNvSpPr/>
      </xdr:nvSpPr>
      <xdr:spPr>
        <a:xfrm>
          <a:off x="8028061" y="61477169"/>
          <a:ext cx="474898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C1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558690</xdr:colOff>
      <xdr:row>275</xdr:row>
      <xdr:rowOff>21869</xdr:rowOff>
    </xdr:from>
    <xdr:to>
      <xdr:col>14</xdr:col>
      <xdr:colOff>372604</xdr:colOff>
      <xdr:row>277</xdr:row>
      <xdr:rowOff>10201</xdr:rowOff>
    </xdr:to>
    <xdr:sp macro="" textlink="">
      <xdr:nvSpPr>
        <xdr:cNvPr id="51" name="Rectangle 50"/>
        <xdr:cNvSpPr/>
      </xdr:nvSpPr>
      <xdr:spPr>
        <a:xfrm>
          <a:off x="8664465" y="61467644"/>
          <a:ext cx="42351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C2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466540</xdr:colOff>
      <xdr:row>275</xdr:row>
      <xdr:rowOff>43315</xdr:rowOff>
    </xdr:from>
    <xdr:to>
      <xdr:col>17</xdr:col>
      <xdr:colOff>280454</xdr:colOff>
      <xdr:row>277</xdr:row>
      <xdr:rowOff>31647</xdr:rowOff>
    </xdr:to>
    <xdr:sp macro="" textlink="">
      <xdr:nvSpPr>
        <xdr:cNvPr id="52" name="Rectangle 51"/>
        <xdr:cNvSpPr/>
      </xdr:nvSpPr>
      <xdr:spPr>
        <a:xfrm>
          <a:off x="10401115" y="61489090"/>
          <a:ext cx="42351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C3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219220</xdr:colOff>
      <xdr:row>283</xdr:row>
      <xdr:rowOff>8982</xdr:rowOff>
    </xdr:from>
    <xdr:to>
      <xdr:col>13</xdr:col>
      <xdr:colOff>33134</xdr:colOff>
      <xdr:row>284</xdr:row>
      <xdr:rowOff>187814</xdr:rowOff>
    </xdr:to>
    <xdr:sp macro="" textlink="">
      <xdr:nvSpPr>
        <xdr:cNvPr id="53" name="Rectangle 52"/>
        <xdr:cNvSpPr/>
      </xdr:nvSpPr>
      <xdr:spPr>
        <a:xfrm>
          <a:off x="7715395" y="62978757"/>
          <a:ext cx="42351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C4</a:t>
          </a:r>
        </a:p>
      </xdr:txBody>
    </xdr:sp>
    <xdr:clientData/>
  </xdr:twoCellAnchor>
  <xdr:twoCellAnchor>
    <xdr:from>
      <xdr:col>13</xdr:col>
      <xdr:colOff>605688</xdr:colOff>
      <xdr:row>283</xdr:row>
      <xdr:rowOff>9844</xdr:rowOff>
    </xdr:from>
    <xdr:to>
      <xdr:col>14</xdr:col>
      <xdr:colOff>419602</xdr:colOff>
      <xdr:row>284</xdr:row>
      <xdr:rowOff>188676</xdr:rowOff>
    </xdr:to>
    <xdr:sp macro="" textlink="">
      <xdr:nvSpPr>
        <xdr:cNvPr id="54" name="Rectangle 53"/>
        <xdr:cNvSpPr/>
      </xdr:nvSpPr>
      <xdr:spPr>
        <a:xfrm>
          <a:off x="8711463" y="62979619"/>
          <a:ext cx="42351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C5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501436</xdr:colOff>
      <xdr:row>305</xdr:row>
      <xdr:rowOff>123825</xdr:rowOff>
    </xdr:from>
    <xdr:to>
      <xdr:col>12</xdr:col>
      <xdr:colOff>315350</xdr:colOff>
      <xdr:row>307</xdr:row>
      <xdr:rowOff>112157</xdr:rowOff>
    </xdr:to>
    <xdr:sp macro="" textlink="">
      <xdr:nvSpPr>
        <xdr:cNvPr id="82" name="Rectangle 81"/>
        <xdr:cNvSpPr/>
      </xdr:nvSpPr>
      <xdr:spPr>
        <a:xfrm>
          <a:off x="7388011" y="68408550"/>
          <a:ext cx="42351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C6</a:t>
          </a:r>
        </a:p>
      </xdr:txBody>
    </xdr:sp>
    <xdr:clientData/>
  </xdr:twoCellAnchor>
  <xdr:twoCellAnchor>
    <xdr:from>
      <xdr:col>13</xdr:col>
      <xdr:colOff>395622</xdr:colOff>
      <xdr:row>310</xdr:row>
      <xdr:rowOff>109892</xdr:rowOff>
    </xdr:from>
    <xdr:to>
      <xdr:col>14</xdr:col>
      <xdr:colOff>233580</xdr:colOff>
      <xdr:row>312</xdr:row>
      <xdr:rowOff>98224</xdr:rowOff>
    </xdr:to>
    <xdr:sp macro="" textlink="">
      <xdr:nvSpPr>
        <xdr:cNvPr id="83" name="Rectangle 82"/>
        <xdr:cNvSpPr/>
      </xdr:nvSpPr>
      <xdr:spPr>
        <a:xfrm>
          <a:off x="8501397" y="69347117"/>
          <a:ext cx="447558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D1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45765</xdr:colOff>
      <xdr:row>310</xdr:row>
      <xdr:rowOff>100123</xdr:rowOff>
    </xdr:from>
    <xdr:to>
      <xdr:col>16</xdr:col>
      <xdr:colOff>493323</xdr:colOff>
      <xdr:row>312</xdr:row>
      <xdr:rowOff>88455</xdr:rowOff>
    </xdr:to>
    <xdr:sp macro="" textlink="">
      <xdr:nvSpPr>
        <xdr:cNvPr id="84" name="Rectangle 83"/>
        <xdr:cNvSpPr/>
      </xdr:nvSpPr>
      <xdr:spPr>
        <a:xfrm>
          <a:off x="9980340" y="69337348"/>
          <a:ext cx="447558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D2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43221</xdr:colOff>
      <xdr:row>310</xdr:row>
      <xdr:rowOff>100357</xdr:rowOff>
    </xdr:from>
    <xdr:to>
      <xdr:col>19</xdr:col>
      <xdr:colOff>490779</xdr:colOff>
      <xdr:row>312</xdr:row>
      <xdr:rowOff>88689</xdr:rowOff>
    </xdr:to>
    <xdr:sp macro="" textlink="">
      <xdr:nvSpPr>
        <xdr:cNvPr id="85" name="Rectangle 84"/>
        <xdr:cNvSpPr/>
      </xdr:nvSpPr>
      <xdr:spPr>
        <a:xfrm>
          <a:off x="11806596" y="69337582"/>
          <a:ext cx="447558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D3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314843</xdr:colOff>
      <xdr:row>318</xdr:row>
      <xdr:rowOff>50290</xdr:rowOff>
    </xdr:from>
    <xdr:to>
      <xdr:col>13</xdr:col>
      <xdr:colOff>119139</xdr:colOff>
      <xdr:row>320</xdr:row>
      <xdr:rowOff>38622</xdr:rowOff>
    </xdr:to>
    <xdr:sp macro="" textlink="">
      <xdr:nvSpPr>
        <xdr:cNvPr id="86" name="Rectangle 85"/>
        <xdr:cNvSpPr/>
      </xdr:nvSpPr>
      <xdr:spPr>
        <a:xfrm>
          <a:off x="7811018" y="70811515"/>
          <a:ext cx="413896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E1</a:t>
          </a:r>
        </a:p>
      </xdr:txBody>
    </xdr:sp>
    <xdr:clientData/>
  </xdr:twoCellAnchor>
  <xdr:twoCellAnchor>
    <xdr:from>
      <xdr:col>14</xdr:col>
      <xdr:colOff>251167</xdr:colOff>
      <xdr:row>318</xdr:row>
      <xdr:rowOff>50290</xdr:rowOff>
    </xdr:from>
    <xdr:to>
      <xdr:col>15</xdr:col>
      <xdr:colOff>55463</xdr:colOff>
      <xdr:row>320</xdr:row>
      <xdr:rowOff>38622</xdr:rowOff>
    </xdr:to>
    <xdr:sp macro="" textlink="">
      <xdr:nvSpPr>
        <xdr:cNvPr id="87" name="Rectangle 86"/>
        <xdr:cNvSpPr/>
      </xdr:nvSpPr>
      <xdr:spPr>
        <a:xfrm>
          <a:off x="8966542" y="70811515"/>
          <a:ext cx="413896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E2</a:t>
          </a:r>
        </a:p>
      </xdr:txBody>
    </xdr:sp>
    <xdr:clientData/>
  </xdr:twoCellAnchor>
  <xdr:twoCellAnchor>
    <xdr:from>
      <xdr:col>15</xdr:col>
      <xdr:colOff>0</xdr:colOff>
      <xdr:row>326</xdr:row>
      <xdr:rowOff>0</xdr:rowOff>
    </xdr:from>
    <xdr:to>
      <xdr:col>15</xdr:col>
      <xdr:colOff>447558</xdr:colOff>
      <xdr:row>327</xdr:row>
      <xdr:rowOff>178832</xdr:rowOff>
    </xdr:to>
    <xdr:sp macro="" textlink="">
      <xdr:nvSpPr>
        <xdr:cNvPr id="40" name="Rectangle 39"/>
        <xdr:cNvSpPr/>
      </xdr:nvSpPr>
      <xdr:spPr>
        <a:xfrm>
          <a:off x="9324975" y="72285225"/>
          <a:ext cx="447558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D3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386468</xdr:colOff>
      <xdr:row>288</xdr:row>
      <xdr:rowOff>862</xdr:rowOff>
    </xdr:from>
    <xdr:to>
      <xdr:col>16</xdr:col>
      <xdr:colOff>200382</xdr:colOff>
      <xdr:row>289</xdr:row>
      <xdr:rowOff>179694</xdr:rowOff>
    </xdr:to>
    <xdr:sp macro="" textlink="">
      <xdr:nvSpPr>
        <xdr:cNvPr id="93" name="Rectangle 92"/>
        <xdr:cNvSpPr/>
      </xdr:nvSpPr>
      <xdr:spPr>
        <a:xfrm>
          <a:off x="9711443" y="63923137"/>
          <a:ext cx="42351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C5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12</xdr:col>
      <xdr:colOff>76200</xdr:colOff>
      <xdr:row>45</xdr:row>
      <xdr:rowOff>209550</xdr:rowOff>
    </xdr:from>
    <xdr:to>
      <xdr:col>17</xdr:col>
      <xdr:colOff>561525</xdr:colOff>
      <xdr:row>50</xdr:row>
      <xdr:rowOff>277312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2375" y="10810875"/>
          <a:ext cx="3600000" cy="203943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298</xdr:row>
      <xdr:rowOff>28575</xdr:rowOff>
    </xdr:from>
    <xdr:to>
      <xdr:col>8</xdr:col>
      <xdr:colOff>504150</xdr:colOff>
      <xdr:row>335</xdr:row>
      <xdr:rowOff>187583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67465575"/>
          <a:ext cx="5400000" cy="72075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226359</xdr:colOff>
      <xdr:row>259</xdr:row>
      <xdr:rowOff>42583</xdr:rowOff>
    </xdr:from>
    <xdr:to>
      <xdr:col>9</xdr:col>
      <xdr:colOff>362832</xdr:colOff>
      <xdr:row>294</xdr:row>
      <xdr:rowOff>12952</xdr:rowOff>
    </xdr:to>
    <xdr:grpSp>
      <xdr:nvGrpSpPr>
        <xdr:cNvPr id="4" name="Group 3"/>
        <xdr:cNvGrpSpPr/>
      </xdr:nvGrpSpPr>
      <xdr:grpSpPr>
        <a:xfrm>
          <a:off x="243123" y="58925211"/>
          <a:ext cx="6726851" cy="6409208"/>
          <a:chOff x="226359" y="61193083"/>
          <a:chExt cx="6266091" cy="6615457"/>
        </a:xfrm>
      </xdr:grpSpPr>
      <xdr:pic>
        <xdr:nvPicPr>
          <xdr:cNvPr id="72" name="Picture 71" descr="https://vsjcllp.vsjadon.com/upload/insp-24001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71146" y="65094970"/>
            <a:ext cx="2021304" cy="26978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72" descr="https://vsjcllp.vsjadon.com/upload/insp-24001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4106" y="61202047"/>
            <a:ext cx="2839413" cy="37898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9" name="Picture 88" descr="https://vsjcllp.vsjadon.com/upload/insp-240012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359" y="65097210"/>
            <a:ext cx="2021304" cy="26978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0" name="Picture 89" descr="https://vsjcllp.vsjadon.com/upload/insp-240012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2288" y="61193083"/>
            <a:ext cx="2839413" cy="37898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1" name="Picture 90" descr="https://vsjcllp.vsjadon.com/upload/insp-240012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57718" y="65110658"/>
            <a:ext cx="2021304" cy="26978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371475</xdr:colOff>
      <xdr:row>0</xdr:row>
      <xdr:rowOff>0</xdr:rowOff>
    </xdr:from>
    <xdr:to>
      <xdr:col>34</xdr:col>
      <xdr:colOff>581025</xdr:colOff>
      <xdr:row>38</xdr:row>
      <xdr:rowOff>76200</xdr:rowOff>
    </xdr:to>
    <xdr:pic>
      <xdr:nvPicPr>
        <xdr:cNvPr id="2201" name="Picture 1">
          <a:extLst>
            <a:ext uri="{FF2B5EF4-FFF2-40B4-BE49-F238E27FC236}">
              <a16:creationId xmlns="" xmlns:a16="http://schemas.microsoft.com/office/drawing/2014/main" id="{00000000-0008-0000-0C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96275" y="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6</xdr:col>
      <xdr:colOff>368300</xdr:colOff>
      <xdr:row>34</xdr:row>
      <xdr:rowOff>165100</xdr:rowOff>
    </xdr:to>
    <xdr:pic>
      <xdr:nvPicPr>
        <xdr:cNvPr id="7291" name="Picture 1">
          <a:extLst>
            <a:ext uri="{FF2B5EF4-FFF2-40B4-BE49-F238E27FC236}">
              <a16:creationId xmlns="" xmlns:a16="http://schemas.microsoft.com/office/drawing/2014/main" id="{00000000-0008-0000-0F00-00007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3035300"/>
          <a:ext cx="7080250" cy="34861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177800</xdr:rowOff>
    </xdr:from>
    <xdr:to>
      <xdr:col>6</xdr:col>
      <xdr:colOff>368300</xdr:colOff>
      <xdr:row>54</xdr:row>
      <xdr:rowOff>158750</xdr:rowOff>
    </xdr:to>
    <xdr:pic>
      <xdr:nvPicPr>
        <xdr:cNvPr id="7292" name="Picture 2">
          <a:extLst>
            <a:ext uri="{FF2B5EF4-FFF2-40B4-BE49-F238E27FC236}">
              <a16:creationId xmlns="" xmlns:a16="http://schemas.microsoft.com/office/drawing/2014/main" id="{00000000-0008-0000-0F00-00007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6718300"/>
          <a:ext cx="7080250" cy="3479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U3A6xoXvJ5JMurt5" TargetMode="External"/><Relationship Id="rId4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3"/>
  <sheetViews>
    <sheetView tabSelected="1" view="pageBreakPreview" zoomScale="115" zoomScaleNormal="100" zoomScaleSheetLayoutView="115" zoomScalePageLayoutView="85" workbookViewId="0">
      <selection activeCell="O141" sqref="O141"/>
    </sheetView>
  </sheetViews>
  <sheetFormatPr defaultColWidth="9.140625" defaultRowHeight="15" x14ac:dyDescent="0.25"/>
  <cols>
    <col min="1" max="1" width="8.7109375" style="29" customWidth="1"/>
    <col min="2" max="3" width="14.42578125" style="29" customWidth="1"/>
    <col min="4" max="4" width="7.28515625" style="29" customWidth="1"/>
    <col min="5" max="5" width="8.140625" style="29" customWidth="1"/>
    <col min="6" max="6" width="10.5703125" style="29" customWidth="1"/>
    <col min="7" max="8" width="9.85546875" style="29" customWidth="1"/>
    <col min="9" max="9" width="8.5703125" style="29" customWidth="1"/>
    <col min="10" max="10" width="7.85546875" style="29" customWidth="1"/>
    <col min="11" max="11" width="3.5703125" style="29" customWidth="1"/>
    <col min="12" max="14" width="9.140625" style="29"/>
    <col min="15" max="15" width="10.140625" style="29" bestFit="1" customWidth="1"/>
    <col min="16" max="16384" width="9.140625" style="29"/>
  </cols>
  <sheetData>
    <row r="1" spans="1:16" ht="43.9" customHeight="1" x14ac:dyDescent="0.25">
      <c r="A1" s="123" t="s">
        <v>253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6" x14ac:dyDescent="0.25">
      <c r="A2" s="117" t="s">
        <v>38</v>
      </c>
      <c r="B2" s="119"/>
      <c r="C2" s="119"/>
      <c r="D2" s="119"/>
      <c r="E2" s="119"/>
      <c r="F2" s="119"/>
      <c r="G2" s="119"/>
      <c r="H2" s="119"/>
      <c r="I2" s="119"/>
      <c r="J2" s="118"/>
    </row>
    <row r="3" spans="1:16" x14ac:dyDescent="0.25">
      <c r="A3" s="65" t="s">
        <v>0</v>
      </c>
      <c r="B3" s="66"/>
      <c r="C3" s="66"/>
      <c r="D3" s="66"/>
      <c r="E3" s="67"/>
      <c r="F3" s="115" t="str">
        <f ca="1">TEXT(TODAY(),"DD/MM/YYYY")</f>
        <v>14/07/2025</v>
      </c>
      <c r="G3" s="167"/>
      <c r="H3" s="167"/>
      <c r="I3" s="167"/>
      <c r="J3" s="168"/>
    </row>
    <row r="4" spans="1:16" x14ac:dyDescent="0.25">
      <c r="A4" s="65" t="s">
        <v>1</v>
      </c>
      <c r="B4" s="66"/>
      <c r="C4" s="66"/>
      <c r="D4" s="66"/>
      <c r="E4" s="67"/>
      <c r="F4" s="65" t="s">
        <v>102</v>
      </c>
      <c r="G4" s="66"/>
      <c r="H4" s="66"/>
      <c r="I4" s="66"/>
      <c r="J4" s="67"/>
    </row>
    <row r="5" spans="1:16" x14ac:dyDescent="0.25">
      <c r="A5" s="65" t="s">
        <v>2</v>
      </c>
      <c r="B5" s="66"/>
      <c r="C5" s="66"/>
      <c r="D5" s="66"/>
      <c r="E5" s="67"/>
      <c r="F5" s="115" t="s">
        <v>275</v>
      </c>
      <c r="G5" s="167"/>
      <c r="H5" s="167"/>
      <c r="I5" s="167"/>
      <c r="J5" s="168"/>
    </row>
    <row r="6" spans="1:16" ht="16.5" customHeight="1" x14ac:dyDescent="0.25">
      <c r="A6" s="65" t="s">
        <v>3</v>
      </c>
      <c r="B6" s="66"/>
      <c r="C6" s="66"/>
      <c r="D6" s="66"/>
      <c r="E6" s="67"/>
      <c r="F6" s="68" t="s">
        <v>154</v>
      </c>
      <c r="G6" s="69"/>
      <c r="H6" s="69"/>
      <c r="I6" s="69"/>
      <c r="J6" s="70"/>
    </row>
    <row r="7" spans="1:16" ht="15" customHeight="1" x14ac:dyDescent="0.25">
      <c r="A7" s="65" t="s">
        <v>4</v>
      </c>
      <c r="B7" s="66"/>
      <c r="C7" s="66"/>
      <c r="D7" s="66"/>
      <c r="E7" s="67"/>
      <c r="F7" s="68" t="str">
        <f>F6</f>
        <v>M/s. Xrbia Developers Ltd</v>
      </c>
      <c r="G7" s="69"/>
      <c r="H7" s="69"/>
      <c r="I7" s="69"/>
      <c r="J7" s="70"/>
    </row>
    <row r="8" spans="1:16" x14ac:dyDescent="0.25">
      <c r="A8" s="65" t="s">
        <v>5</v>
      </c>
      <c r="B8" s="66"/>
      <c r="C8" s="66"/>
      <c r="D8" s="66"/>
      <c r="E8" s="67"/>
      <c r="F8" s="120" t="s">
        <v>155</v>
      </c>
      <c r="G8" s="121"/>
      <c r="H8" s="121"/>
      <c r="I8" s="121"/>
      <c r="J8" s="122"/>
    </row>
    <row r="9" spans="1:16" ht="33" customHeight="1" x14ac:dyDescent="0.25">
      <c r="A9" s="65" t="s">
        <v>177</v>
      </c>
      <c r="B9" s="66"/>
      <c r="C9" s="66"/>
      <c r="D9" s="66"/>
      <c r="E9" s="67"/>
      <c r="F9" s="68" t="s">
        <v>178</v>
      </c>
      <c r="G9" s="69"/>
      <c r="H9" s="69"/>
      <c r="I9" s="69"/>
      <c r="J9" s="70"/>
    </row>
    <row r="10" spans="1:16" x14ac:dyDescent="0.25">
      <c r="A10" s="65" t="s">
        <v>101</v>
      </c>
      <c r="B10" s="66"/>
      <c r="C10" s="66"/>
      <c r="D10" s="66"/>
      <c r="E10" s="67"/>
      <c r="F10" s="68" t="s">
        <v>156</v>
      </c>
      <c r="G10" s="69"/>
      <c r="H10" s="69"/>
      <c r="I10" s="69"/>
      <c r="J10" s="70"/>
    </row>
    <row r="11" spans="1:16" x14ac:dyDescent="0.25">
      <c r="A11" s="65" t="s">
        <v>254</v>
      </c>
      <c r="B11" s="66"/>
      <c r="C11" s="66"/>
      <c r="D11" s="66"/>
      <c r="E11" s="67"/>
      <c r="F11" s="68" t="s">
        <v>45</v>
      </c>
      <c r="G11" s="69"/>
      <c r="H11" s="69"/>
      <c r="I11" s="69"/>
      <c r="J11" s="70"/>
      <c r="L11" s="68" t="s">
        <v>255</v>
      </c>
      <c r="M11" s="69"/>
      <c r="N11" s="69"/>
      <c r="O11" s="69"/>
      <c r="P11" s="70"/>
    </row>
    <row r="12" spans="1:16" x14ac:dyDescent="0.25">
      <c r="A12" s="65" t="s">
        <v>149</v>
      </c>
      <c r="B12" s="66"/>
      <c r="C12" s="66"/>
      <c r="D12" s="66"/>
      <c r="E12" s="67"/>
      <c r="F12" s="68" t="s">
        <v>157</v>
      </c>
      <c r="G12" s="69"/>
      <c r="H12" s="69"/>
      <c r="I12" s="69"/>
      <c r="J12" s="70"/>
    </row>
    <row r="13" spans="1:16" x14ac:dyDescent="0.25">
      <c r="A13" s="65" t="s">
        <v>6</v>
      </c>
      <c r="B13" s="66"/>
      <c r="C13" s="66"/>
      <c r="D13" s="66"/>
      <c r="E13" s="67"/>
      <c r="F13" s="65" t="s">
        <v>158</v>
      </c>
      <c r="G13" s="66"/>
      <c r="H13" s="66"/>
      <c r="I13" s="66"/>
      <c r="J13" s="67"/>
    </row>
    <row r="14" spans="1:16" ht="59.45" customHeight="1" x14ac:dyDescent="0.25">
      <c r="A14" s="98" t="s">
        <v>56</v>
      </c>
      <c r="B14" s="98"/>
      <c r="C14" s="68" t="s">
        <v>159</v>
      </c>
      <c r="D14" s="69"/>
      <c r="E14" s="69"/>
      <c r="F14" s="69"/>
      <c r="G14" s="69"/>
      <c r="H14" s="69"/>
      <c r="I14" s="69"/>
      <c r="J14" s="70"/>
    </row>
    <row r="15" spans="1:16" ht="33.6" customHeight="1" x14ac:dyDescent="0.25">
      <c r="A15" s="1" t="s">
        <v>160</v>
      </c>
      <c r="B15" s="68" t="s">
        <v>161</v>
      </c>
      <c r="C15" s="69"/>
      <c r="D15" s="69"/>
      <c r="E15" s="69"/>
      <c r="F15" s="70"/>
      <c r="G15" s="3" t="s">
        <v>57</v>
      </c>
      <c r="H15" s="68" t="s">
        <v>162</v>
      </c>
      <c r="I15" s="69"/>
      <c r="J15" s="70"/>
    </row>
    <row r="16" spans="1:16" x14ac:dyDescent="0.25">
      <c r="A16" s="1" t="s">
        <v>7</v>
      </c>
      <c r="B16" s="65" t="s">
        <v>165</v>
      </c>
      <c r="C16" s="66"/>
      <c r="D16" s="66"/>
      <c r="E16" s="67"/>
      <c r="F16" s="2" t="s">
        <v>58</v>
      </c>
      <c r="G16" s="65" t="s">
        <v>163</v>
      </c>
      <c r="H16" s="66"/>
      <c r="I16" s="66"/>
      <c r="J16" s="67"/>
    </row>
    <row r="17" spans="1:10" x14ac:dyDescent="0.25">
      <c r="A17" s="1" t="s">
        <v>8</v>
      </c>
      <c r="B17" s="65" t="s">
        <v>166</v>
      </c>
      <c r="C17" s="66"/>
      <c r="D17" s="66"/>
      <c r="E17" s="67"/>
      <c r="F17" s="2" t="s">
        <v>59</v>
      </c>
      <c r="G17" s="65">
        <v>410101</v>
      </c>
      <c r="H17" s="66"/>
      <c r="I17" s="66"/>
      <c r="J17" s="67"/>
    </row>
    <row r="18" spans="1:10" ht="32.25" customHeight="1" x14ac:dyDescent="0.25">
      <c r="A18" s="159" t="s">
        <v>60</v>
      </c>
      <c r="B18" s="159"/>
      <c r="C18" s="166" t="s">
        <v>167</v>
      </c>
      <c r="D18" s="166"/>
      <c r="E18" s="166"/>
      <c r="F18" s="130" t="s">
        <v>47</v>
      </c>
      <c r="G18" s="130"/>
      <c r="H18" s="69" t="s">
        <v>164</v>
      </c>
      <c r="I18" s="69"/>
      <c r="J18" s="70"/>
    </row>
    <row r="19" spans="1:10" ht="15" customHeight="1" x14ac:dyDescent="0.25">
      <c r="A19" s="152" t="s">
        <v>49</v>
      </c>
      <c r="B19" s="153"/>
      <c r="C19" s="153"/>
      <c r="D19" s="153"/>
      <c r="E19" s="154"/>
      <c r="F19" s="160" t="s">
        <v>54</v>
      </c>
      <c r="G19" s="161"/>
      <c r="H19" s="161"/>
      <c r="I19" s="161"/>
      <c r="J19" s="162"/>
    </row>
    <row r="20" spans="1:10" x14ac:dyDescent="0.25">
      <c r="A20" s="155"/>
      <c r="B20" s="156"/>
      <c r="C20" s="156"/>
      <c r="D20" s="156"/>
      <c r="E20" s="157"/>
      <c r="F20" s="163"/>
      <c r="G20" s="164"/>
      <c r="H20" s="164"/>
      <c r="I20" s="164"/>
      <c r="J20" s="165"/>
    </row>
    <row r="21" spans="1:10" ht="15" customHeight="1" x14ac:dyDescent="0.25">
      <c r="A21" s="152" t="s">
        <v>9</v>
      </c>
      <c r="B21" s="153"/>
      <c r="C21" s="153"/>
      <c r="D21" s="153"/>
      <c r="E21" s="154"/>
      <c r="F21" s="152" t="s">
        <v>39</v>
      </c>
      <c r="G21" s="153"/>
      <c r="H21" s="153"/>
      <c r="I21" s="153"/>
      <c r="J21" s="154"/>
    </row>
    <row r="22" spans="1:10" x14ac:dyDescent="0.25">
      <c r="A22" s="155"/>
      <c r="B22" s="156"/>
      <c r="C22" s="156"/>
      <c r="D22" s="156"/>
      <c r="E22" s="157"/>
      <c r="F22" s="155"/>
      <c r="G22" s="156"/>
      <c r="H22" s="156"/>
      <c r="I22" s="156"/>
      <c r="J22" s="157"/>
    </row>
    <row r="23" spans="1:10" x14ac:dyDescent="0.25">
      <c r="A23" s="65" t="s">
        <v>10</v>
      </c>
      <c r="B23" s="66"/>
      <c r="C23" s="66"/>
      <c r="D23" s="66"/>
      <c r="E23" s="67"/>
      <c r="F23" s="143" t="s">
        <v>152</v>
      </c>
      <c r="G23" s="144"/>
      <c r="H23" s="144"/>
      <c r="I23" s="144"/>
      <c r="J23" s="145"/>
    </row>
    <row r="24" spans="1:10" x14ac:dyDescent="0.25">
      <c r="A24" s="65" t="s">
        <v>11</v>
      </c>
      <c r="B24" s="66"/>
      <c r="C24" s="66"/>
      <c r="D24" s="66"/>
      <c r="E24" s="67"/>
      <c r="F24" s="143" t="s">
        <v>48</v>
      </c>
      <c r="G24" s="144"/>
      <c r="H24" s="144"/>
      <c r="I24" s="144"/>
      <c r="J24" s="145"/>
    </row>
    <row r="25" spans="1:10" x14ac:dyDescent="0.25">
      <c r="A25" s="65" t="s">
        <v>12</v>
      </c>
      <c r="B25" s="66"/>
      <c r="C25" s="66"/>
      <c r="D25" s="66"/>
      <c r="E25" s="67"/>
      <c r="F25" s="143" t="s">
        <v>153</v>
      </c>
      <c r="G25" s="144"/>
      <c r="H25" s="144"/>
      <c r="I25" s="144"/>
      <c r="J25" s="145"/>
    </row>
    <row r="26" spans="1:10" x14ac:dyDescent="0.25">
      <c r="A26" s="65" t="s">
        <v>28</v>
      </c>
      <c r="B26" s="66"/>
      <c r="C26" s="66"/>
      <c r="D26" s="66"/>
      <c r="E26" s="67"/>
      <c r="F26" s="143" t="s">
        <v>61</v>
      </c>
      <c r="G26" s="144"/>
      <c r="H26" s="144"/>
      <c r="I26" s="144"/>
      <c r="J26" s="145"/>
    </row>
    <row r="27" spans="1:10" x14ac:dyDescent="0.25">
      <c r="A27" s="109" t="s">
        <v>13</v>
      </c>
      <c r="B27" s="111"/>
      <c r="C27" s="109" t="s">
        <v>14</v>
      </c>
      <c r="D27" s="111"/>
      <c r="E27" s="109" t="s">
        <v>15</v>
      </c>
      <c r="F27" s="111"/>
      <c r="G27" s="109" t="s">
        <v>46</v>
      </c>
      <c r="H27" s="111"/>
      <c r="I27" s="109" t="s">
        <v>16</v>
      </c>
      <c r="J27" s="111"/>
    </row>
    <row r="28" spans="1:10" x14ac:dyDescent="0.25">
      <c r="A28" s="109" t="s">
        <v>17</v>
      </c>
      <c r="B28" s="111"/>
      <c r="C28" s="109" t="s">
        <v>45</v>
      </c>
      <c r="D28" s="111"/>
      <c r="E28" s="109" t="s">
        <v>45</v>
      </c>
      <c r="F28" s="111"/>
      <c r="G28" s="109" t="s">
        <v>45</v>
      </c>
      <c r="H28" s="111"/>
      <c r="I28" s="109" t="s">
        <v>45</v>
      </c>
      <c r="J28" s="111"/>
    </row>
    <row r="29" spans="1:10" x14ac:dyDescent="0.25">
      <c r="A29" s="127" t="s">
        <v>18</v>
      </c>
      <c r="B29" s="128"/>
      <c r="C29" s="109" t="s">
        <v>168</v>
      </c>
      <c r="D29" s="111"/>
      <c r="E29" s="109" t="s">
        <v>7</v>
      </c>
      <c r="F29" s="111"/>
      <c r="G29" s="109" t="s">
        <v>168</v>
      </c>
      <c r="H29" s="111"/>
      <c r="I29" s="109" t="s">
        <v>168</v>
      </c>
      <c r="J29" s="111"/>
    </row>
    <row r="30" spans="1:10" x14ac:dyDescent="0.25">
      <c r="A30" s="65" t="s">
        <v>53</v>
      </c>
      <c r="B30" s="66"/>
      <c r="C30" s="66"/>
      <c r="D30" s="66"/>
      <c r="E30" s="66"/>
      <c r="F30" s="66"/>
      <c r="G30" s="66"/>
      <c r="H30" s="66"/>
      <c r="I30" s="66"/>
      <c r="J30" s="67"/>
    </row>
    <row r="31" spans="1:10" x14ac:dyDescent="0.25">
      <c r="A31" s="65" t="s">
        <v>40</v>
      </c>
      <c r="B31" s="66"/>
      <c r="C31" s="66"/>
      <c r="D31" s="66"/>
      <c r="E31" s="66"/>
      <c r="F31" s="66"/>
      <c r="G31" s="66"/>
      <c r="H31" s="66"/>
      <c r="I31" s="66"/>
      <c r="J31" s="67"/>
    </row>
    <row r="32" spans="1:10" x14ac:dyDescent="0.25">
      <c r="A32" s="65" t="s">
        <v>35</v>
      </c>
      <c r="B32" s="67"/>
      <c r="C32" s="120" t="s">
        <v>259</v>
      </c>
      <c r="D32" s="121"/>
      <c r="E32" s="121"/>
      <c r="F32" s="121"/>
      <c r="G32" s="121"/>
      <c r="H32" s="121"/>
      <c r="I32" s="121"/>
      <c r="J32" s="122"/>
    </row>
    <row r="33" spans="1:10" x14ac:dyDescent="0.25">
      <c r="A33" s="65" t="s">
        <v>250</v>
      </c>
      <c r="B33" s="67"/>
      <c r="C33" s="158" t="s">
        <v>251</v>
      </c>
      <c r="D33" s="66"/>
      <c r="E33" s="66"/>
      <c r="F33" s="66"/>
      <c r="G33" s="66"/>
      <c r="H33" s="66"/>
      <c r="I33" s="66"/>
      <c r="J33" s="67"/>
    </row>
    <row r="34" spans="1:10" x14ac:dyDescent="0.25">
      <c r="A34" s="120" t="s">
        <v>19</v>
      </c>
      <c r="B34" s="121"/>
      <c r="C34" s="121"/>
      <c r="D34" s="121"/>
      <c r="E34" s="121"/>
      <c r="F34" s="121"/>
      <c r="G34" s="121"/>
      <c r="H34" s="121"/>
      <c r="I34" s="121"/>
      <c r="J34" s="122"/>
    </row>
    <row r="35" spans="1:10" ht="15" customHeight="1" x14ac:dyDescent="0.25">
      <c r="A35" s="152" t="s">
        <v>41</v>
      </c>
      <c r="B35" s="153"/>
      <c r="C35" s="153"/>
      <c r="D35" s="153"/>
      <c r="E35" s="153"/>
      <c r="F35" s="153"/>
      <c r="G35" s="153"/>
      <c r="H35" s="153"/>
      <c r="I35" s="153"/>
      <c r="J35" s="154"/>
    </row>
    <row r="36" spans="1:10" x14ac:dyDescent="0.25">
      <c r="A36" s="155"/>
      <c r="B36" s="156"/>
      <c r="C36" s="156"/>
      <c r="D36" s="156"/>
      <c r="E36" s="156"/>
      <c r="F36" s="156"/>
      <c r="G36" s="156"/>
      <c r="H36" s="156"/>
      <c r="I36" s="156"/>
      <c r="J36" s="157"/>
    </row>
    <row r="37" spans="1:10" ht="16.5" customHeight="1" x14ac:dyDescent="0.25">
      <c r="A37" s="65" t="s">
        <v>62</v>
      </c>
      <c r="B37" s="66"/>
      <c r="C37" s="66"/>
      <c r="D37" s="66"/>
      <c r="E37" s="67"/>
      <c r="F37" s="170">
        <v>71952.960000000006</v>
      </c>
      <c r="G37" s="69"/>
      <c r="H37" s="69"/>
      <c r="I37" s="69"/>
      <c r="J37" s="70"/>
    </row>
    <row r="38" spans="1:10" x14ac:dyDescent="0.25">
      <c r="A38" s="65" t="s">
        <v>20</v>
      </c>
      <c r="B38" s="66"/>
      <c r="C38" s="66"/>
      <c r="D38" s="66"/>
      <c r="E38" s="67"/>
      <c r="F38" s="65" t="s">
        <v>169</v>
      </c>
      <c r="G38" s="66"/>
      <c r="H38" s="66"/>
      <c r="I38" s="66"/>
      <c r="J38" s="67"/>
    </row>
    <row r="39" spans="1:10" x14ac:dyDescent="0.25">
      <c r="A39" s="65" t="s">
        <v>21</v>
      </c>
      <c r="B39" s="66"/>
      <c r="C39" s="66"/>
      <c r="D39" s="66"/>
      <c r="E39" s="67"/>
      <c r="F39" s="114">
        <v>12951.53</v>
      </c>
      <c r="G39" s="66"/>
      <c r="H39" s="66"/>
      <c r="I39" s="66"/>
      <c r="J39" s="67"/>
    </row>
    <row r="40" spans="1:10" x14ac:dyDescent="0.25">
      <c r="A40" s="65" t="s">
        <v>22</v>
      </c>
      <c r="B40" s="66"/>
      <c r="C40" s="66"/>
      <c r="D40" s="66"/>
      <c r="E40" s="67"/>
      <c r="F40" s="65" t="s">
        <v>170</v>
      </c>
      <c r="G40" s="66"/>
      <c r="H40" s="66"/>
      <c r="I40" s="66"/>
      <c r="J40" s="67"/>
    </row>
    <row r="41" spans="1:10" x14ac:dyDescent="0.25">
      <c r="A41" s="65" t="s">
        <v>63</v>
      </c>
      <c r="B41" s="66"/>
      <c r="C41" s="66"/>
      <c r="D41" s="66"/>
      <c r="E41" s="67"/>
      <c r="F41" s="114">
        <v>79058.23</v>
      </c>
      <c r="G41" s="66"/>
      <c r="H41" s="66"/>
      <c r="I41" s="66"/>
      <c r="J41" s="67"/>
    </row>
    <row r="42" spans="1:10" x14ac:dyDescent="0.25">
      <c r="A42" s="65" t="s">
        <v>23</v>
      </c>
      <c r="B42" s="66"/>
      <c r="C42" s="66"/>
      <c r="D42" s="66"/>
      <c r="E42" s="67"/>
      <c r="F42" s="65" t="s">
        <v>171</v>
      </c>
      <c r="G42" s="66"/>
      <c r="H42" s="66"/>
      <c r="I42" s="66"/>
      <c r="J42" s="67"/>
    </row>
    <row r="43" spans="1:10" x14ac:dyDescent="0.25">
      <c r="A43" s="120" t="s">
        <v>65</v>
      </c>
      <c r="B43" s="121"/>
      <c r="C43" s="121"/>
      <c r="D43" s="121"/>
      <c r="E43" s="121"/>
      <c r="F43" s="121"/>
      <c r="G43" s="121"/>
      <c r="H43" s="121"/>
      <c r="I43" s="121"/>
      <c r="J43" s="122"/>
    </row>
    <row r="44" spans="1:10" ht="29.45" customHeight="1" x14ac:dyDescent="0.25">
      <c r="A44" s="99" t="s">
        <v>64</v>
      </c>
      <c r="B44" s="99"/>
      <c r="C44" s="95" t="s">
        <v>173</v>
      </c>
      <c r="D44" s="103"/>
      <c r="E44" s="103"/>
      <c r="F44" s="104"/>
      <c r="G44" s="4" t="s">
        <v>55</v>
      </c>
      <c r="H44" s="126" t="s">
        <v>172</v>
      </c>
      <c r="I44" s="103"/>
      <c r="J44" s="104"/>
    </row>
    <row r="45" spans="1:10" ht="31.5" customHeight="1" x14ac:dyDescent="0.25">
      <c r="A45" s="68" t="s">
        <v>66</v>
      </c>
      <c r="B45" s="70"/>
      <c r="C45" s="95" t="str">
        <f>C44</f>
        <v xml:space="preserve"> SSNR/RA/BP/Village - Khadyachapada (Pasane)/Tal - Karjat/S. No.10/1 &amp; Other/471 </v>
      </c>
      <c r="D45" s="103"/>
      <c r="E45" s="103"/>
      <c r="F45" s="104"/>
      <c r="G45" s="4" t="s">
        <v>55</v>
      </c>
      <c r="H45" s="126" t="str">
        <f>H44</f>
        <v>08/03/2019.</v>
      </c>
      <c r="I45" s="103"/>
      <c r="J45" s="104"/>
    </row>
    <row r="46" spans="1:10" ht="93.6" customHeight="1" x14ac:dyDescent="0.25">
      <c r="A46" s="68" t="s">
        <v>67</v>
      </c>
      <c r="B46" s="70"/>
      <c r="C46" s="95" t="s">
        <v>260</v>
      </c>
      <c r="D46" s="96"/>
      <c r="E46" s="96"/>
      <c r="F46" s="97"/>
      <c r="G46" s="4" t="s">
        <v>55</v>
      </c>
      <c r="H46" s="4" t="str">
        <f>H45</f>
        <v>08/03/2019.</v>
      </c>
      <c r="I46" s="99" t="s">
        <v>42</v>
      </c>
      <c r="J46" s="99"/>
    </row>
    <row r="47" spans="1:10" x14ac:dyDescent="0.25">
      <c r="A47" s="65" t="s">
        <v>99</v>
      </c>
      <c r="B47" s="66"/>
      <c r="C47" s="66"/>
      <c r="D47" s="66"/>
      <c r="E47" s="67"/>
      <c r="F47" s="65" t="s">
        <v>100</v>
      </c>
      <c r="G47" s="66"/>
      <c r="H47" s="67"/>
      <c r="I47" s="65" t="s">
        <v>50</v>
      </c>
      <c r="J47" s="67"/>
    </row>
    <row r="48" spans="1:10" x14ac:dyDescent="0.25">
      <c r="A48" s="98" t="s">
        <v>73</v>
      </c>
      <c r="B48" s="98"/>
      <c r="C48" s="98"/>
      <c r="D48" s="129" t="str">
        <f>H46</f>
        <v>08/03/2019.</v>
      </c>
      <c r="E48" s="129"/>
      <c r="F48" s="105" t="s">
        <v>68</v>
      </c>
      <c r="G48" s="106"/>
      <c r="H48" s="115" t="s">
        <v>276</v>
      </c>
      <c r="I48" s="66"/>
      <c r="J48" s="67"/>
    </row>
    <row r="49" spans="1:12" x14ac:dyDescent="0.25">
      <c r="A49" s="172" t="s">
        <v>24</v>
      </c>
      <c r="B49" s="173"/>
      <c r="C49" s="173"/>
      <c r="D49" s="173"/>
      <c r="E49" s="173"/>
      <c r="F49" s="173"/>
      <c r="G49" s="173"/>
      <c r="H49" s="173"/>
      <c r="I49" s="173"/>
      <c r="J49" s="174"/>
    </row>
    <row r="50" spans="1:12" ht="17.25" customHeight="1" x14ac:dyDescent="0.25">
      <c r="A50" s="65" t="s">
        <v>98</v>
      </c>
      <c r="B50" s="66"/>
      <c r="C50" s="67"/>
      <c r="D50" s="109">
        <f>F41</f>
        <v>79058.23</v>
      </c>
      <c r="E50" s="111"/>
      <c r="F50" s="171" t="s">
        <v>69</v>
      </c>
      <c r="G50" s="171"/>
      <c r="H50" s="171"/>
      <c r="I50" s="169" t="s">
        <v>45</v>
      </c>
      <c r="J50" s="169"/>
    </row>
    <row r="51" spans="1:12" ht="31.5" customHeight="1" x14ac:dyDescent="0.25">
      <c r="A51" s="1" t="s">
        <v>70</v>
      </c>
      <c r="B51" s="11"/>
      <c r="C51" s="68" t="s">
        <v>174</v>
      </c>
      <c r="D51" s="69"/>
      <c r="E51" s="69"/>
      <c r="F51" s="69"/>
      <c r="G51" s="69"/>
      <c r="H51" s="69"/>
      <c r="I51" s="69"/>
      <c r="J51" s="70"/>
    </row>
    <row r="52" spans="1:12" hidden="1" x14ac:dyDescent="0.25">
      <c r="A52" s="27" t="s">
        <v>151</v>
      </c>
      <c r="B52" s="28"/>
      <c r="C52" s="100"/>
      <c r="D52" s="101"/>
      <c r="E52" s="101"/>
      <c r="F52" s="101"/>
      <c r="G52" s="101"/>
      <c r="H52" s="101"/>
      <c r="I52" s="101"/>
      <c r="J52" s="102"/>
    </row>
    <row r="53" spans="1:12" x14ac:dyDescent="0.25">
      <c r="A53" s="65" t="s">
        <v>43</v>
      </c>
      <c r="B53" s="66"/>
      <c r="C53" s="66"/>
      <c r="D53" s="66"/>
      <c r="E53" s="67"/>
      <c r="F53" s="68" t="s">
        <v>232</v>
      </c>
      <c r="G53" s="69"/>
      <c r="H53" s="69"/>
      <c r="I53" s="69"/>
      <c r="J53" s="70"/>
    </row>
    <row r="54" spans="1:12" ht="15.75" thickBot="1" x14ac:dyDescent="0.3">
      <c r="A54" s="65" t="s">
        <v>51</v>
      </c>
      <c r="B54" s="66"/>
      <c r="C54" s="66"/>
      <c r="D54" s="66"/>
      <c r="E54" s="66"/>
      <c r="F54" s="66"/>
      <c r="G54" s="66"/>
      <c r="H54" s="66"/>
      <c r="I54" s="66"/>
      <c r="J54" s="67"/>
    </row>
    <row r="55" spans="1:12" ht="15.75" x14ac:dyDescent="0.25">
      <c r="A55" s="76" t="s">
        <v>208</v>
      </c>
      <c r="B55" s="77"/>
      <c r="C55" s="78" t="s">
        <v>238</v>
      </c>
      <c r="D55" s="78"/>
      <c r="E55" s="78"/>
      <c r="F55" s="78"/>
      <c r="G55" s="78"/>
      <c r="H55" s="78"/>
      <c r="I55" s="78"/>
      <c r="J55" s="79"/>
      <c r="K55" s="46" t="str">
        <f ca="1">(IF(F59&gt;99%,"All work completed. Please provide OC.",IF(F59&gt;89.8%,"Plinth, RCC, Brick, Plaster, Flooring, Painting work Completed. Finishing work is in process.",IF(F59&lt;94%,(IF(C59=0,"Work not yet Started.",IF(D59=25%,"Piling work in process",IF(D59=50%,"Excavation work in process",IF(D59=100%,"Excavation work Completed. ","0")))&amp;(IF(C60=0%,"",IF(C60=L61,"Footing work is process",IF(C60=L62,"Footing work Completed",IF(C60=L63,"1st Basement Completed",IF(C60=L64,"1st &amp; 2nd Basement Completed",IF(C60=L65,"1st to 3rd Basement Completed",IF(C60=L66,"1st to 4th Basement Completed",IF(C60=L67,"Plinth work is process",IF(C60=L68,"Plinth work completed","0")))))))))))&amp;(IF(C61=(D56+G56+I56),", RCC Slab",IF(C61&gt;0,", RCC upto "&amp;C61&amp;" Slab",""))&amp;(IF(C62=I56,", Brickwork",IF(C62&gt;0,", Brickwork upto "&amp;C62&amp;" Floor",""))&amp;(IF(C63=I56,", Internal Plaster",IF(C63&gt;0,", Internal Plaster upto "&amp;C63&amp;" Floor",""))&amp;(IF(C64=I56,", External Plaster",IF(C64&gt;0,", External Plaster upto "&amp;C64&amp;" Floor",""))&amp;(IF(C65=I56,", Flooring",IF(C65&gt;0,", Flooring upto "&amp;C65&amp;" Floor",""))&amp;(IF(C66=I56,", Painting",IF(C66&gt;0,", Painting upto "&amp;C66&amp;" Floor",""))&amp;(IF(C67&gt;0,", Finishing upto "&amp;C67&amp;" Floor","")&amp;(IF(C61&gt;0.5," Completed",""))))))))))))))</f>
        <v>Excavation work Completed. Plinth work completed, RCC Slab, Brickwork, Internal Plaster, External Plaster upto 5.5 Floor, Flooring upto 5 Floor, Painting upto 1 Floor Completed</v>
      </c>
      <c r="L55" s="46"/>
    </row>
    <row r="56" spans="1:12" ht="15.75" x14ac:dyDescent="0.25">
      <c r="A56" s="47" t="s">
        <v>119</v>
      </c>
      <c r="B56" s="53">
        <v>0</v>
      </c>
      <c r="C56" s="48" t="s">
        <v>121</v>
      </c>
      <c r="D56" s="48">
        <v>1</v>
      </c>
      <c r="E56" s="80" t="s">
        <v>120</v>
      </c>
      <c r="F56" s="80"/>
      <c r="G56" s="48">
        <v>0</v>
      </c>
      <c r="H56" s="48" t="s">
        <v>209</v>
      </c>
      <c r="I56" s="80">
        <f ca="1">--TRIM(RIGHT(SUBSTITUTE(LEFT(C55,_xlfn.AGGREGATE(16,6,FIND({0,1,2,3,4,5,6,7,8,9},C55,ROW(INDIRECT("1:"&amp;LEN(C55)))),1))," ",REPT(" ",LEN(C55))),LEN(C55)))</f>
        <v>7</v>
      </c>
      <c r="J56" s="81"/>
      <c r="K56" s="46"/>
      <c r="L56" s="46"/>
    </row>
    <row r="57" spans="1:12" ht="47.25" customHeight="1" x14ac:dyDescent="0.25">
      <c r="A57" s="82" t="s">
        <v>210</v>
      </c>
      <c r="B57" s="83"/>
      <c r="C57" s="84" t="str">
        <f ca="1">K55</f>
        <v>Excavation work Completed. Plinth work completed, RCC Slab, Brickwork, Internal Plaster, External Plaster upto 5.5 Floor, Flooring upto 5 Floor, Painting upto 1 Floor Completed</v>
      </c>
      <c r="D57" s="84"/>
      <c r="E57" s="84"/>
      <c r="F57" s="84"/>
      <c r="G57" s="84"/>
      <c r="H57" s="84"/>
      <c r="I57" s="84"/>
      <c r="J57" s="85"/>
      <c r="K57" s="46" t="s">
        <v>211</v>
      </c>
      <c r="L57" s="46"/>
    </row>
    <row r="58" spans="1:12" ht="15.75" x14ac:dyDescent="0.25">
      <c r="A58" s="86" t="s">
        <v>30</v>
      </c>
      <c r="B58" s="87"/>
      <c r="C58" s="54" t="s">
        <v>212</v>
      </c>
      <c r="D58" s="88" t="s">
        <v>213</v>
      </c>
      <c r="E58" s="88"/>
      <c r="F58" s="88" t="s">
        <v>214</v>
      </c>
      <c r="G58" s="88"/>
      <c r="H58" s="88" t="s">
        <v>215</v>
      </c>
      <c r="I58" s="88"/>
      <c r="J58" s="89"/>
      <c r="K58" s="49" t="s">
        <v>216</v>
      </c>
      <c r="L58" s="50">
        <f ca="1">I56*25%</f>
        <v>1.75</v>
      </c>
    </row>
    <row r="59" spans="1:12" ht="15.75" x14ac:dyDescent="0.25">
      <c r="A59" s="62" t="s">
        <v>217</v>
      </c>
      <c r="B59" s="63"/>
      <c r="C59" s="55">
        <f ca="1">L60</f>
        <v>7</v>
      </c>
      <c r="D59" s="64">
        <f ca="1">((100/I56)*C59)/100</f>
        <v>1</v>
      </c>
      <c r="E59" s="64"/>
      <c r="F59" s="64">
        <f ca="1">(((C60/I56*10)+(40/(D56+G56+I56)*C61)+(7.5/(I56)*C62)+(7.5/(I56)*C63)+(10/I56*C64)+(10/I56*C65)+(5/I56*C66)+(5/I56*C67)+(5/I56*C68))/100)</f>
        <v>0.80714285714285705</v>
      </c>
      <c r="G59" s="64"/>
      <c r="H59" s="64">
        <f ca="1">((((C59/I56)*20)+((C60/I56)*25)+(30/(I56+G56+D56)*C61)+(5/I56*C62)+(5/I56*C63)+(5/I56*C64)+(5/I56*C65)+(0/I56*C66)+(0/I56*C67)+(5/I56*C68))/100)</f>
        <v>0.92500000000000004</v>
      </c>
      <c r="I59" s="64"/>
      <c r="J59" s="90"/>
      <c r="K59" s="49" t="s">
        <v>141</v>
      </c>
      <c r="L59" s="49">
        <f ca="1">I56*50%</f>
        <v>3.5</v>
      </c>
    </row>
    <row r="60" spans="1:12" ht="15.75" x14ac:dyDescent="0.25">
      <c r="A60" s="62" t="s">
        <v>31</v>
      </c>
      <c r="B60" s="63"/>
      <c r="C60" s="56">
        <f ca="1">L68</f>
        <v>7</v>
      </c>
      <c r="D60" s="64">
        <f ca="1">((100/I56)*C60)/100</f>
        <v>1</v>
      </c>
      <c r="E60" s="64"/>
      <c r="F60" s="64"/>
      <c r="G60" s="64"/>
      <c r="H60" s="64"/>
      <c r="I60" s="64"/>
      <c r="J60" s="90"/>
      <c r="K60" s="49" t="s">
        <v>144</v>
      </c>
      <c r="L60" s="49">
        <f ca="1">I56</f>
        <v>7</v>
      </c>
    </row>
    <row r="61" spans="1:12" ht="15.75" x14ac:dyDescent="0.25">
      <c r="A61" s="92" t="s">
        <v>218</v>
      </c>
      <c r="B61" s="93"/>
      <c r="C61" s="56">
        <f ca="1">D56+I56</f>
        <v>8</v>
      </c>
      <c r="D61" s="64">
        <f ca="1">((100/(D56+G56+I56))*C61)/100</f>
        <v>1</v>
      </c>
      <c r="E61" s="64"/>
      <c r="F61" s="64"/>
      <c r="G61" s="64"/>
      <c r="H61" s="64"/>
      <c r="I61" s="64"/>
      <c r="J61" s="90"/>
      <c r="K61" s="49" t="s">
        <v>145</v>
      </c>
      <c r="L61" s="51">
        <f ca="1">(IF(B56&gt;1,(I56/(B56+2)),I56/4))</f>
        <v>1.75</v>
      </c>
    </row>
    <row r="62" spans="1:12" ht="15.75" x14ac:dyDescent="0.25">
      <c r="A62" s="62" t="s">
        <v>219</v>
      </c>
      <c r="B62" s="63" t="s">
        <v>220</v>
      </c>
      <c r="C62" s="55">
        <v>7</v>
      </c>
      <c r="D62" s="64">
        <f ca="1">((100/I56)*C62)/100</f>
        <v>1</v>
      </c>
      <c r="E62" s="64"/>
      <c r="F62" s="64"/>
      <c r="G62" s="64"/>
      <c r="H62" s="64"/>
      <c r="I62" s="64"/>
      <c r="J62" s="90"/>
      <c r="K62" s="49" t="s">
        <v>146</v>
      </c>
      <c r="L62" s="51">
        <f ca="1">(IF(B56&gt;1,(I56/(B56+2)+L61),I56/4+L61))</f>
        <v>3.5</v>
      </c>
    </row>
    <row r="63" spans="1:12" ht="15.75" x14ac:dyDescent="0.25">
      <c r="A63" s="62" t="s">
        <v>221</v>
      </c>
      <c r="B63" s="63" t="s">
        <v>220</v>
      </c>
      <c r="C63" s="55">
        <v>7</v>
      </c>
      <c r="D63" s="64">
        <f ca="1">((100/I56)*C63)/100</f>
        <v>1</v>
      </c>
      <c r="E63" s="64"/>
      <c r="F63" s="64"/>
      <c r="G63" s="64"/>
      <c r="H63" s="64"/>
      <c r="I63" s="64"/>
      <c r="J63" s="90"/>
      <c r="K63" s="49" t="s">
        <v>222</v>
      </c>
      <c r="L63" s="51">
        <f>(IF(B56&gt;1,(I56/(B56+2)+L62),0))</f>
        <v>0</v>
      </c>
    </row>
    <row r="64" spans="1:12" ht="15.75" x14ac:dyDescent="0.25">
      <c r="A64" s="92" t="s">
        <v>223</v>
      </c>
      <c r="B64" s="93" t="s">
        <v>224</v>
      </c>
      <c r="C64" s="56">
        <v>5.5</v>
      </c>
      <c r="D64" s="64">
        <f ca="1">((100/(I56))*C64)/100</f>
        <v>0.7857142857142857</v>
      </c>
      <c r="E64" s="64"/>
      <c r="F64" s="64"/>
      <c r="G64" s="64"/>
      <c r="H64" s="64"/>
      <c r="I64" s="64"/>
      <c r="J64" s="90"/>
      <c r="K64" s="49" t="s">
        <v>225</v>
      </c>
      <c r="L64" s="51">
        <f>(IF(B56&gt;2,(I56/(B56+2)+L63),0))</f>
        <v>0</v>
      </c>
    </row>
    <row r="65" spans="1:12" ht="15.75" x14ac:dyDescent="0.25">
      <c r="A65" s="62" t="s">
        <v>226</v>
      </c>
      <c r="B65" s="63" t="s">
        <v>226</v>
      </c>
      <c r="C65" s="55">
        <v>5</v>
      </c>
      <c r="D65" s="64">
        <f ca="1">((100/I56)*C65)/100</f>
        <v>0.7142857142857143</v>
      </c>
      <c r="E65" s="64"/>
      <c r="F65" s="64"/>
      <c r="G65" s="64"/>
      <c r="H65" s="64"/>
      <c r="I65" s="64"/>
      <c r="J65" s="90"/>
      <c r="K65" s="49" t="s">
        <v>227</v>
      </c>
      <c r="L65" s="52">
        <f>(IF(B56&gt;3,(I56/(B56+2)+L64),0))</f>
        <v>0</v>
      </c>
    </row>
    <row r="66" spans="1:12" ht="15.75" x14ac:dyDescent="0.25">
      <c r="A66" s="92" t="s">
        <v>228</v>
      </c>
      <c r="B66" s="93"/>
      <c r="C66" s="55">
        <v>1</v>
      </c>
      <c r="D66" s="64">
        <f ca="1">((100/I56)*C66)/100</f>
        <v>0.14285714285714288</v>
      </c>
      <c r="E66" s="64"/>
      <c r="F66" s="64"/>
      <c r="G66" s="64"/>
      <c r="H66" s="64"/>
      <c r="I66" s="64"/>
      <c r="J66" s="90"/>
      <c r="K66" s="49" t="s">
        <v>229</v>
      </c>
      <c r="L66" s="51">
        <f>(IF(B56&gt;4,(I56/(B56+2)+L65),0))</f>
        <v>0</v>
      </c>
    </row>
    <row r="67" spans="1:12" ht="15.75" x14ac:dyDescent="0.25">
      <c r="A67" s="62" t="s">
        <v>230</v>
      </c>
      <c r="B67" s="63" t="s">
        <v>230</v>
      </c>
      <c r="C67" s="55">
        <v>0</v>
      </c>
      <c r="D67" s="64">
        <f ca="1">((100/(I56))*C67)/100</f>
        <v>0</v>
      </c>
      <c r="E67" s="64"/>
      <c r="F67" s="64"/>
      <c r="G67" s="64"/>
      <c r="H67" s="64"/>
      <c r="I67" s="64"/>
      <c r="J67" s="90"/>
      <c r="K67" s="49" t="s">
        <v>147</v>
      </c>
      <c r="L67" s="51">
        <f ca="1">(IF(B56=1,(I56/(B56+3)+L62),IF(B56=0,(I56/4+L62),IF(B56&gt;1,0))))</f>
        <v>5.25</v>
      </c>
    </row>
    <row r="68" spans="1:12" ht="16.5" thickBot="1" x14ac:dyDescent="0.3">
      <c r="A68" s="73" t="s">
        <v>231</v>
      </c>
      <c r="B68" s="74"/>
      <c r="C68" s="57">
        <v>0</v>
      </c>
      <c r="D68" s="75">
        <f ca="1">((100/(I56))*C68)/100</f>
        <v>0</v>
      </c>
      <c r="E68" s="75"/>
      <c r="F68" s="75"/>
      <c r="G68" s="75"/>
      <c r="H68" s="75"/>
      <c r="I68" s="75"/>
      <c r="J68" s="91"/>
      <c r="K68" s="49" t="s">
        <v>148</v>
      </c>
      <c r="L68" s="51">
        <f ca="1">(IF(B56&gt;1.5,(I56/(B56+2)+L62+MAX(0,L63-L62)+MAX(0,L64-L63)+MAX(0,L65-L64)+MAX(0,L66-L65)+MAX(0,L67-L66)),IF(B56=1,(I56/(B56+3)+L67),IF(B56=0,I56/4+L67))))</f>
        <v>7</v>
      </c>
    </row>
    <row r="69" spans="1:12" ht="15.75" x14ac:dyDescent="0.25">
      <c r="A69" s="76" t="s">
        <v>208</v>
      </c>
      <c r="B69" s="77"/>
      <c r="C69" s="78" t="s">
        <v>239</v>
      </c>
      <c r="D69" s="78"/>
      <c r="E69" s="78"/>
      <c r="F69" s="78"/>
      <c r="G69" s="78"/>
      <c r="H69" s="78"/>
      <c r="I69" s="78"/>
      <c r="J69" s="79"/>
      <c r="K69" s="46" t="str">
        <f ca="1">(IF(F73&gt;99%,"All work completed. Please provide OC.",IF(F73&gt;89.8%,"Plinth, RCC, Brick, Plaster, Flooring, Painting work Completed. Finishing work is in process.",IF(F73&lt;94%,(IF(C73=0,"Work not yet Started.",IF(D73=25%,"Piling work in process",IF(D73=50%,"Excavation work in process",IF(D73=100%,"Excavation work Completed. ","0")))&amp;(IF(C74=0%,"",IF(C74=L75,"Footing work is process",IF(C74=L76,"Footing work Completed",IF(C74=L77,"1st Basement Completed",IF(C74=L78,"1st &amp; 2nd Basement Completed",IF(C74=L79,"1st to 3rd Basement Completed",IF(C74=L80,"1st to 4th Basement Completed",IF(C74=L81,"Plinth work is process",IF(C74=L82,"Plinth work completed","0")))))))))))&amp;(IF(C75=(D70+G70+I70),", RCC Slab",IF(C75&gt;0,", RCC upto "&amp;C75&amp;" Slab",""))&amp;(IF(C76=I70,", Brickwork",IF(C76&gt;0,", Brickwork upto "&amp;C76&amp;" Floor",""))&amp;(IF(C77=I70,", Internal Plaster",IF(C77&gt;0,", Internal Plaster upto "&amp;C77&amp;" Floor",""))&amp;(IF(C78=I70,", External Plaster",IF(C78&gt;0,", External Plaster upto "&amp;C78&amp;" Floor",""))&amp;(IF(C79=I70,", Flooring",IF(C79&gt;0,", Flooring upto "&amp;C79&amp;" Floor",""))&amp;(IF(C80=I70,", Painting",IF(C80&gt;0,", Painting upto "&amp;C80&amp;" Floor",""))&amp;(IF(C81&gt;0,", Finishing upto "&amp;C81&amp;" Floor","")&amp;(IF(C75&gt;0.5," Completed",""))))))))))))))</f>
        <v>Excavation work Completed. Plinth work completed, RCC Slab, Brickwork, Internal Plaster, External Plaster, Flooring upto 6 Floor, Painting upto 4 Floor Completed</v>
      </c>
      <c r="L69" s="46"/>
    </row>
    <row r="70" spans="1:12" ht="15.75" x14ac:dyDescent="0.25">
      <c r="A70" s="47" t="s">
        <v>119</v>
      </c>
      <c r="B70" s="53">
        <v>0</v>
      </c>
      <c r="C70" s="48" t="s">
        <v>121</v>
      </c>
      <c r="D70" s="48">
        <v>1</v>
      </c>
      <c r="E70" s="80" t="s">
        <v>120</v>
      </c>
      <c r="F70" s="80"/>
      <c r="G70" s="48">
        <v>0</v>
      </c>
      <c r="H70" s="48" t="s">
        <v>209</v>
      </c>
      <c r="I70" s="80">
        <f ca="1">--TRIM(RIGHT(SUBSTITUTE(LEFT(C69,_xlfn.AGGREGATE(16,6,FIND({0,1,2,3,4,5,6,7,8,9},C69,ROW(INDIRECT("1:"&amp;LEN(C69)))),1))," ",REPT(" ",LEN(C69))),LEN(C69)))</f>
        <v>7</v>
      </c>
      <c r="J70" s="81"/>
      <c r="K70" s="46"/>
      <c r="L70" s="46"/>
    </row>
    <row r="71" spans="1:12" ht="35.25" customHeight="1" x14ac:dyDescent="0.25">
      <c r="A71" s="82" t="s">
        <v>210</v>
      </c>
      <c r="B71" s="83"/>
      <c r="C71" s="84" t="str">
        <f ca="1">K69</f>
        <v>Excavation work Completed. Plinth work completed, RCC Slab, Brickwork, Internal Plaster, External Plaster, Flooring upto 6 Floor, Painting upto 4 Floor Completed</v>
      </c>
      <c r="D71" s="84"/>
      <c r="E71" s="84"/>
      <c r="F71" s="84"/>
      <c r="G71" s="84"/>
      <c r="H71" s="84"/>
      <c r="I71" s="84"/>
      <c r="J71" s="85"/>
      <c r="K71" s="46" t="s">
        <v>211</v>
      </c>
      <c r="L71" s="46"/>
    </row>
    <row r="72" spans="1:12" ht="15.75" x14ac:dyDescent="0.25">
      <c r="A72" s="86" t="s">
        <v>30</v>
      </c>
      <c r="B72" s="87"/>
      <c r="C72" s="54" t="s">
        <v>212</v>
      </c>
      <c r="D72" s="88" t="s">
        <v>213</v>
      </c>
      <c r="E72" s="88"/>
      <c r="F72" s="88" t="s">
        <v>214</v>
      </c>
      <c r="G72" s="88"/>
      <c r="H72" s="88" t="s">
        <v>215</v>
      </c>
      <c r="I72" s="88"/>
      <c r="J72" s="89"/>
      <c r="K72" s="49" t="s">
        <v>216</v>
      </c>
      <c r="L72" s="50">
        <f ca="1">I70*25%</f>
        <v>1.75</v>
      </c>
    </row>
    <row r="73" spans="1:12" ht="15.75" x14ac:dyDescent="0.25">
      <c r="A73" s="62" t="s">
        <v>217</v>
      </c>
      <c r="B73" s="63"/>
      <c r="C73" s="55">
        <f ca="1">L74</f>
        <v>7</v>
      </c>
      <c r="D73" s="64">
        <f ca="1">((100/I70)*C73)/100</f>
        <v>1</v>
      </c>
      <c r="E73" s="64"/>
      <c r="F73" s="64">
        <f ca="1">(((C74/I70*10)+(40/(D70+G70+I70)*C75)+(7.5/(I70)*C76)+(7.5/(I70)*C77)+(10/I70*C78)+(10/I70*C79)+(5/I70*C80)+(5/I70*C81)+(5/I70*C82))/100)</f>
        <v>0.86428571428571432</v>
      </c>
      <c r="G73" s="64"/>
      <c r="H73" s="64">
        <f ca="1">((((C73/I70)*20)+((C74/I70)*25)+(30/(I70+G70+D70)*C75)+(5/I70*C76)+(5/I70*C77)+(5/I70*C78)+(5/I70*C79)+(0/I70*C80)+(0/I70*C81)+(5/I70*C82))/100)</f>
        <v>0.94285714285714295</v>
      </c>
      <c r="I73" s="64"/>
      <c r="J73" s="90"/>
      <c r="K73" s="49" t="s">
        <v>141</v>
      </c>
      <c r="L73" s="49">
        <f ca="1">I70*50%</f>
        <v>3.5</v>
      </c>
    </row>
    <row r="74" spans="1:12" ht="15.75" x14ac:dyDescent="0.25">
      <c r="A74" s="62" t="s">
        <v>31</v>
      </c>
      <c r="B74" s="63"/>
      <c r="C74" s="56">
        <f ca="1">L82</f>
        <v>7</v>
      </c>
      <c r="D74" s="64">
        <f ca="1">((100/I70)*C74)/100</f>
        <v>1</v>
      </c>
      <c r="E74" s="64"/>
      <c r="F74" s="64"/>
      <c r="G74" s="64"/>
      <c r="H74" s="64"/>
      <c r="I74" s="64"/>
      <c r="J74" s="90"/>
      <c r="K74" s="49" t="s">
        <v>144</v>
      </c>
      <c r="L74" s="49">
        <f ca="1">I70</f>
        <v>7</v>
      </c>
    </row>
    <row r="75" spans="1:12" ht="15.75" x14ac:dyDescent="0.25">
      <c r="A75" s="92" t="s">
        <v>218</v>
      </c>
      <c r="B75" s="93"/>
      <c r="C75" s="56">
        <f ca="1">D70+I70</f>
        <v>8</v>
      </c>
      <c r="D75" s="64">
        <f ca="1">((100/(D70+G70+I70))*C75)/100</f>
        <v>1</v>
      </c>
      <c r="E75" s="64"/>
      <c r="F75" s="64"/>
      <c r="G75" s="64"/>
      <c r="H75" s="64"/>
      <c r="I75" s="64"/>
      <c r="J75" s="90"/>
      <c r="K75" s="49" t="s">
        <v>145</v>
      </c>
      <c r="L75" s="51">
        <f ca="1">(IF(B70&gt;1,(I70/(B70+2)),I70/4))</f>
        <v>1.75</v>
      </c>
    </row>
    <row r="76" spans="1:12" ht="15.75" x14ac:dyDescent="0.25">
      <c r="A76" s="62" t="s">
        <v>219</v>
      </c>
      <c r="B76" s="63" t="s">
        <v>220</v>
      </c>
      <c r="C76" s="55">
        <v>7</v>
      </c>
      <c r="D76" s="64">
        <f ca="1">((100/I70)*C76)/100</f>
        <v>1</v>
      </c>
      <c r="E76" s="64"/>
      <c r="F76" s="64"/>
      <c r="G76" s="64"/>
      <c r="H76" s="64"/>
      <c r="I76" s="64"/>
      <c r="J76" s="90"/>
      <c r="K76" s="49" t="s">
        <v>146</v>
      </c>
      <c r="L76" s="51">
        <f ca="1">(IF(B70&gt;1,(I70/(B70+2)+L75),I70/4+L75))</f>
        <v>3.5</v>
      </c>
    </row>
    <row r="77" spans="1:12" ht="15.75" x14ac:dyDescent="0.25">
      <c r="A77" s="62" t="s">
        <v>221</v>
      </c>
      <c r="B77" s="63" t="s">
        <v>220</v>
      </c>
      <c r="C77" s="55">
        <v>7</v>
      </c>
      <c r="D77" s="64">
        <f ca="1">((100/I70)*C77)/100</f>
        <v>1</v>
      </c>
      <c r="E77" s="64"/>
      <c r="F77" s="64"/>
      <c r="G77" s="64"/>
      <c r="H77" s="64"/>
      <c r="I77" s="64"/>
      <c r="J77" s="90"/>
      <c r="K77" s="49" t="s">
        <v>222</v>
      </c>
      <c r="L77" s="51">
        <f>(IF(B70&gt;1,(I70/(B70+2)+L76),0))</f>
        <v>0</v>
      </c>
    </row>
    <row r="78" spans="1:12" ht="15.75" x14ac:dyDescent="0.25">
      <c r="A78" s="92" t="s">
        <v>223</v>
      </c>
      <c r="B78" s="93" t="s">
        <v>224</v>
      </c>
      <c r="C78" s="56">
        <v>7</v>
      </c>
      <c r="D78" s="64">
        <f ca="1">((100/(I70))*C78)/100</f>
        <v>1</v>
      </c>
      <c r="E78" s="64"/>
      <c r="F78" s="64"/>
      <c r="G78" s="64"/>
      <c r="H78" s="64"/>
      <c r="I78" s="64"/>
      <c r="J78" s="90"/>
      <c r="K78" s="49" t="s">
        <v>225</v>
      </c>
      <c r="L78" s="51">
        <f>(IF(B70&gt;2,(I70/(B70+2)+L77),0))</f>
        <v>0</v>
      </c>
    </row>
    <row r="79" spans="1:12" ht="15.75" x14ac:dyDescent="0.25">
      <c r="A79" s="62" t="s">
        <v>226</v>
      </c>
      <c r="B79" s="63" t="s">
        <v>226</v>
      </c>
      <c r="C79" s="55">
        <v>6</v>
      </c>
      <c r="D79" s="64">
        <f ca="1">((100/I70)*C79)/100</f>
        <v>0.85714285714285721</v>
      </c>
      <c r="E79" s="64"/>
      <c r="F79" s="64"/>
      <c r="G79" s="64"/>
      <c r="H79" s="64"/>
      <c r="I79" s="64"/>
      <c r="J79" s="90"/>
      <c r="K79" s="49" t="s">
        <v>227</v>
      </c>
      <c r="L79" s="52">
        <f>(IF(B70&gt;3,(I70/(B70+2)+L78),0))</f>
        <v>0</v>
      </c>
    </row>
    <row r="80" spans="1:12" ht="15.75" x14ac:dyDescent="0.25">
      <c r="A80" s="92" t="s">
        <v>228</v>
      </c>
      <c r="B80" s="93"/>
      <c r="C80" s="55">
        <v>4</v>
      </c>
      <c r="D80" s="64">
        <f ca="1">((100/I70)*C80)/100</f>
        <v>0.57142857142857151</v>
      </c>
      <c r="E80" s="64"/>
      <c r="F80" s="64"/>
      <c r="G80" s="64"/>
      <c r="H80" s="64"/>
      <c r="I80" s="64"/>
      <c r="J80" s="90"/>
      <c r="K80" s="49" t="s">
        <v>229</v>
      </c>
      <c r="L80" s="51">
        <f>(IF(B70&gt;4,(I70/(B70+2)+L79),0))</f>
        <v>0</v>
      </c>
    </row>
    <row r="81" spans="1:12" ht="15.75" x14ac:dyDescent="0.25">
      <c r="A81" s="62" t="s">
        <v>230</v>
      </c>
      <c r="B81" s="63" t="s">
        <v>230</v>
      </c>
      <c r="C81" s="55">
        <v>0</v>
      </c>
      <c r="D81" s="64">
        <f ca="1">((100/(I70))*C81)/100</f>
        <v>0</v>
      </c>
      <c r="E81" s="64"/>
      <c r="F81" s="64"/>
      <c r="G81" s="64"/>
      <c r="H81" s="64"/>
      <c r="I81" s="64"/>
      <c r="J81" s="90"/>
      <c r="K81" s="49" t="s">
        <v>147</v>
      </c>
      <c r="L81" s="51">
        <f ca="1">(IF(B70=1,(I70/(B70+3)+L76),IF(B70=0,(I70/4+L76),IF(B70&gt;1,0))))</f>
        <v>5.25</v>
      </c>
    </row>
    <row r="82" spans="1:12" ht="16.5" thickBot="1" x14ac:dyDescent="0.3">
      <c r="A82" s="73" t="s">
        <v>231</v>
      </c>
      <c r="B82" s="74"/>
      <c r="C82" s="57">
        <v>0</v>
      </c>
      <c r="D82" s="75">
        <f ca="1">((100/(I70))*C82)/100</f>
        <v>0</v>
      </c>
      <c r="E82" s="75"/>
      <c r="F82" s="75"/>
      <c r="G82" s="75"/>
      <c r="H82" s="75"/>
      <c r="I82" s="75"/>
      <c r="J82" s="91"/>
      <c r="K82" s="49" t="s">
        <v>148</v>
      </c>
      <c r="L82" s="51">
        <f ca="1">(IF(B70&gt;1.5,(I70/(B70+2)+L76+MAX(0,L77-L76)+MAX(0,L78-L77)+MAX(0,L79-L78)+MAX(0,L80-L79)+MAX(0,L81-L80)),IF(B70=1,(I70/(B70+3)+L81),IF(B70=0,I70/4+L81))))</f>
        <v>7</v>
      </c>
    </row>
    <row r="83" spans="1:12" ht="15.75" x14ac:dyDescent="0.25">
      <c r="A83" s="76" t="s">
        <v>208</v>
      </c>
      <c r="B83" s="77"/>
      <c r="C83" s="78" t="s">
        <v>245</v>
      </c>
      <c r="D83" s="78"/>
      <c r="E83" s="78"/>
      <c r="F83" s="78"/>
      <c r="G83" s="78"/>
      <c r="H83" s="78"/>
      <c r="I83" s="78"/>
      <c r="J83" s="79"/>
      <c r="K83" s="46" t="str">
        <f ca="1">(IF(F87&gt;99%,"All work completed. Please provide OC.",IF(F87&gt;89.8%,"Plinth, RCC, Brick, Plaster, Flooring, Painting work Completed. Finishing work is in process.",IF(F87&lt;94%,(IF(C87=0,"Work not yet Started.",IF(D87=25%,"Piling work in process",IF(D87=50%,"Excavation work in process",IF(D87=100%,"Excavation work Completed. ","0")))&amp;(IF(C88=0%,"",IF(C88=L89,"Footing work is process",IF(C88=L90,"Footing work Completed",IF(C88=L91,"1st Basement Completed",IF(C88=L92,"1st &amp; 2nd Basement Completed",IF(C88=L93,"1st to 3rd Basement Completed",IF(C88=L94,"1st to 4th Basement Completed",IF(C88=L95,"Plinth work is process",IF(C88=L96,"Plinth work completed","0")))))))))))&amp;(IF(C89=(D84+G84+I84),", RCC Slab",IF(C89&gt;0,", RCC upto "&amp;C89&amp;" Slab",""))&amp;(IF(C90=I84,", Brickwork",IF(C90&gt;0,", Brickwork upto "&amp;C90&amp;" Floor",""))&amp;(IF(C91=I84,", Internal Plaster",IF(C91&gt;0,", Internal Plaster upto "&amp;C91&amp;" Floor",""))&amp;(IF(C92=I84,", External Plaster",IF(C92&gt;0,", External Plaster upto "&amp;C92&amp;" Floor",""))&amp;(IF(C93=I84,", Flooring",IF(C93&gt;0,", Flooring upto "&amp;C93&amp;" Floor",""))&amp;(IF(C94=I84,", Painting",IF(C94&gt;0,", Painting upto "&amp;C94&amp;" Floor",""))&amp;(IF(C95&gt;0,", Finishing upto "&amp;C95&amp;" Floor","")&amp;(IF(C89&gt;0.5," Completed",""))))))))))))))</f>
        <v>Excavation work Completed. Plinth work completed, RCC Slab, Brickwork, Internal Plaster, External Plaster upto 6 Floor, Flooring upto 1 Floor Completed</v>
      </c>
      <c r="L83" s="46"/>
    </row>
    <row r="84" spans="1:12" ht="15.75" x14ac:dyDescent="0.25">
      <c r="A84" s="47" t="s">
        <v>119</v>
      </c>
      <c r="B84" s="53">
        <v>0</v>
      </c>
      <c r="C84" s="48" t="s">
        <v>121</v>
      </c>
      <c r="D84" s="48">
        <v>1</v>
      </c>
      <c r="E84" s="80" t="s">
        <v>120</v>
      </c>
      <c r="F84" s="80"/>
      <c r="G84" s="48">
        <v>0</v>
      </c>
      <c r="H84" s="48" t="s">
        <v>209</v>
      </c>
      <c r="I84" s="80">
        <f ca="1">--TRIM(RIGHT(SUBSTITUTE(LEFT(C83,_xlfn.AGGREGATE(16,6,FIND({0,1,2,3,4,5,6,7,8,9},C83,ROW(INDIRECT("1:"&amp;LEN(C83)))),1))," ",REPT(" ",LEN(C83))),LEN(C83)))</f>
        <v>7</v>
      </c>
      <c r="J84" s="81"/>
      <c r="K84" s="46"/>
      <c r="L84" s="46"/>
    </row>
    <row r="85" spans="1:12" ht="34.5" customHeight="1" x14ac:dyDescent="0.25">
      <c r="A85" s="82" t="s">
        <v>210</v>
      </c>
      <c r="B85" s="83"/>
      <c r="C85" s="84" t="str">
        <f ca="1">K83</f>
        <v>Excavation work Completed. Plinth work completed, RCC Slab, Brickwork, Internal Plaster, External Plaster upto 6 Floor, Flooring upto 1 Floor Completed</v>
      </c>
      <c r="D85" s="84"/>
      <c r="E85" s="84"/>
      <c r="F85" s="84"/>
      <c r="G85" s="84"/>
      <c r="H85" s="84"/>
      <c r="I85" s="84"/>
      <c r="J85" s="85"/>
      <c r="K85" s="46" t="s">
        <v>211</v>
      </c>
      <c r="L85" s="46"/>
    </row>
    <row r="86" spans="1:12" ht="15.75" x14ac:dyDescent="0.25">
      <c r="A86" s="86" t="s">
        <v>30</v>
      </c>
      <c r="B86" s="87"/>
      <c r="C86" s="54" t="s">
        <v>212</v>
      </c>
      <c r="D86" s="88" t="s">
        <v>213</v>
      </c>
      <c r="E86" s="88"/>
      <c r="F86" s="88" t="s">
        <v>214</v>
      </c>
      <c r="G86" s="88"/>
      <c r="H86" s="88" t="s">
        <v>215</v>
      </c>
      <c r="I86" s="88"/>
      <c r="J86" s="89"/>
      <c r="K86" s="49" t="s">
        <v>216</v>
      </c>
      <c r="L86" s="50">
        <f ca="1">I84*25%</f>
        <v>1.75</v>
      </c>
    </row>
    <row r="87" spans="1:12" ht="15.75" x14ac:dyDescent="0.25">
      <c r="A87" s="62" t="s">
        <v>217</v>
      </c>
      <c r="B87" s="63"/>
      <c r="C87" s="55">
        <f ca="1">L88</f>
        <v>7</v>
      </c>
      <c r="D87" s="64">
        <f ca="1">((100/I84)*C87)/100</f>
        <v>1</v>
      </c>
      <c r="E87" s="64"/>
      <c r="F87" s="64">
        <f ca="1">(((C88/I84*10)+(40/(D84+G84+I84)*C89)+(7.5/(I84)*C90)+(7.5/(I84)*C91)+(10/I84*C92)+(10/I84*C93)+(5/I84*C94)+(5/I84*C95)+(5/I84*C96))/100)</f>
        <v>0.75</v>
      </c>
      <c r="G87" s="64"/>
      <c r="H87" s="64">
        <f ca="1">((((C87/I84)*20)+((C88/I84)*25)+(30/(I84+G84+D84)*C89)+(5/I84*C90)+(5/I84*C91)+(5/I84*C92)+(5/I84*C93)+(0/I84*C94)+(0/I84*C95)+(5/I84*C96))/100)</f>
        <v>0.9</v>
      </c>
      <c r="I87" s="64"/>
      <c r="J87" s="90"/>
      <c r="K87" s="49" t="s">
        <v>141</v>
      </c>
      <c r="L87" s="49">
        <f ca="1">I84*50%</f>
        <v>3.5</v>
      </c>
    </row>
    <row r="88" spans="1:12" ht="15.75" x14ac:dyDescent="0.25">
      <c r="A88" s="62" t="s">
        <v>31</v>
      </c>
      <c r="B88" s="63"/>
      <c r="C88" s="56">
        <f ca="1">L96</f>
        <v>7</v>
      </c>
      <c r="D88" s="64">
        <f ca="1">((100/I84)*C88)/100</f>
        <v>1</v>
      </c>
      <c r="E88" s="64"/>
      <c r="F88" s="64"/>
      <c r="G88" s="64"/>
      <c r="H88" s="64"/>
      <c r="I88" s="64"/>
      <c r="J88" s="90"/>
      <c r="K88" s="49" t="s">
        <v>144</v>
      </c>
      <c r="L88" s="49">
        <f ca="1">I84</f>
        <v>7</v>
      </c>
    </row>
    <row r="89" spans="1:12" ht="15.75" x14ac:dyDescent="0.25">
      <c r="A89" s="92" t="s">
        <v>218</v>
      </c>
      <c r="B89" s="93"/>
      <c r="C89" s="56">
        <f ca="1">D84+I84</f>
        <v>8</v>
      </c>
      <c r="D89" s="64">
        <f ca="1">((100/(D84+G84+I84))*C89)/100</f>
        <v>1</v>
      </c>
      <c r="E89" s="64"/>
      <c r="F89" s="64"/>
      <c r="G89" s="64"/>
      <c r="H89" s="64"/>
      <c r="I89" s="64"/>
      <c r="J89" s="90"/>
      <c r="K89" s="49" t="s">
        <v>145</v>
      </c>
      <c r="L89" s="51">
        <f ca="1">(IF(B84&gt;1,(I84/(B84+2)),I84/4))</f>
        <v>1.75</v>
      </c>
    </row>
    <row r="90" spans="1:12" ht="15.75" x14ac:dyDescent="0.25">
      <c r="A90" s="62" t="s">
        <v>219</v>
      </c>
      <c r="B90" s="63" t="s">
        <v>220</v>
      </c>
      <c r="C90" s="55">
        <v>7</v>
      </c>
      <c r="D90" s="64">
        <f ca="1">((100/I84)*C90)/100</f>
        <v>1</v>
      </c>
      <c r="E90" s="64"/>
      <c r="F90" s="64"/>
      <c r="G90" s="64"/>
      <c r="H90" s="64"/>
      <c r="I90" s="64"/>
      <c r="J90" s="90"/>
      <c r="K90" s="49" t="s">
        <v>146</v>
      </c>
      <c r="L90" s="51">
        <f ca="1">(IF(B84&gt;1,(I84/(B84+2)+L89),I84/4+L89))</f>
        <v>3.5</v>
      </c>
    </row>
    <row r="91" spans="1:12" ht="15.75" x14ac:dyDescent="0.25">
      <c r="A91" s="62" t="s">
        <v>221</v>
      </c>
      <c r="B91" s="63" t="s">
        <v>220</v>
      </c>
      <c r="C91" s="55">
        <v>7</v>
      </c>
      <c r="D91" s="64">
        <f ca="1">((100/I84)*C91)/100</f>
        <v>1</v>
      </c>
      <c r="E91" s="64"/>
      <c r="F91" s="64"/>
      <c r="G91" s="64"/>
      <c r="H91" s="64"/>
      <c r="I91" s="64"/>
      <c r="J91" s="90"/>
      <c r="K91" s="49" t="s">
        <v>222</v>
      </c>
      <c r="L91" s="51">
        <f>(IF(B84&gt;1,(I84/(B84+2)+L90),0))</f>
        <v>0</v>
      </c>
    </row>
    <row r="92" spans="1:12" ht="15.75" x14ac:dyDescent="0.25">
      <c r="A92" s="92" t="s">
        <v>223</v>
      </c>
      <c r="B92" s="93" t="s">
        <v>224</v>
      </c>
      <c r="C92" s="55">
        <v>6</v>
      </c>
      <c r="D92" s="64">
        <f ca="1">((100/(I84))*C92)/100</f>
        <v>0.85714285714285721</v>
      </c>
      <c r="E92" s="64"/>
      <c r="F92" s="64"/>
      <c r="G92" s="64"/>
      <c r="H92" s="64"/>
      <c r="I92" s="64"/>
      <c r="J92" s="90"/>
      <c r="K92" s="49" t="s">
        <v>225</v>
      </c>
      <c r="L92" s="51">
        <f>(IF(B84&gt;2,(I84/(B84+2)+L91),0))</f>
        <v>0</v>
      </c>
    </row>
    <row r="93" spans="1:12" ht="15.75" x14ac:dyDescent="0.25">
      <c r="A93" s="62" t="s">
        <v>226</v>
      </c>
      <c r="B93" s="63" t="s">
        <v>226</v>
      </c>
      <c r="C93" s="55">
        <v>1</v>
      </c>
      <c r="D93" s="64">
        <f ca="1">((100/I84)*C93)/100</f>
        <v>0.14285714285714288</v>
      </c>
      <c r="E93" s="64"/>
      <c r="F93" s="64"/>
      <c r="G93" s="64"/>
      <c r="H93" s="64"/>
      <c r="I93" s="64"/>
      <c r="J93" s="90"/>
      <c r="K93" s="49" t="s">
        <v>227</v>
      </c>
      <c r="L93" s="52">
        <f>(IF(B84&gt;3,(I84/(B84+2)+L92),0))</f>
        <v>0</v>
      </c>
    </row>
    <row r="94" spans="1:12" ht="15.75" x14ac:dyDescent="0.25">
      <c r="A94" s="62" t="s">
        <v>228</v>
      </c>
      <c r="B94" s="63"/>
      <c r="C94" s="55">
        <v>0</v>
      </c>
      <c r="D94" s="64">
        <f ca="1">((100/I84)*C94)/100</f>
        <v>0</v>
      </c>
      <c r="E94" s="64"/>
      <c r="F94" s="64"/>
      <c r="G94" s="64"/>
      <c r="H94" s="64"/>
      <c r="I94" s="64"/>
      <c r="J94" s="90"/>
      <c r="K94" s="49" t="s">
        <v>229</v>
      </c>
      <c r="L94" s="51">
        <f>(IF(B84&gt;4,(I84/(B84+2)+L93),0))</f>
        <v>0</v>
      </c>
    </row>
    <row r="95" spans="1:12" ht="15.75" x14ac:dyDescent="0.25">
      <c r="A95" s="62" t="s">
        <v>230</v>
      </c>
      <c r="B95" s="63" t="s">
        <v>230</v>
      </c>
      <c r="C95" s="55">
        <v>0</v>
      </c>
      <c r="D95" s="64">
        <f ca="1">((100/(I84))*C95)/100</f>
        <v>0</v>
      </c>
      <c r="E95" s="64"/>
      <c r="F95" s="64"/>
      <c r="G95" s="64"/>
      <c r="H95" s="64"/>
      <c r="I95" s="64"/>
      <c r="J95" s="90"/>
      <c r="K95" s="49" t="s">
        <v>147</v>
      </c>
      <c r="L95" s="51">
        <f ca="1">(IF(B84=1,(I84/(B84+3)+L90),IF(B84=0,(I84/4+L90),IF(B84&gt;1,0))))</f>
        <v>5.25</v>
      </c>
    </row>
    <row r="96" spans="1:12" ht="16.5" thickBot="1" x14ac:dyDescent="0.3">
      <c r="A96" s="73" t="s">
        <v>231</v>
      </c>
      <c r="B96" s="74"/>
      <c r="C96" s="57">
        <v>0</v>
      </c>
      <c r="D96" s="75">
        <f ca="1">((100/(I84))*C96)/100</f>
        <v>0</v>
      </c>
      <c r="E96" s="75"/>
      <c r="F96" s="75"/>
      <c r="G96" s="75"/>
      <c r="H96" s="75"/>
      <c r="I96" s="75"/>
      <c r="J96" s="91"/>
      <c r="K96" s="49" t="s">
        <v>148</v>
      </c>
      <c r="L96" s="51">
        <f ca="1">(IF(B84&gt;1.5,(I84/(B84+2)+L90+MAX(0,L91-L90)+MAX(0,L92-L91)+MAX(0,L93-L92)+MAX(0,L94-L93)+MAX(0,L95-L94)),IF(B84=1,(I84/(B84+3)+L95),IF(B84=0,I84/4+L95))))</f>
        <v>7</v>
      </c>
    </row>
    <row r="97" spans="1:12" ht="15.75" x14ac:dyDescent="0.25">
      <c r="A97" s="76" t="s">
        <v>208</v>
      </c>
      <c r="B97" s="77"/>
      <c r="C97" s="78" t="s">
        <v>247</v>
      </c>
      <c r="D97" s="78"/>
      <c r="E97" s="78"/>
      <c r="F97" s="78"/>
      <c r="G97" s="78"/>
      <c r="H97" s="78"/>
      <c r="I97" s="78"/>
      <c r="J97" s="79"/>
      <c r="K97" s="46" t="str">
        <f ca="1">(IF(F101&gt;99%,"All work completed. Please provide OC.",IF(F101&gt;89.8%,"Plinth, RCC, Brick, Plaster, Flooring, Painting work Completed. Finishing work is in process.",IF(F101&lt;94%,(IF(C101=0,"Work not yet Started.",IF(D101=25%,"Piling work in process",IF(D101=50%,"Excavation work in process",IF(D101=100%,"Excavation work Completed. ","0")))&amp;(IF(C102=0%,"",IF(C102=L103,"Footing work is process",IF(C102=L104,"Footing work Completed",IF(C102=L105,"1st Basement Completed",IF(C102=L106,"1st &amp; 2nd Basement Completed",IF(C102=L107,"1st to 3rd Basement Completed",IF(C102=L108,"1st to 4th Basement Completed",IF(C102=L109,"Plinth work is process",IF(C102=L110,"Plinth work completed","0")))))))))))&amp;(IF(C103=(D98+G98+I98),", RCC Slab",IF(C103&gt;0,", RCC upto "&amp;C103&amp;" Slab",""))&amp;(IF(C104=I98,", Brickwork",IF(C104&gt;0,", Brickwork upto "&amp;C104&amp;" Floor",""))&amp;(IF(C105=I98,", Internal Plaster",IF(C105&gt;0,", Internal Plaster upto "&amp;C105&amp;" Floor",""))&amp;(IF(C106=I98,", External Plaster",IF(C106&gt;0,", External Plaster upto "&amp;C106&amp;" Floor",""))&amp;(IF(C107=I98,", Flooring",IF(C107&gt;0,", Flooring upto "&amp;C107&amp;" Floor",""))&amp;(IF(C108=I98,", Painting",IF(C108&gt;0,", Painting upto "&amp;C108&amp;" Floor",""))&amp;(IF(C109&gt;0,", Finishing upto "&amp;C109&amp;" Floor","")&amp;(IF(C103&gt;0.5," Completed",""))))))))))))))</f>
        <v>Excavation work Completed. Plinth work completed, RCC Slab, Brickwork, Internal Plaster, External Plaster upto 6 Floor, Flooring upto 4 Floor, Painting upto 1 Floor Completed</v>
      </c>
      <c r="L97" s="46"/>
    </row>
    <row r="98" spans="1:12" ht="15.75" x14ac:dyDescent="0.25">
      <c r="A98" s="47" t="s">
        <v>119</v>
      </c>
      <c r="B98" s="53">
        <v>0</v>
      </c>
      <c r="C98" s="48" t="s">
        <v>121</v>
      </c>
      <c r="D98" s="48">
        <v>1</v>
      </c>
      <c r="E98" s="80" t="s">
        <v>120</v>
      </c>
      <c r="F98" s="80"/>
      <c r="G98" s="48">
        <v>0</v>
      </c>
      <c r="H98" s="48" t="s">
        <v>209</v>
      </c>
      <c r="I98" s="80">
        <f ca="1">--TRIM(RIGHT(SUBSTITUTE(LEFT(C97,_xlfn.AGGREGATE(16,6,FIND({0,1,2,3,4,5,6,7,8,9},C97,ROW(INDIRECT("1:"&amp;LEN(C97)))),1))," ",REPT(" ",LEN(C97))),LEN(C97)))</f>
        <v>7</v>
      </c>
      <c r="J98" s="81"/>
      <c r="K98" s="46"/>
      <c r="L98" s="46"/>
    </row>
    <row r="99" spans="1:12" ht="51.75" customHeight="1" x14ac:dyDescent="0.25">
      <c r="A99" s="82" t="s">
        <v>210</v>
      </c>
      <c r="B99" s="83"/>
      <c r="C99" s="84" t="str">
        <f ca="1">K97</f>
        <v>Excavation work Completed. Plinth work completed, RCC Slab, Brickwork, Internal Plaster, External Plaster upto 6 Floor, Flooring upto 4 Floor, Painting upto 1 Floor Completed</v>
      </c>
      <c r="D99" s="84"/>
      <c r="E99" s="84"/>
      <c r="F99" s="84"/>
      <c r="G99" s="84"/>
      <c r="H99" s="84"/>
      <c r="I99" s="84"/>
      <c r="J99" s="85"/>
      <c r="K99" s="46" t="s">
        <v>211</v>
      </c>
      <c r="L99" s="46"/>
    </row>
    <row r="100" spans="1:12" ht="15.75" x14ac:dyDescent="0.25">
      <c r="A100" s="86" t="s">
        <v>30</v>
      </c>
      <c r="B100" s="87"/>
      <c r="C100" s="54" t="s">
        <v>212</v>
      </c>
      <c r="D100" s="88" t="s">
        <v>213</v>
      </c>
      <c r="E100" s="88"/>
      <c r="F100" s="88" t="s">
        <v>214</v>
      </c>
      <c r="G100" s="88"/>
      <c r="H100" s="88" t="s">
        <v>215</v>
      </c>
      <c r="I100" s="88"/>
      <c r="J100" s="89"/>
      <c r="K100" s="49" t="s">
        <v>216</v>
      </c>
      <c r="L100" s="50">
        <f ca="1">I98*25%</f>
        <v>1.75</v>
      </c>
    </row>
    <row r="101" spans="1:12" ht="15.75" x14ac:dyDescent="0.25">
      <c r="A101" s="62" t="s">
        <v>217</v>
      </c>
      <c r="B101" s="63"/>
      <c r="C101" s="55">
        <f ca="1">L102</f>
        <v>7</v>
      </c>
      <c r="D101" s="64">
        <f ca="1">((100/I98)*C101)/100</f>
        <v>1</v>
      </c>
      <c r="E101" s="64"/>
      <c r="F101" s="64">
        <f ca="1">(((C102/I98*10)+(40/(D98+G98+I98)*C103)+(7.5/(I98)*C104)+(7.5/(I98)*C105)+(10/I98*C106)+(10/I98*C107)+(5/I98*C108)+(5/I98*C109)+(5/I98*C110))/100)</f>
        <v>0.79999999999999982</v>
      </c>
      <c r="G101" s="64"/>
      <c r="H101" s="64">
        <f ca="1">((((C101/I98)*20)+((C102/I98)*25)+(30/(I98+G98+D98)*C103)+(5/I98*C104)+(5/I98*C105)+(5/I98*C106)+(5/I98*C107)+(0/I98*C108)+(0/I98*C109)+(5/I98*C110))/100)</f>
        <v>0.92142857142857149</v>
      </c>
      <c r="I101" s="64"/>
      <c r="J101" s="90"/>
      <c r="K101" s="49" t="s">
        <v>141</v>
      </c>
      <c r="L101" s="49">
        <f ca="1">I98*50%</f>
        <v>3.5</v>
      </c>
    </row>
    <row r="102" spans="1:12" ht="15.75" x14ac:dyDescent="0.25">
      <c r="A102" s="62" t="s">
        <v>31</v>
      </c>
      <c r="B102" s="63"/>
      <c r="C102" s="56">
        <f ca="1">L110</f>
        <v>7</v>
      </c>
      <c r="D102" s="64">
        <f ca="1">((100/I98)*C102)/100</f>
        <v>1</v>
      </c>
      <c r="E102" s="64"/>
      <c r="F102" s="64"/>
      <c r="G102" s="64"/>
      <c r="H102" s="64"/>
      <c r="I102" s="64"/>
      <c r="J102" s="90"/>
      <c r="K102" s="49" t="s">
        <v>144</v>
      </c>
      <c r="L102" s="49">
        <f ca="1">I98</f>
        <v>7</v>
      </c>
    </row>
    <row r="103" spans="1:12" ht="15.75" x14ac:dyDescent="0.25">
      <c r="A103" s="92" t="s">
        <v>218</v>
      </c>
      <c r="B103" s="93"/>
      <c r="C103" s="56">
        <f ca="1">D98+I98</f>
        <v>8</v>
      </c>
      <c r="D103" s="64">
        <f ca="1">((100/(D98+G98+I98))*C103)/100</f>
        <v>1</v>
      </c>
      <c r="E103" s="64"/>
      <c r="F103" s="64"/>
      <c r="G103" s="64"/>
      <c r="H103" s="64"/>
      <c r="I103" s="64"/>
      <c r="J103" s="90"/>
      <c r="K103" s="49" t="s">
        <v>145</v>
      </c>
      <c r="L103" s="51">
        <f ca="1">(IF(B98&gt;1,(I98/(B98+2)),I98/4))</f>
        <v>1.75</v>
      </c>
    </row>
    <row r="104" spans="1:12" ht="15.75" x14ac:dyDescent="0.25">
      <c r="A104" s="62" t="s">
        <v>219</v>
      </c>
      <c r="B104" s="63" t="s">
        <v>220</v>
      </c>
      <c r="C104" s="55">
        <v>7</v>
      </c>
      <c r="D104" s="64">
        <f ca="1">((100/I98)*C104)/100</f>
        <v>1</v>
      </c>
      <c r="E104" s="64"/>
      <c r="F104" s="64"/>
      <c r="G104" s="64"/>
      <c r="H104" s="64"/>
      <c r="I104" s="64"/>
      <c r="J104" s="90"/>
      <c r="K104" s="49" t="s">
        <v>146</v>
      </c>
      <c r="L104" s="51">
        <f ca="1">(IF(B98&gt;1,(I98/(B98+2)+L103),I98/4+L103))</f>
        <v>3.5</v>
      </c>
    </row>
    <row r="105" spans="1:12" ht="15.75" x14ac:dyDescent="0.25">
      <c r="A105" s="62" t="s">
        <v>221</v>
      </c>
      <c r="B105" s="63" t="s">
        <v>220</v>
      </c>
      <c r="C105" s="55">
        <v>7</v>
      </c>
      <c r="D105" s="64">
        <f ca="1">((100/I98)*C105)/100</f>
        <v>1</v>
      </c>
      <c r="E105" s="64"/>
      <c r="F105" s="64"/>
      <c r="G105" s="64"/>
      <c r="H105" s="64"/>
      <c r="I105" s="64"/>
      <c r="J105" s="90"/>
      <c r="K105" s="49" t="s">
        <v>222</v>
      </c>
      <c r="L105" s="51">
        <f>(IF(B98&gt;1,(I98/(B98+2)+L104),0))</f>
        <v>0</v>
      </c>
    </row>
    <row r="106" spans="1:12" ht="15.75" x14ac:dyDescent="0.25">
      <c r="A106" s="92" t="s">
        <v>223</v>
      </c>
      <c r="B106" s="93" t="s">
        <v>224</v>
      </c>
      <c r="C106" s="55">
        <v>6</v>
      </c>
      <c r="D106" s="64">
        <f ca="1">((100/(I98))*C106)/100</f>
        <v>0.85714285714285721</v>
      </c>
      <c r="E106" s="64"/>
      <c r="F106" s="64"/>
      <c r="G106" s="64"/>
      <c r="H106" s="64"/>
      <c r="I106" s="64"/>
      <c r="J106" s="90"/>
      <c r="K106" s="49" t="s">
        <v>225</v>
      </c>
      <c r="L106" s="51">
        <f>(IF(B98&gt;2,(I98/(B98+2)+L105),0))</f>
        <v>0</v>
      </c>
    </row>
    <row r="107" spans="1:12" ht="15.75" x14ac:dyDescent="0.25">
      <c r="A107" s="62" t="s">
        <v>226</v>
      </c>
      <c r="B107" s="63" t="s">
        <v>226</v>
      </c>
      <c r="C107" s="55">
        <v>4</v>
      </c>
      <c r="D107" s="64">
        <f ca="1">((100/I98)*C107)/100</f>
        <v>0.57142857142857151</v>
      </c>
      <c r="E107" s="64"/>
      <c r="F107" s="64"/>
      <c r="G107" s="64"/>
      <c r="H107" s="64"/>
      <c r="I107" s="64"/>
      <c r="J107" s="90"/>
      <c r="K107" s="49" t="s">
        <v>227</v>
      </c>
      <c r="L107" s="52">
        <f>(IF(B98&gt;3,(I98/(B98+2)+L106),0))</f>
        <v>0</v>
      </c>
    </row>
    <row r="108" spans="1:12" ht="15.75" x14ac:dyDescent="0.25">
      <c r="A108" s="62" t="s">
        <v>228</v>
      </c>
      <c r="B108" s="63"/>
      <c r="C108" s="55">
        <v>1</v>
      </c>
      <c r="D108" s="64">
        <f ca="1">((100/I98)*C108)/100</f>
        <v>0.14285714285714288</v>
      </c>
      <c r="E108" s="64"/>
      <c r="F108" s="64"/>
      <c r="G108" s="64"/>
      <c r="H108" s="64"/>
      <c r="I108" s="64"/>
      <c r="J108" s="90"/>
      <c r="K108" s="49" t="s">
        <v>229</v>
      </c>
      <c r="L108" s="51">
        <f>(IF(B98&gt;4,(I98/(B98+2)+L107),0))</f>
        <v>0</v>
      </c>
    </row>
    <row r="109" spans="1:12" ht="15.75" x14ac:dyDescent="0.25">
      <c r="A109" s="62" t="s">
        <v>230</v>
      </c>
      <c r="B109" s="63" t="s">
        <v>230</v>
      </c>
      <c r="C109" s="55">
        <v>0</v>
      </c>
      <c r="D109" s="64">
        <f ca="1">((100/(I98))*C109)/100</f>
        <v>0</v>
      </c>
      <c r="E109" s="64"/>
      <c r="F109" s="64"/>
      <c r="G109" s="64"/>
      <c r="H109" s="64"/>
      <c r="I109" s="64"/>
      <c r="J109" s="90"/>
      <c r="K109" s="49" t="s">
        <v>147</v>
      </c>
      <c r="L109" s="51">
        <f ca="1">(IF(B98=1,(I98/(B98+3)+L104),IF(B98=0,(I98/4+L104),IF(B98&gt;1,0))))</f>
        <v>5.25</v>
      </c>
    </row>
    <row r="110" spans="1:12" ht="16.5" thickBot="1" x14ac:dyDescent="0.3">
      <c r="A110" s="73" t="s">
        <v>231</v>
      </c>
      <c r="B110" s="74"/>
      <c r="C110" s="57">
        <v>0</v>
      </c>
      <c r="D110" s="75">
        <f ca="1">((100/(I98))*C110)/100</f>
        <v>0</v>
      </c>
      <c r="E110" s="75"/>
      <c r="F110" s="75"/>
      <c r="G110" s="75"/>
      <c r="H110" s="75"/>
      <c r="I110" s="75"/>
      <c r="J110" s="91"/>
      <c r="K110" s="49" t="s">
        <v>148</v>
      </c>
      <c r="L110" s="51">
        <f ca="1">(IF(B98&gt;1.5,(I98/(B98+2)+L104+MAX(0,L105-L104)+MAX(0,L106-L105)+MAX(0,L107-L106)+MAX(0,L108-L107)+MAX(0,L109-L108)),IF(B98=1,(I98/(B98+3)+L109),IF(B98=0,I98/4+L109))))</f>
        <v>7</v>
      </c>
    </row>
    <row r="111" spans="1:12" ht="15.75" x14ac:dyDescent="0.25">
      <c r="A111" s="76" t="s">
        <v>208</v>
      </c>
      <c r="B111" s="77"/>
      <c r="C111" s="78" t="s">
        <v>244</v>
      </c>
      <c r="D111" s="78"/>
      <c r="E111" s="78"/>
      <c r="F111" s="78"/>
      <c r="G111" s="78"/>
      <c r="H111" s="78"/>
      <c r="I111" s="78"/>
      <c r="J111" s="79"/>
      <c r="K111" s="46" t="str">
        <f ca="1">(IF(F115&gt;99%,"All work completed. Please provide OC.",IF(F115&gt;89.8%,"Plinth, RCC, Brick, Plaster, Flooring, Painting work Completed. Finishing work is in process.",IF(F115&lt;94%,(IF(C115=0,"Work not yet Started.",IF(D115=25%,"Piling work in process",IF(D115=50%,"Excavation work in process",IF(D115=100%,"Excavation work Completed. ","0")))&amp;(IF(C116=0%,"",IF(C116=L117,"Footing work is process",IF(C116=L118,"Footing work Completed",IF(C116=L119,"1st Basement Completed",IF(C116=L120,"1st &amp; 2nd Basement Completed",IF(C116=L121,"1st to 3rd Basement Completed",IF(C116=L122,"1st to 4th Basement Completed",IF(C116=L123,"Plinth work is process",IF(C116=L124,"Plinth work completed","0")))))))))))&amp;(IF(C117=(D112+G112+I112),", RCC Slab",IF(C117&gt;0,", RCC upto "&amp;C117&amp;" Slab",""))&amp;(IF(C118=I112,", Brickwork",IF(C118&gt;0,", Brickwork upto "&amp;C118&amp;" Floor",""))&amp;(IF(C119=I112,", Internal Plaster",IF(C119&gt;0,", Internal Plaster upto "&amp;C119&amp;" Floor",""))&amp;(IF(C120=I112,", External Plaster",IF(C120&gt;0,", External Plaster upto "&amp;C120&amp;" Floor",""))&amp;(IF(C121=I112,", Flooring",IF(C121&gt;0,", Flooring upto "&amp;C121&amp;" Floor",""))&amp;(IF(C122=I112,", Painting",IF(C122&gt;0,", Painting upto "&amp;C122&amp;" Floor",""))&amp;(IF(C123&gt;0,", Finishing upto "&amp;C123&amp;" Floor","")&amp;(IF(C117&gt;0.5," Completed",""))))))))))))))</f>
        <v>Excavation work Completed. Plinth work completed, RCC Slab, Brickwork, Internal Plaster, External Plaster upto 6 Floor, Flooring upto 4 Floor, Painting upto 1 Floor Completed</v>
      </c>
      <c r="L111" s="46"/>
    </row>
    <row r="112" spans="1:12" ht="15.75" x14ac:dyDescent="0.25">
      <c r="A112" s="47" t="s">
        <v>119</v>
      </c>
      <c r="B112" s="53">
        <v>0</v>
      </c>
      <c r="C112" s="48" t="s">
        <v>121</v>
      </c>
      <c r="D112" s="48">
        <v>1</v>
      </c>
      <c r="E112" s="80" t="s">
        <v>120</v>
      </c>
      <c r="F112" s="80"/>
      <c r="G112" s="48">
        <v>0</v>
      </c>
      <c r="H112" s="48" t="s">
        <v>209</v>
      </c>
      <c r="I112" s="80">
        <f ca="1">--TRIM(RIGHT(SUBSTITUTE(LEFT(C111,_xlfn.AGGREGATE(16,6,FIND({0,1,2,3,4,5,6,7,8,9},C111,ROW(INDIRECT("1:"&amp;LEN(C111)))),1))," ",REPT(" ",LEN(C111))),LEN(C111)))</f>
        <v>7</v>
      </c>
      <c r="J112" s="81"/>
      <c r="K112" s="46"/>
      <c r="L112" s="46"/>
    </row>
    <row r="113" spans="1:12" ht="47.25" customHeight="1" x14ac:dyDescent="0.25">
      <c r="A113" s="82" t="s">
        <v>210</v>
      </c>
      <c r="B113" s="83"/>
      <c r="C113" s="84" t="str">
        <f ca="1">K111</f>
        <v>Excavation work Completed. Plinth work completed, RCC Slab, Brickwork, Internal Plaster, External Plaster upto 6 Floor, Flooring upto 4 Floor, Painting upto 1 Floor Completed</v>
      </c>
      <c r="D113" s="84"/>
      <c r="E113" s="84"/>
      <c r="F113" s="84"/>
      <c r="G113" s="84"/>
      <c r="H113" s="84"/>
      <c r="I113" s="84"/>
      <c r="J113" s="85"/>
      <c r="K113" s="46" t="s">
        <v>211</v>
      </c>
      <c r="L113" s="46"/>
    </row>
    <row r="114" spans="1:12" ht="15.75" x14ac:dyDescent="0.25">
      <c r="A114" s="86" t="s">
        <v>30</v>
      </c>
      <c r="B114" s="87"/>
      <c r="C114" s="54" t="s">
        <v>212</v>
      </c>
      <c r="D114" s="88" t="s">
        <v>213</v>
      </c>
      <c r="E114" s="88"/>
      <c r="F114" s="88" t="s">
        <v>214</v>
      </c>
      <c r="G114" s="88"/>
      <c r="H114" s="88" t="s">
        <v>215</v>
      </c>
      <c r="I114" s="88"/>
      <c r="J114" s="89"/>
      <c r="K114" s="49" t="s">
        <v>216</v>
      </c>
      <c r="L114" s="50">
        <f ca="1">I112*25%</f>
        <v>1.75</v>
      </c>
    </row>
    <row r="115" spans="1:12" ht="15.75" x14ac:dyDescent="0.25">
      <c r="A115" s="62" t="s">
        <v>217</v>
      </c>
      <c r="B115" s="63"/>
      <c r="C115" s="55">
        <f ca="1">L116</f>
        <v>7</v>
      </c>
      <c r="D115" s="64">
        <f ca="1">((100/I112)*C115)/100</f>
        <v>1</v>
      </c>
      <c r="E115" s="64"/>
      <c r="F115" s="64">
        <f ca="1">(((C116/I112*10)+(40/(D112+G112+I112)*C117)+(7.5/(I112)*C118)+(7.5/(I112)*C119)+(10/I112*C120)+(10/I112*C121)+(5/I112*C122)+(5/I112*C123)+(5/I112*C124))/100)</f>
        <v>0.79999999999999982</v>
      </c>
      <c r="G115" s="64"/>
      <c r="H115" s="64">
        <f ca="1">((((C115/I112)*20)+((C116/I112)*25)+(30/(I112+G112+D112)*C117)+(5/I112*C118)+(5/I112*C119)+(5/I112*C120)+(5/I112*C121)+(0/I112*C122)+(0/I112*C123)+(5/I112*C124))/100)</f>
        <v>0.92142857142857149</v>
      </c>
      <c r="I115" s="64"/>
      <c r="J115" s="90"/>
      <c r="K115" s="49" t="s">
        <v>141</v>
      </c>
      <c r="L115" s="49">
        <f ca="1">I112*50%</f>
        <v>3.5</v>
      </c>
    </row>
    <row r="116" spans="1:12" ht="15.75" x14ac:dyDescent="0.25">
      <c r="A116" s="62" t="s">
        <v>31</v>
      </c>
      <c r="B116" s="63"/>
      <c r="C116" s="56">
        <f ca="1">L124</f>
        <v>7</v>
      </c>
      <c r="D116" s="64">
        <f ca="1">((100/I112)*C116)/100</f>
        <v>1</v>
      </c>
      <c r="E116" s="64"/>
      <c r="F116" s="64"/>
      <c r="G116" s="64"/>
      <c r="H116" s="64"/>
      <c r="I116" s="64"/>
      <c r="J116" s="90"/>
      <c r="K116" s="49" t="s">
        <v>144</v>
      </c>
      <c r="L116" s="49">
        <f ca="1">I112</f>
        <v>7</v>
      </c>
    </row>
    <row r="117" spans="1:12" ht="15.75" x14ac:dyDescent="0.25">
      <c r="A117" s="92" t="s">
        <v>218</v>
      </c>
      <c r="B117" s="93"/>
      <c r="C117" s="56">
        <f ca="1">D112+I112</f>
        <v>8</v>
      </c>
      <c r="D117" s="64">
        <f ca="1">((100/(D112+G112+I112))*C117)/100</f>
        <v>1</v>
      </c>
      <c r="E117" s="64"/>
      <c r="F117" s="64"/>
      <c r="G117" s="64"/>
      <c r="H117" s="64"/>
      <c r="I117" s="64"/>
      <c r="J117" s="90"/>
      <c r="K117" s="49" t="s">
        <v>145</v>
      </c>
      <c r="L117" s="51">
        <f ca="1">(IF(B112&gt;1,(I112/(B112+2)),I112/4))</f>
        <v>1.75</v>
      </c>
    </row>
    <row r="118" spans="1:12" ht="15.75" x14ac:dyDescent="0.25">
      <c r="A118" s="62" t="s">
        <v>219</v>
      </c>
      <c r="B118" s="63" t="s">
        <v>220</v>
      </c>
      <c r="C118" s="55">
        <v>7</v>
      </c>
      <c r="D118" s="64">
        <f ca="1">((100/I112)*C118)/100</f>
        <v>1</v>
      </c>
      <c r="E118" s="64"/>
      <c r="F118" s="64"/>
      <c r="G118" s="64"/>
      <c r="H118" s="64"/>
      <c r="I118" s="64"/>
      <c r="J118" s="90"/>
      <c r="K118" s="49" t="s">
        <v>146</v>
      </c>
      <c r="L118" s="51">
        <f ca="1">(IF(B112&gt;1,(I112/(B112+2)+L117),I112/4+L117))</f>
        <v>3.5</v>
      </c>
    </row>
    <row r="119" spans="1:12" ht="15.75" x14ac:dyDescent="0.25">
      <c r="A119" s="62" t="s">
        <v>221</v>
      </c>
      <c r="B119" s="63" t="s">
        <v>220</v>
      </c>
      <c r="C119" s="55">
        <v>7</v>
      </c>
      <c r="D119" s="64">
        <f ca="1">((100/I112)*C119)/100</f>
        <v>1</v>
      </c>
      <c r="E119" s="64"/>
      <c r="F119" s="64"/>
      <c r="G119" s="64"/>
      <c r="H119" s="64"/>
      <c r="I119" s="64"/>
      <c r="J119" s="90"/>
      <c r="K119" s="49" t="s">
        <v>222</v>
      </c>
      <c r="L119" s="51">
        <f>(IF(B112&gt;1,(I112/(B112+2)+L118),0))</f>
        <v>0</v>
      </c>
    </row>
    <row r="120" spans="1:12" ht="15.75" x14ac:dyDescent="0.25">
      <c r="A120" s="62" t="s">
        <v>223</v>
      </c>
      <c r="B120" s="63" t="s">
        <v>224</v>
      </c>
      <c r="C120" s="55">
        <v>6</v>
      </c>
      <c r="D120" s="64">
        <f ca="1">((100/(I112))*C120)/100</f>
        <v>0.85714285714285721</v>
      </c>
      <c r="E120" s="64"/>
      <c r="F120" s="64"/>
      <c r="G120" s="64"/>
      <c r="H120" s="64"/>
      <c r="I120" s="64"/>
      <c r="J120" s="90"/>
      <c r="K120" s="49" t="s">
        <v>225</v>
      </c>
      <c r="L120" s="51">
        <f>(IF(B112&gt;2,(I112/(B112+2)+L119),0))</f>
        <v>0</v>
      </c>
    </row>
    <row r="121" spans="1:12" ht="15.75" x14ac:dyDescent="0.25">
      <c r="A121" s="62" t="s">
        <v>226</v>
      </c>
      <c r="B121" s="63" t="s">
        <v>226</v>
      </c>
      <c r="C121" s="55">
        <v>4</v>
      </c>
      <c r="D121" s="64">
        <f ca="1">((100/I112)*C121)/100</f>
        <v>0.57142857142857151</v>
      </c>
      <c r="E121" s="64"/>
      <c r="F121" s="64"/>
      <c r="G121" s="64"/>
      <c r="H121" s="64"/>
      <c r="I121" s="64"/>
      <c r="J121" s="90"/>
      <c r="K121" s="49" t="s">
        <v>227</v>
      </c>
      <c r="L121" s="52">
        <f>(IF(B112&gt;3,(I112/(B112+2)+L120),0))</f>
        <v>0</v>
      </c>
    </row>
    <row r="122" spans="1:12" ht="15.75" x14ac:dyDescent="0.25">
      <c r="A122" s="62" t="s">
        <v>228</v>
      </c>
      <c r="B122" s="63"/>
      <c r="C122" s="55">
        <v>1</v>
      </c>
      <c r="D122" s="64">
        <f ca="1">((100/I112)*C122)/100</f>
        <v>0.14285714285714288</v>
      </c>
      <c r="E122" s="64"/>
      <c r="F122" s="64"/>
      <c r="G122" s="64"/>
      <c r="H122" s="64"/>
      <c r="I122" s="64"/>
      <c r="J122" s="90"/>
      <c r="K122" s="49" t="s">
        <v>229</v>
      </c>
      <c r="L122" s="51">
        <f>(IF(B112&gt;4,(I112/(B112+2)+L121),0))</f>
        <v>0</v>
      </c>
    </row>
    <row r="123" spans="1:12" ht="15.75" x14ac:dyDescent="0.25">
      <c r="A123" s="62" t="s">
        <v>230</v>
      </c>
      <c r="B123" s="63" t="s">
        <v>230</v>
      </c>
      <c r="C123" s="55">
        <v>0</v>
      </c>
      <c r="D123" s="64">
        <f ca="1">((100/(I112))*C123)/100</f>
        <v>0</v>
      </c>
      <c r="E123" s="64"/>
      <c r="F123" s="64"/>
      <c r="G123" s="64"/>
      <c r="H123" s="64"/>
      <c r="I123" s="64"/>
      <c r="J123" s="90"/>
      <c r="K123" s="49" t="s">
        <v>147</v>
      </c>
      <c r="L123" s="51">
        <f ca="1">(IF(B112=1,(I112/(B112+3)+L118),IF(B112=0,(I112/4+L118),IF(B112&gt;1,0))))</f>
        <v>5.25</v>
      </c>
    </row>
    <row r="124" spans="1:12" ht="16.5" thickBot="1" x14ac:dyDescent="0.3">
      <c r="A124" s="73" t="s">
        <v>231</v>
      </c>
      <c r="B124" s="74"/>
      <c r="C124" s="57">
        <v>0</v>
      </c>
      <c r="D124" s="75">
        <f ca="1">((100/(I112))*C124)/100</f>
        <v>0</v>
      </c>
      <c r="E124" s="75"/>
      <c r="F124" s="75"/>
      <c r="G124" s="75"/>
      <c r="H124" s="75"/>
      <c r="I124" s="75"/>
      <c r="J124" s="91"/>
      <c r="K124" s="49" t="s">
        <v>148</v>
      </c>
      <c r="L124" s="51">
        <f ca="1">(IF(B112&gt;1.5,(I112/(B112+2)+L118+MAX(0,L119-L118)+MAX(0,L120-L119)+MAX(0,L121-L120)+MAX(0,L122-L121)+MAX(0,L123-L122)),IF(B112=1,(I112/(B112+3)+L123),IF(B112=0,I112/4+L123))))</f>
        <v>7</v>
      </c>
    </row>
    <row r="125" spans="1:12" ht="15.75" x14ac:dyDescent="0.25">
      <c r="A125" s="76" t="s">
        <v>208</v>
      </c>
      <c r="B125" s="77"/>
      <c r="C125" s="78" t="s">
        <v>243</v>
      </c>
      <c r="D125" s="78"/>
      <c r="E125" s="78"/>
      <c r="F125" s="78"/>
      <c r="G125" s="78"/>
      <c r="H125" s="78"/>
      <c r="I125" s="78"/>
      <c r="J125" s="79"/>
      <c r="K125" s="46" t="str">
        <f ca="1">(IF(F129&gt;99%,"All work completed. Please provide OC.",IF(F129&gt;89.8%,"Plinth, RCC, Brick, Plaster, Flooring, Painting work Completed. Finishing work is in process.",IF(F129&lt;94%,(IF(C129=0,"Work not yet Started.",IF(D129=25%,"Piling work in process",IF(D129=50%,"Excavation work in process",IF(D129=100%,"Excavation work Completed. ","0")))&amp;(IF(C130=0%,"",IF(C130=L131,"Footing work is process",IF(C130=L132,"Footing work Completed",IF(C130=L133,"1st Basement Completed",IF(C130=L134,"1st &amp; 2nd Basement Completed",IF(C130=L135,"1st to 3rd Basement Completed",IF(C130=L136,"1st to 4th Basement Completed",IF(C130=L137,"Plinth work is process",IF(C130=L138,"Plinth work completed","0")))))))))))&amp;(IF(C131=(D126+G126+I126),", RCC Slab",IF(C131&gt;0,", RCC upto "&amp;C131&amp;" Slab",""))&amp;(IF(C132=I126,", Brickwork",IF(C132&gt;0,", Brickwork upto "&amp;C132&amp;" Floor",""))&amp;(IF(C133=I126,", Internal Plaster",IF(C133&gt;0,", Internal Plaster upto "&amp;C133&amp;" Floor",""))&amp;(IF(C134=I126,", External Plaster",IF(C134&gt;0,", External Plaster upto "&amp;C134&amp;" Floor",""))&amp;(IF(C135=I126,", Flooring",IF(C135&gt;0,", Flooring upto "&amp;C135&amp;" Floor",""))&amp;(IF(C136=I126,", Painting",IF(C136&gt;0,", Painting upto "&amp;C136&amp;" Floor",""))&amp;(IF(C137&gt;0,", Finishing upto "&amp;C137&amp;" Floor","")&amp;(IF(C131&gt;0.5," Completed",""))))))))))))))</f>
        <v>Excavation work Completed. Plinth work completed, RCC Slab, Brickwork, Internal Plaster, External Plaster, Flooring upto 6 Floor, Painting upto 5 Floor Completed</v>
      </c>
      <c r="L125" s="46"/>
    </row>
    <row r="126" spans="1:12" ht="15.75" x14ac:dyDescent="0.25">
      <c r="A126" s="47" t="s">
        <v>119</v>
      </c>
      <c r="B126" s="53">
        <v>0</v>
      </c>
      <c r="C126" s="48" t="s">
        <v>121</v>
      </c>
      <c r="D126" s="48">
        <v>1</v>
      </c>
      <c r="E126" s="80" t="s">
        <v>120</v>
      </c>
      <c r="F126" s="80"/>
      <c r="G126" s="48">
        <v>0</v>
      </c>
      <c r="H126" s="48" t="s">
        <v>209</v>
      </c>
      <c r="I126" s="80">
        <f ca="1">--TRIM(RIGHT(SUBSTITUTE(LEFT(C125,_xlfn.AGGREGATE(16,6,FIND({0,1,2,3,4,5,6,7,8,9},C125,ROW(INDIRECT("1:"&amp;LEN(C125)))),1))," ",REPT(" ",LEN(C125))),LEN(C125)))</f>
        <v>7</v>
      </c>
      <c r="J126" s="81"/>
      <c r="K126" s="46"/>
      <c r="L126" s="46"/>
    </row>
    <row r="127" spans="1:12" ht="54.75" customHeight="1" x14ac:dyDescent="0.25">
      <c r="A127" s="82" t="s">
        <v>210</v>
      </c>
      <c r="B127" s="83"/>
      <c r="C127" s="84" t="str">
        <f ca="1">K125</f>
        <v>Excavation work Completed. Plinth work completed, RCC Slab, Brickwork, Internal Plaster, External Plaster, Flooring upto 6 Floor, Painting upto 5 Floor Completed</v>
      </c>
      <c r="D127" s="84"/>
      <c r="E127" s="84"/>
      <c r="F127" s="84"/>
      <c r="G127" s="84"/>
      <c r="H127" s="84"/>
      <c r="I127" s="84"/>
      <c r="J127" s="85"/>
      <c r="K127" s="46" t="s">
        <v>211</v>
      </c>
      <c r="L127" s="46"/>
    </row>
    <row r="128" spans="1:12" ht="15.75" x14ac:dyDescent="0.25">
      <c r="A128" s="86" t="s">
        <v>30</v>
      </c>
      <c r="B128" s="87"/>
      <c r="C128" s="54" t="s">
        <v>212</v>
      </c>
      <c r="D128" s="88" t="s">
        <v>213</v>
      </c>
      <c r="E128" s="88"/>
      <c r="F128" s="88" t="s">
        <v>214</v>
      </c>
      <c r="G128" s="88"/>
      <c r="H128" s="88" t="s">
        <v>215</v>
      </c>
      <c r="I128" s="88"/>
      <c r="J128" s="89"/>
      <c r="K128" s="49" t="s">
        <v>216</v>
      </c>
      <c r="L128" s="50">
        <f ca="1">I126*25%</f>
        <v>1.75</v>
      </c>
    </row>
    <row r="129" spans="1:12" ht="15.75" x14ac:dyDescent="0.25">
      <c r="A129" s="62" t="s">
        <v>217</v>
      </c>
      <c r="B129" s="63"/>
      <c r="C129" s="55">
        <f ca="1">L130</f>
        <v>7</v>
      </c>
      <c r="D129" s="64">
        <f ca="1">((100/I126)*C129)/100</f>
        <v>1</v>
      </c>
      <c r="E129" s="64"/>
      <c r="F129" s="64">
        <f ca="1">(((C130/I126*10)+(40/(D126+G126+I126)*C131)+(7.5/(I126)*C132)+(7.5/(I126)*C133)+(10/I126*C134)+(10/I126*C135)+(5/I126*C136)+(5/I126*C137)+(5/I126*C138))/100)</f>
        <v>0.87142857142857144</v>
      </c>
      <c r="G129" s="64"/>
      <c r="H129" s="64">
        <f ca="1">((((C129/I126)*20)+((C130/I126)*25)+(30/(I126+G126+D126)*C131)+(5/I126*C132)+(5/I126*C133)+(5/I126*C134)+(5/I126*C135)+(0/I126*C136)+(0/I126*C137)+(5/I126*C138))/100)</f>
        <v>0.94285714285714295</v>
      </c>
      <c r="I129" s="64"/>
      <c r="J129" s="90"/>
      <c r="K129" s="49" t="s">
        <v>141</v>
      </c>
      <c r="L129" s="49">
        <f ca="1">I126*50%</f>
        <v>3.5</v>
      </c>
    </row>
    <row r="130" spans="1:12" ht="15.75" x14ac:dyDescent="0.25">
      <c r="A130" s="62" t="s">
        <v>31</v>
      </c>
      <c r="B130" s="63"/>
      <c r="C130" s="56">
        <f ca="1">L138</f>
        <v>7</v>
      </c>
      <c r="D130" s="64">
        <f ca="1">((100/I126)*C130)/100</f>
        <v>1</v>
      </c>
      <c r="E130" s="64"/>
      <c r="F130" s="64"/>
      <c r="G130" s="64"/>
      <c r="H130" s="64"/>
      <c r="I130" s="64"/>
      <c r="J130" s="90"/>
      <c r="K130" s="49" t="s">
        <v>144</v>
      </c>
      <c r="L130" s="49">
        <f ca="1">I126</f>
        <v>7</v>
      </c>
    </row>
    <row r="131" spans="1:12" ht="15.75" x14ac:dyDescent="0.25">
      <c r="A131" s="92" t="s">
        <v>218</v>
      </c>
      <c r="B131" s="93"/>
      <c r="C131" s="56">
        <f ca="1">D126+I126</f>
        <v>8</v>
      </c>
      <c r="D131" s="64">
        <f ca="1">((100/(D126+G126+I126))*C131)/100</f>
        <v>1</v>
      </c>
      <c r="E131" s="64"/>
      <c r="F131" s="64"/>
      <c r="G131" s="64"/>
      <c r="H131" s="64"/>
      <c r="I131" s="64"/>
      <c r="J131" s="90"/>
      <c r="K131" s="49" t="s">
        <v>145</v>
      </c>
      <c r="L131" s="51">
        <f ca="1">(IF(B126&gt;1,(I126/(B126+2)),I126/4))</f>
        <v>1.75</v>
      </c>
    </row>
    <row r="132" spans="1:12" ht="15.75" x14ac:dyDescent="0.25">
      <c r="A132" s="62" t="s">
        <v>219</v>
      </c>
      <c r="B132" s="63" t="s">
        <v>220</v>
      </c>
      <c r="C132" s="55">
        <v>7</v>
      </c>
      <c r="D132" s="64">
        <f ca="1">((100/I126)*C132)/100</f>
        <v>1</v>
      </c>
      <c r="E132" s="64"/>
      <c r="F132" s="64"/>
      <c r="G132" s="64"/>
      <c r="H132" s="64"/>
      <c r="I132" s="64"/>
      <c r="J132" s="90"/>
      <c r="K132" s="49" t="s">
        <v>146</v>
      </c>
      <c r="L132" s="51">
        <f ca="1">(IF(B126&gt;1,(I126/(B126+2)+L131),I126/4+L131))</f>
        <v>3.5</v>
      </c>
    </row>
    <row r="133" spans="1:12" ht="15.75" x14ac:dyDescent="0.25">
      <c r="A133" s="62" t="s">
        <v>221</v>
      </c>
      <c r="B133" s="63" t="s">
        <v>220</v>
      </c>
      <c r="C133" s="55">
        <v>7</v>
      </c>
      <c r="D133" s="64">
        <f ca="1">((100/I126)*C133)/100</f>
        <v>1</v>
      </c>
      <c r="E133" s="64"/>
      <c r="F133" s="64"/>
      <c r="G133" s="64"/>
      <c r="H133" s="64"/>
      <c r="I133" s="64"/>
      <c r="J133" s="90"/>
      <c r="K133" s="49" t="s">
        <v>222</v>
      </c>
      <c r="L133" s="51">
        <f>(IF(B126&gt;1,(I126/(B126+2)+L132),0))</f>
        <v>0</v>
      </c>
    </row>
    <row r="134" spans="1:12" ht="15.75" x14ac:dyDescent="0.25">
      <c r="A134" s="62" t="s">
        <v>223</v>
      </c>
      <c r="B134" s="63" t="s">
        <v>224</v>
      </c>
      <c r="C134" s="55">
        <v>7</v>
      </c>
      <c r="D134" s="64">
        <f ca="1">((100/(I126))*C134)/100</f>
        <v>1</v>
      </c>
      <c r="E134" s="64"/>
      <c r="F134" s="64"/>
      <c r="G134" s="64"/>
      <c r="H134" s="64"/>
      <c r="I134" s="64"/>
      <c r="J134" s="90"/>
      <c r="K134" s="49" t="s">
        <v>225</v>
      </c>
      <c r="L134" s="51">
        <f>(IF(B126&gt;2,(I126/(B126+2)+L133),0))</f>
        <v>0</v>
      </c>
    </row>
    <row r="135" spans="1:12" ht="15.75" x14ac:dyDescent="0.25">
      <c r="A135" s="62" t="s">
        <v>226</v>
      </c>
      <c r="B135" s="63" t="s">
        <v>226</v>
      </c>
      <c r="C135" s="55">
        <v>6</v>
      </c>
      <c r="D135" s="64">
        <f ca="1">((100/I126)*C135)/100</f>
        <v>0.85714285714285721</v>
      </c>
      <c r="E135" s="64"/>
      <c r="F135" s="64"/>
      <c r="G135" s="64"/>
      <c r="H135" s="64"/>
      <c r="I135" s="64"/>
      <c r="J135" s="90"/>
      <c r="K135" s="49" t="s">
        <v>227</v>
      </c>
      <c r="L135" s="52">
        <f>(IF(B126&gt;3,(I126/(B126+2)+L134),0))</f>
        <v>0</v>
      </c>
    </row>
    <row r="136" spans="1:12" ht="15.75" x14ac:dyDescent="0.25">
      <c r="A136" s="62" t="s">
        <v>228</v>
      </c>
      <c r="B136" s="63"/>
      <c r="C136" s="55">
        <v>5</v>
      </c>
      <c r="D136" s="64">
        <f ca="1">((100/I126)*C136)/100</f>
        <v>0.7142857142857143</v>
      </c>
      <c r="E136" s="64"/>
      <c r="F136" s="64"/>
      <c r="G136" s="64"/>
      <c r="H136" s="64"/>
      <c r="I136" s="64"/>
      <c r="J136" s="90"/>
      <c r="K136" s="49" t="s">
        <v>229</v>
      </c>
      <c r="L136" s="51">
        <f>(IF(B126&gt;4,(I126/(B126+2)+L135),0))</f>
        <v>0</v>
      </c>
    </row>
    <row r="137" spans="1:12" ht="15.75" x14ac:dyDescent="0.25">
      <c r="A137" s="62" t="s">
        <v>230</v>
      </c>
      <c r="B137" s="63" t="s">
        <v>230</v>
      </c>
      <c r="C137" s="55">
        <v>0</v>
      </c>
      <c r="D137" s="64">
        <f ca="1">((100/(I126))*C137)/100</f>
        <v>0</v>
      </c>
      <c r="E137" s="64"/>
      <c r="F137" s="64"/>
      <c r="G137" s="64"/>
      <c r="H137" s="64"/>
      <c r="I137" s="64"/>
      <c r="J137" s="90"/>
      <c r="K137" s="49" t="s">
        <v>147</v>
      </c>
      <c r="L137" s="51">
        <f ca="1">(IF(B126=1,(I126/(B126+3)+L132),IF(B126=0,(I126/4+L132),IF(B126&gt;1,0))))</f>
        <v>5.25</v>
      </c>
    </row>
    <row r="138" spans="1:12" ht="16.5" thickBot="1" x14ac:dyDescent="0.3">
      <c r="A138" s="73" t="s">
        <v>231</v>
      </c>
      <c r="B138" s="74"/>
      <c r="C138" s="57">
        <v>0</v>
      </c>
      <c r="D138" s="75">
        <f ca="1">((100/(I126))*C138)/100</f>
        <v>0</v>
      </c>
      <c r="E138" s="75"/>
      <c r="F138" s="75"/>
      <c r="G138" s="75"/>
      <c r="H138" s="75"/>
      <c r="I138" s="75"/>
      <c r="J138" s="91"/>
      <c r="K138" s="49" t="s">
        <v>148</v>
      </c>
      <c r="L138" s="51">
        <f ca="1">(IF(B126&gt;1.5,(I126/(B126+2)+L132+MAX(0,L133-L132)+MAX(0,L134-L133)+MAX(0,L135-L134)+MAX(0,L136-L135)+MAX(0,L137-L136)),IF(B126=1,(I126/(B126+3)+L137),IF(B126=0,I126/4+L137))))</f>
        <v>7</v>
      </c>
    </row>
    <row r="139" spans="1:12" ht="15.75" x14ac:dyDescent="0.25">
      <c r="A139" s="76" t="s">
        <v>208</v>
      </c>
      <c r="B139" s="77"/>
      <c r="C139" s="78" t="s">
        <v>242</v>
      </c>
      <c r="D139" s="78"/>
      <c r="E139" s="78"/>
      <c r="F139" s="78"/>
      <c r="G139" s="78"/>
      <c r="H139" s="78"/>
      <c r="I139" s="78"/>
      <c r="J139" s="79"/>
      <c r="K139" s="46" t="str">
        <f ca="1">(IF(F143&gt;99%,"All work completed. Please provide OC.",IF(F143&gt;89.8%,"Plinth, RCC, Brick, Plaster, Flooring, Painting work Completed. Finishing work is in process.",IF(F143&lt;94%,(IF(C143=0,"Work not yet Started.",IF(D143=25%,"Piling work in process",IF(D143=50%,"Excavation work in process",IF(D143=100%,"Excavation work Completed. ","0")))&amp;(IF(C144=0%,"",IF(C144=L145,"Footing work is process",IF(C144=L146,"Footing work Completed",IF(C144=L147,"1st Basement Completed",IF(C144=L148,"1st &amp; 2nd Basement Completed",IF(C144=L149,"1st to 3rd Basement Completed",IF(C144=L150,"1st to 4th Basement Completed",IF(C144=L151,"Plinth work is process",IF(C144=L152,"Plinth work completed","0")))))))))))&amp;(IF(C145=(D140+G140+I140),", RCC Slab",IF(C145&gt;0,", RCC upto "&amp;C145&amp;" Slab",""))&amp;(IF(C146=I140,", Brickwork",IF(C146&gt;0,", Brickwork upto "&amp;C146&amp;" Floor",""))&amp;(IF(C147=I140,", Internal Plaster",IF(C147&gt;0,", Internal Plaster upto "&amp;C147&amp;" Floor",""))&amp;(IF(C148=I140,", External Plaster",IF(C148&gt;0,", External Plaster upto "&amp;C148&amp;" Floor",""))&amp;(IF(C149=I140,", Flooring",IF(C149&gt;0,", Flooring upto "&amp;C149&amp;" Floor",""))&amp;(IF(C150=I140,", Painting",IF(C150&gt;0,", Painting upto "&amp;C150&amp;" Floor",""))&amp;(IF(C151&gt;0,", Finishing upto "&amp;C151&amp;" Floor","")&amp;(IF(C145&gt;0.5," Completed",""))))))))))))))</f>
        <v>Excavation work Completed. Plinth work completed, RCC Slab, Brickwork, Internal Plaster, External Plaster upto 5 Floor, Flooring upto 1 Floor Completed</v>
      </c>
      <c r="L139" s="46"/>
    </row>
    <row r="140" spans="1:12" ht="15.75" x14ac:dyDescent="0.25">
      <c r="A140" s="47" t="s">
        <v>119</v>
      </c>
      <c r="B140" s="53">
        <v>0</v>
      </c>
      <c r="C140" s="48" t="s">
        <v>121</v>
      </c>
      <c r="D140" s="48">
        <v>1</v>
      </c>
      <c r="E140" s="80" t="s">
        <v>120</v>
      </c>
      <c r="F140" s="80"/>
      <c r="G140" s="48">
        <v>0</v>
      </c>
      <c r="H140" s="48" t="s">
        <v>209</v>
      </c>
      <c r="I140" s="80">
        <f ca="1">--TRIM(RIGHT(SUBSTITUTE(LEFT(C139,_xlfn.AGGREGATE(16,6,FIND({0,1,2,3,4,5,6,7,8,9},C139,ROW(INDIRECT("1:"&amp;LEN(C139)))),1))," ",REPT(" ",LEN(C139))),LEN(C139)))</f>
        <v>7</v>
      </c>
      <c r="J140" s="81"/>
      <c r="K140" s="46"/>
      <c r="L140" s="46"/>
    </row>
    <row r="141" spans="1:12" ht="36" customHeight="1" x14ac:dyDescent="0.25">
      <c r="A141" s="82" t="s">
        <v>210</v>
      </c>
      <c r="B141" s="83"/>
      <c r="C141" s="84" t="str">
        <f ca="1">K139</f>
        <v>Excavation work Completed. Plinth work completed, RCC Slab, Brickwork, Internal Plaster, External Plaster upto 5 Floor, Flooring upto 1 Floor Completed</v>
      </c>
      <c r="D141" s="84"/>
      <c r="E141" s="84"/>
      <c r="F141" s="84"/>
      <c r="G141" s="84"/>
      <c r="H141" s="84"/>
      <c r="I141" s="84"/>
      <c r="J141" s="85"/>
      <c r="K141" s="46" t="s">
        <v>211</v>
      </c>
      <c r="L141" s="46"/>
    </row>
    <row r="142" spans="1:12" ht="15.75" x14ac:dyDescent="0.25">
      <c r="A142" s="86" t="s">
        <v>30</v>
      </c>
      <c r="B142" s="87"/>
      <c r="C142" s="54" t="s">
        <v>212</v>
      </c>
      <c r="D142" s="88" t="s">
        <v>213</v>
      </c>
      <c r="E142" s="88"/>
      <c r="F142" s="88" t="s">
        <v>214</v>
      </c>
      <c r="G142" s="88"/>
      <c r="H142" s="88" t="s">
        <v>215</v>
      </c>
      <c r="I142" s="88"/>
      <c r="J142" s="89"/>
      <c r="K142" s="49" t="s">
        <v>216</v>
      </c>
      <c r="L142" s="50">
        <f ca="1">I140*25%</f>
        <v>1.75</v>
      </c>
    </row>
    <row r="143" spans="1:12" ht="15.75" x14ac:dyDescent="0.25">
      <c r="A143" s="62" t="s">
        <v>217</v>
      </c>
      <c r="B143" s="63"/>
      <c r="C143" s="55">
        <f ca="1">L144</f>
        <v>7</v>
      </c>
      <c r="D143" s="64">
        <f ca="1">((100/I140)*C143)/100</f>
        <v>1</v>
      </c>
      <c r="E143" s="64"/>
      <c r="F143" s="64">
        <f ca="1">(((C144/I140*10)+(40/(D140+G140+I140)*C145)+(7.5/(I140)*C146)+(7.5/(I140)*C147)+(10/I140*C148)+(10/I140*C149)+(5/I140*C150)+(5/I140*C151)+(5/I140*C152))/100)</f>
        <v>0.73571428571428565</v>
      </c>
      <c r="G143" s="64"/>
      <c r="H143" s="64">
        <f ca="1">((((C143/I140)*20)+((C144/I140)*25)+(30/(I140+G140+D140)*C145)+(5/I140*C146)+(5/I140*C147)+(5/I140*C148)+(5/I140*C149)+(0/I140*C150)+(0/I140*C151)+(5/I140*C152))/100)</f>
        <v>0.89285714285714279</v>
      </c>
      <c r="I143" s="64"/>
      <c r="J143" s="90"/>
      <c r="K143" s="49" t="s">
        <v>141</v>
      </c>
      <c r="L143" s="49">
        <f ca="1">I140*50%</f>
        <v>3.5</v>
      </c>
    </row>
    <row r="144" spans="1:12" ht="15.75" x14ac:dyDescent="0.25">
      <c r="A144" s="62" t="s">
        <v>31</v>
      </c>
      <c r="B144" s="63"/>
      <c r="C144" s="56">
        <f ca="1">L152</f>
        <v>7</v>
      </c>
      <c r="D144" s="64">
        <f ca="1">((100/I140)*C144)/100</f>
        <v>1</v>
      </c>
      <c r="E144" s="64"/>
      <c r="F144" s="64"/>
      <c r="G144" s="64"/>
      <c r="H144" s="64"/>
      <c r="I144" s="64"/>
      <c r="J144" s="90"/>
      <c r="K144" s="49" t="s">
        <v>144</v>
      </c>
      <c r="L144" s="49">
        <f ca="1">I140</f>
        <v>7</v>
      </c>
    </row>
    <row r="145" spans="1:12" ht="15.75" x14ac:dyDescent="0.25">
      <c r="A145" s="92" t="s">
        <v>218</v>
      </c>
      <c r="B145" s="93"/>
      <c r="C145" s="56">
        <f ca="1">D140+I140</f>
        <v>8</v>
      </c>
      <c r="D145" s="64">
        <f ca="1">((100/(D140+G140+I140))*C145)/100</f>
        <v>1</v>
      </c>
      <c r="E145" s="64"/>
      <c r="F145" s="64"/>
      <c r="G145" s="64"/>
      <c r="H145" s="64"/>
      <c r="I145" s="64"/>
      <c r="J145" s="90"/>
      <c r="K145" s="49" t="s">
        <v>145</v>
      </c>
      <c r="L145" s="51">
        <f ca="1">(IF(B140&gt;1,(I140/(B140+2)),I140/4))</f>
        <v>1.75</v>
      </c>
    </row>
    <row r="146" spans="1:12" ht="15.75" x14ac:dyDescent="0.25">
      <c r="A146" s="62" t="s">
        <v>219</v>
      </c>
      <c r="B146" s="63" t="s">
        <v>220</v>
      </c>
      <c r="C146" s="55">
        <v>7</v>
      </c>
      <c r="D146" s="64">
        <f ca="1">((100/I140)*C146)/100</f>
        <v>1</v>
      </c>
      <c r="E146" s="64"/>
      <c r="F146" s="64"/>
      <c r="G146" s="64"/>
      <c r="H146" s="64"/>
      <c r="I146" s="64"/>
      <c r="J146" s="90"/>
      <c r="K146" s="49" t="s">
        <v>146</v>
      </c>
      <c r="L146" s="51">
        <f ca="1">(IF(B140&gt;1,(I140/(B140+2)+L145),I140/4+L145))</f>
        <v>3.5</v>
      </c>
    </row>
    <row r="147" spans="1:12" ht="15.75" x14ac:dyDescent="0.25">
      <c r="A147" s="62" t="s">
        <v>221</v>
      </c>
      <c r="B147" s="63" t="s">
        <v>220</v>
      </c>
      <c r="C147" s="55">
        <v>7</v>
      </c>
      <c r="D147" s="64">
        <f ca="1">((100/I140)*C147)/100</f>
        <v>1</v>
      </c>
      <c r="E147" s="64"/>
      <c r="F147" s="64"/>
      <c r="G147" s="64"/>
      <c r="H147" s="64"/>
      <c r="I147" s="64"/>
      <c r="J147" s="90"/>
      <c r="K147" s="49" t="s">
        <v>222</v>
      </c>
      <c r="L147" s="51">
        <f>(IF(B140&gt;1,(I140/(B140+2)+L146),0))</f>
        <v>0</v>
      </c>
    </row>
    <row r="148" spans="1:12" ht="15.75" x14ac:dyDescent="0.25">
      <c r="A148" s="92" t="s">
        <v>223</v>
      </c>
      <c r="B148" s="93" t="s">
        <v>224</v>
      </c>
      <c r="C148" s="55">
        <v>5</v>
      </c>
      <c r="D148" s="64">
        <f ca="1">((100/(I140))*C148)/100</f>
        <v>0.7142857142857143</v>
      </c>
      <c r="E148" s="64"/>
      <c r="F148" s="64"/>
      <c r="G148" s="64"/>
      <c r="H148" s="64"/>
      <c r="I148" s="64"/>
      <c r="J148" s="90"/>
      <c r="K148" s="49" t="s">
        <v>225</v>
      </c>
      <c r="L148" s="51">
        <f>(IF(B140&gt;2,(I140/(B140+2)+L147),0))</f>
        <v>0</v>
      </c>
    </row>
    <row r="149" spans="1:12" ht="15.75" x14ac:dyDescent="0.25">
      <c r="A149" s="62" t="s">
        <v>226</v>
      </c>
      <c r="B149" s="63" t="s">
        <v>226</v>
      </c>
      <c r="C149" s="55">
        <v>1</v>
      </c>
      <c r="D149" s="64">
        <f ca="1">((100/I140)*C149)/100</f>
        <v>0.14285714285714288</v>
      </c>
      <c r="E149" s="64"/>
      <c r="F149" s="64"/>
      <c r="G149" s="64"/>
      <c r="H149" s="64"/>
      <c r="I149" s="64"/>
      <c r="J149" s="90"/>
      <c r="K149" s="49" t="s">
        <v>227</v>
      </c>
      <c r="L149" s="52">
        <f>(IF(B140&gt;3,(I140/(B140+2)+L148),0))</f>
        <v>0</v>
      </c>
    </row>
    <row r="150" spans="1:12" ht="15.75" x14ac:dyDescent="0.25">
      <c r="A150" s="62" t="s">
        <v>228</v>
      </c>
      <c r="B150" s="63"/>
      <c r="C150" s="55">
        <v>0</v>
      </c>
      <c r="D150" s="64">
        <f ca="1">((100/I140)*C150)/100</f>
        <v>0</v>
      </c>
      <c r="E150" s="64"/>
      <c r="F150" s="64"/>
      <c r="G150" s="64"/>
      <c r="H150" s="64"/>
      <c r="I150" s="64"/>
      <c r="J150" s="90"/>
      <c r="K150" s="49" t="s">
        <v>229</v>
      </c>
      <c r="L150" s="51">
        <f>(IF(B140&gt;4,(I140/(B140+2)+L149),0))</f>
        <v>0</v>
      </c>
    </row>
    <row r="151" spans="1:12" ht="15.75" x14ac:dyDescent="0.25">
      <c r="A151" s="62" t="s">
        <v>230</v>
      </c>
      <c r="B151" s="63" t="s">
        <v>230</v>
      </c>
      <c r="C151" s="55">
        <v>0</v>
      </c>
      <c r="D151" s="64">
        <f ca="1">((100/(I140))*C151)/100</f>
        <v>0</v>
      </c>
      <c r="E151" s="64"/>
      <c r="F151" s="64"/>
      <c r="G151" s="64"/>
      <c r="H151" s="64"/>
      <c r="I151" s="64"/>
      <c r="J151" s="90"/>
      <c r="K151" s="49" t="s">
        <v>147</v>
      </c>
      <c r="L151" s="51">
        <f ca="1">(IF(B140=1,(I140/(B140+3)+L146),IF(B140=0,(I140/4+L146),IF(B140&gt;1,0))))</f>
        <v>5.25</v>
      </c>
    </row>
    <row r="152" spans="1:12" ht="16.5" thickBot="1" x14ac:dyDescent="0.3">
      <c r="A152" s="73" t="s">
        <v>231</v>
      </c>
      <c r="B152" s="74"/>
      <c r="C152" s="57">
        <v>0</v>
      </c>
      <c r="D152" s="75">
        <f ca="1">((100/(I140))*C152)/100</f>
        <v>0</v>
      </c>
      <c r="E152" s="75"/>
      <c r="F152" s="75"/>
      <c r="G152" s="75"/>
      <c r="H152" s="75"/>
      <c r="I152" s="75"/>
      <c r="J152" s="91"/>
      <c r="K152" s="49" t="s">
        <v>148</v>
      </c>
      <c r="L152" s="51">
        <f ca="1">(IF(B140&gt;1.5,(I140/(B140+2)+L146+MAX(0,L147-L146)+MAX(0,L148-L147)+MAX(0,L149-L148)+MAX(0,L150-L149)+MAX(0,L151-L150)),IF(B140=1,(I140/(B140+3)+L151),IF(B140=0,I140/4+L151))))</f>
        <v>7</v>
      </c>
    </row>
    <row r="153" spans="1:12" ht="15.75" x14ac:dyDescent="0.25">
      <c r="A153" s="76" t="s">
        <v>208</v>
      </c>
      <c r="B153" s="77"/>
      <c r="C153" s="78" t="s">
        <v>241</v>
      </c>
      <c r="D153" s="78"/>
      <c r="E153" s="78"/>
      <c r="F153" s="78"/>
      <c r="G153" s="78"/>
      <c r="H153" s="78"/>
      <c r="I153" s="78"/>
      <c r="J153" s="79"/>
      <c r="K153" s="46" t="str">
        <f ca="1">(IF(F157&gt;99%,"All work completed. Please provide OC.",IF(F157&gt;89.8%,"Plinth, RCC, Brick, Plaster, Flooring, Painting work Completed. Finishing work is in process.",IF(F157&lt;94%,(IF(C157=0,"Work not yet Started.",IF(D157=25%,"Piling work in process",IF(D157=50%,"Excavation work in process",IF(D157=100%,"Excavation work Completed. ","0")))&amp;(IF(C158=0%,"",IF(C158=L159,"Footing work is process",IF(C158=L160,"Footing work Completed",IF(C158=L161,"1st Basement Completed",IF(C158=L162,"1st &amp; 2nd Basement Completed",IF(C158=L163,"1st to 3rd Basement Completed",IF(C158=L164,"1st to 4th Basement Completed",IF(C158=L165,"Plinth work is process",IF(C158=L166,"Plinth work completed","0")))))))))))&amp;(IF(C159=(D154+G154+I154),", RCC Slab",IF(C159&gt;0,", RCC upto "&amp;C159&amp;" Slab",""))&amp;(IF(C160=I154,", Brickwork",IF(C160&gt;0,", Brickwork upto "&amp;C160&amp;" Floor",""))&amp;(IF(C161=I154,", Internal Plaster",IF(C161&gt;0,", Internal Plaster upto "&amp;C161&amp;" Floor",""))&amp;(IF(C162=I154,", External Plaster",IF(C162&gt;0,", External Plaster upto "&amp;C162&amp;" Floor",""))&amp;(IF(C163=I154,", Flooring",IF(C163&gt;0,", Flooring upto "&amp;C163&amp;" Floor",""))&amp;(IF(C164=I154,", Painting",IF(C164&gt;0,", Painting upto "&amp;C164&amp;" Floor",""))&amp;(IF(C165&gt;0,", Finishing upto "&amp;C165&amp;" Floor","")&amp;(IF(C159&gt;0.5," Completed",""))))))))))))))</f>
        <v>Excavation work Completed. Plinth work completed, RCC Slab, Brickwork, Internal Plaster, External Plaster, Flooring upto 6 Floor, Painting upto 5 Floor Completed</v>
      </c>
      <c r="L153" s="46"/>
    </row>
    <row r="154" spans="1:12" ht="15.75" x14ac:dyDescent="0.25">
      <c r="A154" s="47" t="s">
        <v>119</v>
      </c>
      <c r="B154" s="53">
        <v>0</v>
      </c>
      <c r="C154" s="48" t="s">
        <v>121</v>
      </c>
      <c r="D154" s="48">
        <v>1</v>
      </c>
      <c r="E154" s="80" t="s">
        <v>120</v>
      </c>
      <c r="F154" s="80"/>
      <c r="G154" s="48">
        <v>0</v>
      </c>
      <c r="H154" s="48" t="s">
        <v>209</v>
      </c>
      <c r="I154" s="80">
        <f ca="1">--TRIM(RIGHT(SUBSTITUTE(LEFT(C153,_xlfn.AGGREGATE(16,6,FIND({0,1,2,3,4,5,6,7,8,9},C153,ROW(INDIRECT("1:"&amp;LEN(C153)))),1))," ",REPT(" ",LEN(C153))),LEN(C153)))</f>
        <v>7</v>
      </c>
      <c r="J154" s="81"/>
      <c r="K154" s="46"/>
      <c r="L154" s="46"/>
    </row>
    <row r="155" spans="1:12" ht="51" customHeight="1" x14ac:dyDescent="0.25">
      <c r="A155" s="82" t="s">
        <v>210</v>
      </c>
      <c r="B155" s="83"/>
      <c r="C155" s="84" t="str">
        <f ca="1">K153</f>
        <v>Excavation work Completed. Plinth work completed, RCC Slab, Brickwork, Internal Plaster, External Plaster, Flooring upto 6 Floor, Painting upto 5 Floor Completed</v>
      </c>
      <c r="D155" s="84"/>
      <c r="E155" s="84"/>
      <c r="F155" s="84"/>
      <c r="G155" s="84"/>
      <c r="H155" s="84"/>
      <c r="I155" s="84"/>
      <c r="J155" s="85"/>
      <c r="K155" s="46" t="s">
        <v>211</v>
      </c>
      <c r="L155" s="46"/>
    </row>
    <row r="156" spans="1:12" ht="15.75" x14ac:dyDescent="0.25">
      <c r="A156" s="86" t="s">
        <v>30</v>
      </c>
      <c r="B156" s="87"/>
      <c r="C156" s="54" t="s">
        <v>212</v>
      </c>
      <c r="D156" s="88" t="s">
        <v>213</v>
      </c>
      <c r="E156" s="88"/>
      <c r="F156" s="88" t="s">
        <v>214</v>
      </c>
      <c r="G156" s="88"/>
      <c r="H156" s="88" t="s">
        <v>215</v>
      </c>
      <c r="I156" s="88"/>
      <c r="J156" s="89"/>
      <c r="K156" s="49" t="s">
        <v>216</v>
      </c>
      <c r="L156" s="50">
        <f ca="1">I154*25%</f>
        <v>1.75</v>
      </c>
    </row>
    <row r="157" spans="1:12" ht="15.75" x14ac:dyDescent="0.25">
      <c r="A157" s="62" t="s">
        <v>217</v>
      </c>
      <c r="B157" s="63"/>
      <c r="C157" s="55">
        <f ca="1">L158</f>
        <v>7</v>
      </c>
      <c r="D157" s="64">
        <f ca="1">((100/I154)*C157)/100</f>
        <v>1</v>
      </c>
      <c r="E157" s="64"/>
      <c r="F157" s="64">
        <f ca="1">(((C158/I154*10)+(40/(D154+G154+I154)*C159)+(7.5/(I154)*C160)+(7.5/(I154)*C161)+(10/I154*C162)+(10/I154*C163)+(5/I154*C164)+(5/I154*C165)+(5/I154*C166))/100)</f>
        <v>0.87142857142857144</v>
      </c>
      <c r="G157" s="64"/>
      <c r="H157" s="64">
        <f ca="1">((((C157/I154)*20)+((C158/I154)*25)+(30/(I154+G154+D154)*C159)+(5/I154*C160)+(5/I154*C161)+(5/I154*C162)+(5/I154*C163)+(0/I154*C164)+(0/I154*C165)+(5/I154*C166))/100)</f>
        <v>0.94285714285714295</v>
      </c>
      <c r="I157" s="64"/>
      <c r="J157" s="90"/>
      <c r="K157" s="49" t="s">
        <v>141</v>
      </c>
      <c r="L157" s="49">
        <f ca="1">I154*50%</f>
        <v>3.5</v>
      </c>
    </row>
    <row r="158" spans="1:12" ht="15.75" x14ac:dyDescent="0.25">
      <c r="A158" s="62" t="s">
        <v>31</v>
      </c>
      <c r="B158" s="63"/>
      <c r="C158" s="56">
        <f ca="1">L166</f>
        <v>7</v>
      </c>
      <c r="D158" s="64">
        <f ca="1">((100/I154)*C158)/100</f>
        <v>1</v>
      </c>
      <c r="E158" s="64"/>
      <c r="F158" s="64"/>
      <c r="G158" s="64"/>
      <c r="H158" s="64"/>
      <c r="I158" s="64"/>
      <c r="J158" s="90"/>
      <c r="K158" s="49" t="s">
        <v>144</v>
      </c>
      <c r="L158" s="49">
        <f ca="1">I154</f>
        <v>7</v>
      </c>
    </row>
    <row r="159" spans="1:12" ht="15.75" x14ac:dyDescent="0.25">
      <c r="A159" s="92" t="s">
        <v>218</v>
      </c>
      <c r="B159" s="93"/>
      <c r="C159" s="56">
        <f ca="1">D154+I154</f>
        <v>8</v>
      </c>
      <c r="D159" s="64">
        <f ca="1">((100/(D154+G154+I154))*C159)/100</f>
        <v>1</v>
      </c>
      <c r="E159" s="64"/>
      <c r="F159" s="64"/>
      <c r="G159" s="64"/>
      <c r="H159" s="64"/>
      <c r="I159" s="64"/>
      <c r="J159" s="90"/>
      <c r="K159" s="49" t="s">
        <v>145</v>
      </c>
      <c r="L159" s="51">
        <f ca="1">(IF(B154&gt;1,(I154/(B154+2)),I154/4))</f>
        <v>1.75</v>
      </c>
    </row>
    <row r="160" spans="1:12" ht="15.75" x14ac:dyDescent="0.25">
      <c r="A160" s="62" t="s">
        <v>219</v>
      </c>
      <c r="B160" s="63" t="s">
        <v>220</v>
      </c>
      <c r="C160" s="55">
        <v>7</v>
      </c>
      <c r="D160" s="64">
        <f ca="1">((100/I154)*C160)/100</f>
        <v>1</v>
      </c>
      <c r="E160" s="64"/>
      <c r="F160" s="64"/>
      <c r="G160" s="64"/>
      <c r="H160" s="64"/>
      <c r="I160" s="64"/>
      <c r="J160" s="90"/>
      <c r="K160" s="49" t="s">
        <v>146</v>
      </c>
      <c r="L160" s="51">
        <f ca="1">(IF(B154&gt;1,(I154/(B154+2)+L159),I154/4+L159))</f>
        <v>3.5</v>
      </c>
    </row>
    <row r="161" spans="1:12" ht="15.75" x14ac:dyDescent="0.25">
      <c r="A161" s="62" t="s">
        <v>221</v>
      </c>
      <c r="B161" s="63" t="s">
        <v>220</v>
      </c>
      <c r="C161" s="55">
        <v>7</v>
      </c>
      <c r="D161" s="64">
        <f ca="1">((100/I154)*C161)/100</f>
        <v>1</v>
      </c>
      <c r="E161" s="64"/>
      <c r="F161" s="64"/>
      <c r="G161" s="64"/>
      <c r="H161" s="64"/>
      <c r="I161" s="64"/>
      <c r="J161" s="90"/>
      <c r="K161" s="49" t="s">
        <v>222</v>
      </c>
      <c r="L161" s="51">
        <f>(IF(B154&gt;1,(I154/(B154+2)+L160),0))</f>
        <v>0</v>
      </c>
    </row>
    <row r="162" spans="1:12" ht="15.75" x14ac:dyDescent="0.25">
      <c r="A162" s="92" t="s">
        <v>223</v>
      </c>
      <c r="B162" s="93" t="s">
        <v>224</v>
      </c>
      <c r="C162" s="55">
        <v>7</v>
      </c>
      <c r="D162" s="64">
        <f ca="1">((100/(I154))*C162)/100</f>
        <v>1</v>
      </c>
      <c r="E162" s="64"/>
      <c r="F162" s="64"/>
      <c r="G162" s="64"/>
      <c r="H162" s="64"/>
      <c r="I162" s="64"/>
      <c r="J162" s="90"/>
      <c r="K162" s="49" t="s">
        <v>225</v>
      </c>
      <c r="L162" s="51">
        <f>(IF(B154&gt;2,(I154/(B154+2)+L161),0))</f>
        <v>0</v>
      </c>
    </row>
    <row r="163" spans="1:12" ht="15.75" x14ac:dyDescent="0.25">
      <c r="A163" s="62" t="s">
        <v>226</v>
      </c>
      <c r="B163" s="63" t="s">
        <v>226</v>
      </c>
      <c r="C163" s="55">
        <v>6</v>
      </c>
      <c r="D163" s="64">
        <f ca="1">((100/I154)*C163)/100</f>
        <v>0.85714285714285721</v>
      </c>
      <c r="E163" s="64"/>
      <c r="F163" s="64"/>
      <c r="G163" s="64"/>
      <c r="H163" s="64"/>
      <c r="I163" s="64"/>
      <c r="J163" s="90"/>
      <c r="K163" s="49" t="s">
        <v>227</v>
      </c>
      <c r="L163" s="52">
        <f>(IF(B154&gt;3,(I154/(B154+2)+L162),0))</f>
        <v>0</v>
      </c>
    </row>
    <row r="164" spans="1:12" ht="15.75" x14ac:dyDescent="0.25">
      <c r="A164" s="62" t="s">
        <v>228</v>
      </c>
      <c r="B164" s="63"/>
      <c r="C164" s="55">
        <v>5</v>
      </c>
      <c r="D164" s="64">
        <f ca="1">((100/I154)*C164)/100</f>
        <v>0.7142857142857143</v>
      </c>
      <c r="E164" s="64"/>
      <c r="F164" s="64"/>
      <c r="G164" s="64"/>
      <c r="H164" s="64"/>
      <c r="I164" s="64"/>
      <c r="J164" s="90"/>
      <c r="K164" s="49" t="s">
        <v>229</v>
      </c>
      <c r="L164" s="51">
        <f>(IF(B154&gt;4,(I154/(B154+2)+L163),0))</f>
        <v>0</v>
      </c>
    </row>
    <row r="165" spans="1:12" ht="15.75" x14ac:dyDescent="0.25">
      <c r="A165" s="62" t="s">
        <v>230</v>
      </c>
      <c r="B165" s="63" t="s">
        <v>230</v>
      </c>
      <c r="C165" s="55">
        <v>0</v>
      </c>
      <c r="D165" s="64">
        <f ca="1">((100/(I154))*C165)/100</f>
        <v>0</v>
      </c>
      <c r="E165" s="64"/>
      <c r="F165" s="64"/>
      <c r="G165" s="64"/>
      <c r="H165" s="64"/>
      <c r="I165" s="64"/>
      <c r="J165" s="90"/>
      <c r="K165" s="49" t="s">
        <v>147</v>
      </c>
      <c r="L165" s="51">
        <f ca="1">(IF(B154=1,(I154/(B154+3)+L160),IF(B154=0,(I154/4+L160),IF(B154&gt;1,0))))</f>
        <v>5.25</v>
      </c>
    </row>
    <row r="166" spans="1:12" ht="16.5" thickBot="1" x14ac:dyDescent="0.3">
      <c r="A166" s="73" t="s">
        <v>231</v>
      </c>
      <c r="B166" s="74"/>
      <c r="C166" s="57">
        <v>0</v>
      </c>
      <c r="D166" s="75">
        <f ca="1">((100/(I154))*C166)/100</f>
        <v>0</v>
      </c>
      <c r="E166" s="75"/>
      <c r="F166" s="75"/>
      <c r="G166" s="75"/>
      <c r="H166" s="75"/>
      <c r="I166" s="75"/>
      <c r="J166" s="91"/>
      <c r="K166" s="49" t="s">
        <v>148</v>
      </c>
      <c r="L166" s="51">
        <f ca="1">(IF(B154&gt;1.5,(I154/(B154+2)+L160+MAX(0,L161-L160)+MAX(0,L162-L161)+MAX(0,L163-L162)+MAX(0,L164-L163)+MAX(0,L165-L164)),IF(B154=1,(I154/(B154+3)+L165),IF(B154=0,I154/4+L165))))</f>
        <v>7</v>
      </c>
    </row>
    <row r="167" spans="1:12" ht="15.75" x14ac:dyDescent="0.25">
      <c r="A167" s="76" t="s">
        <v>208</v>
      </c>
      <c r="B167" s="77"/>
      <c r="C167" s="78" t="s">
        <v>248</v>
      </c>
      <c r="D167" s="78"/>
      <c r="E167" s="78"/>
      <c r="F167" s="78"/>
      <c r="G167" s="78"/>
      <c r="H167" s="78"/>
      <c r="I167" s="78"/>
      <c r="J167" s="79"/>
      <c r="K167" s="46" t="str">
        <f ca="1">(IF(F171&gt;99%,"All work completed. Please provide OC.",IF(F171&gt;89.8%,"Plinth, RCC, Brick, Plaster, Flooring, Painting work Completed. Finishing work is in process.",IF(F171&lt;94%,(IF(C171=0,"Work not yet Started.",IF(D171=25%,"Piling work in process",IF(D171=50%,"Excavation work in process",IF(D171=100%,"Excavation work Completed. ","0")))&amp;(IF(C172=0%,"",IF(C172=L173,"Footing work is process",IF(C172=L174,"Footing work Completed",IF(C172=L175,"1st Basement Completed",IF(C172=L176,"1st &amp; 2nd Basement Completed",IF(C172=L177,"1st to 3rd Basement Completed",IF(C172=L178,"1st to 4th Basement Completed",IF(C172=L179,"Plinth work is process",IF(C172=L180,"Plinth work completed","0")))))))))))&amp;(IF(C173=(D168+G168+I168),", RCC Slab",IF(C173&gt;0,", RCC upto "&amp;C173&amp;" Slab",""))&amp;(IF(C174=I168,", Brickwork",IF(C174&gt;0,", Brickwork upto "&amp;C174&amp;" Floor",""))&amp;(IF(C175=I168,", Internal Plaster",IF(C175&gt;0,", Internal Plaster upto "&amp;C175&amp;" Floor",""))&amp;(IF(C176=I168,", External Plaster",IF(C176&gt;0,", External Plaster upto "&amp;C176&amp;" Floor",""))&amp;(IF(C177=I168,", Flooring",IF(C177&gt;0,", Flooring upto "&amp;C177&amp;" Floor",""))&amp;(IF(C178=I168,", Painting",IF(C178&gt;0,", Painting upto "&amp;C178&amp;" Floor",""))&amp;(IF(C179&gt;0,", Finishing upto "&amp;C179&amp;" Floor","")&amp;(IF(C173&gt;0.5," Completed",""))))))))))))))</f>
        <v>Excavation work Completed. Plinth work completed, RCC Slab, Brickwork, Internal Plaster upto 4 Floor, External Plaster upto 4 Floor, Flooring upto 0.5 Floor Completed</v>
      </c>
      <c r="L167" s="46"/>
    </row>
    <row r="168" spans="1:12" ht="15.75" x14ac:dyDescent="0.25">
      <c r="A168" s="47" t="s">
        <v>119</v>
      </c>
      <c r="B168" s="53">
        <v>0</v>
      </c>
      <c r="C168" s="48" t="s">
        <v>121</v>
      </c>
      <c r="D168" s="48">
        <v>1</v>
      </c>
      <c r="E168" s="80" t="s">
        <v>120</v>
      </c>
      <c r="F168" s="80"/>
      <c r="G168" s="48">
        <v>0</v>
      </c>
      <c r="H168" s="48" t="s">
        <v>209</v>
      </c>
      <c r="I168" s="80">
        <f ca="1">--TRIM(RIGHT(SUBSTITUTE(LEFT(C167,_xlfn.AGGREGATE(16,6,FIND({0,1,2,3,4,5,6,7,8,9},C167,ROW(INDIRECT("1:"&amp;LEN(C167)))),1))," ",REPT(" ",LEN(C167))),LEN(C167)))</f>
        <v>7</v>
      </c>
      <c r="J168" s="81"/>
      <c r="K168" s="46"/>
      <c r="L168" s="46"/>
    </row>
    <row r="169" spans="1:12" ht="53.25" customHeight="1" x14ac:dyDescent="0.25">
      <c r="A169" s="82" t="s">
        <v>210</v>
      </c>
      <c r="B169" s="83"/>
      <c r="C169" s="84" t="str">
        <f ca="1">K167</f>
        <v>Excavation work Completed. Plinth work completed, RCC Slab, Brickwork, Internal Plaster upto 4 Floor, External Plaster upto 4 Floor, Flooring upto 0.5 Floor Completed</v>
      </c>
      <c r="D169" s="84"/>
      <c r="E169" s="84"/>
      <c r="F169" s="84"/>
      <c r="G169" s="84"/>
      <c r="H169" s="84"/>
      <c r="I169" s="84"/>
      <c r="J169" s="85"/>
      <c r="K169" s="46" t="s">
        <v>211</v>
      </c>
      <c r="L169" s="46"/>
    </row>
    <row r="170" spans="1:12" ht="15.75" x14ac:dyDescent="0.25">
      <c r="A170" s="86" t="s">
        <v>30</v>
      </c>
      <c r="B170" s="87"/>
      <c r="C170" s="54" t="s">
        <v>212</v>
      </c>
      <c r="D170" s="88" t="s">
        <v>213</v>
      </c>
      <c r="E170" s="88"/>
      <c r="F170" s="88" t="s">
        <v>214</v>
      </c>
      <c r="G170" s="88"/>
      <c r="H170" s="88" t="s">
        <v>215</v>
      </c>
      <c r="I170" s="88"/>
      <c r="J170" s="89"/>
      <c r="K170" s="49" t="s">
        <v>216</v>
      </c>
      <c r="L170" s="50">
        <f ca="1">I168*25%</f>
        <v>1.75</v>
      </c>
    </row>
    <row r="171" spans="1:12" ht="15.75" x14ac:dyDescent="0.25">
      <c r="A171" s="62" t="s">
        <v>217</v>
      </c>
      <c r="B171" s="63"/>
      <c r="C171" s="55">
        <f ca="1">L172</f>
        <v>7</v>
      </c>
      <c r="D171" s="64">
        <f ca="1">((100/I168)*C171)/100</f>
        <v>1</v>
      </c>
      <c r="E171" s="64"/>
      <c r="F171" s="64">
        <f ca="1">(((C172/I168*10)+(40/(D168+G168+I168)*C173)+(7.5/(I168)*C174)+(7.5/(I168)*C175)+(10/I168*C176)+(10/I168*C177)+(5/I168*C178)+(5/I168*C179)+(5/I168*C180))/100)</f>
        <v>0.68214285714285705</v>
      </c>
      <c r="G171" s="64"/>
      <c r="H171" s="64">
        <f ca="1">((((C171/I168)*20)+((C172/I168)*25)+(30/(I168+G168+D168)*C173)+(5/I168*C174)+(5/I168*C175)+(5/I168*C176)+(5/I168*C177)+(0/I168*C178)+(0/I168*C179)+(5/I168*C180))/100)</f>
        <v>0.86071428571428588</v>
      </c>
      <c r="I171" s="64"/>
      <c r="J171" s="90"/>
      <c r="K171" s="49" t="s">
        <v>141</v>
      </c>
      <c r="L171" s="49">
        <f ca="1">I168*50%</f>
        <v>3.5</v>
      </c>
    </row>
    <row r="172" spans="1:12" ht="15.75" x14ac:dyDescent="0.25">
      <c r="A172" s="62" t="s">
        <v>31</v>
      </c>
      <c r="B172" s="63"/>
      <c r="C172" s="56">
        <f ca="1">L180</f>
        <v>7</v>
      </c>
      <c r="D172" s="64">
        <f ca="1">((100/I168)*C172)/100</f>
        <v>1</v>
      </c>
      <c r="E172" s="64"/>
      <c r="F172" s="64"/>
      <c r="G172" s="64"/>
      <c r="H172" s="64"/>
      <c r="I172" s="64"/>
      <c r="J172" s="90"/>
      <c r="K172" s="49" t="s">
        <v>144</v>
      </c>
      <c r="L172" s="49">
        <f ca="1">I168</f>
        <v>7</v>
      </c>
    </row>
    <row r="173" spans="1:12" ht="15.75" x14ac:dyDescent="0.25">
      <c r="A173" s="92" t="s">
        <v>218</v>
      </c>
      <c r="B173" s="93"/>
      <c r="C173" s="56">
        <f ca="1">D168+I168</f>
        <v>8</v>
      </c>
      <c r="D173" s="64">
        <f ca="1">((100/(D168+G168+I168))*C173)/100</f>
        <v>1</v>
      </c>
      <c r="E173" s="64"/>
      <c r="F173" s="64"/>
      <c r="G173" s="64"/>
      <c r="H173" s="64"/>
      <c r="I173" s="64"/>
      <c r="J173" s="90"/>
      <c r="K173" s="49" t="s">
        <v>145</v>
      </c>
      <c r="L173" s="51">
        <f ca="1">(IF(B168&gt;1,(I168/(B168+2)),I168/4))</f>
        <v>1.75</v>
      </c>
    </row>
    <row r="174" spans="1:12" ht="15.75" x14ac:dyDescent="0.25">
      <c r="A174" s="62" t="s">
        <v>219</v>
      </c>
      <c r="B174" s="63" t="s">
        <v>220</v>
      </c>
      <c r="C174" s="55">
        <v>7</v>
      </c>
      <c r="D174" s="64">
        <f ca="1">((100/I168)*C174)/100</f>
        <v>1</v>
      </c>
      <c r="E174" s="64"/>
      <c r="F174" s="64"/>
      <c r="G174" s="64"/>
      <c r="H174" s="64"/>
      <c r="I174" s="64"/>
      <c r="J174" s="90"/>
      <c r="K174" s="49" t="s">
        <v>146</v>
      </c>
      <c r="L174" s="51">
        <f ca="1">(IF(B168&gt;1,(I168/(B168+2)+L173),I168/4+L173))</f>
        <v>3.5</v>
      </c>
    </row>
    <row r="175" spans="1:12" ht="15.75" x14ac:dyDescent="0.25">
      <c r="A175" s="62" t="s">
        <v>221</v>
      </c>
      <c r="B175" s="63" t="s">
        <v>220</v>
      </c>
      <c r="C175" s="55">
        <v>4</v>
      </c>
      <c r="D175" s="64">
        <f ca="1">((100/I168)*C175)/100</f>
        <v>0.57142857142857151</v>
      </c>
      <c r="E175" s="64"/>
      <c r="F175" s="64"/>
      <c r="G175" s="64"/>
      <c r="H175" s="64"/>
      <c r="I175" s="64"/>
      <c r="J175" s="90"/>
      <c r="K175" s="49" t="s">
        <v>222</v>
      </c>
      <c r="L175" s="51">
        <f>(IF(B168&gt;1,(I168/(B168+2)+L174),0))</f>
        <v>0</v>
      </c>
    </row>
    <row r="176" spans="1:12" ht="15.75" x14ac:dyDescent="0.25">
      <c r="A176" s="62" t="s">
        <v>223</v>
      </c>
      <c r="B176" s="63" t="s">
        <v>224</v>
      </c>
      <c r="C176" s="55">
        <v>4</v>
      </c>
      <c r="D176" s="64">
        <f ca="1">((100/(I168))*C176)/100</f>
        <v>0.57142857142857151</v>
      </c>
      <c r="E176" s="64"/>
      <c r="F176" s="64"/>
      <c r="G176" s="64"/>
      <c r="H176" s="64"/>
      <c r="I176" s="64"/>
      <c r="J176" s="90"/>
      <c r="K176" s="49" t="s">
        <v>225</v>
      </c>
      <c r="L176" s="51">
        <f>(IF(B168&gt;2,(I168/(B168+2)+L175),0))</f>
        <v>0</v>
      </c>
    </row>
    <row r="177" spans="1:12" ht="15.75" x14ac:dyDescent="0.25">
      <c r="A177" s="62" t="s">
        <v>226</v>
      </c>
      <c r="B177" s="63" t="s">
        <v>226</v>
      </c>
      <c r="C177" s="55">
        <v>0.5</v>
      </c>
      <c r="D177" s="64">
        <f ca="1">((100/I168)*C177)/100</f>
        <v>7.1428571428571438E-2</v>
      </c>
      <c r="E177" s="64"/>
      <c r="F177" s="64"/>
      <c r="G177" s="64"/>
      <c r="H177" s="64"/>
      <c r="I177" s="64"/>
      <c r="J177" s="90"/>
      <c r="K177" s="49" t="s">
        <v>227</v>
      </c>
      <c r="L177" s="52">
        <f>(IF(B168&gt;3,(I168/(B168+2)+L176),0))</f>
        <v>0</v>
      </c>
    </row>
    <row r="178" spans="1:12" ht="15.75" x14ac:dyDescent="0.25">
      <c r="A178" s="62" t="s">
        <v>228</v>
      </c>
      <c r="B178" s="63"/>
      <c r="C178" s="55">
        <v>0</v>
      </c>
      <c r="D178" s="64">
        <f ca="1">((100/I168)*C178)/100</f>
        <v>0</v>
      </c>
      <c r="E178" s="64"/>
      <c r="F178" s="64"/>
      <c r="G178" s="64"/>
      <c r="H178" s="64"/>
      <c r="I178" s="64"/>
      <c r="J178" s="90"/>
      <c r="K178" s="49" t="s">
        <v>229</v>
      </c>
      <c r="L178" s="51">
        <f>(IF(B168&gt;4,(I168/(B168+2)+L177),0))</f>
        <v>0</v>
      </c>
    </row>
    <row r="179" spans="1:12" ht="15.75" x14ac:dyDescent="0.25">
      <c r="A179" s="62" t="s">
        <v>230</v>
      </c>
      <c r="B179" s="63" t="s">
        <v>230</v>
      </c>
      <c r="C179" s="55">
        <v>0</v>
      </c>
      <c r="D179" s="64">
        <f ca="1">((100/(I168))*C179)/100</f>
        <v>0</v>
      </c>
      <c r="E179" s="64"/>
      <c r="F179" s="64"/>
      <c r="G179" s="64"/>
      <c r="H179" s="64"/>
      <c r="I179" s="64"/>
      <c r="J179" s="90"/>
      <c r="K179" s="49" t="s">
        <v>147</v>
      </c>
      <c r="L179" s="51">
        <f ca="1">(IF(B168=1,(I168/(B168+3)+L174),IF(B168=0,(I168/4+L174),IF(B168&gt;1,0))))</f>
        <v>5.25</v>
      </c>
    </row>
    <row r="180" spans="1:12" ht="16.5" thickBot="1" x14ac:dyDescent="0.3">
      <c r="A180" s="73" t="s">
        <v>231</v>
      </c>
      <c r="B180" s="74"/>
      <c r="C180" s="57">
        <v>0</v>
      </c>
      <c r="D180" s="75">
        <f ca="1">((100/(I168))*C180)/100</f>
        <v>0</v>
      </c>
      <c r="E180" s="75"/>
      <c r="F180" s="75"/>
      <c r="G180" s="75"/>
      <c r="H180" s="75"/>
      <c r="I180" s="75"/>
      <c r="J180" s="91"/>
      <c r="K180" s="49" t="s">
        <v>148</v>
      </c>
      <c r="L180" s="51">
        <f ca="1">(IF(B168&gt;1.5,(I168/(B168+2)+L174+MAX(0,L175-L174)+MAX(0,L176-L175)+MAX(0,L177-L176)+MAX(0,L178-L177)+MAX(0,L179-L178)),IF(B168=1,(I168/(B168+3)+L179),IF(B168=0,I168/4+L179))))</f>
        <v>7</v>
      </c>
    </row>
    <row r="181" spans="1:12" ht="15.75" x14ac:dyDescent="0.25">
      <c r="A181" s="76" t="s">
        <v>208</v>
      </c>
      <c r="B181" s="77"/>
      <c r="C181" s="78" t="s">
        <v>240</v>
      </c>
      <c r="D181" s="78"/>
      <c r="E181" s="78"/>
      <c r="F181" s="78"/>
      <c r="G181" s="78"/>
      <c r="H181" s="78"/>
      <c r="I181" s="78"/>
      <c r="J181" s="79"/>
      <c r="K181" s="46" t="str">
        <f ca="1">(IF(F185&gt;99%,"All work completed. Please provide OC.",IF(F185&gt;89.8%,"Plinth, RCC, Brick, Plaster, Flooring, Painting work Completed. Finishing work is in process.",IF(F185&lt;94%,(IF(C185=0,"Work not yet Started.",IF(D185=25%,"Piling work in process",IF(D185=50%,"Excavation work in process",IF(D185=100%,"Excavation work Completed. ","0")))&amp;(IF(C186=0%,"",IF(C186=L187,"Footing work is process",IF(C186=L188,"Footing work Completed",IF(C186=L189,"1st Basement Completed",IF(C186=L190,"1st &amp; 2nd Basement Completed",IF(C186=L191,"1st to 3rd Basement Completed",IF(C186=L192,"1st to 4th Basement Completed",IF(C186=L193,"Plinth work is process",IF(C186=L194,"Plinth work completed","0")))))))))))&amp;(IF(C187=(D182+G182+I182),", RCC Slab",IF(C187&gt;0,", RCC upto "&amp;C187&amp;" Slab",""))&amp;(IF(C188=I182,", Brickwork",IF(C188&gt;0,", Brickwork upto "&amp;C188&amp;" Floor",""))&amp;(IF(C189=I182,", Internal Plaster",IF(C189&gt;0,", Internal Plaster upto "&amp;C189&amp;" Floor",""))&amp;(IF(C190=I182,", External Plaster",IF(C190&gt;0,", External Plaster upto "&amp;C190&amp;" Floor",""))&amp;(IF(C191=I182,", Flooring",IF(C191&gt;0,", Flooring upto "&amp;C191&amp;" Floor",""))&amp;(IF(C192=I182,", Painting",IF(C192&gt;0,", Painting upto "&amp;C192&amp;" Floor",""))&amp;(IF(C193&gt;0,", Finishing upto "&amp;C193&amp;" Floor","")&amp;(IF(C187&gt;0.5," Completed",""))))))))))))))</f>
        <v>Excavation work Completed. Plinth work completed, RCC Slab, Brickwork, Internal Plaster, External Plaster upto 6 Floor, Flooring upto 3 Floor Completed</v>
      </c>
      <c r="L181" s="46"/>
    </row>
    <row r="182" spans="1:12" ht="15.75" x14ac:dyDescent="0.25">
      <c r="A182" s="47" t="s">
        <v>119</v>
      </c>
      <c r="B182" s="53">
        <v>0</v>
      </c>
      <c r="C182" s="48" t="s">
        <v>121</v>
      </c>
      <c r="D182" s="48">
        <v>1</v>
      </c>
      <c r="E182" s="80" t="s">
        <v>120</v>
      </c>
      <c r="F182" s="80"/>
      <c r="G182" s="48">
        <v>0</v>
      </c>
      <c r="H182" s="48" t="s">
        <v>209</v>
      </c>
      <c r="I182" s="80">
        <f ca="1">--TRIM(RIGHT(SUBSTITUTE(LEFT(C181,_xlfn.AGGREGATE(16,6,FIND({0,1,2,3,4,5,6,7,8,9},C181,ROW(INDIRECT("1:"&amp;LEN(C181)))),1))," ",REPT(" ",LEN(C181))),LEN(C181)))</f>
        <v>7</v>
      </c>
      <c r="J182" s="81"/>
      <c r="K182" s="46"/>
      <c r="L182" s="46"/>
    </row>
    <row r="183" spans="1:12" ht="33" customHeight="1" x14ac:dyDescent="0.25">
      <c r="A183" s="82" t="s">
        <v>210</v>
      </c>
      <c r="B183" s="83"/>
      <c r="C183" s="84" t="str">
        <f ca="1">K181</f>
        <v>Excavation work Completed. Plinth work completed, RCC Slab, Brickwork, Internal Plaster, External Plaster upto 6 Floor, Flooring upto 3 Floor Completed</v>
      </c>
      <c r="D183" s="84"/>
      <c r="E183" s="84"/>
      <c r="F183" s="84"/>
      <c r="G183" s="84"/>
      <c r="H183" s="84"/>
      <c r="I183" s="84"/>
      <c r="J183" s="85"/>
      <c r="K183" s="46" t="s">
        <v>211</v>
      </c>
      <c r="L183" s="46"/>
    </row>
    <row r="184" spans="1:12" ht="15.75" x14ac:dyDescent="0.25">
      <c r="A184" s="86" t="s">
        <v>30</v>
      </c>
      <c r="B184" s="87"/>
      <c r="C184" s="54" t="s">
        <v>212</v>
      </c>
      <c r="D184" s="88" t="s">
        <v>213</v>
      </c>
      <c r="E184" s="88"/>
      <c r="F184" s="88" t="s">
        <v>214</v>
      </c>
      <c r="G184" s="88"/>
      <c r="H184" s="88" t="s">
        <v>215</v>
      </c>
      <c r="I184" s="88"/>
      <c r="J184" s="89"/>
      <c r="K184" s="49" t="s">
        <v>216</v>
      </c>
      <c r="L184" s="50">
        <f ca="1">I182*25%</f>
        <v>1.75</v>
      </c>
    </row>
    <row r="185" spans="1:12" ht="15.75" x14ac:dyDescent="0.25">
      <c r="A185" s="62" t="s">
        <v>217</v>
      </c>
      <c r="B185" s="63"/>
      <c r="C185" s="55">
        <f ca="1">L186</f>
        <v>7</v>
      </c>
      <c r="D185" s="64">
        <f ca="1">((100/I182)*C185)/100</f>
        <v>1</v>
      </c>
      <c r="E185" s="64"/>
      <c r="F185" s="64">
        <f ca="1">(((C186/I182*10)+(40/(D182+G182+I182)*C187)+(7.5/(I182)*C188)+(7.5/(I182)*C189)+(10/I182*C190)+(10/I182*C191)+(5/I182*C192)+(5/I182*C193)+(5/I182*C194))/100)</f>
        <v>0.77857142857142858</v>
      </c>
      <c r="G185" s="64"/>
      <c r="H185" s="64">
        <f ca="1">((((C185/I182)*20)+((C186/I182)*25)+(30/(I182+G182+D182)*C187)+(5/I182*C188)+(5/I182*C189)+(5/I182*C190)+(5/I182*C191)+(0/I182*C192)+(0/I182*C193)+(5/I182*C194))/100)</f>
        <v>0.91428571428571426</v>
      </c>
      <c r="I185" s="64"/>
      <c r="J185" s="90"/>
      <c r="K185" s="49" t="s">
        <v>141</v>
      </c>
      <c r="L185" s="49">
        <f ca="1">I182*50%</f>
        <v>3.5</v>
      </c>
    </row>
    <row r="186" spans="1:12" ht="15.75" x14ac:dyDescent="0.25">
      <c r="A186" s="62" t="s">
        <v>31</v>
      </c>
      <c r="B186" s="63"/>
      <c r="C186" s="56">
        <f ca="1">L194</f>
        <v>7</v>
      </c>
      <c r="D186" s="64">
        <f ca="1">((100/I182)*C186)/100</f>
        <v>1</v>
      </c>
      <c r="E186" s="64"/>
      <c r="F186" s="64"/>
      <c r="G186" s="64"/>
      <c r="H186" s="64"/>
      <c r="I186" s="64"/>
      <c r="J186" s="90"/>
      <c r="K186" s="49" t="s">
        <v>144</v>
      </c>
      <c r="L186" s="49">
        <f ca="1">I182</f>
        <v>7</v>
      </c>
    </row>
    <row r="187" spans="1:12" ht="15.75" x14ac:dyDescent="0.25">
      <c r="A187" s="92" t="s">
        <v>218</v>
      </c>
      <c r="B187" s="93"/>
      <c r="C187" s="56">
        <f ca="1">D182+I182</f>
        <v>8</v>
      </c>
      <c r="D187" s="64">
        <f ca="1">((100/(D182+G182+I182))*C187)/100</f>
        <v>1</v>
      </c>
      <c r="E187" s="64"/>
      <c r="F187" s="64"/>
      <c r="G187" s="64"/>
      <c r="H187" s="64"/>
      <c r="I187" s="64"/>
      <c r="J187" s="90"/>
      <c r="K187" s="49" t="s">
        <v>145</v>
      </c>
      <c r="L187" s="51">
        <f ca="1">(IF(B182&gt;1,(I182/(B182+2)),I182/4))</f>
        <v>1.75</v>
      </c>
    </row>
    <row r="188" spans="1:12" ht="15.75" x14ac:dyDescent="0.25">
      <c r="A188" s="62" t="s">
        <v>219</v>
      </c>
      <c r="B188" s="63" t="s">
        <v>220</v>
      </c>
      <c r="C188" s="55">
        <v>7</v>
      </c>
      <c r="D188" s="64">
        <f ca="1">((100/I182)*C188)/100</f>
        <v>1</v>
      </c>
      <c r="E188" s="64"/>
      <c r="F188" s="64"/>
      <c r="G188" s="64"/>
      <c r="H188" s="64"/>
      <c r="I188" s="64"/>
      <c r="J188" s="90"/>
      <c r="K188" s="49" t="s">
        <v>146</v>
      </c>
      <c r="L188" s="51">
        <f ca="1">(IF(B182&gt;1,(I182/(B182+2)+L187),I182/4+L187))</f>
        <v>3.5</v>
      </c>
    </row>
    <row r="189" spans="1:12" ht="15.75" x14ac:dyDescent="0.25">
      <c r="A189" s="62" t="s">
        <v>221</v>
      </c>
      <c r="B189" s="63" t="s">
        <v>220</v>
      </c>
      <c r="C189" s="55">
        <v>7</v>
      </c>
      <c r="D189" s="64">
        <f ca="1">((100/I182)*C189)/100</f>
        <v>1</v>
      </c>
      <c r="E189" s="64"/>
      <c r="F189" s="64"/>
      <c r="G189" s="64"/>
      <c r="H189" s="64"/>
      <c r="I189" s="64"/>
      <c r="J189" s="90"/>
      <c r="K189" s="49" t="s">
        <v>222</v>
      </c>
      <c r="L189" s="51">
        <f>(IF(B182&gt;1,(I182/(B182+2)+L188),0))</f>
        <v>0</v>
      </c>
    </row>
    <row r="190" spans="1:12" ht="15.75" x14ac:dyDescent="0.25">
      <c r="A190" s="92" t="s">
        <v>223</v>
      </c>
      <c r="B190" s="93" t="s">
        <v>224</v>
      </c>
      <c r="C190" s="55">
        <v>6</v>
      </c>
      <c r="D190" s="64">
        <f ca="1">((100/(I182))*C190)/100</f>
        <v>0.85714285714285721</v>
      </c>
      <c r="E190" s="64"/>
      <c r="F190" s="64"/>
      <c r="G190" s="64"/>
      <c r="H190" s="64"/>
      <c r="I190" s="64"/>
      <c r="J190" s="90"/>
      <c r="K190" s="49" t="s">
        <v>225</v>
      </c>
      <c r="L190" s="51">
        <f>(IF(B182&gt;2,(I182/(B182+2)+L189),0))</f>
        <v>0</v>
      </c>
    </row>
    <row r="191" spans="1:12" ht="15.75" x14ac:dyDescent="0.25">
      <c r="A191" s="62" t="s">
        <v>226</v>
      </c>
      <c r="B191" s="63" t="s">
        <v>226</v>
      </c>
      <c r="C191" s="55">
        <v>3</v>
      </c>
      <c r="D191" s="64">
        <f ca="1">((100/I182)*C191)/100</f>
        <v>0.4285714285714286</v>
      </c>
      <c r="E191" s="64"/>
      <c r="F191" s="64"/>
      <c r="G191" s="64"/>
      <c r="H191" s="64"/>
      <c r="I191" s="64"/>
      <c r="J191" s="90"/>
      <c r="K191" s="49" t="s">
        <v>227</v>
      </c>
      <c r="L191" s="52">
        <f>(IF(B182&gt;3,(I182/(B182+2)+L190),0))</f>
        <v>0</v>
      </c>
    </row>
    <row r="192" spans="1:12" ht="15.75" x14ac:dyDescent="0.25">
      <c r="A192" s="62" t="s">
        <v>228</v>
      </c>
      <c r="B192" s="63"/>
      <c r="C192" s="55">
        <v>0</v>
      </c>
      <c r="D192" s="64">
        <f ca="1">((100/I182)*C192)/100</f>
        <v>0</v>
      </c>
      <c r="E192" s="64"/>
      <c r="F192" s="64"/>
      <c r="G192" s="64"/>
      <c r="H192" s="64"/>
      <c r="I192" s="64"/>
      <c r="J192" s="90"/>
      <c r="K192" s="49" t="s">
        <v>229</v>
      </c>
      <c r="L192" s="51">
        <f>(IF(B182&gt;4,(I182/(B182+2)+L191),0))</f>
        <v>0</v>
      </c>
    </row>
    <row r="193" spans="1:12" ht="15.75" x14ac:dyDescent="0.25">
      <c r="A193" s="62" t="s">
        <v>230</v>
      </c>
      <c r="B193" s="63" t="s">
        <v>230</v>
      </c>
      <c r="C193" s="55">
        <v>0</v>
      </c>
      <c r="D193" s="64">
        <f ca="1">((100/(I182))*C193)/100</f>
        <v>0</v>
      </c>
      <c r="E193" s="64"/>
      <c r="F193" s="64"/>
      <c r="G193" s="64"/>
      <c r="H193" s="64"/>
      <c r="I193" s="64"/>
      <c r="J193" s="90"/>
      <c r="K193" s="49" t="s">
        <v>147</v>
      </c>
      <c r="L193" s="51">
        <f ca="1">(IF(B182=1,(I182/(B182+3)+L188),IF(B182=0,(I182/4+L188),IF(B182&gt;1,0))))</f>
        <v>5.25</v>
      </c>
    </row>
    <row r="194" spans="1:12" ht="16.5" thickBot="1" x14ac:dyDescent="0.3">
      <c r="A194" s="73" t="s">
        <v>231</v>
      </c>
      <c r="B194" s="74"/>
      <c r="C194" s="57">
        <v>0</v>
      </c>
      <c r="D194" s="75">
        <f ca="1">((100/(I182))*C194)/100</f>
        <v>0</v>
      </c>
      <c r="E194" s="75"/>
      <c r="F194" s="75"/>
      <c r="G194" s="75"/>
      <c r="H194" s="75"/>
      <c r="I194" s="75"/>
      <c r="J194" s="91"/>
      <c r="K194" s="49" t="s">
        <v>148</v>
      </c>
      <c r="L194" s="51">
        <f ca="1">(IF(B182&gt;1.5,(I182/(B182+2)+L188+MAX(0,L189-L188)+MAX(0,L190-L189)+MAX(0,L191-L190)+MAX(0,L192-L191)+MAX(0,L193-L192)),IF(B182=1,(I182/(B182+3)+L193),IF(B182=0,I182/4+L193))))</f>
        <v>7</v>
      </c>
    </row>
    <row r="195" spans="1:12" ht="15.75" x14ac:dyDescent="0.25">
      <c r="A195" s="76" t="s">
        <v>208</v>
      </c>
      <c r="B195" s="77"/>
      <c r="C195" s="78" t="s">
        <v>233</v>
      </c>
      <c r="D195" s="78"/>
      <c r="E195" s="78"/>
      <c r="F195" s="78"/>
      <c r="G195" s="78"/>
      <c r="H195" s="78"/>
      <c r="I195" s="78"/>
      <c r="J195" s="79"/>
      <c r="K195" s="46" t="str">
        <f ca="1">(IF(F199&gt;99%,"All work completed. Please provide OC.",IF(F199&gt;89.8%,"Plinth, RCC, Brick, Plaster, Flooring, Painting work Completed. Finishing work is in process.",IF(F199&lt;94%,(IF(C199=0,"Work not yet Started.",IF(D199=25%,"Piling work in process",IF(D199=50%,"Excavation work in process",IF(D199=100%,"Excavation work Completed. ","0")))&amp;(IF(C200=0%,"",IF(C200=L201,"Footing work is process",IF(C200=L202,"Footing work Completed",IF(C200=L203,"1st Basement Completed",IF(C200=L204,"1st &amp; 2nd Basement Completed",IF(C200=L205,"1st to 3rd Basement Completed",IF(C200=L206,"1st to 4th Basement Completed",IF(C200=L207,"Plinth work is process",IF(C200=L208,"Plinth work completed","0")))))))))))&amp;(IF(C201=(D196+G196+I196),", RCC Slab",IF(C201&gt;0,", RCC upto "&amp;C201&amp;" Slab",""))&amp;(IF(C202=I196,", Brickwork",IF(C202&gt;0,", Brickwork upto "&amp;C202&amp;" Floor",""))&amp;(IF(C203=I196,", Internal Plaster",IF(C203&gt;0,", Internal Plaster upto "&amp;C203&amp;" Floor",""))&amp;(IF(C204=I196,", External Plaster",IF(C204&gt;0,", External Plaster upto "&amp;C204&amp;" Floor",""))&amp;(IF(C205=I196,", Flooring",IF(C205&gt;0,", Flooring upto "&amp;C205&amp;" Floor",""))&amp;(IF(C206=I196,", Painting",IF(C206&gt;0,", Painting upto "&amp;C206&amp;" Floor",""))&amp;(IF(C207&gt;0,", Finishing upto "&amp;C207&amp;" Floor","")&amp;(IF(C201&gt;0.5," Completed",""))))))))))))))</f>
        <v>Excavation work Completed. Plinth work completed, RCC Slab, Brickwork upto 6 Floor Completed</v>
      </c>
      <c r="L195" s="46"/>
    </row>
    <row r="196" spans="1:12" ht="15.75" x14ac:dyDescent="0.25">
      <c r="A196" s="47" t="s">
        <v>119</v>
      </c>
      <c r="B196" s="53">
        <v>0</v>
      </c>
      <c r="C196" s="48" t="s">
        <v>121</v>
      </c>
      <c r="D196" s="48">
        <v>1</v>
      </c>
      <c r="E196" s="80" t="s">
        <v>120</v>
      </c>
      <c r="F196" s="80"/>
      <c r="G196" s="48">
        <v>0</v>
      </c>
      <c r="H196" s="48" t="s">
        <v>209</v>
      </c>
      <c r="I196" s="80">
        <f ca="1">--TRIM(RIGHT(SUBSTITUTE(LEFT(C195,_xlfn.AGGREGATE(16,6,FIND({0,1,2,3,4,5,6,7,8,9},C195,ROW(INDIRECT("1:"&amp;LEN(C195)))),1))," ",REPT(" ",LEN(C195))),LEN(C195)))</f>
        <v>7</v>
      </c>
      <c r="J196" s="81"/>
      <c r="K196" s="46"/>
      <c r="L196" s="46"/>
    </row>
    <row r="197" spans="1:12" ht="35.25" customHeight="1" x14ac:dyDescent="0.25">
      <c r="A197" s="82" t="s">
        <v>210</v>
      </c>
      <c r="B197" s="83"/>
      <c r="C197" s="84" t="str">
        <f ca="1">K195</f>
        <v>Excavation work Completed. Plinth work completed, RCC Slab, Brickwork upto 6 Floor Completed</v>
      </c>
      <c r="D197" s="84"/>
      <c r="E197" s="84"/>
      <c r="F197" s="84"/>
      <c r="G197" s="84"/>
      <c r="H197" s="84"/>
      <c r="I197" s="84"/>
      <c r="J197" s="85"/>
      <c r="K197" s="46" t="s">
        <v>211</v>
      </c>
      <c r="L197" s="46"/>
    </row>
    <row r="198" spans="1:12" ht="15.75" x14ac:dyDescent="0.25">
      <c r="A198" s="86" t="s">
        <v>30</v>
      </c>
      <c r="B198" s="87"/>
      <c r="C198" s="54" t="s">
        <v>212</v>
      </c>
      <c r="D198" s="88" t="s">
        <v>213</v>
      </c>
      <c r="E198" s="88"/>
      <c r="F198" s="88" t="s">
        <v>214</v>
      </c>
      <c r="G198" s="88"/>
      <c r="H198" s="88" t="s">
        <v>215</v>
      </c>
      <c r="I198" s="88"/>
      <c r="J198" s="89"/>
      <c r="K198" s="49" t="s">
        <v>216</v>
      </c>
      <c r="L198" s="50">
        <f ca="1">I196*25%</f>
        <v>1.75</v>
      </c>
    </row>
    <row r="199" spans="1:12" ht="15.75" x14ac:dyDescent="0.25">
      <c r="A199" s="62" t="s">
        <v>217</v>
      </c>
      <c r="B199" s="63"/>
      <c r="C199" s="55">
        <f ca="1">L200</f>
        <v>7</v>
      </c>
      <c r="D199" s="64">
        <f ca="1">((100/I196)*C199)/100</f>
        <v>1</v>
      </c>
      <c r="E199" s="64"/>
      <c r="F199" s="64">
        <f ca="1">(((C200/I196*10)+(40/(D196+G196+I196)*C201)+(7.5/(I196)*C202)+(7.5/(I196)*C203)+(10/I196*C204)+(10/I196*C205)+(5/I196*C206)+(5/I196*C207)+(5/I196*C208))/100)</f>
        <v>0.56428571428571428</v>
      </c>
      <c r="G199" s="64"/>
      <c r="H199" s="64">
        <f ca="1">((((C199/I196)*20)+((C200/I196)*25)+(30/(I196+G196+D196)*C201)+(5/I196*C202)+(5/I196*C203)+(5/I196*C204)+(5/I196*C205)+(0/I196*C206)+(0/I196*C207)+(5/I196*C208))/100)</f>
        <v>0.79285714285714293</v>
      </c>
      <c r="I199" s="64"/>
      <c r="J199" s="90"/>
      <c r="K199" s="49" t="s">
        <v>141</v>
      </c>
      <c r="L199" s="49">
        <f ca="1">I196*50%</f>
        <v>3.5</v>
      </c>
    </row>
    <row r="200" spans="1:12" ht="15.75" x14ac:dyDescent="0.25">
      <c r="A200" s="62" t="s">
        <v>31</v>
      </c>
      <c r="B200" s="63"/>
      <c r="C200" s="56">
        <f ca="1">L208</f>
        <v>7</v>
      </c>
      <c r="D200" s="64">
        <f ca="1">((100/I196)*C200)/100</f>
        <v>1</v>
      </c>
      <c r="E200" s="64"/>
      <c r="F200" s="64"/>
      <c r="G200" s="64"/>
      <c r="H200" s="64"/>
      <c r="I200" s="64"/>
      <c r="J200" s="90"/>
      <c r="K200" s="49" t="s">
        <v>144</v>
      </c>
      <c r="L200" s="49">
        <f ca="1">I196</f>
        <v>7</v>
      </c>
    </row>
    <row r="201" spans="1:12" ht="15.75" x14ac:dyDescent="0.25">
      <c r="A201" s="92" t="s">
        <v>218</v>
      </c>
      <c r="B201" s="93"/>
      <c r="C201" s="56">
        <f ca="1">D196+I196</f>
        <v>8</v>
      </c>
      <c r="D201" s="64">
        <f ca="1">((100/(D196+G196+I196))*C201)/100</f>
        <v>1</v>
      </c>
      <c r="E201" s="64"/>
      <c r="F201" s="64"/>
      <c r="G201" s="64"/>
      <c r="H201" s="64"/>
      <c r="I201" s="64"/>
      <c r="J201" s="90"/>
      <c r="K201" s="49" t="s">
        <v>145</v>
      </c>
      <c r="L201" s="51">
        <f ca="1">(IF(B196&gt;1,(I196/(B196+2)),I196/4))</f>
        <v>1.75</v>
      </c>
    </row>
    <row r="202" spans="1:12" ht="15.75" x14ac:dyDescent="0.25">
      <c r="A202" s="62" t="s">
        <v>219</v>
      </c>
      <c r="B202" s="63" t="s">
        <v>220</v>
      </c>
      <c r="C202" s="55">
        <v>6</v>
      </c>
      <c r="D202" s="64">
        <f ca="1">((100/I196)*C202)/100</f>
        <v>0.85714285714285721</v>
      </c>
      <c r="E202" s="64"/>
      <c r="F202" s="64"/>
      <c r="G202" s="64"/>
      <c r="H202" s="64"/>
      <c r="I202" s="64"/>
      <c r="J202" s="90"/>
      <c r="K202" s="49" t="s">
        <v>146</v>
      </c>
      <c r="L202" s="51">
        <f ca="1">(IF(B196&gt;1,(I196/(B196+2)+L201),I196/4+L201))</f>
        <v>3.5</v>
      </c>
    </row>
    <row r="203" spans="1:12" ht="15.75" x14ac:dyDescent="0.25">
      <c r="A203" s="62" t="s">
        <v>221</v>
      </c>
      <c r="B203" s="63" t="s">
        <v>220</v>
      </c>
      <c r="C203" s="55">
        <v>0</v>
      </c>
      <c r="D203" s="64">
        <f ca="1">((100/I196)*C203)/100</f>
        <v>0</v>
      </c>
      <c r="E203" s="64"/>
      <c r="F203" s="64"/>
      <c r="G203" s="64"/>
      <c r="H203" s="64"/>
      <c r="I203" s="64"/>
      <c r="J203" s="90"/>
      <c r="K203" s="49" t="s">
        <v>222</v>
      </c>
      <c r="L203" s="51">
        <f>(IF(B196&gt;1,(I196/(B196+2)+L202),0))</f>
        <v>0</v>
      </c>
    </row>
    <row r="204" spans="1:12" ht="15.75" x14ac:dyDescent="0.25">
      <c r="A204" s="62" t="s">
        <v>223</v>
      </c>
      <c r="B204" s="63" t="s">
        <v>224</v>
      </c>
      <c r="C204" s="55">
        <v>0</v>
      </c>
      <c r="D204" s="64">
        <f ca="1">((100/(I196))*C204)/100</f>
        <v>0</v>
      </c>
      <c r="E204" s="64"/>
      <c r="F204" s="64"/>
      <c r="G204" s="64"/>
      <c r="H204" s="64"/>
      <c r="I204" s="64"/>
      <c r="J204" s="90"/>
      <c r="K204" s="49" t="s">
        <v>225</v>
      </c>
      <c r="L204" s="51">
        <f>(IF(B196&gt;2,(I196/(B196+2)+L203),0))</f>
        <v>0</v>
      </c>
    </row>
    <row r="205" spans="1:12" ht="15.75" x14ac:dyDescent="0.25">
      <c r="A205" s="62" t="s">
        <v>226</v>
      </c>
      <c r="B205" s="63" t="s">
        <v>226</v>
      </c>
      <c r="C205" s="55">
        <v>0</v>
      </c>
      <c r="D205" s="64">
        <f ca="1">((100/I196)*C205)/100</f>
        <v>0</v>
      </c>
      <c r="E205" s="64"/>
      <c r="F205" s="64"/>
      <c r="G205" s="64"/>
      <c r="H205" s="64"/>
      <c r="I205" s="64"/>
      <c r="J205" s="90"/>
      <c r="K205" s="49" t="s">
        <v>227</v>
      </c>
      <c r="L205" s="52">
        <f>(IF(B196&gt;3,(I196/(B196+2)+L204),0))</f>
        <v>0</v>
      </c>
    </row>
    <row r="206" spans="1:12" ht="15.75" x14ac:dyDescent="0.25">
      <c r="A206" s="62" t="s">
        <v>228</v>
      </c>
      <c r="B206" s="63"/>
      <c r="C206" s="55">
        <v>0</v>
      </c>
      <c r="D206" s="64">
        <f ca="1">((100/I196)*C206)/100</f>
        <v>0</v>
      </c>
      <c r="E206" s="64"/>
      <c r="F206" s="64"/>
      <c r="G206" s="64"/>
      <c r="H206" s="64"/>
      <c r="I206" s="64"/>
      <c r="J206" s="90"/>
      <c r="K206" s="49" t="s">
        <v>229</v>
      </c>
      <c r="L206" s="51">
        <f>(IF(B196&gt;4,(I196/(B196+2)+L205),0))</f>
        <v>0</v>
      </c>
    </row>
    <row r="207" spans="1:12" ht="15.75" x14ac:dyDescent="0.25">
      <c r="A207" s="62" t="s">
        <v>230</v>
      </c>
      <c r="B207" s="63" t="s">
        <v>230</v>
      </c>
      <c r="C207" s="55">
        <v>0</v>
      </c>
      <c r="D207" s="64">
        <f ca="1">((100/(I196))*C207)/100</f>
        <v>0</v>
      </c>
      <c r="E207" s="64"/>
      <c r="F207" s="64"/>
      <c r="G207" s="64"/>
      <c r="H207" s="64"/>
      <c r="I207" s="64"/>
      <c r="J207" s="90"/>
      <c r="K207" s="49" t="s">
        <v>147</v>
      </c>
      <c r="L207" s="51">
        <f ca="1">(IF(B196=1,(I196/(B196+3)+L202),IF(B196=0,(I196/4+L202),IF(B196&gt;1,0))))</f>
        <v>5.25</v>
      </c>
    </row>
    <row r="208" spans="1:12" ht="16.5" thickBot="1" x14ac:dyDescent="0.3">
      <c r="A208" s="73" t="s">
        <v>231</v>
      </c>
      <c r="B208" s="74"/>
      <c r="C208" s="57">
        <v>0</v>
      </c>
      <c r="D208" s="75">
        <f ca="1">((100/(I196))*C208)/100</f>
        <v>0</v>
      </c>
      <c r="E208" s="75"/>
      <c r="F208" s="75"/>
      <c r="G208" s="75"/>
      <c r="H208" s="75"/>
      <c r="I208" s="75"/>
      <c r="J208" s="91"/>
      <c r="K208" s="49" t="s">
        <v>148</v>
      </c>
      <c r="L208" s="51">
        <f ca="1">(IF(B196&gt;1.5,(I196/(B196+2)+L202+MAX(0,L203-L202)+MAX(0,L204-L203)+MAX(0,L205-L204)+MAX(0,L206-L205)+MAX(0,L207-L206)),IF(B196=1,(I196/(B196+3)+L207),IF(B196=0,I196/4+L207))))</f>
        <v>7</v>
      </c>
    </row>
    <row r="209" spans="1:12" ht="15.75" x14ac:dyDescent="0.25">
      <c r="A209" s="76" t="s">
        <v>208</v>
      </c>
      <c r="B209" s="77"/>
      <c r="C209" s="78" t="s">
        <v>234</v>
      </c>
      <c r="D209" s="78"/>
      <c r="E209" s="78"/>
      <c r="F209" s="78"/>
      <c r="G209" s="78"/>
      <c r="H209" s="78"/>
      <c r="I209" s="78"/>
      <c r="J209" s="79"/>
      <c r="K209" s="46" t="str">
        <f ca="1">(IF(F213&gt;99%,"All work completed. Please provide OC.",IF(F213&gt;89.8%,"Plinth, RCC, Brick, Plaster, Flooring, Painting work Completed. Finishing work is in process.",IF(F213&lt;94%,(IF(C213=0,"Work not yet Started.",IF(D213=25%,"Piling work in process",IF(D213=50%,"Excavation work in process",IF(D213=100%,"Excavation work Completed. ","0")))&amp;(IF(C214=0%,"",IF(C214=L215,"Footing work is process",IF(C214=L216,"Footing work Completed",IF(C214=L217,"1st Basement Completed",IF(C214=L218,"1st &amp; 2nd Basement Completed",IF(C214=L219,"1st to 3rd Basement Completed",IF(C214=L220,"1st to 4th Basement Completed",IF(C214=L221,"Plinth work is process",IF(C214=L222,"Plinth work completed","0")))))))))))&amp;(IF(C215=(D210+G210+I210),", RCC Slab",IF(C215&gt;0,", RCC upto "&amp;C215&amp;" Slab",""))&amp;(IF(C216=I210,", Brickwork",IF(C216&gt;0,", Brickwork upto "&amp;C216&amp;" Floor",""))&amp;(IF(C217=I210,", Internal Plaster",IF(C217&gt;0,", Internal Plaster upto "&amp;C217&amp;" Floor",""))&amp;(IF(C218=I210,", External Plaster",IF(C218&gt;0,", External Plaster upto "&amp;C218&amp;" Floor",""))&amp;(IF(C219=I210,", Flooring",IF(C219&gt;0,", Flooring upto "&amp;C219&amp;" Floor",""))&amp;(IF(C220=I210,", Painting",IF(C220&gt;0,", Painting upto "&amp;C220&amp;" Floor",""))&amp;(IF(C221&gt;0,", Finishing upto "&amp;C221&amp;" Floor","")&amp;(IF(C215&gt;0.5," Completed",""))))))))))))))</f>
        <v>Excavation work Completed. Plinth work completed, RCC Slab, Brickwork, Internal Plaster upto 3 Floor, External Plaster upto 1 Floor Completed</v>
      </c>
      <c r="L209" s="46"/>
    </row>
    <row r="210" spans="1:12" ht="15.75" x14ac:dyDescent="0.25">
      <c r="A210" s="47" t="s">
        <v>119</v>
      </c>
      <c r="B210" s="53">
        <v>0</v>
      </c>
      <c r="C210" s="48" t="s">
        <v>121</v>
      </c>
      <c r="D210" s="48">
        <v>1</v>
      </c>
      <c r="E210" s="80" t="s">
        <v>120</v>
      </c>
      <c r="F210" s="80"/>
      <c r="G210" s="48">
        <v>0</v>
      </c>
      <c r="H210" s="48" t="s">
        <v>209</v>
      </c>
      <c r="I210" s="80">
        <f ca="1">--TRIM(RIGHT(SUBSTITUTE(LEFT(C209,_xlfn.AGGREGATE(16,6,FIND({0,1,2,3,4,5,6,7,8,9},C209,ROW(INDIRECT("1:"&amp;LEN(C209)))),1))," ",REPT(" ",LEN(C209))),LEN(C209)))</f>
        <v>8</v>
      </c>
      <c r="J210" s="81"/>
      <c r="K210" s="46"/>
      <c r="L210" s="46"/>
    </row>
    <row r="211" spans="1:12" ht="34.5" customHeight="1" x14ac:dyDescent="0.25">
      <c r="A211" s="82" t="s">
        <v>210</v>
      </c>
      <c r="B211" s="83"/>
      <c r="C211" s="84" t="str">
        <f ca="1">K209</f>
        <v>Excavation work Completed. Plinth work completed, RCC Slab, Brickwork, Internal Plaster upto 3 Floor, External Plaster upto 1 Floor Completed</v>
      </c>
      <c r="D211" s="84"/>
      <c r="E211" s="84"/>
      <c r="F211" s="84"/>
      <c r="G211" s="84"/>
      <c r="H211" s="84"/>
      <c r="I211" s="84"/>
      <c r="J211" s="85"/>
      <c r="K211" s="46" t="s">
        <v>211</v>
      </c>
      <c r="L211" s="46"/>
    </row>
    <row r="212" spans="1:12" ht="15.75" x14ac:dyDescent="0.25">
      <c r="A212" s="86" t="s">
        <v>30</v>
      </c>
      <c r="B212" s="87"/>
      <c r="C212" s="54" t="s">
        <v>212</v>
      </c>
      <c r="D212" s="88" t="s">
        <v>213</v>
      </c>
      <c r="E212" s="88"/>
      <c r="F212" s="88" t="s">
        <v>214</v>
      </c>
      <c r="G212" s="88"/>
      <c r="H212" s="88" t="s">
        <v>215</v>
      </c>
      <c r="I212" s="88"/>
      <c r="J212" s="89"/>
      <c r="K212" s="49" t="s">
        <v>216</v>
      </c>
      <c r="L212" s="50">
        <f ca="1">I210*25%</f>
        <v>2</v>
      </c>
    </row>
    <row r="213" spans="1:12" ht="15.75" x14ac:dyDescent="0.25">
      <c r="A213" s="62" t="s">
        <v>217</v>
      </c>
      <c r="B213" s="63"/>
      <c r="C213" s="55">
        <f ca="1">L214</f>
        <v>8</v>
      </c>
      <c r="D213" s="64">
        <f ca="1">((100/I210)*C213)/100</f>
        <v>1</v>
      </c>
      <c r="E213" s="64"/>
      <c r="F213" s="64">
        <f ca="1">(((C214/I210*10)+(40/(D210+G210+I210)*C215)+(7.5/(I210)*C216)+(7.5/(I210)*C217)+(10/I210*C218)+(10/I210*C219)+(5/I210*C220)+(5/I210*C221)+(5/I210*C222))/100)</f>
        <v>0.61562499999999998</v>
      </c>
      <c r="G213" s="64"/>
      <c r="H213" s="64">
        <f ca="1">((((C213/I210)*20)+((C214/I210)*25)+(30/(I210+G210+D210)*C215)+(5/I210*C216)+(5/I210*C217)+(5/I210*C218)+(5/I210*C219)+(0/I210*C220)+(0/I210*C221)+(5/I210*C222))/100)</f>
        <v>0.82499999999999996</v>
      </c>
      <c r="I213" s="64"/>
      <c r="J213" s="90"/>
      <c r="K213" s="49" t="s">
        <v>141</v>
      </c>
      <c r="L213" s="49">
        <f ca="1">I210*50%</f>
        <v>4</v>
      </c>
    </row>
    <row r="214" spans="1:12" ht="15.75" x14ac:dyDescent="0.25">
      <c r="A214" s="62" t="s">
        <v>31</v>
      </c>
      <c r="B214" s="63"/>
      <c r="C214" s="56">
        <f ca="1">L222</f>
        <v>8</v>
      </c>
      <c r="D214" s="64">
        <f ca="1">((100/I210)*C214)/100</f>
        <v>1</v>
      </c>
      <c r="E214" s="64"/>
      <c r="F214" s="64"/>
      <c r="G214" s="64"/>
      <c r="H214" s="64"/>
      <c r="I214" s="64"/>
      <c r="J214" s="90"/>
      <c r="K214" s="49" t="s">
        <v>144</v>
      </c>
      <c r="L214" s="49">
        <f ca="1">I210</f>
        <v>8</v>
      </c>
    </row>
    <row r="215" spans="1:12" ht="15.75" x14ac:dyDescent="0.25">
      <c r="A215" s="92" t="s">
        <v>218</v>
      </c>
      <c r="B215" s="93"/>
      <c r="C215" s="56">
        <f ca="1">D210+I210</f>
        <v>9</v>
      </c>
      <c r="D215" s="64">
        <f ca="1">((100/(D210+G210+I210))*C215)/100</f>
        <v>1</v>
      </c>
      <c r="E215" s="64"/>
      <c r="F215" s="64"/>
      <c r="G215" s="64"/>
      <c r="H215" s="64"/>
      <c r="I215" s="64"/>
      <c r="J215" s="90"/>
      <c r="K215" s="49" t="s">
        <v>145</v>
      </c>
      <c r="L215" s="51">
        <f ca="1">(IF(B210&gt;1,(I210/(B210+2)),I210/4))</f>
        <v>2</v>
      </c>
    </row>
    <row r="216" spans="1:12" ht="15.75" x14ac:dyDescent="0.25">
      <c r="A216" s="62" t="s">
        <v>219</v>
      </c>
      <c r="B216" s="63" t="s">
        <v>220</v>
      </c>
      <c r="C216" s="55">
        <v>8</v>
      </c>
      <c r="D216" s="64">
        <f ca="1">((100/I210)*C216)/100</f>
        <v>1</v>
      </c>
      <c r="E216" s="64"/>
      <c r="F216" s="64"/>
      <c r="G216" s="64"/>
      <c r="H216" s="64"/>
      <c r="I216" s="64"/>
      <c r="J216" s="90"/>
      <c r="K216" s="49" t="s">
        <v>146</v>
      </c>
      <c r="L216" s="51">
        <f ca="1">(IF(B210&gt;1,(I210/(B210+2)+L215),I210/4+L215))</f>
        <v>4</v>
      </c>
    </row>
    <row r="217" spans="1:12" ht="15.75" x14ac:dyDescent="0.25">
      <c r="A217" s="62" t="s">
        <v>221</v>
      </c>
      <c r="B217" s="63" t="s">
        <v>220</v>
      </c>
      <c r="C217" s="55">
        <v>3</v>
      </c>
      <c r="D217" s="64">
        <f ca="1">((100/I210)*C217)/100</f>
        <v>0.375</v>
      </c>
      <c r="E217" s="64"/>
      <c r="F217" s="64"/>
      <c r="G217" s="64"/>
      <c r="H217" s="64"/>
      <c r="I217" s="64"/>
      <c r="J217" s="90"/>
      <c r="K217" s="49" t="s">
        <v>222</v>
      </c>
      <c r="L217" s="51">
        <f>(IF(B210&gt;1,(I210/(B210+2)+L216),0))</f>
        <v>0</v>
      </c>
    </row>
    <row r="218" spans="1:12" ht="15.75" x14ac:dyDescent="0.25">
      <c r="A218" s="92" t="s">
        <v>223</v>
      </c>
      <c r="B218" s="93" t="s">
        <v>224</v>
      </c>
      <c r="C218" s="55">
        <v>1</v>
      </c>
      <c r="D218" s="64">
        <f ca="1">((100/(I210))*C218)/100</f>
        <v>0.125</v>
      </c>
      <c r="E218" s="64"/>
      <c r="F218" s="64"/>
      <c r="G218" s="64"/>
      <c r="H218" s="64"/>
      <c r="I218" s="64"/>
      <c r="J218" s="90"/>
      <c r="K218" s="49" t="s">
        <v>225</v>
      </c>
      <c r="L218" s="51">
        <f>(IF(B210&gt;2,(I210/(B210+2)+L217),0))</f>
        <v>0</v>
      </c>
    </row>
    <row r="219" spans="1:12" ht="15.75" x14ac:dyDescent="0.25">
      <c r="A219" s="62" t="s">
        <v>226</v>
      </c>
      <c r="B219" s="63" t="s">
        <v>226</v>
      </c>
      <c r="C219" s="55">
        <v>0</v>
      </c>
      <c r="D219" s="64">
        <f ca="1">((100/I210)*C219)/100</f>
        <v>0</v>
      </c>
      <c r="E219" s="64"/>
      <c r="F219" s="64"/>
      <c r="G219" s="64"/>
      <c r="H219" s="64"/>
      <c r="I219" s="64"/>
      <c r="J219" s="90"/>
      <c r="K219" s="49" t="s">
        <v>227</v>
      </c>
      <c r="L219" s="52">
        <f>(IF(B210&gt;3,(I210/(B210+2)+L218),0))</f>
        <v>0</v>
      </c>
    </row>
    <row r="220" spans="1:12" ht="15.75" x14ac:dyDescent="0.25">
      <c r="A220" s="62" t="s">
        <v>228</v>
      </c>
      <c r="B220" s="63"/>
      <c r="C220" s="55">
        <v>0</v>
      </c>
      <c r="D220" s="64">
        <f ca="1">((100/I210)*C220)/100</f>
        <v>0</v>
      </c>
      <c r="E220" s="64"/>
      <c r="F220" s="64"/>
      <c r="G220" s="64"/>
      <c r="H220" s="64"/>
      <c r="I220" s="64"/>
      <c r="J220" s="90"/>
      <c r="K220" s="49" t="s">
        <v>229</v>
      </c>
      <c r="L220" s="51">
        <f>(IF(B210&gt;4,(I210/(B210+2)+L219),0))</f>
        <v>0</v>
      </c>
    </row>
    <row r="221" spans="1:12" ht="15.75" x14ac:dyDescent="0.25">
      <c r="A221" s="62" t="s">
        <v>230</v>
      </c>
      <c r="B221" s="63" t="s">
        <v>230</v>
      </c>
      <c r="C221" s="55">
        <v>0</v>
      </c>
      <c r="D221" s="64">
        <f ca="1">((100/(I210))*C221)/100</f>
        <v>0</v>
      </c>
      <c r="E221" s="64"/>
      <c r="F221" s="64"/>
      <c r="G221" s="64"/>
      <c r="H221" s="64"/>
      <c r="I221" s="64"/>
      <c r="J221" s="90"/>
      <c r="K221" s="49" t="s">
        <v>147</v>
      </c>
      <c r="L221" s="51">
        <f ca="1">(IF(B210=1,(I210/(B210+3)+L216),IF(B210=0,(I210/4+L216),IF(B210&gt;1,0))))</f>
        <v>6</v>
      </c>
    </row>
    <row r="222" spans="1:12" ht="16.5" thickBot="1" x14ac:dyDescent="0.3">
      <c r="A222" s="73" t="s">
        <v>231</v>
      </c>
      <c r="B222" s="74"/>
      <c r="C222" s="57">
        <v>0</v>
      </c>
      <c r="D222" s="75">
        <f ca="1">((100/(I210))*C222)/100</f>
        <v>0</v>
      </c>
      <c r="E222" s="75"/>
      <c r="F222" s="75"/>
      <c r="G222" s="75"/>
      <c r="H222" s="75"/>
      <c r="I222" s="75"/>
      <c r="J222" s="91"/>
      <c r="K222" s="49" t="s">
        <v>148</v>
      </c>
      <c r="L222" s="51">
        <f ca="1">(IF(B210&gt;1.5,(I210/(B210+2)+L216+MAX(0,L217-L216)+MAX(0,L218-L217)+MAX(0,L219-L218)+MAX(0,L220-L219)+MAX(0,L221-L220)),IF(B210=1,(I210/(B210+3)+L221),IF(B210=0,I210/4+L221))))</f>
        <v>8</v>
      </c>
    </row>
    <row r="223" spans="1:12" ht="14.45" customHeight="1" x14ac:dyDescent="0.25">
      <c r="A223" s="65" t="s">
        <v>52</v>
      </c>
      <c r="B223" s="66"/>
      <c r="C223" s="66"/>
      <c r="D223" s="66"/>
      <c r="E223" s="66"/>
      <c r="F223" s="66"/>
      <c r="G223" s="66"/>
      <c r="H223" s="66"/>
      <c r="I223" s="66"/>
      <c r="J223" s="67"/>
    </row>
    <row r="224" spans="1:12" x14ac:dyDescent="0.25">
      <c r="A224" s="65" t="s">
        <v>44</v>
      </c>
      <c r="B224" s="66"/>
      <c r="C224" s="66"/>
      <c r="D224" s="66"/>
      <c r="E224" s="66"/>
      <c r="F224" s="66"/>
      <c r="G224" s="66"/>
      <c r="H224" s="66"/>
      <c r="I224" s="66"/>
      <c r="J224" s="67"/>
    </row>
    <row r="225" spans="1:15" ht="15" customHeight="1" x14ac:dyDescent="0.25">
      <c r="A225" s="116" t="s">
        <v>72</v>
      </c>
      <c r="B225" s="116"/>
      <c r="C225" s="116"/>
      <c r="D225" s="116"/>
      <c r="E225" s="116"/>
      <c r="F225" s="116"/>
      <c r="G225" s="116"/>
      <c r="H225" s="116"/>
      <c r="I225" s="116"/>
      <c r="J225" s="116"/>
    </row>
    <row r="226" spans="1:15" x14ac:dyDescent="0.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</row>
    <row r="227" spans="1:15" x14ac:dyDescent="0.25">
      <c r="A227" s="120" t="s">
        <v>25</v>
      </c>
      <c r="B227" s="121"/>
      <c r="C227" s="121"/>
      <c r="D227" s="121"/>
      <c r="E227" s="121"/>
      <c r="F227" s="121"/>
      <c r="G227" s="121"/>
      <c r="H227" s="121"/>
      <c r="I227" s="121"/>
      <c r="J227" s="122"/>
    </row>
    <row r="228" spans="1:15" ht="15" customHeight="1" x14ac:dyDescent="0.25">
      <c r="A228" s="109" t="s">
        <v>183</v>
      </c>
      <c r="B228" s="110"/>
      <c r="C228" s="110"/>
      <c r="D228" s="110"/>
      <c r="E228" s="110"/>
      <c r="F228" s="110"/>
      <c r="G228" s="110"/>
      <c r="H228" s="110"/>
      <c r="I228" s="110"/>
      <c r="J228" s="111"/>
      <c r="L228" s="94"/>
      <c r="M228" s="94"/>
      <c r="N228" s="94"/>
      <c r="O228" s="94"/>
    </row>
    <row r="229" spans="1:15" ht="15" customHeight="1" x14ac:dyDescent="0.25">
      <c r="A229" s="112" t="s">
        <v>179</v>
      </c>
      <c r="B229" s="113"/>
      <c r="C229" s="117" t="s">
        <v>180</v>
      </c>
      <c r="D229" s="118"/>
      <c r="E229" s="117" t="s">
        <v>181</v>
      </c>
      <c r="F229" s="119"/>
      <c r="G229" s="118"/>
      <c r="H229" s="117" t="s">
        <v>182</v>
      </c>
      <c r="I229" s="119"/>
      <c r="J229" s="118"/>
      <c r="L229" s="94"/>
      <c r="M229" s="94"/>
      <c r="N229" s="94"/>
      <c r="O229" s="94"/>
    </row>
    <row r="230" spans="1:15" ht="36.75" customHeight="1" x14ac:dyDescent="0.25">
      <c r="A230" s="34" t="s">
        <v>184</v>
      </c>
      <c r="B230" s="33" t="s">
        <v>185</v>
      </c>
      <c r="C230" s="32" t="s">
        <v>184</v>
      </c>
      <c r="D230" s="33" t="s">
        <v>185</v>
      </c>
      <c r="E230" s="31" t="s">
        <v>184</v>
      </c>
      <c r="F230" s="69" t="s">
        <v>186</v>
      </c>
      <c r="G230" s="70"/>
      <c r="H230" s="34" t="s">
        <v>184</v>
      </c>
      <c r="I230" s="107" t="s">
        <v>185</v>
      </c>
      <c r="J230" s="108"/>
      <c r="L230" s="94"/>
      <c r="M230" s="94"/>
      <c r="N230" s="94"/>
      <c r="O230" s="94"/>
    </row>
    <row r="231" spans="1:15" ht="20.45" customHeight="1" x14ac:dyDescent="0.25">
      <c r="A231" s="34" t="s">
        <v>187</v>
      </c>
      <c r="B231" s="33" t="s">
        <v>188</v>
      </c>
      <c r="C231" s="31" t="s">
        <v>189</v>
      </c>
      <c r="D231" s="33" t="s">
        <v>190</v>
      </c>
      <c r="E231" s="34" t="s">
        <v>193</v>
      </c>
      <c r="F231" s="107" t="s">
        <v>190</v>
      </c>
      <c r="G231" s="108"/>
      <c r="H231" s="31" t="s">
        <v>191</v>
      </c>
      <c r="I231" s="107" t="s">
        <v>192</v>
      </c>
      <c r="J231" s="108"/>
      <c r="L231" s="94"/>
      <c r="M231" s="94"/>
      <c r="N231" s="94"/>
      <c r="O231" s="94"/>
    </row>
    <row r="232" spans="1:15" ht="16.149999999999999" customHeight="1" x14ac:dyDescent="0.25">
      <c r="A232" s="65" t="s">
        <v>176</v>
      </c>
      <c r="B232" s="66"/>
      <c r="C232" s="66"/>
      <c r="D232" s="66"/>
      <c r="E232" s="66"/>
      <c r="F232" s="67"/>
      <c r="G232" s="95" t="s">
        <v>175</v>
      </c>
      <c r="H232" s="96"/>
      <c r="I232" s="96"/>
      <c r="J232" s="97"/>
      <c r="L232" s="94"/>
      <c r="M232" s="94"/>
      <c r="N232" s="94"/>
      <c r="O232" s="94"/>
    </row>
    <row r="233" spans="1:15" s="30" customFormat="1" ht="14.45" customHeight="1" x14ac:dyDescent="0.25">
      <c r="A233" s="120" t="s">
        <v>71</v>
      </c>
      <c r="B233" s="121"/>
      <c r="C233" s="121"/>
      <c r="D233" s="121"/>
      <c r="E233" s="121"/>
      <c r="F233" s="122"/>
      <c r="G233" s="140">
        <f>4157*0.8</f>
        <v>3325.6000000000004</v>
      </c>
      <c r="H233" s="141"/>
      <c r="I233" s="141"/>
      <c r="J233" s="142"/>
    </row>
    <row r="234" spans="1:15" s="30" customFormat="1" ht="14.45" customHeight="1" x14ac:dyDescent="0.25">
      <c r="A234" s="120" t="s">
        <v>235</v>
      </c>
      <c r="B234" s="121"/>
      <c r="C234" s="121"/>
      <c r="D234" s="121"/>
      <c r="E234" s="121"/>
      <c r="F234" s="121"/>
      <c r="G234" s="121"/>
      <c r="H234" s="121"/>
      <c r="I234" s="121"/>
      <c r="J234" s="122"/>
    </row>
    <row r="235" spans="1:15" s="30" customFormat="1" ht="31.5" customHeight="1" x14ac:dyDescent="0.25">
      <c r="A235" s="71" t="s">
        <v>256</v>
      </c>
      <c r="B235" s="71"/>
      <c r="C235" s="71"/>
      <c r="D235" s="71"/>
      <c r="E235" s="72" t="s">
        <v>269</v>
      </c>
      <c r="F235" s="72"/>
      <c r="G235" s="72"/>
      <c r="H235" s="72"/>
      <c r="I235" s="72"/>
      <c r="J235" s="72"/>
    </row>
    <row r="236" spans="1:15" s="30" customFormat="1" ht="31.5" customHeight="1" x14ac:dyDescent="0.25">
      <c r="A236" s="71" t="s">
        <v>257</v>
      </c>
      <c r="B236" s="71"/>
      <c r="C236" s="71"/>
      <c r="D236" s="71"/>
      <c r="E236" s="72" t="s">
        <v>272</v>
      </c>
      <c r="F236" s="72"/>
      <c r="G236" s="72"/>
      <c r="H236" s="72"/>
      <c r="I236" s="72"/>
      <c r="J236" s="72"/>
    </row>
    <row r="237" spans="1:15" s="30" customFormat="1" ht="31.5" customHeight="1" x14ac:dyDescent="0.25">
      <c r="A237" s="71" t="s">
        <v>258</v>
      </c>
      <c r="B237" s="71"/>
      <c r="C237" s="71"/>
      <c r="D237" s="71"/>
      <c r="E237" s="72" t="s">
        <v>273</v>
      </c>
      <c r="F237" s="72"/>
      <c r="G237" s="72"/>
      <c r="H237" s="72"/>
      <c r="I237" s="72"/>
      <c r="J237" s="72"/>
    </row>
    <row r="238" spans="1:15" s="30" customFormat="1" ht="28.5" customHeight="1" x14ac:dyDescent="0.25">
      <c r="A238" s="71" t="s">
        <v>249</v>
      </c>
      <c r="B238" s="71"/>
      <c r="C238" s="71"/>
      <c r="D238" s="71"/>
      <c r="E238" s="72" t="s">
        <v>271</v>
      </c>
      <c r="F238" s="72"/>
      <c r="G238" s="72"/>
      <c r="H238" s="72"/>
      <c r="I238" s="72"/>
      <c r="J238" s="72"/>
      <c r="M238" s="30" t="s">
        <v>246</v>
      </c>
    </row>
    <row r="239" spans="1:15" s="30" customFormat="1" ht="33" customHeight="1" x14ac:dyDescent="0.25">
      <c r="A239" s="71" t="s">
        <v>236</v>
      </c>
      <c r="B239" s="71"/>
      <c r="C239" s="71"/>
      <c r="D239" s="71"/>
      <c r="E239" s="72" t="s">
        <v>270</v>
      </c>
      <c r="F239" s="72"/>
      <c r="G239" s="72"/>
      <c r="H239" s="72"/>
      <c r="I239" s="72"/>
      <c r="J239" s="72"/>
    </row>
    <row r="240" spans="1:15" s="30" customFormat="1" ht="33" customHeight="1" x14ac:dyDescent="0.25">
      <c r="A240" s="71" t="s">
        <v>237</v>
      </c>
      <c r="B240" s="71"/>
      <c r="C240" s="71"/>
      <c r="D240" s="71"/>
      <c r="E240" s="72" t="s">
        <v>274</v>
      </c>
      <c r="F240" s="72"/>
      <c r="G240" s="72"/>
      <c r="H240" s="72"/>
      <c r="I240" s="72"/>
      <c r="J240" s="72"/>
    </row>
    <row r="241" spans="1:15" ht="28.5" customHeight="1" x14ac:dyDescent="0.25">
      <c r="A241" s="146" t="s">
        <v>252</v>
      </c>
      <c r="B241" s="147"/>
      <c r="C241" s="147"/>
      <c r="D241" s="147"/>
      <c r="E241" s="147"/>
      <c r="F241" s="147"/>
      <c r="G241" s="147"/>
      <c r="H241" s="147"/>
      <c r="I241" s="147"/>
      <c r="J241" s="148"/>
    </row>
    <row r="242" spans="1:15" ht="30" customHeight="1" x14ac:dyDescent="0.25">
      <c r="A242" s="59" t="s">
        <v>263</v>
      </c>
      <c r="B242" s="60"/>
      <c r="C242" s="60"/>
      <c r="D242" s="60"/>
      <c r="E242" s="60"/>
      <c r="F242" s="60"/>
      <c r="G242" s="60"/>
      <c r="H242" s="60"/>
      <c r="I242" s="60"/>
      <c r="J242" s="61"/>
    </row>
    <row r="243" spans="1:15" x14ac:dyDescent="0.25">
      <c r="A243" s="59" t="s">
        <v>264</v>
      </c>
      <c r="B243" s="60"/>
      <c r="C243" s="60"/>
      <c r="D243" s="60"/>
      <c r="E243" s="60"/>
      <c r="F243" s="60"/>
      <c r="G243" s="60"/>
      <c r="H243" s="60"/>
      <c r="I243" s="60"/>
      <c r="J243" s="61"/>
    </row>
    <row r="244" spans="1:15" ht="36" customHeight="1" x14ac:dyDescent="0.25">
      <c r="A244" s="149" t="s">
        <v>268</v>
      </c>
      <c r="B244" s="150"/>
      <c r="C244" s="150"/>
      <c r="D244" s="150"/>
      <c r="E244" s="150"/>
      <c r="F244" s="150"/>
      <c r="G244" s="150"/>
      <c r="H244" s="150"/>
      <c r="I244" s="150"/>
      <c r="J244" s="151"/>
      <c r="O244" s="58"/>
    </row>
    <row r="245" spans="1:15" ht="32.25" customHeight="1" x14ac:dyDescent="0.25">
      <c r="A245" s="59" t="s">
        <v>266</v>
      </c>
      <c r="B245" s="60"/>
      <c r="C245" s="60"/>
      <c r="D245" s="60"/>
      <c r="E245" s="60"/>
      <c r="F245" s="60"/>
      <c r="G245" s="60"/>
      <c r="H245" s="60"/>
      <c r="I245" s="60"/>
      <c r="J245" s="61"/>
      <c r="O245" s="58"/>
    </row>
    <row r="246" spans="1:15" ht="32.25" customHeight="1" x14ac:dyDescent="0.25">
      <c r="A246" s="59" t="s">
        <v>267</v>
      </c>
      <c r="B246" s="60"/>
      <c r="C246" s="60"/>
      <c r="D246" s="60"/>
      <c r="E246" s="60"/>
      <c r="F246" s="60"/>
      <c r="G246" s="60"/>
      <c r="H246" s="60"/>
      <c r="I246" s="60"/>
      <c r="J246" s="61"/>
      <c r="O246" s="58"/>
    </row>
    <row r="247" spans="1:15" ht="32.25" customHeight="1" x14ac:dyDescent="0.25">
      <c r="A247" s="59" t="s">
        <v>277</v>
      </c>
      <c r="B247" s="60"/>
      <c r="C247" s="60"/>
      <c r="D247" s="60"/>
      <c r="E247" s="60"/>
      <c r="F247" s="60"/>
      <c r="G247" s="60"/>
      <c r="H247" s="60"/>
      <c r="I247" s="60"/>
      <c r="J247" s="61"/>
      <c r="O247" s="58"/>
    </row>
    <row r="248" spans="1:15" x14ac:dyDescent="0.25">
      <c r="A248" s="143" t="s">
        <v>26</v>
      </c>
      <c r="B248" s="144"/>
      <c r="C248" s="144"/>
      <c r="D248" s="144"/>
      <c r="E248" s="144"/>
      <c r="F248" s="144"/>
      <c r="G248" s="144"/>
      <c r="H248" s="144"/>
      <c r="I248" s="144"/>
      <c r="J248" s="145"/>
    </row>
    <row r="249" spans="1:15" x14ac:dyDescent="0.25">
      <c r="A249" s="65" t="s">
        <v>29</v>
      </c>
      <c r="B249" s="66"/>
      <c r="C249" s="66"/>
      <c r="D249" s="66"/>
      <c r="E249" s="66"/>
      <c r="F249" s="66"/>
      <c r="G249" s="66"/>
      <c r="H249" s="66"/>
      <c r="I249" s="66"/>
      <c r="J249" s="67"/>
    </row>
    <row r="250" spans="1:15" x14ac:dyDescent="0.25">
      <c r="A250" s="143" t="s">
        <v>27</v>
      </c>
      <c r="B250" s="144"/>
      <c r="C250" s="144"/>
      <c r="D250" s="144"/>
      <c r="E250" s="144"/>
      <c r="F250" s="144"/>
      <c r="G250" s="144"/>
      <c r="H250" s="144"/>
      <c r="I250" s="144"/>
      <c r="J250" s="145"/>
    </row>
    <row r="251" spans="1:15" x14ac:dyDescent="0.25">
      <c r="A251" s="65" t="s">
        <v>34</v>
      </c>
      <c r="B251" s="66"/>
      <c r="C251" s="66"/>
      <c r="D251" s="66"/>
      <c r="E251" s="66"/>
      <c r="F251" s="66"/>
      <c r="G251" s="66"/>
      <c r="H251" s="66"/>
      <c r="I251" s="66"/>
      <c r="J251" s="67"/>
    </row>
    <row r="252" spans="1:15" x14ac:dyDescent="0.25">
      <c r="A252" s="65" t="s">
        <v>103</v>
      </c>
      <c r="B252" s="66"/>
      <c r="C252" s="66"/>
      <c r="D252" s="66"/>
      <c r="E252" s="66"/>
      <c r="F252" s="66"/>
      <c r="G252" s="66"/>
      <c r="H252" s="66"/>
      <c r="I252" s="66"/>
      <c r="J252" s="67"/>
    </row>
    <row r="253" spans="1:15" hidden="1" x14ac:dyDescent="0.25">
      <c r="A253" s="65" t="s">
        <v>104</v>
      </c>
      <c r="B253" s="66"/>
      <c r="C253" s="66"/>
      <c r="D253" s="66"/>
      <c r="E253" s="66"/>
      <c r="F253" s="66"/>
      <c r="G253" s="66"/>
      <c r="H253" s="66"/>
      <c r="I253" s="66"/>
      <c r="J253" s="67"/>
    </row>
    <row r="254" spans="1:15" ht="30.75" hidden="1" customHeight="1" x14ac:dyDescent="0.25">
      <c r="A254" s="68" t="s">
        <v>105</v>
      </c>
      <c r="B254" s="69"/>
      <c r="C254" s="69"/>
      <c r="D254" s="69"/>
      <c r="E254" s="69"/>
      <c r="F254" s="69"/>
      <c r="G254" s="69"/>
      <c r="H254" s="69"/>
      <c r="I254" s="69"/>
      <c r="J254" s="70"/>
    </row>
    <row r="255" spans="1:15" ht="15" customHeight="1" x14ac:dyDescent="0.25">
      <c r="A255" s="131" t="s">
        <v>261</v>
      </c>
      <c r="B255" s="132"/>
      <c r="C255" s="132"/>
      <c r="D255" s="132"/>
      <c r="E255" s="132"/>
      <c r="F255" s="132"/>
      <c r="G255" s="132"/>
      <c r="H255" s="132"/>
      <c r="I255" s="132"/>
      <c r="J255" s="133"/>
    </row>
    <row r="256" spans="1:15" x14ac:dyDescent="0.25">
      <c r="A256" s="134"/>
      <c r="B256" s="135"/>
      <c r="C256" s="135"/>
      <c r="D256" s="135"/>
      <c r="E256" s="135"/>
      <c r="F256" s="135"/>
      <c r="G256" s="135"/>
      <c r="H256" s="135"/>
      <c r="I256" s="135"/>
      <c r="J256" s="136"/>
    </row>
    <row r="257" spans="1:13" x14ac:dyDescent="0.25">
      <c r="A257" s="134"/>
      <c r="B257" s="135"/>
      <c r="C257" s="135"/>
      <c r="D257" s="135"/>
      <c r="E257" s="135"/>
      <c r="F257" s="135"/>
      <c r="G257" s="135"/>
      <c r="H257" s="135"/>
      <c r="I257" s="135"/>
      <c r="J257" s="136"/>
    </row>
    <row r="258" spans="1:13" x14ac:dyDescent="0.25">
      <c r="A258" s="137"/>
      <c r="B258" s="138"/>
      <c r="C258" s="138"/>
      <c r="D258" s="138"/>
      <c r="E258" s="138"/>
      <c r="F258" s="138"/>
      <c r="G258" s="138"/>
      <c r="H258" s="138"/>
      <c r="I258" s="138"/>
      <c r="J258" s="139"/>
    </row>
    <row r="259" spans="1:13" x14ac:dyDescent="0.25">
      <c r="A259" s="10" t="s">
        <v>150</v>
      </c>
      <c r="D259" s="10" t="str">
        <f>F8</f>
        <v xml:space="preserve">Xrbia Vangani Phase I </v>
      </c>
      <c r="M259" s="29" t="s">
        <v>265</v>
      </c>
    </row>
    <row r="260" spans="1:13" s="10" customFormat="1" ht="14.25" x14ac:dyDescent="0.2"/>
    <row r="261" spans="1:13" s="10" customFormat="1" ht="14.25" x14ac:dyDescent="0.2"/>
    <row r="297" spans="1:1" s="10" customFormat="1" ht="14.25" x14ac:dyDescent="0.2">
      <c r="A297" s="10" t="s">
        <v>262</v>
      </c>
    </row>
    <row r="298" spans="1:1" s="10" customFormat="1" ht="14.25" x14ac:dyDescent="0.2"/>
    <row r="318" spans="3:3" x14ac:dyDescent="0.25">
      <c r="C318"/>
    </row>
    <row r="342" spans="1:2" x14ac:dyDescent="0.25">
      <c r="A342" s="10" t="s">
        <v>118</v>
      </c>
      <c r="B342" s="10"/>
    </row>
    <row r="343" spans="1:2" x14ac:dyDescent="0.25">
      <c r="A343" s="10"/>
      <c r="B343" s="10"/>
    </row>
  </sheetData>
  <mergeCells count="541">
    <mergeCell ref="L11:P11"/>
    <mergeCell ref="A247:J247"/>
    <mergeCell ref="A171:B171"/>
    <mergeCell ref="D171:E171"/>
    <mergeCell ref="F171:G180"/>
    <mergeCell ref="H171:J180"/>
    <mergeCell ref="A172:B172"/>
    <mergeCell ref="D172:E172"/>
    <mergeCell ref="A173:B173"/>
    <mergeCell ref="D173:E173"/>
    <mergeCell ref="A174:B174"/>
    <mergeCell ref="D174:E174"/>
    <mergeCell ref="A175:B175"/>
    <mergeCell ref="D175:E175"/>
    <mergeCell ref="A176:B176"/>
    <mergeCell ref="D176:E176"/>
    <mergeCell ref="A177:B177"/>
    <mergeCell ref="D177:E177"/>
    <mergeCell ref="A178:B178"/>
    <mergeCell ref="D178:E178"/>
    <mergeCell ref="A179:B179"/>
    <mergeCell ref="D179:E179"/>
    <mergeCell ref="A180:B180"/>
    <mergeCell ref="D180:E180"/>
    <mergeCell ref="E112:F112"/>
    <mergeCell ref="A167:B167"/>
    <mergeCell ref="C167:J167"/>
    <mergeCell ref="E168:F168"/>
    <mergeCell ref="I168:J168"/>
    <mergeCell ref="A169:B169"/>
    <mergeCell ref="C169:J169"/>
    <mergeCell ref="A170:B170"/>
    <mergeCell ref="D170:E170"/>
    <mergeCell ref="F170:G170"/>
    <mergeCell ref="H170:J170"/>
    <mergeCell ref="I112:J112"/>
    <mergeCell ref="A113:B113"/>
    <mergeCell ref="C113:J113"/>
    <mergeCell ref="A114:B114"/>
    <mergeCell ref="D114:E114"/>
    <mergeCell ref="F114:G114"/>
    <mergeCell ref="H114:J114"/>
    <mergeCell ref="D148:E148"/>
    <mergeCell ref="A162:B162"/>
    <mergeCell ref="C153:J153"/>
    <mergeCell ref="F143:G152"/>
    <mergeCell ref="H143:J152"/>
    <mergeCell ref="A144:B144"/>
    <mergeCell ref="A73:B73"/>
    <mergeCell ref="D73:E73"/>
    <mergeCell ref="F73:G82"/>
    <mergeCell ref="H73:J82"/>
    <mergeCell ref="A74:B74"/>
    <mergeCell ref="D74:E74"/>
    <mergeCell ref="A75:B75"/>
    <mergeCell ref="D75:E75"/>
    <mergeCell ref="A111:B111"/>
    <mergeCell ref="C111:J111"/>
    <mergeCell ref="A101:B101"/>
    <mergeCell ref="D101:E101"/>
    <mergeCell ref="F101:G110"/>
    <mergeCell ref="H101:J110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69:B69"/>
    <mergeCell ref="C69:J69"/>
    <mergeCell ref="E70:F70"/>
    <mergeCell ref="I70:J70"/>
    <mergeCell ref="A71:B71"/>
    <mergeCell ref="C71:J71"/>
    <mergeCell ref="A72:B72"/>
    <mergeCell ref="D72:E72"/>
    <mergeCell ref="F72:G72"/>
    <mergeCell ref="H72:J72"/>
    <mergeCell ref="A107:B107"/>
    <mergeCell ref="D107:E107"/>
    <mergeCell ref="A108:B108"/>
    <mergeCell ref="A109:B109"/>
    <mergeCell ref="D109:E109"/>
    <mergeCell ref="A110:B110"/>
    <mergeCell ref="D110:E110"/>
    <mergeCell ref="D108:E108"/>
    <mergeCell ref="A96:B96"/>
    <mergeCell ref="D96:E96"/>
    <mergeCell ref="A97:B97"/>
    <mergeCell ref="C97:J97"/>
    <mergeCell ref="E98:F98"/>
    <mergeCell ref="I98:J98"/>
    <mergeCell ref="A99:B99"/>
    <mergeCell ref="C99:J99"/>
    <mergeCell ref="A100:B100"/>
    <mergeCell ref="D100:E100"/>
    <mergeCell ref="H100:J100"/>
    <mergeCell ref="F100:G100"/>
    <mergeCell ref="A86:B86"/>
    <mergeCell ref="D86:E86"/>
    <mergeCell ref="F86:G86"/>
    <mergeCell ref="H86:J86"/>
    <mergeCell ref="A87:B87"/>
    <mergeCell ref="D87:E87"/>
    <mergeCell ref="F87:G96"/>
    <mergeCell ref="H87:J96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A95:B95"/>
    <mergeCell ref="D95:E95"/>
    <mergeCell ref="A83:B83"/>
    <mergeCell ref="C83:J83"/>
    <mergeCell ref="E84:F84"/>
    <mergeCell ref="I84:J84"/>
    <mergeCell ref="A85:B85"/>
    <mergeCell ref="C85:J8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59:B59"/>
    <mergeCell ref="D59:E59"/>
    <mergeCell ref="F59:G68"/>
    <mergeCell ref="H59:J68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55:B55"/>
    <mergeCell ref="C55:J55"/>
    <mergeCell ref="E56:F56"/>
    <mergeCell ref="I56:J56"/>
    <mergeCell ref="A57:B57"/>
    <mergeCell ref="C57:J57"/>
    <mergeCell ref="A58:B58"/>
    <mergeCell ref="D58:E58"/>
    <mergeCell ref="F58:G58"/>
    <mergeCell ref="H58:J58"/>
    <mergeCell ref="A215:B215"/>
    <mergeCell ref="D215:E215"/>
    <mergeCell ref="I210:J210"/>
    <mergeCell ref="H199:J208"/>
    <mergeCell ref="H213:J222"/>
    <mergeCell ref="A214:B214"/>
    <mergeCell ref="F213:G222"/>
    <mergeCell ref="A204:B204"/>
    <mergeCell ref="A205:B205"/>
    <mergeCell ref="D205:E205"/>
    <mergeCell ref="A219:B219"/>
    <mergeCell ref="D219:E219"/>
    <mergeCell ref="A220:B220"/>
    <mergeCell ref="D220:E220"/>
    <mergeCell ref="A217:B217"/>
    <mergeCell ref="D217:E217"/>
    <mergeCell ref="A218:B218"/>
    <mergeCell ref="A206:B206"/>
    <mergeCell ref="A221:B221"/>
    <mergeCell ref="D221:E221"/>
    <mergeCell ref="A222:B222"/>
    <mergeCell ref="D222:E222"/>
    <mergeCell ref="D218:E218"/>
    <mergeCell ref="A213:B213"/>
    <mergeCell ref="F198:G198"/>
    <mergeCell ref="A195:B195"/>
    <mergeCell ref="C195:J195"/>
    <mergeCell ref="E196:F196"/>
    <mergeCell ref="I196:J196"/>
    <mergeCell ref="A42:E42"/>
    <mergeCell ref="I50:J50"/>
    <mergeCell ref="A43:J43"/>
    <mergeCell ref="G28:H28"/>
    <mergeCell ref="F37:J37"/>
    <mergeCell ref="A45:B45"/>
    <mergeCell ref="H45:J45"/>
    <mergeCell ref="F50:H50"/>
    <mergeCell ref="A39:E39"/>
    <mergeCell ref="D122:E122"/>
    <mergeCell ref="A115:B115"/>
    <mergeCell ref="D115:E115"/>
    <mergeCell ref="F115:G124"/>
    <mergeCell ref="A197:B197"/>
    <mergeCell ref="C197:J197"/>
    <mergeCell ref="A198:B198"/>
    <mergeCell ref="D198:E198"/>
    <mergeCell ref="H198:J198"/>
    <mergeCell ref="A49:J49"/>
    <mergeCell ref="D213:E213"/>
    <mergeCell ref="F199:G208"/>
    <mergeCell ref="A200:B200"/>
    <mergeCell ref="A201:B201"/>
    <mergeCell ref="D201:E201"/>
    <mergeCell ref="A202:B202"/>
    <mergeCell ref="D200:E200"/>
    <mergeCell ref="A199:B199"/>
    <mergeCell ref="D199:E199"/>
    <mergeCell ref="D202:E202"/>
    <mergeCell ref="A203:B203"/>
    <mergeCell ref="D203:E203"/>
    <mergeCell ref="D206:E206"/>
    <mergeCell ref="A207:B207"/>
    <mergeCell ref="D207:E207"/>
    <mergeCell ref="A216:B216"/>
    <mergeCell ref="D216:E216"/>
    <mergeCell ref="A208:B208"/>
    <mergeCell ref="D208:E208"/>
    <mergeCell ref="A209:B209"/>
    <mergeCell ref="C209:J209"/>
    <mergeCell ref="D214:E214"/>
    <mergeCell ref="A2:J2"/>
    <mergeCell ref="A3:E3"/>
    <mergeCell ref="F3:J3"/>
    <mergeCell ref="A4:E4"/>
    <mergeCell ref="F4:J4"/>
    <mergeCell ref="A6:E6"/>
    <mergeCell ref="F6:J6"/>
    <mergeCell ref="A5:E5"/>
    <mergeCell ref="F5:J5"/>
    <mergeCell ref="F9:J9"/>
    <mergeCell ref="B15:F15"/>
    <mergeCell ref="A11:E11"/>
    <mergeCell ref="F11:J11"/>
    <mergeCell ref="A7:E7"/>
    <mergeCell ref="A19:E20"/>
    <mergeCell ref="C28:D28"/>
    <mergeCell ref="E28:F28"/>
    <mergeCell ref="H15:J15"/>
    <mergeCell ref="G17:J17"/>
    <mergeCell ref="A13:E13"/>
    <mergeCell ref="F8:J8"/>
    <mergeCell ref="F13:J13"/>
    <mergeCell ref="B16:E16"/>
    <mergeCell ref="A8:E8"/>
    <mergeCell ref="G16:J16"/>
    <mergeCell ref="A24:E24"/>
    <mergeCell ref="B17:E17"/>
    <mergeCell ref="A18:B18"/>
    <mergeCell ref="F19:J20"/>
    <mergeCell ref="A23:E23"/>
    <mergeCell ref="F23:J23"/>
    <mergeCell ref="H18:J18"/>
    <mergeCell ref="A21:E22"/>
    <mergeCell ref="F21:J22"/>
    <mergeCell ref="C18:E18"/>
    <mergeCell ref="I47:J47"/>
    <mergeCell ref="A34:J34"/>
    <mergeCell ref="A32:B32"/>
    <mergeCell ref="A35:J36"/>
    <mergeCell ref="A38:E38"/>
    <mergeCell ref="I28:J28"/>
    <mergeCell ref="A26:E26"/>
    <mergeCell ref="F25:J25"/>
    <mergeCell ref="F24:J24"/>
    <mergeCell ref="A25:E25"/>
    <mergeCell ref="C46:F46"/>
    <mergeCell ref="I46:J46"/>
    <mergeCell ref="F26:J26"/>
    <mergeCell ref="A27:B27"/>
    <mergeCell ref="C27:D27"/>
    <mergeCell ref="E27:F27"/>
    <mergeCell ref="G27:H27"/>
    <mergeCell ref="A28:B28"/>
    <mergeCell ref="I27:J27"/>
    <mergeCell ref="A33:B33"/>
    <mergeCell ref="C33:J33"/>
    <mergeCell ref="C32:J32"/>
    <mergeCell ref="A37:E37"/>
    <mergeCell ref="A255:J258"/>
    <mergeCell ref="A233:F233"/>
    <mergeCell ref="G233:J233"/>
    <mergeCell ref="A252:J252"/>
    <mergeCell ref="A249:J249"/>
    <mergeCell ref="A253:J253"/>
    <mergeCell ref="A254:J254"/>
    <mergeCell ref="A250:J250"/>
    <mergeCell ref="A241:J241"/>
    <mergeCell ref="A251:J251"/>
    <mergeCell ref="A248:J248"/>
    <mergeCell ref="A234:J234"/>
    <mergeCell ref="E236:J236"/>
    <mergeCell ref="A236:D236"/>
    <mergeCell ref="A239:D239"/>
    <mergeCell ref="E239:J239"/>
    <mergeCell ref="A238:D238"/>
    <mergeCell ref="E238:J238"/>
    <mergeCell ref="A242:J242"/>
    <mergeCell ref="A240:D240"/>
    <mergeCell ref="E240:J240"/>
    <mergeCell ref="A244:J244"/>
    <mergeCell ref="A243:J243"/>
    <mergeCell ref="A245:J245"/>
    <mergeCell ref="A1:J1"/>
    <mergeCell ref="A53:E53"/>
    <mergeCell ref="F53:J53"/>
    <mergeCell ref="A47:E47"/>
    <mergeCell ref="F47:H47"/>
    <mergeCell ref="F41:J41"/>
    <mergeCell ref="H44:J44"/>
    <mergeCell ref="E29:F29"/>
    <mergeCell ref="G29:H29"/>
    <mergeCell ref="I29:J29"/>
    <mergeCell ref="A30:J30"/>
    <mergeCell ref="A29:B29"/>
    <mergeCell ref="C29:D29"/>
    <mergeCell ref="A40:E40"/>
    <mergeCell ref="A12:E12"/>
    <mergeCell ref="F12:J12"/>
    <mergeCell ref="D48:E48"/>
    <mergeCell ref="C45:F45"/>
    <mergeCell ref="D50:E50"/>
    <mergeCell ref="F7:J7"/>
    <mergeCell ref="A9:E9"/>
    <mergeCell ref="C51:J51"/>
    <mergeCell ref="A48:C48"/>
    <mergeCell ref="F18:G18"/>
    <mergeCell ref="A232:F232"/>
    <mergeCell ref="F38:J38"/>
    <mergeCell ref="F39:J39"/>
    <mergeCell ref="H48:J48"/>
    <mergeCell ref="A46:B46"/>
    <mergeCell ref="A223:J223"/>
    <mergeCell ref="A224:J224"/>
    <mergeCell ref="A225:J226"/>
    <mergeCell ref="F142:G142"/>
    <mergeCell ref="A50:C50"/>
    <mergeCell ref="C229:D229"/>
    <mergeCell ref="E229:G229"/>
    <mergeCell ref="H229:J229"/>
    <mergeCell ref="A227:J227"/>
    <mergeCell ref="F212:G212"/>
    <mergeCell ref="E210:F210"/>
    <mergeCell ref="A211:B211"/>
    <mergeCell ref="C211:J211"/>
    <mergeCell ref="A212:B212"/>
    <mergeCell ref="D212:E212"/>
    <mergeCell ref="H212:J212"/>
    <mergeCell ref="D204:E204"/>
    <mergeCell ref="A151:B151"/>
    <mergeCell ref="A153:B153"/>
    <mergeCell ref="L228:O232"/>
    <mergeCell ref="A31:J31"/>
    <mergeCell ref="G232:J232"/>
    <mergeCell ref="A14:B14"/>
    <mergeCell ref="C14:J14"/>
    <mergeCell ref="A44:B44"/>
    <mergeCell ref="F42:J42"/>
    <mergeCell ref="A54:J54"/>
    <mergeCell ref="C52:J52"/>
    <mergeCell ref="F40:J40"/>
    <mergeCell ref="A41:E41"/>
    <mergeCell ref="C44:F44"/>
    <mergeCell ref="F48:G48"/>
    <mergeCell ref="I230:J230"/>
    <mergeCell ref="I231:J231"/>
    <mergeCell ref="F230:G230"/>
    <mergeCell ref="F231:G231"/>
    <mergeCell ref="A228:J228"/>
    <mergeCell ref="A229:B229"/>
    <mergeCell ref="A142:B142"/>
    <mergeCell ref="D142:E142"/>
    <mergeCell ref="H142:J142"/>
    <mergeCell ref="A143:B143"/>
    <mergeCell ref="D143:E143"/>
    <mergeCell ref="D144:E144"/>
    <mergeCell ref="A145:B145"/>
    <mergeCell ref="D145:E145"/>
    <mergeCell ref="A146:B146"/>
    <mergeCell ref="D146:E146"/>
    <mergeCell ref="A147:B147"/>
    <mergeCell ref="D147:E147"/>
    <mergeCell ref="A127:B127"/>
    <mergeCell ref="C127:J127"/>
    <mergeCell ref="A128:B128"/>
    <mergeCell ref="D128:E128"/>
    <mergeCell ref="F128:G128"/>
    <mergeCell ref="H128:J128"/>
    <mergeCell ref="A139:B139"/>
    <mergeCell ref="C139:J139"/>
    <mergeCell ref="E140:F140"/>
    <mergeCell ref="I140:J140"/>
    <mergeCell ref="A141:B141"/>
    <mergeCell ref="C141:J141"/>
    <mergeCell ref="A148:B148"/>
    <mergeCell ref="A149:B149"/>
    <mergeCell ref="D149:E149"/>
    <mergeCell ref="D151:E151"/>
    <mergeCell ref="A152:B152"/>
    <mergeCell ref="D152:E152"/>
    <mergeCell ref="A150:B150"/>
    <mergeCell ref="D150:E150"/>
    <mergeCell ref="D163:E163"/>
    <mergeCell ref="H115:J124"/>
    <mergeCell ref="A116:B116"/>
    <mergeCell ref="D116:E116"/>
    <mergeCell ref="A117:B117"/>
    <mergeCell ref="D117:E117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4:B124"/>
    <mergeCell ref="D124:E124"/>
    <mergeCell ref="I126:J126"/>
    <mergeCell ref="A125:B125"/>
    <mergeCell ref="C125:J125"/>
    <mergeCell ref="E126:F126"/>
    <mergeCell ref="A122:B122"/>
    <mergeCell ref="A129:B129"/>
    <mergeCell ref="D129:E129"/>
    <mergeCell ref="F129:G138"/>
    <mergeCell ref="H129:J138"/>
    <mergeCell ref="A130:B130"/>
    <mergeCell ref="D130:E130"/>
    <mergeCell ref="A131:B131"/>
    <mergeCell ref="D131:E131"/>
    <mergeCell ref="A132:B132"/>
    <mergeCell ref="D132:E132"/>
    <mergeCell ref="A133:B133"/>
    <mergeCell ref="D133:E133"/>
    <mergeCell ref="A134:B134"/>
    <mergeCell ref="D134:E134"/>
    <mergeCell ref="A135:B135"/>
    <mergeCell ref="D135:E135"/>
    <mergeCell ref="A136:B136"/>
    <mergeCell ref="A123:B123"/>
    <mergeCell ref="D123:E123"/>
    <mergeCell ref="A166:B166"/>
    <mergeCell ref="D166:E166"/>
    <mergeCell ref="E154:F154"/>
    <mergeCell ref="I154:J154"/>
    <mergeCell ref="A155:B155"/>
    <mergeCell ref="C155:J155"/>
    <mergeCell ref="A156:B156"/>
    <mergeCell ref="D156:E156"/>
    <mergeCell ref="F156:G156"/>
    <mergeCell ref="H156:J156"/>
    <mergeCell ref="A157:B157"/>
    <mergeCell ref="D157:E157"/>
    <mergeCell ref="F157:G166"/>
    <mergeCell ref="H157:J166"/>
    <mergeCell ref="A158:B158"/>
    <mergeCell ref="D158:E158"/>
    <mergeCell ref="A159:B159"/>
    <mergeCell ref="D159:E159"/>
    <mergeCell ref="A160:B160"/>
    <mergeCell ref="D160:E160"/>
    <mergeCell ref="D162:E162"/>
    <mergeCell ref="A163:B163"/>
    <mergeCell ref="A161:B161"/>
    <mergeCell ref="D161:E161"/>
    <mergeCell ref="A185:B185"/>
    <mergeCell ref="D185:E185"/>
    <mergeCell ref="F185:G194"/>
    <mergeCell ref="H185:J194"/>
    <mergeCell ref="A186:B186"/>
    <mergeCell ref="D186:E186"/>
    <mergeCell ref="A187:B187"/>
    <mergeCell ref="D187:E187"/>
    <mergeCell ref="A188:B188"/>
    <mergeCell ref="D188:E188"/>
    <mergeCell ref="A189:B189"/>
    <mergeCell ref="D189:E189"/>
    <mergeCell ref="A190:B190"/>
    <mergeCell ref="D190:E190"/>
    <mergeCell ref="A191:B191"/>
    <mergeCell ref="C181:J181"/>
    <mergeCell ref="E182:F182"/>
    <mergeCell ref="I182:J182"/>
    <mergeCell ref="A183:B183"/>
    <mergeCell ref="C183:J183"/>
    <mergeCell ref="A184:B184"/>
    <mergeCell ref="D184:E184"/>
    <mergeCell ref="F184:G184"/>
    <mergeCell ref="H184:J184"/>
    <mergeCell ref="A246:J246"/>
    <mergeCell ref="A164:B164"/>
    <mergeCell ref="D164:E164"/>
    <mergeCell ref="A165:B165"/>
    <mergeCell ref="D165:E165"/>
    <mergeCell ref="A10:E10"/>
    <mergeCell ref="F10:J10"/>
    <mergeCell ref="A235:D235"/>
    <mergeCell ref="E235:J235"/>
    <mergeCell ref="A237:D237"/>
    <mergeCell ref="E237:J237"/>
    <mergeCell ref="A193:B193"/>
    <mergeCell ref="D193:E193"/>
    <mergeCell ref="A194:B194"/>
    <mergeCell ref="D194:E194"/>
    <mergeCell ref="D191:E191"/>
    <mergeCell ref="A192:B192"/>
    <mergeCell ref="D192:E192"/>
    <mergeCell ref="D136:E136"/>
    <mergeCell ref="A137:B137"/>
    <mergeCell ref="D137:E137"/>
    <mergeCell ref="A138:B138"/>
    <mergeCell ref="D138:E138"/>
    <mergeCell ref="A181:B181"/>
  </mergeCells>
  <phoneticPr fontId="0" type="noConversion"/>
  <hyperlinks>
    <hyperlink ref="C33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9" scale="95" fitToHeight="0" orientation="portrait" r:id="rId2"/>
  <headerFooter>
    <oddHeader>&amp;C&amp;G</oddHeader>
    <oddFooter>&amp;L&amp;"Times New Roman,Bold"Ref No: &amp;F&amp;C&amp;G&amp;R                                                                                  &amp;P</oddFooter>
  </headerFooter>
  <rowBreaks count="5" manualBreakCount="5">
    <brk id="68" max="16383" man="1"/>
    <brk id="138" max="16383" man="1"/>
    <brk id="258" max="16383" man="1"/>
    <brk id="296" max="16383" man="1"/>
    <brk id="341" max="16383" man="1"/>
  </rowBreaks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1" sqref="C11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7</v>
      </c>
      <c r="E3" s="177"/>
    </row>
    <row r="5" spans="1:13" x14ac:dyDescent="0.25">
      <c r="A5" s="13" t="s">
        <v>106</v>
      </c>
      <c r="B5" s="15" t="s">
        <v>123</v>
      </c>
      <c r="C5" s="15">
        <f>D3</f>
        <v>7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8</v>
      </c>
      <c r="C7" s="18">
        <v>8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7</v>
      </c>
      <c r="C8" s="18">
        <v>7</v>
      </c>
      <c r="D8" s="19">
        <f t="shared" si="0"/>
        <v>1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7</v>
      </c>
      <c r="C9" s="18">
        <v>7</v>
      </c>
      <c r="D9" s="19">
        <f t="shared" si="0"/>
        <v>1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7</v>
      </c>
      <c r="C10" s="18">
        <v>1</v>
      </c>
      <c r="D10" s="19">
        <f t="shared" si="0"/>
        <v>0.14285714285714288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7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7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10</v>
      </c>
      <c r="K15" s="23">
        <f>10/B10*C10</f>
        <v>1.4285714285714286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15</v>
      </c>
      <c r="J16" s="12">
        <f>10/B9*C9</f>
        <v>10</v>
      </c>
      <c r="K16" s="12">
        <f>5/B10*C10</f>
        <v>0.7142857142857143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15</v>
      </c>
      <c r="C17" s="12">
        <f>I16</f>
        <v>15</v>
      </c>
    </row>
    <row r="18" spans="1:8" ht="29.25" hidden="1" customHeight="1" x14ac:dyDescent="0.25">
      <c r="A18" s="12" t="s">
        <v>33</v>
      </c>
      <c r="B18" s="12">
        <f>J15</f>
        <v>10</v>
      </c>
      <c r="C18" s="12">
        <f>J16</f>
        <v>10</v>
      </c>
    </row>
    <row r="19" spans="1:8" hidden="1" x14ac:dyDescent="0.25">
      <c r="A19" s="12" t="s">
        <v>36</v>
      </c>
      <c r="B19" s="12">
        <f>K15</f>
        <v>1.4285714285714286</v>
      </c>
      <c r="C19" s="12">
        <f>K16</f>
        <v>0.7142857142857143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0.76428571428571435</v>
      </c>
      <c r="C22" s="25">
        <f>(C15+C16+C17+C18+C19+C20+C21)/100</f>
        <v>0.8571428571428571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8</v>
      </c>
      <c r="E3" s="177"/>
    </row>
    <row r="5" spans="1:13" x14ac:dyDescent="0.25">
      <c r="A5" s="13" t="s">
        <v>106</v>
      </c>
      <c r="B5" s="15" t="s">
        <v>123</v>
      </c>
      <c r="C5" s="15">
        <f>D3</f>
        <v>8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9</v>
      </c>
      <c r="C7" s="18">
        <v>9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8</v>
      </c>
      <c r="C8" s="18">
        <v>7</v>
      </c>
      <c r="D8" s="19">
        <f t="shared" si="0"/>
        <v>0.875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8</v>
      </c>
      <c r="C9" s="18">
        <v>3</v>
      </c>
      <c r="D9" s="19">
        <f t="shared" si="0"/>
        <v>0.375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8</v>
      </c>
      <c r="C10" s="18">
        <v>0</v>
      </c>
      <c r="D10" s="19">
        <f t="shared" si="0"/>
        <v>0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8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8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13.125</v>
      </c>
      <c r="J15" s="23">
        <f>10/B9*C9</f>
        <v>3.75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13.125</v>
      </c>
      <c r="J16" s="12">
        <f>10/B9*C9</f>
        <v>3.75</v>
      </c>
      <c r="K16" s="12">
        <f>5/B10*C10</f>
        <v>0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13.125</v>
      </c>
      <c r="C17" s="12">
        <f>I16</f>
        <v>13.125</v>
      </c>
    </row>
    <row r="18" spans="1:8" ht="29.25" hidden="1" customHeight="1" x14ac:dyDescent="0.25">
      <c r="A18" s="12" t="s">
        <v>33</v>
      </c>
      <c r="B18" s="12">
        <f>J15</f>
        <v>3.75</v>
      </c>
      <c r="C18" s="12">
        <f>J16</f>
        <v>3.75</v>
      </c>
    </row>
    <row r="19" spans="1:8" hidden="1" x14ac:dyDescent="0.25">
      <c r="A19" s="12" t="s">
        <v>36</v>
      </c>
      <c r="B19" s="12">
        <f>K15</f>
        <v>0</v>
      </c>
      <c r="C19" s="12">
        <f>K16</f>
        <v>0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0.66874999999999996</v>
      </c>
      <c r="C22" s="25">
        <f>(C15+C16+C17+C18+C19+C20+C21)/100</f>
        <v>0.76875000000000004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2</v>
      </c>
      <c r="B3" s="14">
        <v>6</v>
      </c>
      <c r="C3" s="14">
        <v>1</v>
      </c>
      <c r="D3" s="177">
        <v>34</v>
      </c>
      <c r="E3" s="177"/>
    </row>
    <row r="5" spans="1:13" x14ac:dyDescent="0.25">
      <c r="A5" s="13" t="s">
        <v>106</v>
      </c>
      <c r="B5" s="15" t="s">
        <v>123</v>
      </c>
      <c r="C5" s="15">
        <f>D3</f>
        <v>34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f>A3+B3+C3+D3</f>
        <v>43</v>
      </c>
      <c r="C7" s="18">
        <f>A3+B3+C3+30</f>
        <v>39</v>
      </c>
      <c r="D7" s="19">
        <f t="shared" ref="D7:D12" si="0">((100/B7)*C7)/100</f>
        <v>0.90697674418604668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34</v>
      </c>
      <c r="C8" s="18">
        <v>27</v>
      </c>
      <c r="D8" s="19">
        <f t="shared" si="0"/>
        <v>0.79411764705882359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34</v>
      </c>
      <c r="C9" s="18">
        <f>C8/2</f>
        <v>13.5</v>
      </c>
      <c r="D9" s="19">
        <f t="shared" si="0"/>
        <v>0.3970588235294118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34</v>
      </c>
      <c r="C10" s="18">
        <v>16</v>
      </c>
      <c r="D10" s="19">
        <f t="shared" si="0"/>
        <v>0.4705882352941177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34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34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36.279069767441861</v>
      </c>
      <c r="I15" s="23">
        <f>15/B8*C8</f>
        <v>11.911764705882353</v>
      </c>
      <c r="J15" s="23">
        <f>10/B9*C9</f>
        <v>3.9705882352941178</v>
      </c>
      <c r="K15" s="23">
        <f>10/B10*C10</f>
        <v>4.7058823529411766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36.279069767441861</v>
      </c>
      <c r="C16" s="12">
        <f>H16</f>
        <v>27.209302325581397</v>
      </c>
      <c r="E16" s="176" t="s">
        <v>114</v>
      </c>
      <c r="F16" s="176"/>
      <c r="G16" s="12">
        <f>G15+20</f>
        <v>30</v>
      </c>
      <c r="H16" s="12">
        <f>30/B7*C7</f>
        <v>27.209302325581397</v>
      </c>
      <c r="I16" s="12">
        <f>15/B8*C8</f>
        <v>11.911764705882353</v>
      </c>
      <c r="J16" s="12">
        <f>10/B9*C9</f>
        <v>3.9705882352941178</v>
      </c>
      <c r="K16" s="12">
        <f>5/B10*C10</f>
        <v>2.3529411764705883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11.911764705882353</v>
      </c>
      <c r="C17" s="12">
        <f>I16</f>
        <v>11.911764705882353</v>
      </c>
    </row>
    <row r="18" spans="1:8" ht="29.25" hidden="1" customHeight="1" x14ac:dyDescent="0.25">
      <c r="A18" s="12" t="s">
        <v>33</v>
      </c>
      <c r="B18" s="12">
        <f>J15</f>
        <v>3.9705882352941178</v>
      </c>
      <c r="C18" s="12">
        <f>J16</f>
        <v>3.9705882352941178</v>
      </c>
    </row>
    <row r="19" spans="1:8" hidden="1" x14ac:dyDescent="0.25">
      <c r="A19" s="12" t="s">
        <v>36</v>
      </c>
      <c r="B19" s="12">
        <f>K15</f>
        <v>4.7058823529411766</v>
      </c>
      <c r="C19" s="12">
        <f>K16</f>
        <v>2.3529411764705883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0.66867305061559501</v>
      </c>
      <c r="C22" s="25">
        <f>(C15+C16+C17+C18+C19+C20+C21)/100</f>
        <v>0.75444596443228462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O5" sqref="O5"/>
    </sheetView>
  </sheetViews>
  <sheetFormatPr defaultRowHeight="15" x14ac:dyDescent="0.25"/>
  <sheetData>
    <row r="2" spans="2:13" x14ac:dyDescent="0.25">
      <c r="C2" s="8" t="s">
        <v>93</v>
      </c>
      <c r="D2" s="179"/>
      <c r="E2" s="179"/>
    </row>
    <row r="3" spans="2:13" x14ac:dyDescent="0.25">
      <c r="E3" s="7"/>
      <c r="F3" s="7"/>
      <c r="G3" s="7"/>
      <c r="H3" s="7"/>
      <c r="I3" s="7"/>
      <c r="J3" s="7"/>
    </row>
    <row r="4" spans="2:13" x14ac:dyDescent="0.25">
      <c r="B4" s="8" t="s">
        <v>94</v>
      </c>
      <c r="C4" s="6" t="s">
        <v>74</v>
      </c>
      <c r="D4" s="180" t="s">
        <v>75</v>
      </c>
      <c r="E4" s="180"/>
      <c r="F4" s="180"/>
      <c r="G4" s="9"/>
      <c r="H4" s="180" t="s">
        <v>76</v>
      </c>
      <c r="I4" s="180"/>
      <c r="J4" s="180"/>
      <c r="K4" s="180" t="s">
        <v>77</v>
      </c>
      <c r="L4" s="180"/>
      <c r="M4" s="180"/>
    </row>
    <row r="5" spans="2:13" x14ac:dyDescent="0.25">
      <c r="B5" s="8">
        <v>1</v>
      </c>
      <c r="C5" s="6"/>
      <c r="D5" s="6" t="s">
        <v>78</v>
      </c>
      <c r="E5" s="6" t="s">
        <v>79</v>
      </c>
      <c r="F5" s="6" t="s">
        <v>80</v>
      </c>
      <c r="G5" s="6"/>
      <c r="H5" s="6" t="s">
        <v>78</v>
      </c>
      <c r="I5" s="6" t="s">
        <v>79</v>
      </c>
      <c r="J5" s="6" t="s">
        <v>80</v>
      </c>
      <c r="K5" s="6" t="s">
        <v>78</v>
      </c>
      <c r="L5" s="6" t="s">
        <v>79</v>
      </c>
      <c r="M5" s="6" t="s">
        <v>80</v>
      </c>
    </row>
    <row r="6" spans="2:13" x14ac:dyDescent="0.25">
      <c r="C6" s="5" t="s">
        <v>81</v>
      </c>
      <c r="D6" s="5"/>
      <c r="E6" s="5"/>
      <c r="F6" s="5">
        <f>D6*E6</f>
        <v>0</v>
      </c>
      <c r="G6" s="5" t="s">
        <v>95</v>
      </c>
      <c r="H6" s="5"/>
      <c r="I6" s="5"/>
      <c r="J6" s="5">
        <f>H6*I6</f>
        <v>0</v>
      </c>
      <c r="K6" s="5"/>
      <c r="L6" s="5"/>
      <c r="M6" s="5">
        <f>K6*L6</f>
        <v>0</v>
      </c>
    </row>
    <row r="7" spans="2:13" x14ac:dyDescent="0.25">
      <c r="C7" s="5"/>
      <c r="D7" s="5"/>
      <c r="E7" s="5"/>
      <c r="F7" s="5">
        <f t="shared" ref="F7:F33" si="0">D7*E7</f>
        <v>0</v>
      </c>
      <c r="G7" s="5" t="s">
        <v>96</v>
      </c>
      <c r="H7" s="5"/>
      <c r="I7" s="5"/>
      <c r="J7" s="5">
        <f t="shared" ref="J7:J29" si="1">H7*I7</f>
        <v>0</v>
      </c>
      <c r="K7" s="5"/>
      <c r="L7" s="5"/>
      <c r="M7" s="5">
        <f t="shared" ref="M7:M29" si="2">K7*L7</f>
        <v>0</v>
      </c>
    </row>
    <row r="8" spans="2:13" x14ac:dyDescent="0.25">
      <c r="C8" s="5"/>
      <c r="D8" s="5"/>
      <c r="E8" s="5"/>
      <c r="F8" s="5">
        <f t="shared" si="0"/>
        <v>0</v>
      </c>
      <c r="G8" s="5"/>
      <c r="H8" s="5"/>
      <c r="I8" s="5"/>
      <c r="J8" s="5">
        <f t="shared" si="1"/>
        <v>0</v>
      </c>
      <c r="K8" s="5"/>
      <c r="L8" s="5"/>
      <c r="M8" s="5">
        <f t="shared" si="2"/>
        <v>0</v>
      </c>
    </row>
    <row r="9" spans="2:13" x14ac:dyDescent="0.25">
      <c r="C9" s="5" t="s">
        <v>84</v>
      </c>
      <c r="D9" s="5"/>
      <c r="E9" s="5"/>
      <c r="F9" s="5">
        <f t="shared" si="0"/>
        <v>0</v>
      </c>
      <c r="G9" s="5" t="s">
        <v>95</v>
      </c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x14ac:dyDescent="0.25">
      <c r="C10" s="5"/>
      <c r="D10" s="5"/>
      <c r="E10" s="5"/>
      <c r="F10" s="5">
        <f t="shared" si="0"/>
        <v>0</v>
      </c>
      <c r="G10" s="5" t="s">
        <v>96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x14ac:dyDescent="0.25">
      <c r="C11" s="5"/>
      <c r="D11" s="5"/>
      <c r="E11" s="5"/>
      <c r="F11" s="5">
        <f t="shared" si="0"/>
        <v>0</v>
      </c>
      <c r="G11" s="5"/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x14ac:dyDescent="0.25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x14ac:dyDescent="0.25">
      <c r="C13" s="5" t="s">
        <v>82</v>
      </c>
      <c r="D13" s="5"/>
      <c r="E13" s="5"/>
      <c r="F13" s="5">
        <f t="shared" si="0"/>
        <v>0</v>
      </c>
      <c r="G13" s="5" t="s">
        <v>95</v>
      </c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x14ac:dyDescent="0.25">
      <c r="C14" s="5"/>
      <c r="D14" s="5"/>
      <c r="E14" s="5"/>
      <c r="F14" s="5">
        <f t="shared" si="0"/>
        <v>0</v>
      </c>
      <c r="G14" s="5" t="s">
        <v>96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x14ac:dyDescent="0.25">
      <c r="C15" s="5"/>
      <c r="D15" s="5"/>
      <c r="E15" s="5"/>
      <c r="F15" s="5">
        <f t="shared" si="0"/>
        <v>0</v>
      </c>
      <c r="G15" s="5"/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x14ac:dyDescent="0.25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x14ac:dyDescent="0.25">
      <c r="C17" s="5" t="s">
        <v>83</v>
      </c>
      <c r="D17" s="5"/>
      <c r="E17" s="5"/>
      <c r="F17" s="5">
        <f t="shared" si="0"/>
        <v>0</v>
      </c>
      <c r="G17" s="5" t="s">
        <v>95</v>
      </c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x14ac:dyDescent="0.25">
      <c r="C18" s="5"/>
      <c r="D18" s="5"/>
      <c r="E18" s="5"/>
      <c r="F18" s="5">
        <f t="shared" si="0"/>
        <v>0</v>
      </c>
      <c r="G18" s="5" t="s">
        <v>96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x14ac:dyDescent="0.25">
      <c r="C19" s="5"/>
      <c r="D19" s="5"/>
      <c r="E19" s="5"/>
      <c r="F19" s="5">
        <f t="shared" si="0"/>
        <v>0</v>
      </c>
      <c r="G19" s="5"/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25">
      <c r="C20" s="5" t="s">
        <v>83</v>
      </c>
      <c r="D20" s="5"/>
      <c r="E20" s="5"/>
      <c r="F20" s="5">
        <f t="shared" si="0"/>
        <v>0</v>
      </c>
      <c r="G20" s="5" t="s">
        <v>95</v>
      </c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25">
      <c r="C21" s="5"/>
      <c r="D21" s="5"/>
      <c r="E21" s="5"/>
      <c r="F21" s="5">
        <f t="shared" si="0"/>
        <v>0</v>
      </c>
      <c r="G21" s="5" t="s">
        <v>96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25">
      <c r="C22" s="5"/>
      <c r="D22" s="5"/>
      <c r="E22" s="5"/>
      <c r="F22" s="5">
        <f t="shared" si="0"/>
        <v>0</v>
      </c>
      <c r="G22" s="5"/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25">
      <c r="C23" s="5" t="s">
        <v>89</v>
      </c>
      <c r="D23" s="5"/>
      <c r="E23" s="5"/>
      <c r="F23" s="5">
        <f t="shared" si="0"/>
        <v>0</v>
      </c>
      <c r="G23" s="5" t="s">
        <v>97</v>
      </c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25">
      <c r="C24" s="5" t="s">
        <v>90</v>
      </c>
      <c r="D24" s="5"/>
      <c r="E24" s="5"/>
      <c r="F24" s="5">
        <f t="shared" si="0"/>
        <v>0</v>
      </c>
      <c r="G24" s="5" t="s">
        <v>97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25">
      <c r="C25" s="5" t="s">
        <v>91</v>
      </c>
      <c r="D25" s="5"/>
      <c r="E25" s="5"/>
      <c r="F25" s="5">
        <f t="shared" si="0"/>
        <v>0</v>
      </c>
      <c r="G25" s="5" t="s">
        <v>97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25">
      <c r="C26" s="5"/>
      <c r="D26" s="5"/>
      <c r="E26" s="5"/>
      <c r="F26" s="5">
        <f t="shared" si="0"/>
        <v>0</v>
      </c>
      <c r="G26" s="5"/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25">
      <c r="C27" s="5" t="s">
        <v>85</v>
      </c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25">
      <c r="C28" s="5" t="s">
        <v>86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25">
      <c r="C29" s="5" t="s">
        <v>87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25">
      <c r="C30" s="5" t="s">
        <v>88</v>
      </c>
      <c r="D30" s="5"/>
      <c r="E30" s="5"/>
      <c r="F30" s="5">
        <f t="shared" si="0"/>
        <v>0</v>
      </c>
      <c r="G30" s="5"/>
      <c r="H30" s="5"/>
      <c r="I30" s="5"/>
      <c r="J30" s="5">
        <f>H30*I30</f>
        <v>0</v>
      </c>
      <c r="K30" s="5"/>
      <c r="L30" s="5"/>
      <c r="M30" s="5">
        <f>K30*L30</f>
        <v>0</v>
      </c>
    </row>
    <row r="31" spans="3:13" x14ac:dyDescent="0.25">
      <c r="C31" s="5"/>
      <c r="D31" s="5"/>
      <c r="E31" s="5"/>
      <c r="F31" s="5">
        <f t="shared" si="0"/>
        <v>0</v>
      </c>
      <c r="G31" s="5"/>
      <c r="H31" s="5"/>
      <c r="I31" s="5"/>
      <c r="J31" s="5">
        <f>H31*I31</f>
        <v>0</v>
      </c>
      <c r="K31" s="5"/>
      <c r="L31" s="5"/>
      <c r="M31" s="5">
        <f>K31*L31</f>
        <v>0</v>
      </c>
    </row>
    <row r="32" spans="3:13" x14ac:dyDescent="0.25">
      <c r="C32" s="5"/>
      <c r="D32" s="5"/>
      <c r="E32" s="5"/>
      <c r="F32" s="5">
        <f t="shared" si="0"/>
        <v>0</v>
      </c>
      <c r="G32" s="5"/>
      <c r="H32" s="5"/>
      <c r="I32" s="5"/>
      <c r="J32" s="5">
        <f>H32*I32</f>
        <v>0</v>
      </c>
      <c r="K32" s="5"/>
      <c r="L32" s="5"/>
      <c r="M32" s="5">
        <f>K32*L32</f>
        <v>0</v>
      </c>
    </row>
    <row r="33" spans="3:13" x14ac:dyDescent="0.25">
      <c r="C33" s="5"/>
      <c r="D33" s="5"/>
      <c r="E33" s="5"/>
      <c r="F33" s="5">
        <f t="shared" si="0"/>
        <v>0</v>
      </c>
      <c r="G33" s="5"/>
      <c r="H33" s="5"/>
      <c r="I33" s="5"/>
      <c r="J33" s="5">
        <f>H33*I33</f>
        <v>0</v>
      </c>
      <c r="K33" s="5"/>
      <c r="L33" s="5"/>
      <c r="M33" s="5">
        <f>K33*L33</f>
        <v>0</v>
      </c>
    </row>
    <row r="34" spans="3:13" x14ac:dyDescent="0.25">
      <c r="C34" s="5" t="s">
        <v>92</v>
      </c>
      <c r="D34" s="5"/>
      <c r="E34" s="5">
        <f>F34*10.764</f>
        <v>0</v>
      </c>
      <c r="F34" s="5">
        <f>SUM(F6:F33)</f>
        <v>0</v>
      </c>
      <c r="G34" s="5"/>
      <c r="H34" s="5"/>
      <c r="I34" s="5">
        <f>J34*10.764</f>
        <v>0</v>
      </c>
      <c r="J34" s="5">
        <f>SUM(J6:J33)</f>
        <v>0</v>
      </c>
      <c r="K34" s="5"/>
      <c r="L34" s="5">
        <f>M34*10.764</f>
        <v>0</v>
      </c>
      <c r="M34" s="5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5"/>
  <sheetViews>
    <sheetView workbookViewId="0">
      <selection activeCell="G17" sqref="G17"/>
    </sheetView>
  </sheetViews>
  <sheetFormatPr defaultRowHeight="15" x14ac:dyDescent="0.25"/>
  <sheetData>
    <row r="3" spans="2:13" x14ac:dyDescent="0.25">
      <c r="C3" s="8" t="s">
        <v>93</v>
      </c>
      <c r="D3" s="179"/>
      <c r="E3" s="179"/>
    </row>
    <row r="4" spans="2:13" x14ac:dyDescent="0.25">
      <c r="E4" s="7"/>
      <c r="F4" s="7"/>
      <c r="G4" s="7"/>
      <c r="H4" s="7"/>
      <c r="I4" s="7"/>
      <c r="J4" s="7"/>
    </row>
    <row r="5" spans="2:13" x14ac:dyDescent="0.25">
      <c r="B5" s="8" t="s">
        <v>94</v>
      </c>
      <c r="C5" s="6" t="s">
        <v>74</v>
      </c>
      <c r="D5" s="180" t="s">
        <v>75</v>
      </c>
      <c r="E5" s="180"/>
      <c r="F5" s="180"/>
      <c r="G5" s="9"/>
      <c r="H5" s="180" t="s">
        <v>76</v>
      </c>
      <c r="I5" s="180"/>
      <c r="J5" s="180"/>
      <c r="K5" s="180" t="s">
        <v>77</v>
      </c>
      <c r="L5" s="180"/>
      <c r="M5" s="180"/>
    </row>
    <row r="6" spans="2:13" x14ac:dyDescent="0.25">
      <c r="B6" s="8">
        <v>1</v>
      </c>
      <c r="C6" s="6"/>
      <c r="D6" s="6" t="s">
        <v>78</v>
      </c>
      <c r="E6" s="6" t="s">
        <v>79</v>
      </c>
      <c r="F6" s="6" t="s">
        <v>80</v>
      </c>
      <c r="G6" s="6"/>
      <c r="H6" s="6" t="s">
        <v>78</v>
      </c>
      <c r="I6" s="6" t="s">
        <v>79</v>
      </c>
      <c r="J6" s="6" t="s">
        <v>80</v>
      </c>
      <c r="K6" s="6" t="s">
        <v>78</v>
      </c>
      <c r="L6" s="6" t="s">
        <v>79</v>
      </c>
      <c r="M6" s="6" t="s">
        <v>80</v>
      </c>
    </row>
    <row r="7" spans="2:13" x14ac:dyDescent="0.25">
      <c r="C7" s="5" t="s">
        <v>81</v>
      </c>
      <c r="D7" s="5"/>
      <c r="E7" s="5"/>
      <c r="F7" s="5">
        <f>D7*E7</f>
        <v>0</v>
      </c>
      <c r="G7" s="5" t="s">
        <v>95</v>
      </c>
      <c r="H7" s="5"/>
      <c r="I7" s="5"/>
      <c r="J7" s="5">
        <f>H7*I7</f>
        <v>0</v>
      </c>
      <c r="K7" s="5"/>
      <c r="L7" s="5"/>
      <c r="M7" s="5">
        <f>K7*L7</f>
        <v>0</v>
      </c>
    </row>
    <row r="8" spans="2:13" x14ac:dyDescent="0.25">
      <c r="C8" s="5"/>
      <c r="D8" s="5"/>
      <c r="E8" s="5"/>
      <c r="F8" s="5">
        <f t="shared" ref="F8:F34" si="0">D8*E8</f>
        <v>0</v>
      </c>
      <c r="G8" s="5" t="s">
        <v>96</v>
      </c>
      <c r="H8" s="5"/>
      <c r="I8" s="5"/>
      <c r="J8" s="5">
        <f t="shared" ref="J8:J34" si="1">H8*I8</f>
        <v>0</v>
      </c>
      <c r="K8" s="5"/>
      <c r="L8" s="5"/>
      <c r="M8" s="5">
        <f t="shared" ref="M8:M34" si="2">K8*L8</f>
        <v>0</v>
      </c>
    </row>
    <row r="9" spans="2:13" x14ac:dyDescent="0.25">
      <c r="C9" s="5"/>
      <c r="D9" s="5"/>
      <c r="E9" s="5"/>
      <c r="F9" s="5">
        <f t="shared" si="0"/>
        <v>0</v>
      </c>
      <c r="G9" s="5"/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x14ac:dyDescent="0.25">
      <c r="C10" s="5" t="s">
        <v>84</v>
      </c>
      <c r="D10" s="5"/>
      <c r="E10" s="5"/>
      <c r="F10" s="5">
        <f t="shared" si="0"/>
        <v>0</v>
      </c>
      <c r="G10" s="5" t="s">
        <v>95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x14ac:dyDescent="0.25">
      <c r="C11" s="5"/>
      <c r="D11" s="5"/>
      <c r="E11" s="5"/>
      <c r="F11" s="5">
        <f t="shared" si="0"/>
        <v>0</v>
      </c>
      <c r="G11" s="5" t="s">
        <v>96</v>
      </c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x14ac:dyDescent="0.25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x14ac:dyDescent="0.25">
      <c r="C13" s="5"/>
      <c r="D13" s="5"/>
      <c r="E13" s="5"/>
      <c r="F13" s="5">
        <f t="shared" si="0"/>
        <v>0</v>
      </c>
      <c r="G13" s="5"/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x14ac:dyDescent="0.25">
      <c r="C14" s="5" t="s">
        <v>82</v>
      </c>
      <c r="D14" s="5"/>
      <c r="E14" s="5"/>
      <c r="F14" s="5">
        <f t="shared" si="0"/>
        <v>0</v>
      </c>
      <c r="G14" s="5" t="s">
        <v>95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x14ac:dyDescent="0.25">
      <c r="C15" s="5"/>
      <c r="D15" s="5"/>
      <c r="E15" s="5"/>
      <c r="F15" s="5">
        <f t="shared" si="0"/>
        <v>0</v>
      </c>
      <c r="G15" s="5" t="s">
        <v>96</v>
      </c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x14ac:dyDescent="0.25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x14ac:dyDescent="0.25">
      <c r="C17" s="5"/>
      <c r="D17" s="5"/>
      <c r="E17" s="5"/>
      <c r="F17" s="5">
        <f t="shared" si="0"/>
        <v>0</v>
      </c>
      <c r="G17" s="5"/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x14ac:dyDescent="0.25">
      <c r="C18" s="5" t="s">
        <v>83</v>
      </c>
      <c r="D18" s="5"/>
      <c r="E18" s="5"/>
      <c r="F18" s="5">
        <f t="shared" si="0"/>
        <v>0</v>
      </c>
      <c r="G18" s="5" t="s">
        <v>95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x14ac:dyDescent="0.25">
      <c r="C19" s="5"/>
      <c r="D19" s="5"/>
      <c r="E19" s="5"/>
      <c r="F19" s="5">
        <f t="shared" si="0"/>
        <v>0</v>
      </c>
      <c r="G19" s="5" t="s">
        <v>96</v>
      </c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25">
      <c r="C20" s="5"/>
      <c r="D20" s="5"/>
      <c r="E20" s="5"/>
      <c r="F20" s="5">
        <f t="shared" si="0"/>
        <v>0</v>
      </c>
      <c r="G20" s="5"/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25">
      <c r="C21" s="5" t="s">
        <v>83</v>
      </c>
      <c r="D21" s="5"/>
      <c r="E21" s="5"/>
      <c r="F21" s="5">
        <f t="shared" si="0"/>
        <v>0</v>
      </c>
      <c r="G21" s="5" t="s">
        <v>95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25">
      <c r="C22" s="5"/>
      <c r="D22" s="5"/>
      <c r="E22" s="5"/>
      <c r="F22" s="5">
        <f t="shared" si="0"/>
        <v>0</v>
      </c>
      <c r="G22" s="5" t="s">
        <v>96</v>
      </c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25">
      <c r="C23" s="5"/>
      <c r="D23" s="5"/>
      <c r="E23" s="5"/>
      <c r="F23" s="5">
        <f t="shared" si="0"/>
        <v>0</v>
      </c>
      <c r="G23" s="5"/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25">
      <c r="C24" s="5" t="s">
        <v>89</v>
      </c>
      <c r="D24" s="5"/>
      <c r="E24" s="5"/>
      <c r="F24" s="5">
        <f t="shared" si="0"/>
        <v>0</v>
      </c>
      <c r="G24" s="5" t="s">
        <v>97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25">
      <c r="C25" s="5" t="s">
        <v>90</v>
      </c>
      <c r="D25" s="5"/>
      <c r="E25" s="5"/>
      <c r="F25" s="5">
        <f t="shared" si="0"/>
        <v>0</v>
      </c>
      <c r="G25" s="5" t="s">
        <v>97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25">
      <c r="C26" s="5" t="s">
        <v>91</v>
      </c>
      <c r="D26" s="5"/>
      <c r="E26" s="5"/>
      <c r="F26" s="5">
        <f t="shared" si="0"/>
        <v>0</v>
      </c>
      <c r="G26" s="5" t="s">
        <v>97</v>
      </c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25">
      <c r="C27" s="5"/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25">
      <c r="C28" s="5" t="s">
        <v>85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25">
      <c r="C29" s="5" t="s">
        <v>86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25">
      <c r="C30" s="5" t="s">
        <v>87</v>
      </c>
      <c r="D30" s="5"/>
      <c r="E30" s="5"/>
      <c r="F30" s="5">
        <f t="shared" si="0"/>
        <v>0</v>
      </c>
      <c r="G30" s="5"/>
      <c r="H30" s="5"/>
      <c r="I30" s="5"/>
      <c r="J30" s="5">
        <f t="shared" si="1"/>
        <v>0</v>
      </c>
      <c r="K30" s="5"/>
      <c r="L30" s="5"/>
      <c r="M30" s="5">
        <f t="shared" si="2"/>
        <v>0</v>
      </c>
    </row>
    <row r="31" spans="3:13" x14ac:dyDescent="0.25">
      <c r="C31" s="5" t="s">
        <v>88</v>
      </c>
      <c r="D31" s="5"/>
      <c r="E31" s="5"/>
      <c r="F31" s="5">
        <f t="shared" si="0"/>
        <v>0</v>
      </c>
      <c r="G31" s="5"/>
      <c r="H31" s="5"/>
      <c r="I31" s="5"/>
      <c r="J31" s="5">
        <f t="shared" si="1"/>
        <v>0</v>
      </c>
      <c r="K31" s="5"/>
      <c r="L31" s="5"/>
      <c r="M31" s="5">
        <f t="shared" si="2"/>
        <v>0</v>
      </c>
    </row>
    <row r="32" spans="3:13" x14ac:dyDescent="0.25">
      <c r="C32" s="5"/>
      <c r="D32" s="5"/>
      <c r="E32" s="5"/>
      <c r="F32" s="5">
        <f t="shared" si="0"/>
        <v>0</v>
      </c>
      <c r="G32" s="5"/>
      <c r="H32" s="5"/>
      <c r="I32" s="5"/>
      <c r="J32" s="5">
        <f t="shared" si="1"/>
        <v>0</v>
      </c>
      <c r="K32" s="5"/>
      <c r="L32" s="5"/>
      <c r="M32" s="5">
        <f t="shared" si="2"/>
        <v>0</v>
      </c>
    </row>
    <row r="33" spans="3:13" x14ac:dyDescent="0.25">
      <c r="C33" s="5"/>
      <c r="D33" s="5"/>
      <c r="E33" s="5"/>
      <c r="F33" s="5">
        <f t="shared" si="0"/>
        <v>0</v>
      </c>
      <c r="G33" s="5"/>
      <c r="H33" s="5"/>
      <c r="I33" s="5"/>
      <c r="J33" s="5">
        <f t="shared" si="1"/>
        <v>0</v>
      </c>
      <c r="K33" s="5"/>
      <c r="L33" s="5"/>
      <c r="M33" s="5">
        <f t="shared" si="2"/>
        <v>0</v>
      </c>
    </row>
    <row r="34" spans="3:13" x14ac:dyDescent="0.25">
      <c r="C34" s="5"/>
      <c r="D34" s="5"/>
      <c r="E34" s="5"/>
      <c r="F34" s="5">
        <f t="shared" si="0"/>
        <v>0</v>
      </c>
      <c r="G34" s="5"/>
      <c r="H34" s="5"/>
      <c r="I34" s="5"/>
      <c r="J34" s="5">
        <f t="shared" si="1"/>
        <v>0</v>
      </c>
      <c r="K34" s="5"/>
      <c r="L34" s="5"/>
      <c r="M34" s="5">
        <f t="shared" si="2"/>
        <v>0</v>
      </c>
    </row>
    <row r="35" spans="3:13" x14ac:dyDescent="0.25">
      <c r="C35" s="5" t="s">
        <v>92</v>
      </c>
      <c r="D35" s="5"/>
      <c r="E35" s="5">
        <f>F35*10.764</f>
        <v>0</v>
      </c>
      <c r="F35" s="5">
        <f>SUM(F7:F34)</f>
        <v>0</v>
      </c>
      <c r="G35" s="5"/>
      <c r="H35" s="5"/>
      <c r="I35" s="5">
        <f>J35*10.764</f>
        <v>0</v>
      </c>
      <c r="J35" s="5">
        <f>SUM(J7:J34)</f>
        <v>0</v>
      </c>
      <c r="K35" s="5"/>
      <c r="L35" s="5">
        <f>M35*10.764</f>
        <v>0</v>
      </c>
      <c r="M35" s="5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H7" sqref="H7:H8"/>
    </sheetView>
  </sheetViews>
  <sheetFormatPr defaultRowHeight="15" x14ac:dyDescent="0.25"/>
  <sheetData>
    <row r="3" spans="3:14" x14ac:dyDescent="0.25">
      <c r="D3" s="8" t="s">
        <v>93</v>
      </c>
      <c r="E3" s="179"/>
      <c r="F3" s="179"/>
    </row>
    <row r="4" spans="3:14" x14ac:dyDescent="0.25">
      <c r="F4" s="7"/>
      <c r="G4" s="7"/>
      <c r="H4" s="7"/>
      <c r="I4" s="7"/>
      <c r="J4" s="7"/>
      <c r="K4" s="7"/>
    </row>
    <row r="5" spans="3:14" x14ac:dyDescent="0.25">
      <c r="C5" s="8" t="s">
        <v>94</v>
      </c>
      <c r="D5" s="6" t="s">
        <v>74</v>
      </c>
      <c r="E5" s="180" t="s">
        <v>75</v>
      </c>
      <c r="F5" s="180"/>
      <c r="G5" s="180"/>
      <c r="H5" s="9"/>
      <c r="I5" s="180" t="s">
        <v>76</v>
      </c>
      <c r="J5" s="180"/>
      <c r="K5" s="180"/>
      <c r="L5" s="180" t="s">
        <v>77</v>
      </c>
      <c r="M5" s="180"/>
      <c r="N5" s="180"/>
    </row>
    <row r="6" spans="3:14" x14ac:dyDescent="0.25">
      <c r="C6" s="8">
        <v>1</v>
      </c>
      <c r="D6" s="6"/>
      <c r="E6" s="6" t="s">
        <v>78</v>
      </c>
      <c r="F6" s="6" t="s">
        <v>79</v>
      </c>
      <c r="G6" s="6" t="s">
        <v>80</v>
      </c>
      <c r="H6" s="6"/>
      <c r="I6" s="6" t="s">
        <v>78</v>
      </c>
      <c r="J6" s="6" t="s">
        <v>79</v>
      </c>
      <c r="K6" s="6" t="s">
        <v>80</v>
      </c>
      <c r="L6" s="6" t="s">
        <v>78</v>
      </c>
      <c r="M6" s="6" t="s">
        <v>79</v>
      </c>
      <c r="N6" s="6" t="s">
        <v>80</v>
      </c>
    </row>
    <row r="7" spans="3:14" x14ac:dyDescent="0.25">
      <c r="D7" s="5" t="s">
        <v>81</v>
      </c>
      <c r="E7" s="5"/>
      <c r="F7" s="5"/>
      <c r="G7" s="5">
        <f>E7*F7</f>
        <v>0</v>
      </c>
      <c r="H7" s="5" t="s">
        <v>95</v>
      </c>
      <c r="I7" s="5"/>
      <c r="J7" s="5"/>
      <c r="K7" s="5">
        <f>I7*J7</f>
        <v>0</v>
      </c>
      <c r="L7" s="5"/>
      <c r="M7" s="5"/>
      <c r="N7" s="5">
        <f>L7*M7</f>
        <v>0</v>
      </c>
    </row>
    <row r="8" spans="3:14" x14ac:dyDescent="0.25">
      <c r="D8" s="5"/>
      <c r="E8" s="5"/>
      <c r="F8" s="5"/>
      <c r="G8" s="5">
        <f t="shared" ref="G8:G34" si="0">E8*F8</f>
        <v>0</v>
      </c>
      <c r="H8" s="5" t="s">
        <v>96</v>
      </c>
      <c r="I8" s="5"/>
      <c r="J8" s="5"/>
      <c r="K8" s="5">
        <f t="shared" ref="K8:K34" si="1">I8*J8</f>
        <v>0</v>
      </c>
      <c r="L8" s="5"/>
      <c r="M8" s="5"/>
      <c r="N8" s="5">
        <f t="shared" ref="N8:N34" si="2">L8*M8</f>
        <v>0</v>
      </c>
    </row>
    <row r="9" spans="3:14" x14ac:dyDescent="0.25">
      <c r="D9" s="5"/>
      <c r="E9" s="5"/>
      <c r="F9" s="5"/>
      <c r="G9" s="5">
        <f t="shared" si="0"/>
        <v>0</v>
      </c>
      <c r="H9" s="5"/>
      <c r="I9" s="5"/>
      <c r="J9" s="5"/>
      <c r="K9" s="5">
        <f t="shared" si="1"/>
        <v>0</v>
      </c>
      <c r="L9" s="5"/>
      <c r="M9" s="5"/>
      <c r="N9" s="5">
        <f t="shared" si="2"/>
        <v>0</v>
      </c>
    </row>
    <row r="10" spans="3:14" x14ac:dyDescent="0.25">
      <c r="D10" s="5" t="s">
        <v>84</v>
      </c>
      <c r="E10" s="5"/>
      <c r="F10" s="5"/>
      <c r="G10" s="5">
        <f t="shared" si="0"/>
        <v>0</v>
      </c>
      <c r="H10" s="5" t="s">
        <v>95</v>
      </c>
      <c r="I10" s="5"/>
      <c r="J10" s="5"/>
      <c r="K10" s="5">
        <f t="shared" si="1"/>
        <v>0</v>
      </c>
      <c r="L10" s="5"/>
      <c r="M10" s="5"/>
      <c r="N10" s="5">
        <f t="shared" si="2"/>
        <v>0</v>
      </c>
    </row>
    <row r="11" spans="3:14" x14ac:dyDescent="0.25">
      <c r="D11" s="5"/>
      <c r="E11" s="5"/>
      <c r="F11" s="5"/>
      <c r="G11" s="5">
        <f t="shared" si="0"/>
        <v>0</v>
      </c>
      <c r="H11" s="5" t="s">
        <v>96</v>
      </c>
      <c r="I11" s="5"/>
      <c r="J11" s="5"/>
      <c r="K11" s="5">
        <f t="shared" si="1"/>
        <v>0</v>
      </c>
      <c r="L11" s="5"/>
      <c r="M11" s="5"/>
      <c r="N11" s="5">
        <f t="shared" si="2"/>
        <v>0</v>
      </c>
    </row>
    <row r="12" spans="3:14" x14ac:dyDescent="0.25">
      <c r="D12" s="5"/>
      <c r="E12" s="5"/>
      <c r="F12" s="5"/>
      <c r="G12" s="5">
        <f t="shared" si="0"/>
        <v>0</v>
      </c>
      <c r="H12" s="5"/>
      <c r="I12" s="5"/>
      <c r="J12" s="5"/>
      <c r="K12" s="5">
        <f t="shared" si="1"/>
        <v>0</v>
      </c>
      <c r="L12" s="5"/>
      <c r="M12" s="5"/>
      <c r="N12" s="5">
        <f t="shared" si="2"/>
        <v>0</v>
      </c>
    </row>
    <row r="13" spans="3:14" x14ac:dyDescent="0.25">
      <c r="D13" s="5"/>
      <c r="E13" s="5"/>
      <c r="F13" s="5"/>
      <c r="G13" s="5">
        <f t="shared" si="0"/>
        <v>0</v>
      </c>
      <c r="H13" s="5"/>
      <c r="I13" s="5"/>
      <c r="J13" s="5"/>
      <c r="K13" s="5">
        <f t="shared" si="1"/>
        <v>0</v>
      </c>
      <c r="L13" s="5"/>
      <c r="M13" s="5"/>
      <c r="N13" s="5">
        <f t="shared" si="2"/>
        <v>0</v>
      </c>
    </row>
    <row r="14" spans="3:14" x14ac:dyDescent="0.25">
      <c r="D14" s="5" t="s">
        <v>82</v>
      </c>
      <c r="E14" s="5"/>
      <c r="F14" s="5"/>
      <c r="G14" s="5">
        <f t="shared" si="0"/>
        <v>0</v>
      </c>
      <c r="H14" s="5" t="s">
        <v>95</v>
      </c>
      <c r="I14" s="5"/>
      <c r="J14" s="5"/>
      <c r="K14" s="5">
        <f t="shared" si="1"/>
        <v>0</v>
      </c>
      <c r="L14" s="5"/>
      <c r="M14" s="5"/>
      <c r="N14" s="5">
        <f t="shared" si="2"/>
        <v>0</v>
      </c>
    </row>
    <row r="15" spans="3:14" x14ac:dyDescent="0.25">
      <c r="D15" s="5"/>
      <c r="E15" s="5"/>
      <c r="F15" s="5"/>
      <c r="G15" s="5">
        <f t="shared" si="0"/>
        <v>0</v>
      </c>
      <c r="H15" s="5" t="s">
        <v>96</v>
      </c>
      <c r="I15" s="5"/>
      <c r="J15" s="5"/>
      <c r="K15" s="5">
        <f t="shared" si="1"/>
        <v>0</v>
      </c>
      <c r="L15" s="5"/>
      <c r="M15" s="5"/>
      <c r="N15" s="5">
        <f t="shared" si="2"/>
        <v>0</v>
      </c>
    </row>
    <row r="16" spans="3:14" x14ac:dyDescent="0.25">
      <c r="D16" s="5"/>
      <c r="E16" s="5"/>
      <c r="F16" s="5"/>
      <c r="G16" s="5">
        <f t="shared" si="0"/>
        <v>0</v>
      </c>
      <c r="H16" s="5"/>
      <c r="I16" s="5"/>
      <c r="J16" s="5"/>
      <c r="K16" s="5">
        <f t="shared" si="1"/>
        <v>0</v>
      </c>
      <c r="L16" s="5"/>
      <c r="M16" s="5"/>
      <c r="N16" s="5">
        <f t="shared" si="2"/>
        <v>0</v>
      </c>
    </row>
    <row r="17" spans="4:14" x14ac:dyDescent="0.25">
      <c r="D17" s="5"/>
      <c r="E17" s="5"/>
      <c r="F17" s="5"/>
      <c r="G17" s="5">
        <f t="shared" si="0"/>
        <v>0</v>
      </c>
      <c r="H17" s="5"/>
      <c r="I17" s="5"/>
      <c r="J17" s="5"/>
      <c r="K17" s="5">
        <f t="shared" si="1"/>
        <v>0</v>
      </c>
      <c r="L17" s="5"/>
      <c r="M17" s="5"/>
      <c r="N17" s="5">
        <f t="shared" si="2"/>
        <v>0</v>
      </c>
    </row>
    <row r="18" spans="4:14" x14ac:dyDescent="0.25">
      <c r="D18" s="5" t="s">
        <v>83</v>
      </c>
      <c r="E18" s="5"/>
      <c r="F18" s="5"/>
      <c r="G18" s="5">
        <f t="shared" si="0"/>
        <v>0</v>
      </c>
      <c r="H18" s="5" t="s">
        <v>95</v>
      </c>
      <c r="I18" s="5"/>
      <c r="J18" s="5"/>
      <c r="K18" s="5">
        <f t="shared" si="1"/>
        <v>0</v>
      </c>
      <c r="L18" s="5"/>
      <c r="M18" s="5"/>
      <c r="N18" s="5">
        <f t="shared" si="2"/>
        <v>0</v>
      </c>
    </row>
    <row r="19" spans="4:14" x14ac:dyDescent="0.25">
      <c r="D19" s="5"/>
      <c r="E19" s="5"/>
      <c r="F19" s="5"/>
      <c r="G19" s="5">
        <f t="shared" si="0"/>
        <v>0</v>
      </c>
      <c r="H19" s="5" t="s">
        <v>96</v>
      </c>
      <c r="I19" s="5"/>
      <c r="J19" s="5"/>
      <c r="K19" s="5">
        <f t="shared" si="1"/>
        <v>0</v>
      </c>
      <c r="L19" s="5"/>
      <c r="M19" s="5"/>
      <c r="N19" s="5">
        <f t="shared" si="2"/>
        <v>0</v>
      </c>
    </row>
    <row r="20" spans="4:14" x14ac:dyDescent="0.25">
      <c r="D20" s="5"/>
      <c r="E20" s="5"/>
      <c r="F20" s="5"/>
      <c r="G20" s="5">
        <f t="shared" si="0"/>
        <v>0</v>
      </c>
      <c r="H20" s="5"/>
      <c r="I20" s="5"/>
      <c r="J20" s="5"/>
      <c r="K20" s="5">
        <f t="shared" si="1"/>
        <v>0</v>
      </c>
      <c r="L20" s="5"/>
      <c r="M20" s="5"/>
      <c r="N20" s="5">
        <f t="shared" si="2"/>
        <v>0</v>
      </c>
    </row>
    <row r="21" spans="4:14" x14ac:dyDescent="0.25">
      <c r="D21" s="5" t="s">
        <v>83</v>
      </c>
      <c r="E21" s="5"/>
      <c r="F21" s="5"/>
      <c r="G21" s="5">
        <f t="shared" si="0"/>
        <v>0</v>
      </c>
      <c r="H21" s="5" t="s">
        <v>95</v>
      </c>
      <c r="I21" s="5"/>
      <c r="J21" s="5"/>
      <c r="K21" s="5">
        <f t="shared" si="1"/>
        <v>0</v>
      </c>
      <c r="L21" s="5"/>
      <c r="M21" s="5"/>
      <c r="N21" s="5">
        <f t="shared" si="2"/>
        <v>0</v>
      </c>
    </row>
    <row r="22" spans="4:14" x14ac:dyDescent="0.25">
      <c r="D22" s="5"/>
      <c r="E22" s="5"/>
      <c r="F22" s="5"/>
      <c r="G22" s="5">
        <f t="shared" si="0"/>
        <v>0</v>
      </c>
      <c r="H22" s="5" t="s">
        <v>96</v>
      </c>
      <c r="I22" s="5"/>
      <c r="J22" s="5"/>
      <c r="K22" s="5">
        <f t="shared" si="1"/>
        <v>0</v>
      </c>
      <c r="L22" s="5"/>
      <c r="M22" s="5"/>
      <c r="N22" s="5">
        <f t="shared" si="2"/>
        <v>0</v>
      </c>
    </row>
    <row r="23" spans="4:14" x14ac:dyDescent="0.25">
      <c r="D23" s="5"/>
      <c r="E23" s="5"/>
      <c r="F23" s="5"/>
      <c r="G23" s="5">
        <f t="shared" si="0"/>
        <v>0</v>
      </c>
      <c r="H23" s="5"/>
      <c r="I23" s="5"/>
      <c r="J23" s="5"/>
      <c r="K23" s="5">
        <f t="shared" si="1"/>
        <v>0</v>
      </c>
      <c r="L23" s="5"/>
      <c r="M23" s="5"/>
      <c r="N23" s="5">
        <f t="shared" si="2"/>
        <v>0</v>
      </c>
    </row>
    <row r="24" spans="4:14" x14ac:dyDescent="0.25">
      <c r="D24" s="5" t="s">
        <v>89</v>
      </c>
      <c r="E24" s="5"/>
      <c r="F24" s="5"/>
      <c r="G24" s="5">
        <f t="shared" si="0"/>
        <v>0</v>
      </c>
      <c r="H24" s="5" t="s">
        <v>97</v>
      </c>
      <c r="I24" s="5"/>
      <c r="J24" s="5"/>
      <c r="K24" s="5">
        <f t="shared" si="1"/>
        <v>0</v>
      </c>
      <c r="L24" s="5"/>
      <c r="M24" s="5"/>
      <c r="N24" s="5">
        <f t="shared" si="2"/>
        <v>0</v>
      </c>
    </row>
    <row r="25" spans="4:14" x14ac:dyDescent="0.25">
      <c r="D25" s="5" t="s">
        <v>90</v>
      </c>
      <c r="E25" s="5"/>
      <c r="F25" s="5"/>
      <c r="G25" s="5">
        <f t="shared" si="0"/>
        <v>0</v>
      </c>
      <c r="H25" s="5" t="s">
        <v>97</v>
      </c>
      <c r="I25" s="5"/>
      <c r="J25" s="5"/>
      <c r="K25" s="5">
        <f t="shared" si="1"/>
        <v>0</v>
      </c>
      <c r="L25" s="5"/>
      <c r="M25" s="5"/>
      <c r="N25" s="5">
        <f t="shared" si="2"/>
        <v>0</v>
      </c>
    </row>
    <row r="26" spans="4:14" x14ac:dyDescent="0.25">
      <c r="D26" s="5" t="s">
        <v>91</v>
      </c>
      <c r="E26" s="5"/>
      <c r="F26" s="5"/>
      <c r="G26" s="5">
        <f t="shared" si="0"/>
        <v>0</v>
      </c>
      <c r="H26" s="5" t="s">
        <v>97</v>
      </c>
      <c r="I26" s="5"/>
      <c r="J26" s="5"/>
      <c r="K26" s="5">
        <f t="shared" si="1"/>
        <v>0</v>
      </c>
      <c r="L26" s="5"/>
      <c r="M26" s="5"/>
      <c r="N26" s="5">
        <f t="shared" si="2"/>
        <v>0</v>
      </c>
    </row>
    <row r="27" spans="4:14" x14ac:dyDescent="0.25">
      <c r="D27" s="5"/>
      <c r="E27" s="5"/>
      <c r="F27" s="5"/>
      <c r="G27" s="5">
        <f t="shared" si="0"/>
        <v>0</v>
      </c>
      <c r="H27" s="5"/>
      <c r="I27" s="5"/>
      <c r="J27" s="5"/>
      <c r="K27" s="5">
        <f t="shared" si="1"/>
        <v>0</v>
      </c>
      <c r="L27" s="5"/>
      <c r="M27" s="5"/>
      <c r="N27" s="5">
        <f t="shared" si="2"/>
        <v>0</v>
      </c>
    </row>
    <row r="28" spans="4:14" x14ac:dyDescent="0.25">
      <c r="D28" s="5" t="s">
        <v>85</v>
      </c>
      <c r="E28" s="5"/>
      <c r="F28" s="5"/>
      <c r="G28" s="5">
        <f t="shared" si="0"/>
        <v>0</v>
      </c>
      <c r="H28" s="5"/>
      <c r="I28" s="5"/>
      <c r="J28" s="5"/>
      <c r="K28" s="5">
        <f t="shared" si="1"/>
        <v>0</v>
      </c>
      <c r="L28" s="5"/>
      <c r="M28" s="5"/>
      <c r="N28" s="5">
        <f t="shared" si="2"/>
        <v>0</v>
      </c>
    </row>
    <row r="29" spans="4:14" x14ac:dyDescent="0.25">
      <c r="D29" s="5" t="s">
        <v>86</v>
      </c>
      <c r="E29" s="5"/>
      <c r="F29" s="5"/>
      <c r="G29" s="5">
        <f t="shared" si="0"/>
        <v>0</v>
      </c>
      <c r="H29" s="5"/>
      <c r="I29" s="5"/>
      <c r="J29" s="5"/>
      <c r="K29" s="5">
        <f t="shared" si="1"/>
        <v>0</v>
      </c>
      <c r="L29" s="5"/>
      <c r="M29" s="5"/>
      <c r="N29" s="5">
        <f t="shared" si="2"/>
        <v>0</v>
      </c>
    </row>
    <row r="30" spans="4:14" x14ac:dyDescent="0.25">
      <c r="D30" s="5" t="s">
        <v>87</v>
      </c>
      <c r="E30" s="5"/>
      <c r="F30" s="5"/>
      <c r="G30" s="5">
        <f t="shared" si="0"/>
        <v>0</v>
      </c>
      <c r="H30" s="5"/>
      <c r="I30" s="5"/>
      <c r="J30" s="5"/>
      <c r="K30" s="5">
        <f t="shared" si="1"/>
        <v>0</v>
      </c>
      <c r="L30" s="5"/>
      <c r="M30" s="5"/>
      <c r="N30" s="5">
        <f t="shared" si="2"/>
        <v>0</v>
      </c>
    </row>
    <row r="31" spans="4:14" x14ac:dyDescent="0.25">
      <c r="D31" s="5" t="s">
        <v>88</v>
      </c>
      <c r="E31" s="5"/>
      <c r="F31" s="5"/>
      <c r="G31" s="5">
        <f t="shared" si="0"/>
        <v>0</v>
      </c>
      <c r="H31" s="5"/>
      <c r="I31" s="5"/>
      <c r="J31" s="5"/>
      <c r="K31" s="5">
        <f t="shared" si="1"/>
        <v>0</v>
      </c>
      <c r="L31" s="5"/>
      <c r="M31" s="5"/>
      <c r="N31" s="5">
        <f t="shared" si="2"/>
        <v>0</v>
      </c>
    </row>
    <row r="32" spans="4:14" x14ac:dyDescent="0.25">
      <c r="D32" s="5"/>
      <c r="E32" s="5"/>
      <c r="F32" s="5"/>
      <c r="G32" s="5">
        <f t="shared" si="0"/>
        <v>0</v>
      </c>
      <c r="H32" s="5"/>
      <c r="I32" s="5"/>
      <c r="J32" s="5"/>
      <c r="K32" s="5">
        <f t="shared" si="1"/>
        <v>0</v>
      </c>
      <c r="L32" s="5"/>
      <c r="M32" s="5"/>
      <c r="N32" s="5">
        <f t="shared" si="2"/>
        <v>0</v>
      </c>
    </row>
    <row r="33" spans="4:14" x14ac:dyDescent="0.25">
      <c r="D33" s="5"/>
      <c r="E33" s="5"/>
      <c r="F33" s="5"/>
      <c r="G33" s="5">
        <f t="shared" si="0"/>
        <v>0</v>
      </c>
      <c r="H33" s="5"/>
      <c r="I33" s="5"/>
      <c r="J33" s="5"/>
      <c r="K33" s="5">
        <f t="shared" si="1"/>
        <v>0</v>
      </c>
      <c r="L33" s="5"/>
      <c r="M33" s="5"/>
      <c r="N33" s="5">
        <f t="shared" si="2"/>
        <v>0</v>
      </c>
    </row>
    <row r="34" spans="4:14" x14ac:dyDescent="0.25">
      <c r="D34" s="5"/>
      <c r="E34" s="5"/>
      <c r="F34" s="5"/>
      <c r="G34" s="5">
        <f t="shared" si="0"/>
        <v>0</v>
      </c>
      <c r="H34" s="5"/>
      <c r="I34" s="5"/>
      <c r="J34" s="5"/>
      <c r="K34" s="5">
        <f t="shared" si="1"/>
        <v>0</v>
      </c>
      <c r="L34" s="5"/>
      <c r="M34" s="5"/>
      <c r="N34" s="5">
        <f t="shared" si="2"/>
        <v>0</v>
      </c>
    </row>
    <row r="35" spans="4:14" x14ac:dyDescent="0.25">
      <c r="D35" s="5" t="s">
        <v>92</v>
      </c>
      <c r="E35" s="5"/>
      <c r="F35" s="5">
        <f>G35*10.764</f>
        <v>0</v>
      </c>
      <c r="G35" s="5">
        <f>SUM(G7:G34)</f>
        <v>0</v>
      </c>
      <c r="H35" s="5"/>
      <c r="I35" s="5"/>
      <c r="J35" s="5">
        <f>K35*10.764</f>
        <v>0</v>
      </c>
      <c r="K35" s="5">
        <f>SUM(K7:K34)</f>
        <v>0</v>
      </c>
      <c r="L35" s="5"/>
      <c r="M35" s="5">
        <f>N35*10.764</f>
        <v>0</v>
      </c>
      <c r="N35" s="5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14" sqref="H14"/>
    </sheetView>
  </sheetViews>
  <sheetFormatPr defaultColWidth="8.7109375" defaultRowHeight="15" x14ac:dyDescent="0.25"/>
  <cols>
    <col min="1" max="1" width="8.7109375" style="35"/>
    <col min="2" max="2" width="22.140625" style="35" customWidth="1"/>
    <col min="3" max="3" width="37" style="35" customWidth="1"/>
    <col min="4" max="5" width="11.42578125" style="35" customWidth="1"/>
    <col min="6" max="6" width="14" style="35" customWidth="1"/>
    <col min="7" max="7" width="20" style="35" customWidth="1"/>
    <col min="8" max="8" width="16.42578125" style="35" customWidth="1"/>
    <col min="9" max="16384" width="8.7109375" style="35"/>
  </cols>
  <sheetData>
    <row r="1" spans="1:9" ht="15" customHeight="1" x14ac:dyDescent="0.25"/>
    <row r="2" spans="1:9" ht="15" customHeight="1" x14ac:dyDescent="0.25">
      <c r="A2" s="36"/>
      <c r="B2" s="36"/>
      <c r="C2" s="36"/>
      <c r="D2" s="36"/>
      <c r="E2" s="36"/>
      <c r="F2" s="36"/>
      <c r="G2" s="36"/>
      <c r="H2" s="36"/>
    </row>
    <row r="3" spans="1:9" ht="15.75" customHeight="1" x14ac:dyDescent="0.25">
      <c r="A3" s="36"/>
      <c r="B3" s="181" t="s">
        <v>194</v>
      </c>
      <c r="C3" s="181"/>
      <c r="D3" s="181"/>
      <c r="E3" s="181"/>
      <c r="F3" s="181"/>
      <c r="G3" s="181"/>
      <c r="H3" s="181"/>
    </row>
    <row r="4" spans="1:9" x14ac:dyDescent="0.25">
      <c r="A4" s="36"/>
      <c r="B4" s="37" t="s">
        <v>195</v>
      </c>
      <c r="C4" s="37" t="s">
        <v>196</v>
      </c>
      <c r="D4" s="37" t="s">
        <v>94</v>
      </c>
      <c r="E4" s="37" t="s">
        <v>197</v>
      </c>
      <c r="F4" s="37" t="s">
        <v>198</v>
      </c>
      <c r="G4" s="37" t="s">
        <v>199</v>
      </c>
      <c r="H4" s="37" t="s">
        <v>200</v>
      </c>
    </row>
    <row r="5" spans="1:9" ht="15" customHeight="1" x14ac:dyDescent="0.25">
      <c r="A5" s="36"/>
      <c r="B5" s="38" t="s">
        <v>201</v>
      </c>
      <c r="C5" s="39" t="s">
        <v>202</v>
      </c>
      <c r="D5" s="38" t="s">
        <v>179</v>
      </c>
      <c r="E5" s="38">
        <v>142</v>
      </c>
      <c r="F5" s="40">
        <f>E5*1.5</f>
        <v>213</v>
      </c>
      <c r="G5" s="40">
        <f>H5/E5</f>
        <v>4218.3098591549297</v>
      </c>
      <c r="H5" s="41">
        <v>599000</v>
      </c>
    </row>
    <row r="6" spans="1:9" x14ac:dyDescent="0.25">
      <c r="A6" s="36"/>
      <c r="B6" s="38" t="s">
        <v>201</v>
      </c>
      <c r="C6" s="39" t="s">
        <v>202</v>
      </c>
      <c r="D6" s="38" t="s">
        <v>203</v>
      </c>
      <c r="E6" s="38">
        <v>232</v>
      </c>
      <c r="F6" s="40">
        <f>E6*1.5</f>
        <v>348</v>
      </c>
      <c r="G6" s="40">
        <f t="shared" ref="G6:G12" si="0">H6/E6</f>
        <v>4219.8275862068967</v>
      </c>
      <c r="H6" s="41">
        <v>979000</v>
      </c>
    </row>
    <row r="7" spans="1:9" ht="15" customHeight="1" x14ac:dyDescent="0.25">
      <c r="A7" s="36"/>
      <c r="B7" s="38" t="s">
        <v>201</v>
      </c>
      <c r="C7" s="39" t="s">
        <v>202</v>
      </c>
      <c r="D7" s="38" t="s">
        <v>203</v>
      </c>
      <c r="E7" s="38">
        <v>387</v>
      </c>
      <c r="F7" s="40">
        <f>E7*1.5</f>
        <v>580.5</v>
      </c>
      <c r="G7" s="40">
        <f t="shared" si="0"/>
        <v>4658.9147286821708</v>
      </c>
      <c r="H7" s="41">
        <v>1803000</v>
      </c>
    </row>
    <row r="8" spans="1:9" x14ac:dyDescent="0.25">
      <c r="A8" s="36"/>
      <c r="B8" s="38" t="s">
        <v>204</v>
      </c>
      <c r="C8" s="39" t="s">
        <v>202</v>
      </c>
      <c r="D8" s="38" t="s">
        <v>203</v>
      </c>
      <c r="E8" s="40">
        <f>F8/1.5</f>
        <v>217.33333333333334</v>
      </c>
      <c r="F8" s="40">
        <v>326</v>
      </c>
      <c r="G8" s="40">
        <f t="shared" si="0"/>
        <v>5171.7791411042945</v>
      </c>
      <c r="H8" s="41">
        <v>1124000</v>
      </c>
    </row>
    <row r="9" spans="1:9" ht="15" customHeight="1" x14ac:dyDescent="0.25">
      <c r="A9" s="36"/>
      <c r="B9" s="38" t="s">
        <v>204</v>
      </c>
      <c r="C9" s="39" t="s">
        <v>202</v>
      </c>
      <c r="D9" s="38" t="s">
        <v>203</v>
      </c>
      <c r="E9" s="40">
        <f>F9/1.5</f>
        <v>310</v>
      </c>
      <c r="F9" s="40">
        <v>465</v>
      </c>
      <c r="G9" s="40">
        <f t="shared" si="0"/>
        <v>5174.1935483870966</v>
      </c>
      <c r="H9" s="41">
        <v>1604000</v>
      </c>
    </row>
    <row r="10" spans="1:9" ht="15" customHeight="1" x14ac:dyDescent="0.25">
      <c r="A10" s="36"/>
      <c r="B10" s="38" t="s">
        <v>204</v>
      </c>
      <c r="C10" s="39" t="s">
        <v>202</v>
      </c>
      <c r="D10" s="38" t="s">
        <v>179</v>
      </c>
      <c r="E10" s="40">
        <f>F10/1.5</f>
        <v>151.33333333333334</v>
      </c>
      <c r="F10" s="40">
        <v>227</v>
      </c>
      <c r="G10" s="40">
        <f t="shared" si="0"/>
        <v>5174.0088105726873</v>
      </c>
      <c r="H10" s="41">
        <v>783000</v>
      </c>
    </row>
    <row r="11" spans="1:9" ht="15" customHeight="1" x14ac:dyDescent="0.25">
      <c r="A11" s="36"/>
      <c r="B11" s="38" t="s">
        <v>204</v>
      </c>
      <c r="C11" s="39" t="s">
        <v>202</v>
      </c>
      <c r="D11" s="38" t="s">
        <v>205</v>
      </c>
      <c r="E11" s="40">
        <f>F11/1.5</f>
        <v>300.66666666666669</v>
      </c>
      <c r="F11" s="40">
        <v>451</v>
      </c>
      <c r="G11" s="40">
        <f t="shared" si="0"/>
        <v>5171.8403547671833</v>
      </c>
      <c r="H11" s="41">
        <v>1555000</v>
      </c>
    </row>
    <row r="12" spans="1:9" ht="15" customHeight="1" x14ac:dyDescent="0.25">
      <c r="A12" s="36"/>
      <c r="B12" s="38" t="s">
        <v>204</v>
      </c>
      <c r="C12" s="39" t="s">
        <v>202</v>
      </c>
      <c r="D12" s="38" t="s">
        <v>205</v>
      </c>
      <c r="E12" s="40">
        <f>F12/1.5</f>
        <v>343.33333333333331</v>
      </c>
      <c r="F12" s="40">
        <v>515</v>
      </c>
      <c r="G12" s="40">
        <f t="shared" si="0"/>
        <v>5172.8155339805826</v>
      </c>
      <c r="H12" s="41">
        <v>1776000</v>
      </c>
    </row>
    <row r="13" spans="1:9" ht="15" customHeight="1" x14ac:dyDescent="0.25">
      <c r="A13" s="36"/>
      <c r="B13" s="42" t="s">
        <v>206</v>
      </c>
      <c r="C13" s="38"/>
      <c r="D13" s="38"/>
      <c r="E13" s="38"/>
      <c r="F13" s="38"/>
      <c r="G13" s="43">
        <f>AVERAGE(G5:G12)</f>
        <v>4870.2111953569802</v>
      </c>
      <c r="H13" s="38"/>
    </row>
    <row r="14" spans="1:9" ht="15" customHeight="1" x14ac:dyDescent="0.25">
      <c r="B14" s="42" t="s">
        <v>207</v>
      </c>
      <c r="C14" s="38"/>
      <c r="D14" s="38"/>
      <c r="E14" s="38"/>
      <c r="F14" s="44"/>
      <c r="G14" s="42">
        <v>4900</v>
      </c>
      <c r="H14" s="42"/>
      <c r="I14" s="45"/>
    </row>
    <row r="15" spans="1:9" ht="15" customHeight="1" x14ac:dyDescent="0.25"/>
    <row r="16" spans="1:9" ht="15" customHeight="1" x14ac:dyDescent="0.25"/>
    <row r="17" ht="15" customHeight="1" x14ac:dyDescent="0.25"/>
  </sheetData>
  <mergeCells count="1">
    <mergeCell ref="B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B29" sqref="B29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7</v>
      </c>
      <c r="E3" s="177"/>
    </row>
    <row r="5" spans="1:13" x14ac:dyDescent="0.25">
      <c r="A5" s="13" t="s">
        <v>106</v>
      </c>
      <c r="B5" s="15" t="s">
        <v>123</v>
      </c>
      <c r="C5" s="15">
        <f>D3</f>
        <v>7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8</v>
      </c>
      <c r="C7" s="18">
        <v>8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7</v>
      </c>
      <c r="C8" s="18">
        <v>7</v>
      </c>
      <c r="D8" s="19">
        <f t="shared" si="0"/>
        <v>1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7</v>
      </c>
      <c r="C9" s="18">
        <v>7</v>
      </c>
      <c r="D9" s="19">
        <f t="shared" si="0"/>
        <v>1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7</v>
      </c>
      <c r="C10" s="18">
        <v>4</v>
      </c>
      <c r="D10" s="19">
        <f t="shared" si="0"/>
        <v>0.57142857142857151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7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7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10</v>
      </c>
      <c r="K15" s="23">
        <f>10/B10*C10</f>
        <v>5.7142857142857144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15</v>
      </c>
      <c r="J16" s="12">
        <f>10/B9*C9</f>
        <v>10</v>
      </c>
      <c r="K16" s="12">
        <f>5/B10*C10</f>
        <v>2.8571428571428572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15</v>
      </c>
      <c r="C17" s="12">
        <f>I16</f>
        <v>15</v>
      </c>
    </row>
    <row r="18" spans="1:8" ht="29.25" hidden="1" customHeight="1" x14ac:dyDescent="0.25">
      <c r="A18" s="12" t="s">
        <v>33</v>
      </c>
      <c r="B18" s="12">
        <f>J15</f>
        <v>10</v>
      </c>
      <c r="C18" s="12">
        <f>J16</f>
        <v>10</v>
      </c>
    </row>
    <row r="19" spans="1:8" hidden="1" x14ac:dyDescent="0.25">
      <c r="A19" s="12" t="s">
        <v>36</v>
      </c>
      <c r="B19" s="12">
        <f>K15</f>
        <v>5.7142857142857144</v>
      </c>
      <c r="C19" s="12">
        <f>K16</f>
        <v>2.8571428571428572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0.80714285714285705</v>
      </c>
      <c r="C22" s="25">
        <f>(C15+C16+C17+C18+C19+C20+C21)/100</f>
        <v>0.87857142857142856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0" sqref="C10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7</v>
      </c>
      <c r="E3" s="177"/>
    </row>
    <row r="5" spans="1:13" x14ac:dyDescent="0.25">
      <c r="A5" s="13" t="s">
        <v>106</v>
      </c>
      <c r="B5" s="15" t="s">
        <v>123</v>
      </c>
      <c r="C5" s="15">
        <f>D3</f>
        <v>7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8</v>
      </c>
      <c r="C7" s="18">
        <v>8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7</v>
      </c>
      <c r="C8" s="18">
        <v>7</v>
      </c>
      <c r="D8" s="19">
        <f t="shared" si="0"/>
        <v>1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7</v>
      </c>
      <c r="C9" s="18">
        <f>3/2</f>
        <v>1.5</v>
      </c>
      <c r="D9" s="19">
        <f t="shared" si="0"/>
        <v>0.2142857142857143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7</v>
      </c>
      <c r="C10" s="18">
        <v>0</v>
      </c>
      <c r="D10" s="19">
        <f t="shared" si="0"/>
        <v>0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7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7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2.1428571428571428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15</v>
      </c>
      <c r="J16" s="12">
        <f>10/B9*C9</f>
        <v>2.1428571428571428</v>
      </c>
      <c r="K16" s="12">
        <f>5/B10*C10</f>
        <v>0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15</v>
      </c>
      <c r="C17" s="12">
        <f>I16</f>
        <v>15</v>
      </c>
    </row>
    <row r="18" spans="1:8" ht="29.25" hidden="1" customHeight="1" x14ac:dyDescent="0.25">
      <c r="A18" s="12" t="s">
        <v>33</v>
      </c>
      <c r="B18" s="12">
        <f>J15</f>
        <v>2.1428571428571428</v>
      </c>
      <c r="C18" s="12">
        <f>J16</f>
        <v>2.1428571428571428</v>
      </c>
    </row>
    <row r="19" spans="1:8" hidden="1" x14ac:dyDescent="0.25">
      <c r="A19" s="12" t="s">
        <v>36</v>
      </c>
      <c r="B19" s="12">
        <f>K15</f>
        <v>0</v>
      </c>
      <c r="C19" s="12">
        <f>K16</f>
        <v>0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0.67142857142857137</v>
      </c>
      <c r="C22" s="25">
        <f>(C15+C16+C17+C18+C19+C20+C21)/100</f>
        <v>0.77142857142857135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1" sqref="C11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7</v>
      </c>
      <c r="E3" s="177"/>
    </row>
    <row r="5" spans="1:13" x14ac:dyDescent="0.25">
      <c r="A5" s="13" t="s">
        <v>106</v>
      </c>
      <c r="B5" s="15" t="s">
        <v>123</v>
      </c>
      <c r="C5" s="15">
        <f>D3</f>
        <v>7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8</v>
      </c>
      <c r="C7" s="18">
        <v>8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7</v>
      </c>
      <c r="C8" s="18">
        <v>7</v>
      </c>
      <c r="D8" s="19">
        <f t="shared" si="0"/>
        <v>1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7</v>
      </c>
      <c r="C9" s="18">
        <v>7</v>
      </c>
      <c r="D9" s="19">
        <f t="shared" si="0"/>
        <v>1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7</v>
      </c>
      <c r="C10" s="18">
        <v>1</v>
      </c>
      <c r="D10" s="19">
        <f t="shared" si="0"/>
        <v>0.14285714285714288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7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7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10</v>
      </c>
      <c r="K15" s="23">
        <f>10/B10*C10</f>
        <v>1.4285714285714286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15</v>
      </c>
      <c r="J16" s="12">
        <f>10/B9*C9</f>
        <v>10</v>
      </c>
      <c r="K16" s="12">
        <f>5/B10*C10</f>
        <v>0.7142857142857143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15</v>
      </c>
      <c r="C17" s="12">
        <f>I16</f>
        <v>15</v>
      </c>
    </row>
    <row r="18" spans="1:8" ht="29.25" hidden="1" customHeight="1" x14ac:dyDescent="0.25">
      <c r="A18" s="12" t="s">
        <v>33</v>
      </c>
      <c r="B18" s="12">
        <f>J15</f>
        <v>10</v>
      </c>
      <c r="C18" s="12">
        <f>J16</f>
        <v>10</v>
      </c>
    </row>
    <row r="19" spans="1:8" hidden="1" x14ac:dyDescent="0.25">
      <c r="A19" s="12" t="s">
        <v>36</v>
      </c>
      <c r="B19" s="12">
        <f>K15</f>
        <v>1.4285714285714286</v>
      </c>
      <c r="C19" s="12">
        <f>K16</f>
        <v>0.7142857142857143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0.76428571428571435</v>
      </c>
      <c r="C22" s="25">
        <f>(C15+C16+C17+C18+C19+C20+C21)/100</f>
        <v>0.8571428571428571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0" sqref="C10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7</v>
      </c>
      <c r="E3" s="177"/>
    </row>
    <row r="5" spans="1:13" x14ac:dyDescent="0.25">
      <c r="A5" s="13" t="s">
        <v>106</v>
      </c>
      <c r="B5" s="15" t="s">
        <v>123</v>
      </c>
      <c r="C5" s="15">
        <f>D3</f>
        <v>7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8</v>
      </c>
      <c r="C7" s="18">
        <v>8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7</v>
      </c>
      <c r="C8" s="18">
        <v>7</v>
      </c>
      <c r="D8" s="19">
        <f t="shared" si="0"/>
        <v>1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7</v>
      </c>
      <c r="C9" s="18">
        <v>7</v>
      </c>
      <c r="D9" s="19">
        <f t="shared" si="0"/>
        <v>1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7</v>
      </c>
      <c r="C10" s="18">
        <v>0</v>
      </c>
      <c r="D10" s="19">
        <f t="shared" si="0"/>
        <v>0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7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7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10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15</v>
      </c>
      <c r="J16" s="12">
        <f>10/B9*C9</f>
        <v>10</v>
      </c>
      <c r="K16" s="12">
        <f>5/B10*C10</f>
        <v>0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15</v>
      </c>
      <c r="C17" s="12">
        <f>I16</f>
        <v>15</v>
      </c>
    </row>
    <row r="18" spans="1:8" ht="29.25" hidden="1" customHeight="1" x14ac:dyDescent="0.25">
      <c r="A18" s="12" t="s">
        <v>33</v>
      </c>
      <c r="B18" s="12">
        <f>J15</f>
        <v>10</v>
      </c>
      <c r="C18" s="12">
        <f>J16</f>
        <v>10</v>
      </c>
    </row>
    <row r="19" spans="1:8" hidden="1" x14ac:dyDescent="0.25">
      <c r="A19" s="12" t="s">
        <v>36</v>
      </c>
      <c r="B19" s="12">
        <f>K15</f>
        <v>0</v>
      </c>
      <c r="C19" s="12">
        <f>K16</f>
        <v>0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0.75</v>
      </c>
      <c r="C22" s="25">
        <f>(C15+C16+C17+C18+C19+C20+C21)/100</f>
        <v>0.85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1" sqref="C11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7</v>
      </c>
      <c r="E3" s="177"/>
    </row>
    <row r="5" spans="1:13" x14ac:dyDescent="0.25">
      <c r="A5" s="13" t="s">
        <v>106</v>
      </c>
      <c r="B5" s="15" t="s">
        <v>123</v>
      </c>
      <c r="C5" s="15">
        <f>D3</f>
        <v>7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8</v>
      </c>
      <c r="C7" s="18">
        <v>8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7</v>
      </c>
      <c r="C8" s="18">
        <v>7</v>
      </c>
      <c r="D8" s="19">
        <f t="shared" si="0"/>
        <v>1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7</v>
      </c>
      <c r="C9" s="18">
        <v>7</v>
      </c>
      <c r="D9" s="19">
        <f t="shared" si="0"/>
        <v>1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7</v>
      </c>
      <c r="C10" s="18">
        <v>1</v>
      </c>
      <c r="D10" s="19">
        <f t="shared" si="0"/>
        <v>0.14285714285714288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7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7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10</v>
      </c>
      <c r="K15" s="23">
        <f>10/B10*C10</f>
        <v>1.4285714285714286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15</v>
      </c>
      <c r="J16" s="12">
        <f>10/B9*C9</f>
        <v>10</v>
      </c>
      <c r="K16" s="12">
        <f>5/B10*C10</f>
        <v>0.7142857142857143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15</v>
      </c>
      <c r="C17" s="12">
        <f>I16</f>
        <v>15</v>
      </c>
    </row>
    <row r="18" spans="1:8" ht="29.25" hidden="1" customHeight="1" x14ac:dyDescent="0.25">
      <c r="A18" s="12" t="s">
        <v>33</v>
      </c>
      <c r="B18" s="12">
        <f>J15</f>
        <v>10</v>
      </c>
      <c r="C18" s="12">
        <f>J16</f>
        <v>10</v>
      </c>
    </row>
    <row r="19" spans="1:8" hidden="1" x14ac:dyDescent="0.25">
      <c r="A19" s="12" t="s">
        <v>36</v>
      </c>
      <c r="B19" s="12">
        <f>K15</f>
        <v>1.4285714285714286</v>
      </c>
      <c r="C19" s="12">
        <f>K16</f>
        <v>0.7142857142857143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0.76428571428571435</v>
      </c>
      <c r="C22" s="25">
        <f>(C15+C16+C17+C18+C19+C20+C21)/100</f>
        <v>0.8571428571428571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0" sqref="C10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7</v>
      </c>
      <c r="E3" s="177"/>
    </row>
    <row r="5" spans="1:13" x14ac:dyDescent="0.25">
      <c r="A5" s="13" t="s">
        <v>106</v>
      </c>
      <c r="B5" s="15" t="s">
        <v>123</v>
      </c>
      <c r="C5" s="15">
        <f>D3</f>
        <v>7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8</v>
      </c>
      <c r="C7" s="18">
        <v>8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7</v>
      </c>
      <c r="C8" s="18">
        <v>7</v>
      </c>
      <c r="D8" s="19">
        <f t="shared" si="0"/>
        <v>1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7</v>
      </c>
      <c r="C9" s="18">
        <v>7</v>
      </c>
      <c r="D9" s="19">
        <f t="shared" si="0"/>
        <v>1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7</v>
      </c>
      <c r="C10" s="18">
        <v>0</v>
      </c>
      <c r="D10" s="19">
        <f t="shared" si="0"/>
        <v>0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7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7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15</v>
      </c>
      <c r="J15" s="23">
        <f>10/B9*C9</f>
        <v>10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15</v>
      </c>
      <c r="J16" s="12">
        <f>10/B9*C9</f>
        <v>10</v>
      </c>
      <c r="K16" s="12">
        <f>5/B10*C10</f>
        <v>0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15</v>
      </c>
      <c r="C17" s="12">
        <f>I16</f>
        <v>15</v>
      </c>
    </row>
    <row r="18" spans="1:8" ht="29.25" hidden="1" customHeight="1" x14ac:dyDescent="0.25">
      <c r="A18" s="12" t="s">
        <v>33</v>
      </c>
      <c r="B18" s="12">
        <f>J15</f>
        <v>10</v>
      </c>
      <c r="C18" s="12">
        <f>J16</f>
        <v>10</v>
      </c>
    </row>
    <row r="19" spans="1:8" hidden="1" x14ac:dyDescent="0.25">
      <c r="A19" s="12" t="s">
        <v>36</v>
      </c>
      <c r="B19" s="12">
        <f>K15</f>
        <v>0</v>
      </c>
      <c r="C19" s="12">
        <f>K16</f>
        <v>0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0.75</v>
      </c>
      <c r="C22" s="25">
        <f>(C15+C16+C17+C18+C19+C20+C21)/100</f>
        <v>0.85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7</v>
      </c>
      <c r="E3" s="177"/>
    </row>
    <row r="5" spans="1:13" x14ac:dyDescent="0.25">
      <c r="A5" s="13" t="s">
        <v>106</v>
      </c>
      <c r="B5" s="15" t="s">
        <v>123</v>
      </c>
      <c r="C5" s="15">
        <f>D3</f>
        <v>7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8</v>
      </c>
      <c r="C7" s="18">
        <v>8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7</v>
      </c>
      <c r="C8" s="18">
        <v>6</v>
      </c>
      <c r="D8" s="19">
        <f t="shared" si="0"/>
        <v>0.85714285714285721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7</v>
      </c>
      <c r="C9" s="18">
        <v>0</v>
      </c>
      <c r="D9" s="19">
        <f t="shared" si="0"/>
        <v>0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7</v>
      </c>
      <c r="C10" s="18">
        <v>0</v>
      </c>
      <c r="D10" s="19">
        <f t="shared" si="0"/>
        <v>0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7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7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12.857142857142858</v>
      </c>
      <c r="J15" s="23">
        <f>10/B9*C9</f>
        <v>0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12.857142857142858</v>
      </c>
      <c r="J16" s="12">
        <f>10/B9*C9</f>
        <v>0</v>
      </c>
      <c r="K16" s="12">
        <f>5/B10*C10</f>
        <v>0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12.857142857142858</v>
      </c>
      <c r="C17" s="12">
        <f>I16</f>
        <v>12.857142857142858</v>
      </c>
    </row>
    <row r="18" spans="1:8" ht="29.25" hidden="1" customHeight="1" x14ac:dyDescent="0.25">
      <c r="A18" s="12" t="s">
        <v>33</v>
      </c>
      <c r="B18" s="12">
        <f>J15</f>
        <v>0</v>
      </c>
      <c r="C18" s="12">
        <f>J16</f>
        <v>0</v>
      </c>
    </row>
    <row r="19" spans="1:8" hidden="1" x14ac:dyDescent="0.25">
      <c r="A19" s="12" t="s">
        <v>36</v>
      </c>
      <c r="B19" s="12">
        <f>K15</f>
        <v>0</v>
      </c>
      <c r="C19" s="12">
        <f>K16</f>
        <v>0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0.62857142857142856</v>
      </c>
      <c r="C22" s="25">
        <f>(C15+C16+C17+C18+C19+C20+C21)/100</f>
        <v>0.72857142857142865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ColWidth="9.140625"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16384" width="9.140625" style="13"/>
  </cols>
  <sheetData>
    <row r="2" spans="1:13" x14ac:dyDescent="0.25">
      <c r="A2" s="12" t="s">
        <v>119</v>
      </c>
      <c r="B2" s="12" t="s">
        <v>120</v>
      </c>
      <c r="C2" s="12" t="s">
        <v>121</v>
      </c>
      <c r="D2" s="176" t="s">
        <v>122</v>
      </c>
      <c r="E2" s="176"/>
    </row>
    <row r="3" spans="1:13" x14ac:dyDescent="0.25">
      <c r="A3" s="14">
        <v>0</v>
      </c>
      <c r="B3" s="14">
        <v>0</v>
      </c>
      <c r="C3" s="14">
        <v>0</v>
      </c>
      <c r="D3" s="177">
        <v>7</v>
      </c>
      <c r="E3" s="177"/>
    </row>
    <row r="5" spans="1:13" x14ac:dyDescent="0.25">
      <c r="A5" s="13" t="s">
        <v>106</v>
      </c>
      <c r="B5" s="15" t="s">
        <v>123</v>
      </c>
      <c r="C5" s="15">
        <f>D3</f>
        <v>7</v>
      </c>
      <c r="D5" s="16"/>
    </row>
    <row r="6" spans="1:13" x14ac:dyDescent="0.25">
      <c r="A6" s="13" t="s">
        <v>107</v>
      </c>
      <c r="B6" s="17">
        <v>10</v>
      </c>
      <c r="C6" s="18">
        <v>10</v>
      </c>
      <c r="D6" s="19">
        <f>((100/B6)*C6)/100</f>
        <v>1</v>
      </c>
    </row>
    <row r="7" spans="1:13" x14ac:dyDescent="0.25">
      <c r="A7" s="13" t="s">
        <v>108</v>
      </c>
      <c r="B7" s="17">
        <v>8</v>
      </c>
      <c r="C7" s="18">
        <v>8</v>
      </c>
      <c r="D7" s="19">
        <f t="shared" ref="D7:D12" si="0">((100/B7)*C7)/100</f>
        <v>1</v>
      </c>
      <c r="F7" s="178" t="s">
        <v>124</v>
      </c>
      <c r="G7" s="178"/>
      <c r="H7" s="20" t="s">
        <v>125</v>
      </c>
      <c r="J7" s="21"/>
    </row>
    <row r="8" spans="1:13" x14ac:dyDescent="0.25">
      <c r="A8" s="13" t="s">
        <v>113</v>
      </c>
      <c r="B8" s="17">
        <f>C5</f>
        <v>7</v>
      </c>
      <c r="C8" s="18">
        <v>6</v>
      </c>
      <c r="D8" s="19">
        <f t="shared" si="0"/>
        <v>0.85714285714285721</v>
      </c>
      <c r="F8" s="175" t="s">
        <v>126</v>
      </c>
      <c r="G8" s="175"/>
      <c r="H8" s="17" t="s">
        <v>127</v>
      </c>
    </row>
    <row r="9" spans="1:13" x14ac:dyDescent="0.25">
      <c r="A9" s="13" t="s">
        <v>115</v>
      </c>
      <c r="B9" s="17">
        <f>C5</f>
        <v>7</v>
      </c>
      <c r="C9" s="18">
        <f>1/2</f>
        <v>0.5</v>
      </c>
      <c r="D9" s="19">
        <f t="shared" si="0"/>
        <v>7.1428571428571438E-2</v>
      </c>
      <c r="F9" s="175" t="s">
        <v>128</v>
      </c>
      <c r="G9" s="175"/>
      <c r="H9" s="17" t="s">
        <v>129</v>
      </c>
    </row>
    <row r="10" spans="1:13" x14ac:dyDescent="0.25">
      <c r="A10" s="13" t="s">
        <v>36</v>
      </c>
      <c r="B10" s="17">
        <f>C5</f>
        <v>7</v>
      </c>
      <c r="C10" s="18">
        <v>0</v>
      </c>
      <c r="D10" s="19">
        <f t="shared" si="0"/>
        <v>0</v>
      </c>
      <c r="F10" s="175" t="s">
        <v>130</v>
      </c>
      <c r="G10" s="175"/>
      <c r="H10" s="17" t="s">
        <v>131</v>
      </c>
    </row>
    <row r="11" spans="1:13" x14ac:dyDescent="0.25">
      <c r="A11" s="22" t="s">
        <v>111</v>
      </c>
      <c r="B11" s="17">
        <f>C5</f>
        <v>7</v>
      </c>
      <c r="C11" s="18">
        <v>0</v>
      </c>
      <c r="D11" s="19">
        <f t="shared" si="0"/>
        <v>0</v>
      </c>
      <c r="F11" s="175" t="s">
        <v>132</v>
      </c>
      <c r="G11" s="175"/>
      <c r="H11" s="17" t="s">
        <v>133</v>
      </c>
    </row>
    <row r="12" spans="1:13" x14ac:dyDescent="0.25">
      <c r="A12" s="13" t="s">
        <v>37</v>
      </c>
      <c r="B12" s="17">
        <f>C5</f>
        <v>7</v>
      </c>
      <c r="C12" s="18">
        <v>0</v>
      </c>
      <c r="D12" s="19">
        <f t="shared" si="0"/>
        <v>0</v>
      </c>
      <c r="F12" s="175" t="s">
        <v>134</v>
      </c>
      <c r="G12" s="175"/>
      <c r="H12" s="17" t="s">
        <v>135</v>
      </c>
    </row>
    <row r="13" spans="1:13" ht="31.5" customHeight="1" x14ac:dyDescent="0.25">
      <c r="F13" s="175" t="s">
        <v>136</v>
      </c>
      <c r="G13" s="175"/>
      <c r="H13" s="17" t="s">
        <v>137</v>
      </c>
    </row>
    <row r="14" spans="1:13" hidden="1" x14ac:dyDescent="0.25">
      <c r="A14" s="12"/>
      <c r="B14" s="12" t="s">
        <v>112</v>
      </c>
      <c r="C14" s="12" t="s">
        <v>116</v>
      </c>
      <c r="G14" s="12" t="s">
        <v>107</v>
      </c>
      <c r="H14" s="12" t="s">
        <v>109</v>
      </c>
      <c r="I14" s="12" t="s">
        <v>110</v>
      </c>
      <c r="J14" s="12" t="s">
        <v>33</v>
      </c>
      <c r="K14" s="12" t="s">
        <v>36</v>
      </c>
      <c r="L14" s="12" t="s">
        <v>111</v>
      </c>
      <c r="M14" s="12" t="s">
        <v>37</v>
      </c>
    </row>
    <row r="15" spans="1:13" hidden="1" x14ac:dyDescent="0.25">
      <c r="A15" s="12" t="s">
        <v>31</v>
      </c>
      <c r="B15" s="12">
        <f>G15</f>
        <v>10</v>
      </c>
      <c r="C15" s="12">
        <f>G16</f>
        <v>30</v>
      </c>
      <c r="E15" s="176" t="s">
        <v>112</v>
      </c>
      <c r="F15" s="176"/>
      <c r="G15" s="23">
        <f>C6</f>
        <v>10</v>
      </c>
      <c r="H15" s="23">
        <f>40/B7*C7</f>
        <v>40</v>
      </c>
      <c r="I15" s="23">
        <f>15/B8*C8</f>
        <v>12.857142857142858</v>
      </c>
      <c r="J15" s="23">
        <f>10/B9*C9</f>
        <v>0.7142857142857143</v>
      </c>
      <c r="K15" s="23">
        <f>10/B10*C10</f>
        <v>0</v>
      </c>
      <c r="L15" s="23">
        <f>5/B11*C11</f>
        <v>0</v>
      </c>
      <c r="M15" s="23">
        <f>5/B12*C12</f>
        <v>0</v>
      </c>
    </row>
    <row r="16" spans="1:13" hidden="1" x14ac:dyDescent="0.25">
      <c r="A16" s="12" t="s">
        <v>32</v>
      </c>
      <c r="B16" s="12">
        <f>H15</f>
        <v>40</v>
      </c>
      <c r="C16" s="12">
        <f>H16</f>
        <v>30</v>
      </c>
      <c r="E16" s="176" t="s">
        <v>114</v>
      </c>
      <c r="F16" s="176"/>
      <c r="G16" s="12">
        <f>G15+20</f>
        <v>30</v>
      </c>
      <c r="H16" s="12">
        <f>30/B7*C7</f>
        <v>30</v>
      </c>
      <c r="I16" s="12">
        <f>15/B8*C8</f>
        <v>12.857142857142858</v>
      </c>
      <c r="J16" s="12">
        <f>10/B9*C9</f>
        <v>0.7142857142857143</v>
      </c>
      <c r="K16" s="12">
        <f>5/B10*C10</f>
        <v>0</v>
      </c>
      <c r="L16" s="12">
        <f>5/B11*C11</f>
        <v>0</v>
      </c>
      <c r="M16" s="12">
        <f>5/B12*C12</f>
        <v>0</v>
      </c>
    </row>
    <row r="17" spans="1:8" hidden="1" x14ac:dyDescent="0.25">
      <c r="A17" s="12" t="s">
        <v>110</v>
      </c>
      <c r="B17" s="12">
        <f>I15</f>
        <v>12.857142857142858</v>
      </c>
      <c r="C17" s="12">
        <f>I16</f>
        <v>12.857142857142858</v>
      </c>
    </row>
    <row r="18" spans="1:8" ht="29.25" hidden="1" customHeight="1" x14ac:dyDescent="0.25">
      <c r="A18" s="12" t="s">
        <v>33</v>
      </c>
      <c r="B18" s="12">
        <f>J15</f>
        <v>0.7142857142857143</v>
      </c>
      <c r="C18" s="12">
        <f>J16</f>
        <v>0.7142857142857143</v>
      </c>
    </row>
    <row r="19" spans="1:8" hidden="1" x14ac:dyDescent="0.25">
      <c r="A19" s="12" t="s">
        <v>36</v>
      </c>
      <c r="B19" s="12">
        <f>K15</f>
        <v>0</v>
      </c>
      <c r="C19" s="12">
        <f>K16</f>
        <v>0</v>
      </c>
    </row>
    <row r="20" spans="1:8" hidden="1" x14ac:dyDescent="0.25">
      <c r="A20" s="24" t="s">
        <v>111</v>
      </c>
      <c r="B20" s="12">
        <f>L15</f>
        <v>0</v>
      </c>
      <c r="C20" s="12">
        <f>L16</f>
        <v>0</v>
      </c>
    </row>
    <row r="21" spans="1:8" hidden="1" x14ac:dyDescent="0.25">
      <c r="A21" s="12" t="s">
        <v>37</v>
      </c>
      <c r="B21" s="12">
        <f>M15</f>
        <v>0</v>
      </c>
      <c r="C21" s="12">
        <f>M16</f>
        <v>0</v>
      </c>
    </row>
    <row r="22" spans="1:8" x14ac:dyDescent="0.25">
      <c r="A22" s="12" t="s">
        <v>117</v>
      </c>
      <c r="B22" s="25">
        <f>(B15+B16+B17+B18+B19+B20+B21)/100</f>
        <v>0.63571428571428579</v>
      </c>
      <c r="C22" s="25">
        <f>(C15+C16+C17+C18+C19+C20+C21)/100</f>
        <v>0.73571428571428565</v>
      </c>
      <c r="F22" s="175" t="s">
        <v>138</v>
      </c>
      <c r="G22" s="175"/>
      <c r="H22" s="17" t="s">
        <v>129</v>
      </c>
    </row>
    <row r="23" spans="1:8" x14ac:dyDescent="0.25">
      <c r="F23" s="175" t="s">
        <v>139</v>
      </c>
      <c r="G23" s="175"/>
      <c r="H23" s="17" t="s">
        <v>140</v>
      </c>
    </row>
    <row r="24" spans="1:8" x14ac:dyDescent="0.25">
      <c r="A24" s="13" t="s">
        <v>141</v>
      </c>
      <c r="B24" s="26">
        <v>0.01</v>
      </c>
      <c r="C24" s="26">
        <v>0.02</v>
      </c>
      <c r="F24" s="175" t="s">
        <v>142</v>
      </c>
      <c r="G24" s="175"/>
      <c r="H24" s="17" t="s">
        <v>143</v>
      </c>
    </row>
    <row r="25" spans="1:8" x14ac:dyDescent="0.25">
      <c r="A25" s="13" t="s">
        <v>144</v>
      </c>
      <c r="B25" s="26">
        <v>0.01</v>
      </c>
      <c r="C25" s="26">
        <v>0.03</v>
      </c>
    </row>
    <row r="26" spans="1:8" x14ac:dyDescent="0.25">
      <c r="A26" s="13" t="s">
        <v>145</v>
      </c>
      <c r="B26" s="26">
        <v>0.03</v>
      </c>
      <c r="C26" s="26">
        <v>0.08</v>
      </c>
    </row>
    <row r="27" spans="1:8" x14ac:dyDescent="0.25">
      <c r="A27" s="13" t="s">
        <v>146</v>
      </c>
      <c r="B27" s="26">
        <v>0.05</v>
      </c>
      <c r="C27" s="26">
        <v>0.15</v>
      </c>
    </row>
    <row r="28" spans="1:8" x14ac:dyDescent="0.25">
      <c r="A28" s="13" t="s">
        <v>147</v>
      </c>
      <c r="B28" s="26">
        <v>7.0000000000000007E-2</v>
      </c>
      <c r="C28" s="26">
        <v>0.2</v>
      </c>
    </row>
    <row r="29" spans="1:8" x14ac:dyDescent="0.25">
      <c r="A29" s="13" t="s">
        <v>148</v>
      </c>
      <c r="B29" s="26">
        <v>0.1</v>
      </c>
      <c r="C29" s="26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B1-B3</vt:lpstr>
      <vt:lpstr>C1, C2</vt:lpstr>
      <vt:lpstr>C3</vt:lpstr>
      <vt:lpstr>C4</vt:lpstr>
      <vt:lpstr>C5 - C6, D1, D2</vt:lpstr>
      <vt:lpstr>D3</vt:lpstr>
      <vt:lpstr>D4</vt:lpstr>
      <vt:lpstr>E1</vt:lpstr>
      <vt:lpstr>E2</vt:lpstr>
      <vt:lpstr>A4</vt:lpstr>
      <vt:lpstr>B</vt:lpstr>
      <vt:lpstr>Wing A</vt:lpstr>
      <vt:lpstr>Wing B</vt:lpstr>
      <vt:lpstr>Wing C</vt:lpstr>
      <vt:lpstr>VALUATION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Welcome</cp:lastModifiedBy>
  <cp:lastPrinted>2025-07-14T17:56:56Z</cp:lastPrinted>
  <dcterms:created xsi:type="dcterms:W3CDTF">2013-11-23T05:32:33Z</dcterms:created>
  <dcterms:modified xsi:type="dcterms:W3CDTF">2025-07-14T17:56:58Z</dcterms:modified>
</cp:coreProperties>
</file>