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hruti\July 25\Dump\"/>
    </mc:Choice>
  </mc:AlternateContent>
  <bookViews>
    <workbookView xWindow="0" yWindow="0" windowWidth="19200" windowHeight="6645"/>
  </bookViews>
  <sheets>
    <sheet name="Report" sheetId="1" r:id="rId1"/>
    <sheet name="VALUATION" sheetId="5" r:id="rId2"/>
    <sheet name="Note" sheetId="4" r:id="rId3"/>
    <sheet name="Flat detail" sheetId="3" r:id="rId4"/>
  </sheets>
  <definedNames>
    <definedName name="_xlnm.Print_Area" localSheetId="0">Report!$A$1:$H$264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H74" i="1"/>
  <c r="D86" i="1" l="1"/>
  <c r="D84" i="1"/>
  <c r="D82" i="1"/>
  <c r="K79" i="1"/>
  <c r="D83" i="1"/>
  <c r="K80" i="1"/>
  <c r="C77" i="1" s="1"/>
  <c r="D77" i="1" s="1"/>
  <c r="K82" i="1"/>
  <c r="D80" i="1"/>
  <c r="K85" i="1"/>
  <c r="C78" i="1" s="1"/>
  <c r="D78" i="1" s="1"/>
  <c r="K83" i="1"/>
  <c r="D81" i="1"/>
  <c r="D79" i="1"/>
  <c r="D85" i="1"/>
  <c r="K84" i="1"/>
  <c r="F11" i="5"/>
  <c r="G11" i="5" s="1"/>
  <c r="F10" i="5"/>
  <c r="G10" i="5" s="1"/>
  <c r="F9" i="5"/>
  <c r="G9" i="5" s="1"/>
  <c r="F8" i="5"/>
  <c r="G8" i="5" s="1"/>
  <c r="F7" i="5"/>
  <c r="G7" i="5" s="1"/>
  <c r="F6" i="5"/>
  <c r="G6" i="5" s="1"/>
  <c r="F5" i="5"/>
  <c r="G5" i="5" s="1"/>
  <c r="H88" i="1"/>
  <c r="H60" i="1"/>
  <c r="G77" i="1" l="1"/>
  <c r="I73" i="1"/>
  <c r="C75" i="1" s="1"/>
  <c r="E77" i="1" s="1"/>
  <c r="D65" i="1"/>
  <c r="D100" i="1"/>
  <c r="D98" i="1"/>
  <c r="D96" i="1"/>
  <c r="K93" i="1"/>
  <c r="D99" i="1"/>
  <c r="D97" i="1"/>
  <c r="K94" i="1"/>
  <c r="C91" i="1" s="1"/>
  <c r="D91" i="1" s="1"/>
  <c r="K98" i="1"/>
  <c r="K96" i="1"/>
  <c r="D94" i="1"/>
  <c r="K99" i="1"/>
  <c r="C92" i="1" s="1"/>
  <c r="D92" i="1" s="1"/>
  <c r="K97" i="1"/>
  <c r="D95" i="1"/>
  <c r="D93" i="1"/>
  <c r="G12" i="5"/>
  <c r="D71" i="1"/>
  <c r="K70" i="1"/>
  <c r="D69" i="1"/>
  <c r="D67" i="1"/>
  <c r="K66" i="1"/>
  <c r="C63" i="1" s="1"/>
  <c r="D63" i="1" s="1"/>
  <c r="D70" i="1"/>
  <c r="K71" i="1"/>
  <c r="C64" i="1" s="1"/>
  <c r="D64" i="1" s="1"/>
  <c r="K68" i="1"/>
  <c r="D68" i="1"/>
  <c r="D66" i="1"/>
  <c r="K65" i="1"/>
  <c r="D72" i="1"/>
  <c r="K69" i="1"/>
  <c r="D157" i="1"/>
  <c r="G91" i="1" l="1"/>
  <c r="I87" i="1"/>
  <c r="C89" i="1" s="1"/>
  <c r="E91" i="1" s="1"/>
  <c r="I59" i="1"/>
  <c r="C61" i="1" s="1"/>
  <c r="E63" i="1" s="1"/>
  <c r="G63" i="1"/>
  <c r="G131" i="1"/>
  <c r="G138" i="1"/>
  <c r="G144" i="1"/>
  <c r="G149" i="1"/>
  <c r="G155" i="1"/>
  <c r="G160" i="1"/>
  <c r="D150" i="1" l="1"/>
  <c r="D151" i="1"/>
  <c r="D152" i="1"/>
  <c r="D149" i="1"/>
  <c r="D147" i="1"/>
  <c r="D145" i="1"/>
  <c r="D146" i="1"/>
  <c r="D144" i="1"/>
  <c r="D139" i="1"/>
  <c r="D140" i="1"/>
  <c r="D141" i="1"/>
  <c r="D138" i="1"/>
  <c r="D163" i="1"/>
  <c r="D162" i="1"/>
  <c r="D161" i="1"/>
  <c r="D160" i="1"/>
  <c r="D156" i="1"/>
  <c r="D158" i="1"/>
  <c r="D155" i="1"/>
  <c r="D136" i="1"/>
  <c r="D135" i="1"/>
  <c r="D134" i="1"/>
  <c r="D133" i="1"/>
  <c r="D132" i="1"/>
  <c r="D131" i="1"/>
  <c r="C120" i="1" l="1"/>
  <c r="D120" i="1"/>
  <c r="D121" i="1"/>
  <c r="C121" i="1"/>
  <c r="C117" i="1"/>
  <c r="F117" i="1"/>
  <c r="D117" i="1"/>
  <c r="C122" i="1"/>
  <c r="D122" i="1"/>
  <c r="F121" i="1"/>
  <c r="F134" i="1"/>
  <c r="F133" i="1"/>
  <c r="F132" i="1"/>
  <c r="F131" i="1"/>
  <c r="F120" i="1" l="1"/>
  <c r="D123" i="1"/>
  <c r="F122" i="1"/>
  <c r="C123" i="1"/>
  <c r="F123" i="1" l="1"/>
  <c r="C13" i="1" l="1"/>
  <c r="E7" i="1" l="1"/>
  <c r="E40" i="1" l="1"/>
  <c r="D178" i="1" l="1"/>
  <c r="F114" i="1"/>
  <c r="G46" i="1"/>
  <c r="C46" i="1"/>
  <c r="E4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<sst xmlns="http://schemas.openxmlformats.org/spreadsheetml/2006/main" count="392" uniqueCount="240">
  <si>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</si>
  <si>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</si>
  <si>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</si>
  <si>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</si>
  <si>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</si>
  <si>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</si>
  <si>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</si>
  <si>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</si>
  <si>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</si>
  <si>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</si>
  <si>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</si>
  <si>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</si>
  <si>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</si>
  <si>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</si>
  <si>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</si>
  <si>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</si>
  <si>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</si>
  <si>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</si>
  <si>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</si>
  <si>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</si>
  <si>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</si>
  <si>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</si>
  <si>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</si>
  <si>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</si>
  <si>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</si>
  <si>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</si>
  <si>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</si>
  <si>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</si>
  <si>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</si>
  <si>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</si>
  <si>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</si>
  <si>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</si>
  <si>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</si>
  <si>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</si>
  <si>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</si>
  <si>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</si>
  <si>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</si>
  <si>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</si>
  <si>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</si>
  <si>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</si>
  <si>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</si>
  <si>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</si>
  <si>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</si>
  <si>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</si>
  <si>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</si>
  <si>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</si>
  <si>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</si>
  <si>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</si>
  <si>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</si>
  <si>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</si>
  <si>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</si>
  <si>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</si>
  <si>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</si>
  <si>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</si>
  <si>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</si>
  <si>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</si>
  <si>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</si>
  <si>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</si>
  <si>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</si>
  <si>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</si>
  <si>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</si>
  <si>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</si>
  <si>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</si>
  <si>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</si>
  <si>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</si>
  <si>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</si>
  <si>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</si>
  <si>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</si>
  <si>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</si>
  <si>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</si>
  <si>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</si>
  <si>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</si>
  <si>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</si>
  <si>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</si>
  <si>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</si>
  <si>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</si>
  <si>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</si>
  <si>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</si>
  <si>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</si>
  <si>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</si>
  <si>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</si>
  <si>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</si>
  <si>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</si>
  <si>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</si>
  <si>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</si>
  <si>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</si>
  <si>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</si>
  <si>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</si>
  <si>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</si>
  <si>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</si>
  <si>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</si>
  <si>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</si>
  <si>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</si>
  <si>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</si>
  <si>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</si>
  <si>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</si>
  <si>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</si>
  <si>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</si>
  <si>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</si>
  <si>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</si>
  <si>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</si>
  <si>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</si>
  <si>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</si>
  <si>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</si>
  <si>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</si>
  <si>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</si>
  <si>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</si>
  <si>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</si>
  <si>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</si>
  <si>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</si>
  <si>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</si>
  <si>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</si>
  <si>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</si>
  <si>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</si>
  <si>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</si>
  <si>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</si>
  <si>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</si>
  <si>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</si>
  <si>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</si>
  <si>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</si>
  <si>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</si>
  <si>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</si>
  <si>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</si>
  <si>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</si>
  <si>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</si>
  <si>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</si>
  <si>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</si>
  <si>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</si>
  <si>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</si>
  <si>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</si>
  <si>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</si>
  <si>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</si>
  <si>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</si>
  <si>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</si>
  <si>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</si>
  <si>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</si>
  <si>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</si>
  <si>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</si>
  <si>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</si>
  <si>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Water, Electricity, Drainages, Sewerage Connection</t>
  </si>
  <si>
    <t>Society Formation Charges</t>
  </si>
  <si>
    <t>Excavation in process</t>
  </si>
  <si>
    <t>Excavation Completed</t>
  </si>
  <si>
    <t>Footing in Process</t>
  </si>
  <si>
    <t>Footing Completed</t>
  </si>
  <si>
    <t>Plinth in process</t>
  </si>
  <si>
    <t>Plinth completed</t>
  </si>
  <si>
    <t>All work Completed. Wait For OC.</t>
  </si>
  <si>
    <t>All work Completed. OC Received.</t>
  </si>
  <si>
    <t>Axis Goregaon</t>
  </si>
  <si>
    <t>M/s.Amico Builder</t>
  </si>
  <si>
    <t>Avasar Residency</t>
  </si>
  <si>
    <t>P99000021528</t>
  </si>
  <si>
    <t>Palghar</t>
  </si>
  <si>
    <t>Betegaon</t>
  </si>
  <si>
    <t>Village</t>
  </si>
  <si>
    <t>Middle Class</t>
  </si>
  <si>
    <t>Developing</t>
  </si>
  <si>
    <t>108, 111, 112, 113, 115, 116 &amp; 118</t>
  </si>
  <si>
    <t xml:space="preserve"> Wing A - Type B10</t>
  </si>
  <si>
    <t>Shop</t>
  </si>
  <si>
    <t>1BHK</t>
  </si>
  <si>
    <t>2BHK</t>
  </si>
  <si>
    <t>Ground Floor for Commercial &amp; Residential</t>
  </si>
  <si>
    <t xml:space="preserve"> Wing B - Type B6</t>
  </si>
  <si>
    <t>1RK</t>
  </si>
  <si>
    <t xml:space="preserve"> Wing C - Type G1</t>
  </si>
  <si>
    <t>Ground Floor for Residential</t>
  </si>
  <si>
    <t>23/09/2020.</t>
  </si>
  <si>
    <t>Report prepared by:</t>
  </si>
  <si>
    <t>JA.KR./PJP/G.P/PD/405</t>
  </si>
  <si>
    <t>1st  to 4th Floor for Residential</t>
  </si>
  <si>
    <t>1st to 4th Floor</t>
  </si>
  <si>
    <t>10000/-</t>
  </si>
  <si>
    <t>100000/-</t>
  </si>
  <si>
    <t>Other Charges</t>
  </si>
  <si>
    <t>Legal Charges</t>
  </si>
  <si>
    <t xml:space="preserve">JA.KR./PJP/G.P/PD/405
</t>
  </si>
  <si>
    <t>Gr + 4th Floor</t>
  </si>
  <si>
    <t xml:space="preserve">Cement, Aggregate, Steel, etc </t>
  </si>
  <si>
    <t>A Wing</t>
  </si>
  <si>
    <t>B Wing</t>
  </si>
  <si>
    <t>C Wing</t>
  </si>
  <si>
    <t>Flats - 58, Shops - 04</t>
  </si>
  <si>
    <t>Wheather the construction is as per approved Building plan : Under Construction</t>
  </si>
  <si>
    <t>Tata Housing Road</t>
  </si>
  <si>
    <t>Open plot</t>
  </si>
  <si>
    <t>Cosmos Maan</t>
  </si>
  <si>
    <t>Near,Cosmos Maan</t>
  </si>
  <si>
    <t>Boisar</t>
  </si>
  <si>
    <t xml:space="preserve"> 5.1Km from Boisar Railway Station</t>
  </si>
  <si>
    <t>Gut No</t>
  </si>
  <si>
    <t>Approved Plans, CC, Cost Sheet</t>
  </si>
  <si>
    <t>Sector I - Building No.6 = Wing A(Type B10), Wing B(Type B6) &amp; Wing C(Type G1)</t>
  </si>
  <si>
    <t>Valid Up to: Sector I - Building No.6 = Wing A(Type B10), Wing B(Type B6) &amp; Wing C(Type G1) = Gr + 4th Floor</t>
  </si>
  <si>
    <t>Sector I</t>
  </si>
  <si>
    <t>Building No.6</t>
  </si>
  <si>
    <t>5500/-</t>
  </si>
  <si>
    <t>Market Research Data</t>
  </si>
  <si>
    <t>Source</t>
  </si>
  <si>
    <t>Distance from proposed property</t>
  </si>
  <si>
    <t>Net Carpet</t>
  </si>
  <si>
    <t>Saleable Area</t>
  </si>
  <si>
    <t>Rate on Saleable</t>
  </si>
  <si>
    <t>Market Value</t>
  </si>
  <si>
    <t>Magic Brick</t>
  </si>
  <si>
    <t>3BHK</t>
  </si>
  <si>
    <t>99 Acres</t>
  </si>
  <si>
    <t>Average</t>
  </si>
  <si>
    <t xml:space="preserve">Valuation Adopted </t>
  </si>
  <si>
    <t>Construction details:</t>
  </si>
  <si>
    <t>All work Completed. Provide OC.</t>
  </si>
  <si>
    <t>Slab/Floor</t>
  </si>
  <si>
    <t>Excavation</t>
  </si>
  <si>
    <t>RCC (Including podiums)</t>
  </si>
  <si>
    <t>Brickwork</t>
  </si>
  <si>
    <t>Brickwork &amp; Internal Plaster</t>
  </si>
  <si>
    <t>Internal Plaster</t>
  </si>
  <si>
    <t>Ext. Plaster &amp; Plumbing</t>
  </si>
  <si>
    <t>External Plaster &amp; Plumbing</t>
  </si>
  <si>
    <t>Flooring &amp; Fitting</t>
  </si>
  <si>
    <t>Painting &amp; Wooden</t>
  </si>
  <si>
    <t>Building Common Amenities</t>
  </si>
  <si>
    <t>Possession</t>
  </si>
  <si>
    <t>Sector I - Building No.6 = Wing A(Type B10), Wing B(Type B6) &amp; Wing C(Type G1) = Gr + 1st to 4th Floor</t>
  </si>
  <si>
    <t>Sector I - Building No.6 - Wing C = Gr + 1st to 4th Floor</t>
  </si>
  <si>
    <t>1 Building</t>
  </si>
  <si>
    <t>3151 to 3520</t>
  </si>
  <si>
    <t>Nikhil</t>
  </si>
  <si>
    <t>cost sheet</t>
  </si>
  <si>
    <t>Rate is on higher side don’t increase further</t>
  </si>
  <si>
    <t>Sector I - Building No.6 = Wing B(Type B6) = Gr + 1st to 4th Floor</t>
  </si>
  <si>
    <t>Location Link</t>
  </si>
  <si>
    <t>https://goo.gl/maps/s7YRXUTBgh8Dskn16</t>
  </si>
  <si>
    <t>Sector I - Building No.6 = Wing A(Type B10) = Gr + 1st to 4th Floor</t>
  </si>
  <si>
    <t>As per RERA - 31/12/2026</t>
  </si>
  <si>
    <t>Shruti Tathare</t>
  </si>
  <si>
    <t>Yadnyesh Patil</t>
  </si>
  <si>
    <t>1. Wing A = Construction work is in process at the time of visit. Lift installation work pending (Slow Speed).
    Wing B = Construction work is in process at the time of visit. Internal visit was not allowed.
    Wing C = Construction work is same as last visit (06/07/2023).
2. We considered  Saleable area  as per our Builder Area Sheet.
3. We considered Carpet area as per Approved Plan.
4. We considered Gross carpet area = Net carpet + Enclose balcony.
5. We have considered rate by verifying it from market inquire.
6. Recommended rate should be considered as all inclusive rate if other charges are not mentioned. (Excluding GST &amp; other government Taxes).
7. Car parking is subjected to authentic documentation.
8. The project has received first CC on 26/06/2018, But construction work is not yet completed.
9. On site we met Mr. Sushant Shinde (Builder) - 9819657196.
8. On site, we meet Mr. Umesh Yadav - 9960253099</t>
  </si>
  <si>
    <t>Office No. 1031, Wing J, Akshar Business Park, Plot No. 03 Sector 25, Near APMC Market, Vashi, 
Navi Mumbai, Maharashtra 400703 TEL: 022-46090378/79/80
E mail : vsjcapf@gmail.com. Web site : www.vsjadon.com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</si>
</sst>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applyNumberFormat="0" applyFill="0" applyBorder="0" applyAlignment="0" applyProtection="0"/>
  </cellStyleXfs>
  <cellXfs count="137">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2" borderId="1" xfId="0" applyFill="1" applyBorder="1"/>
    <xf numFmtId="0" fontId="0" fillId="0" borderId="2" xfId="0" applyBorder="1" applyAlignment="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1" fontId="4" fillId="0" borderId="1" xfId="1" applyNumberFormat="1" applyFont="1" applyFill="1" applyBorder="1" applyAlignment="1" applyProtection="1">
      <alignment horizontal="center" vertical="top" wrapText="1"/>
      <protection locked="0"/>
    </xf>
    <xf numFmtId="0" fontId="7" fillId="0" borderId="0" xfId="1" applyFont="1" applyProtection="1">
      <protection locked="0"/>
    </xf>
    <xf numFmtId="0" fontId="7" fillId="0" borderId="0" xfId="1" applyFont="1" applyProtection="1">
      <protection hidden="1"/>
    </xf>
    <xf numFmtId="0" fontId="18" fillId="0" borderId="0" xfId="0" applyFont="1" applyFill="1" applyBorder="1" applyProtection="1">
      <protection hidden="1"/>
    </xf>
    <xf numFmtId="0" fontId="5" fillId="0" borderId="0" xfId="4" applyFont="1"/>
    <xf numFmtId="0" fontId="5" fillId="0" borderId="0" xfId="4"/>
    <xf numFmtId="0" fontId="1" fillId="0" borderId="0" xfId="5"/>
    <xf numFmtId="0" fontId="9" fillId="0" borderId="1" xfId="5" applyFont="1" applyBorder="1" applyAlignment="1">
      <alignment horizontal="center" vertical="top" wrapText="1"/>
    </xf>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1" fillId="0" borderId="1" xfId="5" applyFont="1" applyBorder="1" applyAlignment="1">
      <alignment horizontal="center" vertical="center"/>
    </xf>
    <xf numFmtId="0" fontId="5" fillId="0" borderId="1" xfId="4" applyFont="1" applyBorder="1" applyAlignment="1">
      <alignment horizontal="center" vertical="center"/>
    </xf>
    <xf numFmtId="0" fontId="20" fillId="0" borderId="0" xfId="4" applyFont="1"/>
    <xf numFmtId="0" fontId="7" fillId="0" borderId="8" xfId="1" applyFont="1" applyFill="1" applyBorder="1" applyProtection="1">
      <protection hidden="1"/>
    </xf>
    <xf numFmtId="0" fontId="7" fillId="0" borderId="8" xfId="1" applyFont="1" applyBorder="1" applyProtection="1">
      <protection hidden="1"/>
    </xf>
    <xf numFmtId="0" fontId="7" fillId="0" borderId="9" xfId="1" applyFont="1" applyBorder="1" applyProtection="1">
      <protection hidden="1"/>
    </xf>
    <xf numFmtId="0" fontId="12" fillId="0" borderId="11" xfId="1" applyFont="1" applyFill="1" applyBorder="1" applyAlignment="1" applyProtection="1">
      <alignment horizontal="center" vertical="top"/>
      <protection locked="0"/>
    </xf>
    <xf numFmtId="0" fontId="7" fillId="0" borderId="0" xfId="1" applyFont="1" applyFill="1" applyBorder="1" applyProtection="1">
      <protection hidden="1"/>
    </xf>
    <xf numFmtId="0" fontId="7" fillId="0" borderId="0" xfId="1" applyFont="1" applyBorder="1" applyProtection="1">
      <protection hidden="1"/>
    </xf>
    <xf numFmtId="0" fontId="7" fillId="0" borderId="12" xfId="1" applyFont="1" applyBorder="1" applyProtection="1">
      <protection hidden="1"/>
    </xf>
    <xf numFmtId="0" fontId="7" fillId="0" borderId="0" xfId="1" applyFont="1" applyBorder="1"/>
    <xf numFmtId="0" fontId="7" fillId="0" borderId="12" xfId="1" applyFont="1" applyBorder="1"/>
    <xf numFmtId="9" fontId="18" fillId="0" borderId="0" xfId="0" applyNumberFormat="1" applyFont="1" applyBorder="1" applyProtection="1">
      <protection hidden="1"/>
    </xf>
    <xf numFmtId="0" fontId="18" fillId="0" borderId="12" xfId="0" applyNumberFormat="1" applyFont="1" applyBorder="1" applyProtection="1">
      <protection hidden="1"/>
    </xf>
    <xf numFmtId="0" fontId="0" fillId="0" borderId="16" xfId="0" applyBorder="1"/>
    <xf numFmtId="0" fontId="0" fillId="0" borderId="17" xfId="0" applyBorder="1"/>
    <xf numFmtId="0" fontId="6" fillId="0" borderId="1" xfId="1" applyFont="1" applyFill="1" applyBorder="1" applyAlignment="1" applyProtection="1">
      <alignment horizontal="center" vertical="top"/>
      <protection locked="0"/>
    </xf>
    <xf numFmtId="0" fontId="12" fillId="0" borderId="1" xfId="1" applyFont="1" applyFill="1" applyBorder="1" applyAlignment="1" applyProtection="1">
      <alignment horizontal="center" vertical="top"/>
      <protection locked="0"/>
    </xf>
    <xf numFmtId="0" fontId="7" fillId="0" borderId="1" xfId="1"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top" wrapText="1"/>
      <protection locked="0"/>
    </xf>
    <xf numFmtId="0" fontId="6" fillId="0" borderId="1" xfId="1" applyFont="1" applyFill="1" applyBorder="1" applyAlignment="1" applyProtection="1">
      <alignment horizontal="left" vertical="top"/>
      <protection locked="0"/>
    </xf>
    <xf numFmtId="0" fontId="12" fillId="0" borderId="1" xfId="1" applyFont="1" applyFill="1" applyBorder="1" applyAlignment="1" applyProtection="1">
      <alignment vertical="top"/>
      <protection locked="0"/>
    </xf>
    <xf numFmtId="0" fontId="12" fillId="0" borderId="1" xfId="1" applyFont="1" applyFill="1" applyBorder="1" applyAlignment="1" applyProtection="1">
      <alignment horizontal="center" wrapText="1"/>
      <protection locked="0"/>
    </xf>
    <xf numFmtId="9" fontId="7" fillId="0" borderId="1" xfId="1" applyNumberFormat="1" applyFont="1" applyFill="1" applyBorder="1" applyAlignment="1" applyProtection="1">
      <alignment horizontal="center" vertical="center" wrapText="1"/>
      <protection hidden="1"/>
    </xf>
    <xf numFmtId="1" fontId="12" fillId="0" borderId="1" xfId="1" applyNumberFormat="1" applyFont="1" applyFill="1" applyBorder="1" applyAlignment="1" applyProtection="1">
      <alignment horizontal="center" wrapText="1"/>
      <protection locked="0"/>
    </xf>
    <xf numFmtId="1" fontId="12" fillId="0" borderId="14" xfId="1" applyNumberFormat="1" applyFont="1" applyFill="1" applyBorder="1" applyAlignment="1" applyProtection="1">
      <alignment horizontal="center" wrapText="1"/>
      <protection locked="0"/>
    </xf>
    <xf numFmtId="9" fontId="7" fillId="0" borderId="14" xfId="1" applyNumberFormat="1" applyFont="1" applyFill="1" applyBorder="1" applyAlignment="1" applyProtection="1">
      <alignment horizontal="center" vertical="center" wrapText="1"/>
      <protection hidden="1"/>
    </xf>
    <xf numFmtId="0" fontId="10" fillId="0" borderId="1" xfId="0" applyFont="1" applyFill="1" applyBorder="1" applyAlignment="1" applyProtection="1">
      <alignment horizontal="center" vertical="center"/>
      <protection locked="0"/>
    </xf>
    <xf numFmtId="1" fontId="7" fillId="0" borderId="1" xfId="0" applyNumberFormat="1" applyFont="1" applyFill="1" applyBorder="1" applyAlignment="1" applyProtection="1">
      <alignment horizontal="center" vertical="center"/>
      <protection locked="0"/>
    </xf>
    <xf numFmtId="1" fontId="10" fillId="0" borderId="1" xfId="0" applyNumberFormat="1" applyFont="1" applyFill="1" applyBorder="1" applyAlignment="1" applyProtection="1">
      <alignment horizontal="center" vertical="center"/>
      <protection locked="0"/>
    </xf>
    <xf numFmtId="0" fontId="8" fillId="0" borderId="0" xfId="1" applyFont="1" applyFill="1" applyBorder="1" applyAlignment="1" applyProtection="1">
      <alignment vertical="top"/>
      <protection locked="0"/>
    </xf>
    <xf numFmtId="0" fontId="8" fillId="0" borderId="0" xfId="1" applyFont="1" applyFill="1" applyBorder="1" applyAlignment="1" applyProtection="1">
      <alignment vertical="top" wrapText="1"/>
      <protection locked="0"/>
    </xf>
    <xf numFmtId="0" fontId="7" fillId="0" borderId="0" xfId="1" applyFont="1" applyFill="1" applyProtection="1">
      <protection locked="0"/>
    </xf>
    <xf numFmtId="0" fontId="10" fillId="0" borderId="0" xfId="1" applyFont="1" applyFill="1" applyProtection="1">
      <protection locked="0"/>
    </xf>
    <xf numFmtId="0" fontId="7" fillId="2" borderId="0" xfId="1" applyFont="1" applyFill="1"/>
    <xf numFmtId="14" fontId="7" fillId="2" borderId="0" xfId="1" applyNumberFormat="1" applyFont="1" applyFill="1"/>
    <xf numFmtId="0" fontId="6" fillId="0" borderId="1" xfId="1" applyFont="1" applyFill="1" applyBorder="1" applyAlignment="1" applyProtection="1">
      <alignment horizontal="center" vertical="top"/>
      <protection locked="0"/>
    </xf>
    <xf numFmtId="0" fontId="12" fillId="0" borderId="1" xfId="1" applyFont="1" applyFill="1" applyBorder="1" applyAlignment="1" applyProtection="1">
      <alignment horizontal="center" vertical="top"/>
      <protection locked="0"/>
    </xf>
    <xf numFmtId="0" fontId="7" fillId="0" borderId="1" xfId="1" applyFont="1" applyFill="1" applyBorder="1" applyAlignment="1" applyProtection="1">
      <alignment horizontal="center" vertical="top" wrapText="1"/>
      <protection locked="0"/>
    </xf>
    <xf numFmtId="9" fontId="7" fillId="0" borderId="1" xfId="1" applyNumberFormat="1" applyFont="1" applyFill="1" applyBorder="1" applyAlignment="1" applyProtection="1">
      <alignment horizontal="center" vertical="center" wrapText="1"/>
      <protection hidden="1"/>
    </xf>
    <xf numFmtId="9" fontId="7" fillId="0" borderId="14" xfId="1" applyNumberFormat="1" applyFont="1" applyFill="1" applyBorder="1" applyAlignment="1" applyProtection="1">
      <alignment horizontal="center" vertical="center" wrapText="1"/>
      <protection hidden="1"/>
    </xf>
    <xf numFmtId="0" fontId="6" fillId="0" borderId="10" xfId="1" applyFont="1" applyFill="1" applyBorder="1" applyAlignment="1" applyProtection="1">
      <alignment horizontal="center" vertical="top"/>
      <protection locked="0"/>
    </xf>
    <xf numFmtId="0" fontId="6" fillId="0" borderId="1" xfId="1" applyFont="1" applyFill="1" applyBorder="1" applyAlignment="1" applyProtection="1">
      <alignment horizontal="center" vertical="top"/>
      <protection locked="0"/>
    </xf>
    <xf numFmtId="0" fontId="12" fillId="0" borderId="1" xfId="1" applyFont="1" applyFill="1" applyBorder="1" applyAlignment="1" applyProtection="1">
      <alignment horizontal="center" vertical="top"/>
      <protection locked="0"/>
    </xf>
    <xf numFmtId="0" fontId="13" fillId="0" borderId="10"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wrapText="1"/>
      <protection locked="0"/>
    </xf>
    <xf numFmtId="0" fontId="13" fillId="0" borderId="11" xfId="1" applyFont="1" applyFill="1" applyBorder="1" applyAlignment="1" applyProtection="1">
      <alignment horizontal="left" vertical="top" wrapText="1"/>
      <protection locked="0"/>
    </xf>
    <xf numFmtId="0" fontId="7" fillId="0" borderId="10" xfId="1" applyFont="1" applyFill="1" applyBorder="1" applyAlignment="1" applyProtection="1">
      <alignment horizontal="center" vertical="top" wrapText="1"/>
      <protection locked="0"/>
    </xf>
    <xf numFmtId="0" fontId="7" fillId="0" borderId="1" xfId="1" applyFont="1" applyFill="1" applyBorder="1" applyAlignment="1" applyProtection="1">
      <alignment horizontal="center" vertical="top" wrapText="1"/>
      <protection locked="0"/>
    </xf>
    <xf numFmtId="0" fontId="7" fillId="0" borderId="11" xfId="1" applyFont="1" applyFill="1" applyBorder="1" applyAlignment="1" applyProtection="1">
      <alignment horizontal="center" vertical="top" wrapText="1"/>
      <protection locked="0"/>
    </xf>
    <xf numFmtId="9" fontId="7" fillId="0" borderId="1" xfId="1" applyNumberFormat="1" applyFont="1" applyFill="1" applyBorder="1" applyAlignment="1" applyProtection="1">
      <alignment horizontal="center" vertical="center" wrapText="1"/>
      <protection hidden="1"/>
    </xf>
    <xf numFmtId="9" fontId="7" fillId="0" borderId="14" xfId="1" applyNumberFormat="1" applyFont="1" applyFill="1" applyBorder="1" applyAlignment="1" applyProtection="1">
      <alignment horizontal="center" vertical="center" wrapText="1"/>
      <protection hidden="1"/>
    </xf>
    <xf numFmtId="9" fontId="7" fillId="0" borderId="11" xfId="1" applyNumberFormat="1" applyFont="1" applyFill="1" applyBorder="1" applyAlignment="1" applyProtection="1">
      <alignment horizontal="center" vertical="center" wrapText="1"/>
      <protection hidden="1"/>
    </xf>
    <xf numFmtId="9" fontId="7" fillId="0" borderId="15" xfId="1" applyNumberFormat="1" applyFont="1" applyFill="1" applyBorder="1" applyAlignment="1" applyProtection="1">
      <alignment horizontal="center" vertical="center" wrapText="1"/>
      <protection hidden="1"/>
    </xf>
    <xf numFmtId="0" fontId="7" fillId="0" borderId="10" xfId="1" applyFont="1" applyFill="1" applyBorder="1" applyAlignment="1" applyProtection="1">
      <alignment horizontal="center" vertical="top"/>
      <protection locked="0"/>
    </xf>
    <xf numFmtId="0" fontId="7" fillId="0" borderId="1" xfId="1" applyFont="1" applyFill="1" applyBorder="1" applyAlignment="1" applyProtection="1">
      <alignment horizontal="center" vertical="top"/>
      <protection locked="0"/>
    </xf>
    <xf numFmtId="0" fontId="7" fillId="0" borderId="13" xfId="1" applyFont="1" applyFill="1" applyBorder="1" applyAlignment="1" applyProtection="1">
      <alignment horizontal="center" vertical="top" wrapText="1"/>
      <protection locked="0"/>
    </xf>
    <xf numFmtId="0" fontId="7" fillId="0" borderId="14" xfId="1" applyFont="1" applyFill="1" applyBorder="1" applyAlignment="1" applyProtection="1">
      <alignment horizontal="center" vertical="top" wrapText="1"/>
      <protection locked="0"/>
    </xf>
    <xf numFmtId="0" fontId="6" fillId="0" borderId="1" xfId="1" applyFont="1" applyFill="1" applyBorder="1" applyAlignment="1" applyProtection="1">
      <alignment vertical="top"/>
      <protection locked="0"/>
    </xf>
    <xf numFmtId="0" fontId="6" fillId="0" borderId="1" xfId="1" applyFont="1" applyFill="1" applyBorder="1" applyAlignment="1" applyProtection="1">
      <alignment horizontal="left" vertical="top"/>
      <protection locked="0"/>
    </xf>
    <xf numFmtId="0" fontId="8" fillId="0" borderId="1" xfId="1" applyFont="1" applyFill="1" applyBorder="1" applyAlignment="1" applyProtection="1">
      <alignment horizontal="center" vertical="top"/>
      <protection locked="0"/>
    </xf>
    <xf numFmtId="1" fontId="6" fillId="0" borderId="1"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top" wrapText="1"/>
      <protection locked="0"/>
    </xf>
    <xf numFmtId="0" fontId="12" fillId="0" borderId="1" xfId="1" applyFont="1" applyFill="1" applyBorder="1" applyAlignment="1" applyProtection="1">
      <alignment horizontal="left" vertical="top"/>
      <protection locked="0"/>
    </xf>
    <xf numFmtId="1" fontId="8" fillId="0" borderId="1" xfId="0" applyNumberFormat="1" applyFont="1" applyFill="1" applyBorder="1" applyAlignment="1" applyProtection="1">
      <alignment horizontal="left" vertical="top" wrapText="1"/>
      <protection locked="0"/>
    </xf>
    <xf numFmtId="0" fontId="13" fillId="0" borderId="1" xfId="2" applyFont="1" applyFill="1" applyBorder="1" applyAlignment="1" applyProtection="1">
      <alignment horizontal="left" vertical="top" wrapText="1"/>
      <protection locked="0"/>
    </xf>
    <xf numFmtId="1" fontId="8" fillId="0" borderId="1" xfId="0" applyNumberFormat="1" applyFont="1" applyFill="1" applyBorder="1" applyAlignment="1" applyProtection="1">
      <alignment horizontal="center" vertical="top" wrapText="1"/>
      <protection locked="0"/>
    </xf>
    <xf numFmtId="0" fontId="10" fillId="0" borderId="1" xfId="0" applyFont="1" applyFill="1" applyBorder="1" applyAlignment="1" applyProtection="1">
      <alignment horizontal="center" vertical="top" wrapText="1"/>
      <protection locked="0"/>
    </xf>
    <xf numFmtId="0" fontId="8" fillId="0" borderId="3" xfId="1" applyFont="1" applyFill="1" applyBorder="1" applyAlignment="1" applyProtection="1">
      <alignment horizontal="left" vertical="top" wrapText="1"/>
      <protection locked="0"/>
    </xf>
    <xf numFmtId="0" fontId="8" fillId="0" borderId="4" xfId="1" applyFont="1" applyFill="1" applyBorder="1" applyAlignment="1" applyProtection="1">
      <alignment horizontal="left" vertical="top" wrapText="1"/>
      <protection locked="0"/>
    </xf>
    <xf numFmtId="0" fontId="8" fillId="0" borderId="5" xfId="1" applyFont="1" applyFill="1" applyBorder="1" applyAlignment="1" applyProtection="1">
      <alignment horizontal="left" vertical="top" wrapText="1"/>
      <protection locked="0"/>
    </xf>
    <xf numFmtId="0" fontId="8" fillId="0" borderId="6" xfId="1" applyFont="1" applyFill="1" applyBorder="1" applyAlignment="1" applyProtection="1">
      <alignment horizontal="left" vertical="top" wrapText="1"/>
      <protection locked="0"/>
    </xf>
    <xf numFmtId="0" fontId="8" fillId="0" borderId="7" xfId="1" applyFont="1" applyFill="1" applyBorder="1" applyAlignment="1" applyProtection="1">
      <alignment horizontal="left" vertical="top" wrapText="1"/>
      <protection locked="0"/>
    </xf>
    <xf numFmtId="1" fontId="6"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center" wrapText="1"/>
      <protection locked="0"/>
    </xf>
    <xf numFmtId="0" fontId="12" fillId="0" borderId="18" xfId="1" applyFont="1" applyFill="1" applyBorder="1" applyAlignment="1" applyProtection="1">
      <alignment horizontal="left" vertical="top"/>
      <protection locked="0"/>
    </xf>
    <xf numFmtId="0" fontId="8"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14" fontId="6" fillId="0" borderId="1" xfId="1" applyNumberFormat="1" applyFont="1" applyFill="1" applyBorder="1" applyAlignment="1" applyProtection="1">
      <alignment horizontal="left" vertical="top"/>
      <protection locked="0"/>
    </xf>
    <xf numFmtId="0" fontId="11" fillId="0" borderId="1"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left" vertical="center" wrapText="1"/>
      <protection locked="0"/>
    </xf>
    <xf numFmtId="165" fontId="6"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center"/>
      <protection locked="0"/>
    </xf>
    <xf numFmtId="2" fontId="6" fillId="0" borderId="1" xfId="1" applyNumberFormat="1" applyFont="1" applyFill="1" applyBorder="1" applyAlignment="1" applyProtection="1">
      <alignment horizontal="left" vertical="top" wrapText="1"/>
      <protection locked="0"/>
    </xf>
    <xf numFmtId="0" fontId="13"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1" fontId="12" fillId="0" borderId="1" xfId="1" applyNumberFormat="1" applyFont="1" applyFill="1" applyBorder="1" applyAlignment="1" applyProtection="1">
      <alignment horizontal="left" vertical="top"/>
      <protection locked="0"/>
    </xf>
    <xf numFmtId="1" fontId="8" fillId="0" borderId="1" xfId="1" applyNumberFormat="1" applyFont="1" applyFill="1" applyBorder="1" applyAlignment="1" applyProtection="1">
      <alignment horizontal="center" vertical="center" wrapText="1"/>
      <protection locked="0"/>
    </xf>
    <xf numFmtId="0" fontId="13" fillId="0" borderId="1" xfId="1" applyFont="1" applyFill="1" applyBorder="1" applyAlignment="1" applyProtection="1">
      <alignment horizontal="center"/>
      <protection locked="0"/>
    </xf>
    <xf numFmtId="2" fontId="6" fillId="0" borderId="1" xfId="1" applyNumberFormat="1" applyFont="1" applyFill="1" applyBorder="1" applyAlignment="1" applyProtection="1">
      <alignment horizontal="left" vertical="top"/>
      <protection locked="0"/>
    </xf>
    <xf numFmtId="14" fontId="6" fillId="0" borderId="1" xfId="1" applyNumberFormat="1" applyFont="1" applyFill="1" applyBorder="1" applyAlignment="1" applyProtection="1">
      <alignment horizontal="left" vertical="top" wrapText="1"/>
      <protection locked="0"/>
    </xf>
    <xf numFmtId="0" fontId="7" fillId="0" borderId="1" xfId="1" applyFont="1" applyFill="1" applyBorder="1" applyAlignment="1" applyProtection="1">
      <alignment horizontal="center"/>
      <protection locked="0"/>
    </xf>
    <xf numFmtId="14" fontId="12" fillId="0" borderId="1" xfId="1" applyNumberFormat="1" applyFont="1" applyFill="1" applyBorder="1" applyAlignment="1" applyProtection="1">
      <alignment horizontal="left" vertical="top"/>
      <protection locked="0"/>
    </xf>
    <xf numFmtId="0" fontId="8" fillId="0" borderId="1" xfId="1" applyFont="1" applyFill="1" applyBorder="1" applyAlignment="1" applyProtection="1">
      <alignment vertical="top"/>
      <protection locked="0"/>
    </xf>
    <xf numFmtId="0" fontId="21" fillId="0" borderId="19" xfId="7" applyFill="1" applyBorder="1" applyAlignment="1" applyProtection="1">
      <alignment horizontal="center"/>
      <protection locked="0"/>
    </xf>
    <xf numFmtId="0" fontId="7" fillId="0" borderId="20" xfId="1" applyFont="1" applyFill="1" applyBorder="1" applyAlignment="1" applyProtection="1">
      <alignment horizontal="center"/>
      <protection locked="0"/>
    </xf>
    <xf numFmtId="0" fontId="7" fillId="0" borderId="21" xfId="1" applyFont="1" applyFill="1" applyBorder="1" applyAlignment="1" applyProtection="1">
      <alignment horizontal="center"/>
      <protection locked="0"/>
    </xf>
    <xf numFmtId="0" fontId="17" fillId="0" borderId="0" xfId="1" applyFont="1" applyFill="1" applyBorder="1" applyAlignment="1" applyProtection="1">
      <alignment horizontal="center" vertical="top" wrapText="1"/>
      <protection locked="0"/>
    </xf>
    <xf numFmtId="0" fontId="8" fillId="0" borderId="0" xfId="1" applyFont="1" applyFill="1" applyBorder="1" applyAlignment="1" applyProtection="1">
      <alignment horizontal="center" vertical="top" wrapText="1"/>
      <protection locked="0"/>
    </xf>
    <xf numFmtId="1" fontId="10" fillId="0" borderId="1" xfId="0" applyNumberFormat="1" applyFont="1" applyFill="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wrapText="1"/>
    </xf>
    <xf numFmtId="0" fontId="9" fillId="0" borderId="1" xfId="0" applyFont="1" applyBorder="1" applyAlignment="1">
      <alignment horizontal="center"/>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 Id="rId5" Type="http://schemas.openxmlformats.org/officeDocument/2006/relationships/image" Target="../media/image17.emf"/><Relationship Id="rId4" Type="http://schemas.openxmlformats.org/officeDocument/2006/relationships/image" Target="../media/image16.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222</xdr:row>
      <xdr:rowOff>19050</xdr:rowOff>
    </xdr:from>
    <xdr:to>
      <xdr:col>7</xdr:col>
      <xdr:colOff>267255</xdr:colOff>
      <xdr:row>239</xdr:row>
      <xdr:rowOff>186954</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61975" y="44234100"/>
          <a:ext cx="5763180" cy="3568329"/>
        </a:xfrm>
        <a:prstGeom prst="rect">
          <a:avLst/>
        </a:prstGeom>
        <a:ln>
          <a:solidFill>
            <a:schemeClr val="tx1"/>
          </a:solidFill>
        </a:ln>
      </xdr:spPr>
    </xdr:pic>
    <xdr:clientData/>
  </xdr:twoCellAnchor>
  <xdr:twoCellAnchor editAs="oneCell">
    <xdr:from>
      <xdr:col>0</xdr:col>
      <xdr:colOff>589756</xdr:colOff>
      <xdr:row>240</xdr:row>
      <xdr:rowOff>156425</xdr:rowOff>
    </xdr:from>
    <xdr:to>
      <xdr:col>7</xdr:col>
      <xdr:colOff>267255</xdr:colOff>
      <xdr:row>258</xdr:row>
      <xdr:rowOff>122203</xdr:rowOff>
    </xdr:to>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589756" y="47971925"/>
          <a:ext cx="5735399" cy="3566228"/>
        </a:xfrm>
        <a:prstGeom prst="rect">
          <a:avLst/>
        </a:prstGeom>
        <a:ln>
          <a:solidFill>
            <a:schemeClr val="tx1"/>
          </a:solidFill>
        </a:ln>
      </xdr:spPr>
    </xdr:pic>
    <xdr:clientData/>
  </xdr:twoCellAnchor>
  <xdr:twoCellAnchor>
    <xdr:from>
      <xdr:col>9</xdr:col>
      <xdr:colOff>100331</xdr:colOff>
      <xdr:row>179</xdr:row>
      <xdr:rowOff>165100</xdr:rowOff>
    </xdr:from>
    <xdr:to>
      <xdr:col>10</xdr:col>
      <xdr:colOff>44450</xdr:colOff>
      <xdr:row>181</xdr:row>
      <xdr:rowOff>63500</xdr:rowOff>
    </xdr:to>
    <xdr:sp macro="" textlink="">
      <xdr:nvSpPr>
        <xdr:cNvPr id="2" name="TextBox 1"/>
        <xdr:cNvSpPr txBox="1"/>
      </xdr:nvSpPr>
      <xdr:spPr>
        <a:xfrm>
          <a:off x="8818881" y="40468550"/>
          <a:ext cx="629919" cy="2857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0" cap="none" spc="0">
              <a:ln w="0"/>
              <a:solidFill>
                <a:sysClr val="windowText" lastClr="000000"/>
              </a:solidFill>
              <a:effectLst>
                <a:outerShdw blurRad="38100" dist="25400" dir="5400000" algn="ctr" rotWithShape="0">
                  <a:srgbClr val="6E747A">
                    <a:alpha val="43000"/>
                  </a:srgbClr>
                </a:outerShdw>
              </a:effectLst>
            </a:rPr>
            <a:t>Wing A</a:t>
          </a:r>
        </a:p>
      </xdr:txBody>
    </xdr:sp>
    <xdr:clientData/>
  </xdr:twoCellAnchor>
  <xdr:twoCellAnchor>
    <xdr:from>
      <xdr:col>9</xdr:col>
      <xdr:colOff>0</xdr:colOff>
      <xdr:row>182</xdr:row>
      <xdr:rowOff>0</xdr:rowOff>
    </xdr:from>
    <xdr:to>
      <xdr:col>9</xdr:col>
      <xdr:colOff>629919</xdr:colOff>
      <xdr:row>183</xdr:row>
      <xdr:rowOff>88900</xdr:rowOff>
    </xdr:to>
    <xdr:sp macro="" textlink="">
      <xdr:nvSpPr>
        <xdr:cNvPr id="76" name="TextBox 75"/>
        <xdr:cNvSpPr txBox="1"/>
      </xdr:nvSpPr>
      <xdr:spPr>
        <a:xfrm>
          <a:off x="8718550" y="40887650"/>
          <a:ext cx="62991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0" cap="none" spc="0">
              <a:ln w="0"/>
              <a:solidFill>
                <a:srgbClr val="FFFF00"/>
              </a:solidFill>
              <a:effectLst>
                <a:outerShdw blurRad="38100" dist="25400" dir="5400000" algn="ctr" rotWithShape="0">
                  <a:srgbClr val="6E747A">
                    <a:alpha val="43000"/>
                  </a:srgbClr>
                </a:outerShdw>
              </a:effectLst>
            </a:rPr>
            <a:t>Wing B</a:t>
          </a:r>
        </a:p>
      </xdr:txBody>
    </xdr:sp>
    <xdr:clientData/>
  </xdr:twoCellAnchor>
  <xdr:twoCellAnchor>
    <xdr:from>
      <xdr:col>0</xdr:col>
      <xdr:colOff>646524</xdr:colOff>
      <xdr:row>178</xdr:row>
      <xdr:rowOff>89400</xdr:rowOff>
    </xdr:from>
    <xdr:to>
      <xdr:col>7</xdr:col>
      <xdr:colOff>618070</xdr:colOff>
      <xdr:row>218</xdr:row>
      <xdr:rowOff>150225</xdr:rowOff>
    </xdr:to>
    <xdr:grpSp>
      <xdr:nvGrpSpPr>
        <xdr:cNvPr id="4" name="Group 3"/>
        <xdr:cNvGrpSpPr/>
      </xdr:nvGrpSpPr>
      <xdr:grpSpPr>
        <a:xfrm>
          <a:off x="646524" y="39256200"/>
          <a:ext cx="5610346" cy="8052300"/>
          <a:chOff x="579849" y="39218100"/>
          <a:chExt cx="5610346" cy="8052300"/>
        </a:xfrm>
      </xdr:grpSpPr>
      <xdr:pic>
        <xdr:nvPicPr>
          <xdr:cNvPr id="24" name="Picture 23" descr="https://vsjcllp.vsjadon.com/upload/insp-240018-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714876" y="45491400"/>
            <a:ext cx="1328478" cy="17731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40018-84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2475324" y="42989999"/>
            <a:ext cx="1809871" cy="24156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0018-847.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609600" y="39218100"/>
            <a:ext cx="2744726" cy="3663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0018-86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438525" y="39218100"/>
            <a:ext cx="2744726" cy="3663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0018-862.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579849" y="42989999"/>
            <a:ext cx="1809871" cy="24156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0018-880.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380324" y="42989999"/>
            <a:ext cx="1809871" cy="24156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0018-87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37264" y="45487725"/>
            <a:ext cx="1328478" cy="17731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0018-843.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257425" y="45497250"/>
            <a:ext cx="2362293" cy="17731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480196</xdr:colOff>
      <xdr:row>18</xdr:row>
      <xdr:rowOff>64500</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19200" y="1333500"/>
          <a:ext cx="4747396" cy="2160000"/>
        </a:xfrm>
        <a:prstGeom prst="rect">
          <a:avLst/>
        </a:prstGeom>
        <a:ln>
          <a:solidFill>
            <a:schemeClr val="tx1"/>
          </a:solidFill>
        </a:ln>
      </xdr:spPr>
    </xdr:pic>
    <xdr:clientData/>
  </xdr:twoCellAnchor>
  <xdr:twoCellAnchor editAs="oneCell">
    <xdr:from>
      <xdr:col>2</xdr:col>
      <xdr:colOff>5080</xdr:colOff>
      <xdr:row>18</xdr:row>
      <xdr:rowOff>174628</xdr:rowOff>
    </xdr:from>
    <xdr:to>
      <xdr:col>9</xdr:col>
      <xdr:colOff>485276</xdr:colOff>
      <xdr:row>30</xdr:row>
      <xdr:rowOff>48628</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24280" y="3603628"/>
          <a:ext cx="4747396" cy="2160000"/>
        </a:xfrm>
        <a:prstGeom prst="rect">
          <a:avLst/>
        </a:prstGeom>
        <a:ln>
          <a:solidFill>
            <a:schemeClr val="tx1"/>
          </a:solidFill>
        </a:ln>
      </xdr:spPr>
    </xdr:pic>
    <xdr:clientData/>
  </xdr:twoCellAnchor>
  <xdr:twoCellAnchor editAs="oneCell">
    <xdr:from>
      <xdr:col>10</xdr:col>
      <xdr:colOff>61520</xdr:colOff>
      <xdr:row>18</xdr:row>
      <xdr:rowOff>174628</xdr:rowOff>
    </xdr:from>
    <xdr:to>
      <xdr:col>17</xdr:col>
      <xdr:colOff>541716</xdr:colOff>
      <xdr:row>30</xdr:row>
      <xdr:rowOff>48628</xdr:rowOff>
    </xdr:to>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157520" y="3603628"/>
          <a:ext cx="4747396" cy="2160000"/>
        </a:xfrm>
        <a:prstGeom prst="rect">
          <a:avLst/>
        </a:prstGeom>
        <a:ln>
          <a:solidFill>
            <a:schemeClr val="tx1"/>
          </a:solidFill>
        </a:ln>
      </xdr:spPr>
    </xdr:pic>
    <xdr:clientData/>
  </xdr:twoCellAnchor>
  <xdr:twoCellAnchor editAs="oneCell">
    <xdr:from>
      <xdr:col>10</xdr:col>
      <xdr:colOff>61520</xdr:colOff>
      <xdr:row>7</xdr:row>
      <xdr:rowOff>0</xdr:rowOff>
    </xdr:from>
    <xdr:to>
      <xdr:col>17</xdr:col>
      <xdr:colOff>541716</xdr:colOff>
      <xdr:row>18</xdr:row>
      <xdr:rowOff>64500</xdr:rowOff>
    </xdr:to>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157520" y="1333500"/>
          <a:ext cx="4747396" cy="2160000"/>
        </a:xfrm>
        <a:prstGeom prst="rect">
          <a:avLst/>
        </a:prstGeom>
        <a:ln>
          <a:solidFill>
            <a:schemeClr val="tx1"/>
          </a:solidFill>
        </a:ln>
      </xdr:spPr>
    </xdr:pic>
    <xdr:clientData/>
  </xdr:twoCellAnchor>
  <xdr:twoCellAnchor editAs="oneCell">
    <xdr:from>
      <xdr:col>2</xdr:col>
      <xdr:colOff>0</xdr:colOff>
      <xdr:row>31</xdr:row>
      <xdr:rowOff>0</xdr:rowOff>
    </xdr:from>
    <xdr:to>
      <xdr:col>9</xdr:col>
      <xdr:colOff>480196</xdr:colOff>
      <xdr:row>42</xdr:row>
      <xdr:rowOff>64500</xdr:rowOff>
    </xdr:to>
    <xdr:pic>
      <xdr:nvPicPr>
        <xdr:cNvPr id="6" name="Picture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219200" y="5905500"/>
          <a:ext cx="4747396"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7YRXUTBgh8Dskn16"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1"/>
  <sheetViews>
    <sheetView tabSelected="1" view="pageBreakPreview" zoomScaleNormal="100" zoomScaleSheetLayoutView="100" workbookViewId="0">
      <selection activeCell="M8" sqref="M8"/>
    </sheetView>
  </sheetViews>
  <sheetFormatPr defaultColWidth="9.140625" defaultRowHeight="15.75" x14ac:dyDescent="0.25"/>
  <cols>
    <col min="1" max="1" width="11.42578125" style="15" customWidth="1"/>
    <col min="2" max="2" width="12.42578125" style="15" customWidth="1"/>
    <col min="3" max="3" width="12.7109375" style="15" customWidth="1"/>
    <col min="4" max="4" width="12.85546875" style="15" customWidth="1"/>
    <col min="5" max="7" width="11.7109375" style="15" customWidth="1"/>
    <col min="8" max="8" width="19.7109375" style="15" customWidth="1"/>
    <col min="9" max="9" width="20.42578125" style="8" customWidth="1"/>
    <col min="10" max="10" width="9.85546875" style="8" bestFit="1" customWidth="1"/>
    <col min="11" max="11" width="9.140625" style="8"/>
    <col min="12" max="12" width="11.85546875" style="8" bestFit="1" customWidth="1"/>
    <col min="13"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8" ht="46.5" customHeight="1" x14ac:dyDescent="0.25">
      <c r="A1" s="112" t="s">
        <v>239</v>
      </c>
      <c r="B1" s="112"/>
      <c r="C1" s="112"/>
      <c r="D1" s="112"/>
      <c r="E1" s="112"/>
      <c r="F1" s="112"/>
      <c r="G1" s="112"/>
      <c r="H1" s="112"/>
    </row>
    <row r="2" spans="1:8" ht="16.5" customHeight="1" x14ac:dyDescent="0.25">
      <c r="A2" s="90" t="s">
        <v>0</v>
      </c>
      <c r="B2" s="90"/>
      <c r="C2" s="90"/>
      <c r="D2" s="90"/>
      <c r="E2" s="90"/>
      <c r="F2" s="90"/>
      <c r="G2" s="90"/>
      <c r="H2" s="90"/>
    </row>
    <row r="3" spans="1:8" x14ac:dyDescent="0.25">
      <c r="A3" s="89" t="s">
        <v>1</v>
      </c>
      <c r="B3" s="89"/>
      <c r="C3" s="89"/>
      <c r="D3" s="89"/>
      <c r="E3" s="111" t="str">
        <f ca="1">TEXT(TODAY(),"DD/MM/YYYY")</f>
        <v>09/07/2025</v>
      </c>
      <c r="F3" s="111"/>
      <c r="G3" s="111"/>
      <c r="H3" s="111"/>
    </row>
    <row r="4" spans="1:8" ht="15" customHeight="1" x14ac:dyDescent="0.25">
      <c r="A4" s="89" t="s">
        <v>2</v>
      </c>
      <c r="B4" s="89"/>
      <c r="C4" s="89"/>
      <c r="D4" s="89"/>
      <c r="E4" s="113" t="s">
        <v>149</v>
      </c>
      <c r="F4" s="113"/>
      <c r="G4" s="113"/>
      <c r="H4" s="113"/>
    </row>
    <row r="5" spans="1:8" x14ac:dyDescent="0.25">
      <c r="A5" s="89" t="s">
        <v>3</v>
      </c>
      <c r="B5" s="89"/>
      <c r="C5" s="89"/>
      <c r="D5" s="89"/>
      <c r="E5" s="111">
        <v>45846</v>
      </c>
      <c r="F5" s="111"/>
      <c r="G5" s="111"/>
      <c r="H5" s="111"/>
    </row>
    <row r="6" spans="1:8" ht="16.5" customHeight="1" x14ac:dyDescent="0.25">
      <c r="A6" s="89" t="s">
        <v>4</v>
      </c>
      <c r="B6" s="89"/>
      <c r="C6" s="89"/>
      <c r="D6" s="89"/>
      <c r="E6" s="110" t="s">
        <v>150</v>
      </c>
      <c r="F6" s="110"/>
      <c r="G6" s="110"/>
      <c r="H6" s="110"/>
    </row>
    <row r="7" spans="1:8" ht="15" customHeight="1" x14ac:dyDescent="0.25">
      <c r="A7" s="89" t="s">
        <v>5</v>
      </c>
      <c r="B7" s="89"/>
      <c r="C7" s="89"/>
      <c r="D7" s="89"/>
      <c r="E7" s="110" t="str">
        <f>E6</f>
        <v>M/s.Amico Builder</v>
      </c>
      <c r="F7" s="110"/>
      <c r="G7" s="110"/>
      <c r="H7" s="110"/>
    </row>
    <row r="8" spans="1:8" x14ac:dyDescent="0.25">
      <c r="A8" s="89" t="s">
        <v>6</v>
      </c>
      <c r="B8" s="89"/>
      <c r="C8" s="89"/>
      <c r="D8" s="89"/>
      <c r="E8" s="108" t="s">
        <v>151</v>
      </c>
      <c r="F8" s="89"/>
      <c r="G8" s="89"/>
      <c r="H8" s="89"/>
    </row>
    <row r="9" spans="1:8" x14ac:dyDescent="0.25">
      <c r="A9" s="89" t="s">
        <v>7</v>
      </c>
      <c r="B9" s="89"/>
      <c r="C9" s="89"/>
      <c r="D9" s="89"/>
      <c r="E9" s="89">
        <v>9960253099</v>
      </c>
      <c r="F9" s="89"/>
      <c r="G9" s="89"/>
      <c r="H9" s="89"/>
    </row>
    <row r="10" spans="1:8" ht="33.75" customHeight="1" x14ac:dyDescent="0.25">
      <c r="A10" s="93" t="s">
        <v>8</v>
      </c>
      <c r="B10" s="93"/>
      <c r="C10" s="93"/>
      <c r="D10" s="93"/>
      <c r="E10" s="109" t="s">
        <v>193</v>
      </c>
      <c r="F10" s="93"/>
      <c r="G10" s="93"/>
      <c r="H10" s="93"/>
    </row>
    <row r="11" spans="1:8" x14ac:dyDescent="0.25">
      <c r="A11" s="89" t="s">
        <v>9</v>
      </c>
      <c r="B11" s="89"/>
      <c r="C11" s="89"/>
      <c r="D11" s="89"/>
      <c r="E11" s="109" t="s">
        <v>192</v>
      </c>
      <c r="F11" s="109"/>
      <c r="G11" s="109"/>
      <c r="H11" s="109"/>
    </row>
    <row r="12" spans="1:8" x14ac:dyDescent="0.25">
      <c r="A12" s="89" t="s">
        <v>10</v>
      </c>
      <c r="B12" s="89"/>
      <c r="C12" s="89"/>
      <c r="D12" s="89"/>
      <c r="E12" s="89" t="s">
        <v>152</v>
      </c>
      <c r="F12" s="89"/>
      <c r="G12" s="89"/>
      <c r="H12" s="89"/>
    </row>
    <row r="13" spans="1:8" ht="34.5" customHeight="1" x14ac:dyDescent="0.25">
      <c r="A13" s="110" t="s">
        <v>11</v>
      </c>
      <c r="B13" s="110"/>
      <c r="C13" s="110" t="str">
        <f>CONCATENATE((IF(OR(E8="",E8="NA"),"",E8)),", ",(IF(OR(A14="",A14="NA"),"",A14)),".",(IF(OR(C14="",C14="NA"),"",C14)),", ",(IF(OR(C15="",C15="NA"),"",C15)),", ",(IF(OR(G15="",G15="NA"),"",G15)),", ",(IF(OR(G16="",G16="NA"),"",G16)),".")</f>
        <v>Avasar Residency, Gut No.108, 111, 112, 113, 115, 116 &amp; 118, Tata Housing Road, Betegaon, Palghar.</v>
      </c>
      <c r="D13" s="110"/>
      <c r="E13" s="110"/>
      <c r="F13" s="110"/>
      <c r="G13" s="110"/>
      <c r="H13" s="110"/>
    </row>
    <row r="14" spans="1:8" ht="15.75" customHeight="1" x14ac:dyDescent="0.25">
      <c r="A14" s="109" t="s">
        <v>191</v>
      </c>
      <c r="B14" s="109"/>
      <c r="C14" s="109" t="s">
        <v>158</v>
      </c>
      <c r="D14" s="109"/>
      <c r="E14" s="109"/>
      <c r="F14" s="109"/>
      <c r="G14" s="109"/>
      <c r="H14" s="109"/>
    </row>
    <row r="15" spans="1:8" ht="15.75" customHeight="1" x14ac:dyDescent="0.25">
      <c r="A15" s="109" t="s">
        <v>12</v>
      </c>
      <c r="B15" s="109"/>
      <c r="C15" s="93" t="s">
        <v>185</v>
      </c>
      <c r="D15" s="93"/>
      <c r="E15" s="109" t="s">
        <v>155</v>
      </c>
      <c r="F15" s="109"/>
      <c r="G15" s="109" t="s">
        <v>154</v>
      </c>
      <c r="H15" s="109"/>
    </row>
    <row r="16" spans="1:8" x14ac:dyDescent="0.25">
      <c r="A16" s="93" t="s">
        <v>14</v>
      </c>
      <c r="B16" s="93"/>
      <c r="C16" s="109" t="s">
        <v>189</v>
      </c>
      <c r="D16" s="109"/>
      <c r="E16" s="109" t="s">
        <v>13</v>
      </c>
      <c r="F16" s="109"/>
      <c r="G16" s="109" t="s">
        <v>153</v>
      </c>
      <c r="H16" s="109"/>
    </row>
    <row r="17" spans="1:8" x14ac:dyDescent="0.25">
      <c r="A17" s="93" t="s">
        <v>108</v>
      </c>
      <c r="B17" s="93"/>
      <c r="C17" s="109" t="s">
        <v>153</v>
      </c>
      <c r="D17" s="109"/>
      <c r="E17" s="109" t="s">
        <v>15</v>
      </c>
      <c r="F17" s="109"/>
      <c r="G17" s="109">
        <v>401501</v>
      </c>
      <c r="H17" s="109"/>
    </row>
    <row r="18" spans="1:8" ht="32.25" customHeight="1" x14ac:dyDescent="0.25">
      <c r="A18" s="93" t="s">
        <v>16</v>
      </c>
      <c r="B18" s="93"/>
      <c r="C18" s="109" t="s">
        <v>188</v>
      </c>
      <c r="D18" s="109"/>
      <c r="E18" s="109" t="s">
        <v>17</v>
      </c>
      <c r="F18" s="109"/>
      <c r="G18" s="109" t="s">
        <v>190</v>
      </c>
      <c r="H18" s="109"/>
    </row>
    <row r="19" spans="1:8" ht="15" customHeight="1" x14ac:dyDescent="0.25">
      <c r="A19" s="110" t="s">
        <v>114</v>
      </c>
      <c r="B19" s="110"/>
      <c r="C19" s="110"/>
      <c r="D19" s="110"/>
      <c r="E19" s="93" t="s">
        <v>18</v>
      </c>
      <c r="F19" s="93"/>
      <c r="G19" s="93"/>
      <c r="H19" s="93"/>
    </row>
    <row r="20" spans="1:8" ht="18.75" customHeight="1" x14ac:dyDescent="0.25">
      <c r="A20" s="110"/>
      <c r="B20" s="110"/>
      <c r="C20" s="110"/>
      <c r="D20" s="110"/>
      <c r="E20" s="93"/>
      <c r="F20" s="93"/>
      <c r="G20" s="93"/>
      <c r="H20" s="93"/>
    </row>
    <row r="21" spans="1:8" ht="15" customHeight="1" x14ac:dyDescent="0.25">
      <c r="A21" s="110" t="s">
        <v>19</v>
      </c>
      <c r="B21" s="110"/>
      <c r="C21" s="110"/>
      <c r="D21" s="110"/>
      <c r="E21" s="109" t="s">
        <v>20</v>
      </c>
      <c r="F21" s="109"/>
      <c r="G21" s="109"/>
      <c r="H21" s="109"/>
    </row>
    <row r="22" spans="1:8" ht="15" customHeight="1" x14ac:dyDescent="0.25">
      <c r="A22" s="89" t="s">
        <v>21</v>
      </c>
      <c r="B22" s="89"/>
      <c r="C22" s="89"/>
      <c r="D22" s="89"/>
      <c r="E22" s="109" t="s">
        <v>156</v>
      </c>
      <c r="F22" s="109"/>
      <c r="G22" s="109"/>
      <c r="H22" s="109"/>
    </row>
    <row r="23" spans="1:8" x14ac:dyDescent="0.25">
      <c r="A23" s="89" t="s">
        <v>22</v>
      </c>
      <c r="B23" s="89"/>
      <c r="C23" s="89"/>
      <c r="D23" s="89"/>
      <c r="E23" s="109" t="s">
        <v>23</v>
      </c>
      <c r="F23" s="109"/>
      <c r="G23" s="109"/>
      <c r="H23" s="109"/>
    </row>
    <row r="24" spans="1:8" x14ac:dyDescent="0.25">
      <c r="A24" s="89" t="s">
        <v>24</v>
      </c>
      <c r="B24" s="89"/>
      <c r="C24" s="89"/>
      <c r="D24" s="89"/>
      <c r="E24" s="109" t="s">
        <v>157</v>
      </c>
      <c r="F24" s="109"/>
      <c r="G24" s="109"/>
      <c r="H24" s="109"/>
    </row>
    <row r="25" spans="1:8" x14ac:dyDescent="0.25">
      <c r="A25" s="89" t="s">
        <v>25</v>
      </c>
      <c r="B25" s="89"/>
      <c r="C25" s="89"/>
      <c r="D25" s="89"/>
      <c r="E25" s="109" t="s">
        <v>26</v>
      </c>
      <c r="F25" s="109"/>
      <c r="G25" s="109"/>
      <c r="H25" s="109"/>
    </row>
    <row r="26" spans="1:8" x14ac:dyDescent="0.25">
      <c r="A26" s="89" t="s">
        <v>121</v>
      </c>
      <c r="B26" s="89"/>
      <c r="C26" s="89"/>
      <c r="D26" s="89"/>
      <c r="E26" s="109" t="s">
        <v>122</v>
      </c>
      <c r="F26" s="109"/>
      <c r="G26" s="109"/>
      <c r="H26" s="109"/>
    </row>
    <row r="27" spans="1:8" ht="15" customHeight="1" x14ac:dyDescent="0.25">
      <c r="A27" s="110" t="s">
        <v>37</v>
      </c>
      <c r="B27" s="110"/>
      <c r="C27" s="110"/>
      <c r="D27" s="110"/>
      <c r="E27" s="113" t="s">
        <v>118</v>
      </c>
      <c r="F27" s="113"/>
      <c r="G27" s="113"/>
      <c r="H27" s="113"/>
    </row>
    <row r="28" spans="1:8" x14ac:dyDescent="0.25">
      <c r="A28" s="110" t="s">
        <v>134</v>
      </c>
      <c r="B28" s="110"/>
      <c r="C28" s="110"/>
      <c r="D28" s="110"/>
      <c r="E28" s="110" t="s">
        <v>38</v>
      </c>
      <c r="F28" s="110"/>
      <c r="G28" s="110"/>
      <c r="H28" s="110"/>
    </row>
    <row r="29" spans="1:8" s="12" customFormat="1" x14ac:dyDescent="0.25">
      <c r="A29" s="122" t="s">
        <v>135</v>
      </c>
      <c r="B29" s="122"/>
      <c r="C29" s="117" t="s">
        <v>31</v>
      </c>
      <c r="D29" s="117"/>
      <c r="E29" s="117"/>
      <c r="F29" s="117" t="s">
        <v>33</v>
      </c>
      <c r="G29" s="117"/>
      <c r="H29" s="117"/>
    </row>
    <row r="30" spans="1:8" s="12" customFormat="1" x14ac:dyDescent="0.25">
      <c r="A30" s="115" t="s">
        <v>27</v>
      </c>
      <c r="B30" s="115" t="s">
        <v>32</v>
      </c>
      <c r="C30" s="72" t="s">
        <v>32</v>
      </c>
      <c r="D30" s="72"/>
      <c r="E30" s="72"/>
      <c r="F30" s="72" t="s">
        <v>187</v>
      </c>
      <c r="G30" s="72"/>
      <c r="H30" s="72"/>
    </row>
    <row r="31" spans="1:8" x14ac:dyDescent="0.25">
      <c r="A31" s="115" t="s">
        <v>28</v>
      </c>
      <c r="B31" s="115" t="s">
        <v>32</v>
      </c>
      <c r="C31" s="72" t="s">
        <v>32</v>
      </c>
      <c r="D31" s="72"/>
      <c r="E31" s="72"/>
      <c r="F31" s="72" t="s">
        <v>185</v>
      </c>
      <c r="G31" s="72"/>
      <c r="H31" s="72"/>
    </row>
    <row r="32" spans="1:8" s="12" customFormat="1" x14ac:dyDescent="0.25">
      <c r="A32" s="115" t="s">
        <v>30</v>
      </c>
      <c r="B32" s="115" t="s">
        <v>32</v>
      </c>
      <c r="C32" s="72" t="s">
        <v>32</v>
      </c>
      <c r="D32" s="72"/>
      <c r="E32" s="72"/>
      <c r="F32" s="72" t="s">
        <v>185</v>
      </c>
      <c r="G32" s="72"/>
      <c r="H32" s="72"/>
    </row>
    <row r="33" spans="1:8" x14ac:dyDescent="0.25">
      <c r="A33" s="115" t="s">
        <v>29</v>
      </c>
      <c r="B33" s="115" t="s">
        <v>32</v>
      </c>
      <c r="C33" s="72" t="s">
        <v>32</v>
      </c>
      <c r="D33" s="72"/>
      <c r="E33" s="72"/>
      <c r="F33" s="72" t="s">
        <v>186</v>
      </c>
      <c r="G33" s="72"/>
      <c r="H33" s="72"/>
    </row>
    <row r="34" spans="1:8" x14ac:dyDescent="0.25">
      <c r="A34" s="89" t="s">
        <v>34</v>
      </c>
      <c r="B34" s="89"/>
      <c r="C34" s="89"/>
      <c r="D34" s="89"/>
      <c r="E34" s="89"/>
      <c r="F34" s="89"/>
      <c r="G34" s="89"/>
      <c r="H34" s="89"/>
    </row>
    <row r="35" spans="1:8" ht="15.75" customHeight="1" x14ac:dyDescent="0.25">
      <c r="A35" s="90" t="s">
        <v>35</v>
      </c>
      <c r="B35" s="90"/>
      <c r="C35" s="125">
        <v>19.788657000000001</v>
      </c>
      <c r="D35" s="125"/>
      <c r="E35" s="90" t="s">
        <v>36</v>
      </c>
      <c r="F35" s="90"/>
      <c r="G35" s="71">
        <v>72.783033599999996</v>
      </c>
      <c r="H35" s="71"/>
    </row>
    <row r="36" spans="1:8" ht="15.75" customHeight="1" x14ac:dyDescent="0.25">
      <c r="A36" s="90" t="s">
        <v>232</v>
      </c>
      <c r="B36" s="90"/>
      <c r="C36" s="128" t="s">
        <v>233</v>
      </c>
      <c r="D36" s="129"/>
      <c r="E36" s="129"/>
      <c r="F36" s="129"/>
      <c r="G36" s="129"/>
      <c r="H36" s="130"/>
    </row>
    <row r="37" spans="1:8" x14ac:dyDescent="0.25">
      <c r="A37" s="108" t="s">
        <v>39</v>
      </c>
      <c r="B37" s="108"/>
      <c r="C37" s="108"/>
      <c r="D37" s="108"/>
      <c r="E37" s="108"/>
      <c r="F37" s="108"/>
      <c r="G37" s="108"/>
      <c r="H37" s="108"/>
    </row>
    <row r="38" spans="1:8" x14ac:dyDescent="0.25">
      <c r="A38" s="89" t="s">
        <v>40</v>
      </c>
      <c r="B38" s="89"/>
      <c r="C38" s="89"/>
      <c r="D38" s="89"/>
      <c r="E38" s="116">
        <v>12930.73</v>
      </c>
      <c r="F38" s="116"/>
      <c r="G38" s="116"/>
      <c r="H38" s="116"/>
    </row>
    <row r="39" spans="1:8" x14ac:dyDescent="0.25">
      <c r="A39" s="89" t="s">
        <v>41</v>
      </c>
      <c r="B39" s="89"/>
      <c r="C39" s="89"/>
      <c r="D39" s="89"/>
      <c r="E39" s="114">
        <v>0.9</v>
      </c>
      <c r="F39" s="114"/>
      <c r="G39" s="114"/>
      <c r="H39" s="114"/>
    </row>
    <row r="40" spans="1:8" x14ac:dyDescent="0.25">
      <c r="A40" s="89" t="s">
        <v>42</v>
      </c>
      <c r="B40" s="89"/>
      <c r="C40" s="89"/>
      <c r="D40" s="89"/>
      <c r="E40" s="114">
        <f>E42/E38-E39</f>
        <v>0.21181967298056648</v>
      </c>
      <c r="F40" s="114"/>
      <c r="G40" s="114"/>
      <c r="H40" s="114"/>
    </row>
    <row r="41" spans="1:8" x14ac:dyDescent="0.25">
      <c r="A41" s="89" t="s">
        <v>43</v>
      </c>
      <c r="B41" s="89"/>
      <c r="C41" s="89"/>
      <c r="D41" s="89"/>
      <c r="E41" s="114">
        <f>E39+E40</f>
        <v>1.1118196729805665</v>
      </c>
      <c r="F41" s="114"/>
      <c r="G41" s="114"/>
      <c r="H41" s="114"/>
    </row>
    <row r="42" spans="1:8" x14ac:dyDescent="0.25">
      <c r="A42" s="89" t="s">
        <v>133</v>
      </c>
      <c r="B42" s="89"/>
      <c r="C42" s="89"/>
      <c r="D42" s="89"/>
      <c r="E42" s="123">
        <v>14376.64</v>
      </c>
      <c r="F42" s="123"/>
      <c r="G42" s="123"/>
      <c r="H42" s="123"/>
    </row>
    <row r="43" spans="1:8" x14ac:dyDescent="0.25">
      <c r="A43" s="93" t="s">
        <v>44</v>
      </c>
      <c r="B43" s="93"/>
      <c r="C43" s="93"/>
      <c r="D43" s="93"/>
      <c r="E43" s="93" t="s">
        <v>226</v>
      </c>
      <c r="F43" s="93"/>
      <c r="G43" s="93"/>
      <c r="H43" s="93"/>
    </row>
    <row r="44" spans="1:8" x14ac:dyDescent="0.25">
      <c r="A44" s="108" t="s">
        <v>45</v>
      </c>
      <c r="B44" s="108"/>
      <c r="C44" s="108"/>
      <c r="D44" s="108"/>
      <c r="E44" s="108"/>
      <c r="F44" s="108"/>
      <c r="G44" s="108"/>
      <c r="H44" s="108"/>
    </row>
    <row r="45" spans="1:8" x14ac:dyDescent="0.25">
      <c r="A45" s="110" t="s">
        <v>46</v>
      </c>
      <c r="B45" s="110"/>
      <c r="C45" s="110" t="s">
        <v>170</v>
      </c>
      <c r="D45" s="110"/>
      <c r="E45" s="110"/>
      <c r="F45" s="49" t="s">
        <v>47</v>
      </c>
      <c r="G45" s="124">
        <v>43277</v>
      </c>
      <c r="H45" s="110"/>
    </row>
    <row r="46" spans="1:8" ht="16.5" customHeight="1" x14ac:dyDescent="0.25">
      <c r="A46" s="110" t="s">
        <v>48</v>
      </c>
      <c r="B46" s="110"/>
      <c r="C46" s="110" t="str">
        <f>C45</f>
        <v>JA.KR./PJP/G.P/PD/405</v>
      </c>
      <c r="D46" s="110"/>
      <c r="E46" s="110"/>
      <c r="F46" s="49" t="s">
        <v>47</v>
      </c>
      <c r="G46" s="124">
        <f>G45</f>
        <v>43277</v>
      </c>
      <c r="H46" s="124"/>
    </row>
    <row r="47" spans="1:8" s="11" customFormat="1" x14ac:dyDescent="0.25">
      <c r="A47" s="109" t="s">
        <v>49</v>
      </c>
      <c r="B47" s="109"/>
      <c r="C47" s="109" t="s">
        <v>177</v>
      </c>
      <c r="D47" s="93"/>
      <c r="E47" s="93"/>
      <c r="F47" s="50" t="s">
        <v>47</v>
      </c>
      <c r="G47" s="126">
        <v>43277</v>
      </c>
      <c r="H47" s="126"/>
    </row>
    <row r="48" spans="1:8" s="11" customFormat="1" ht="31.5" customHeight="1" x14ac:dyDescent="0.25">
      <c r="A48" s="109"/>
      <c r="B48" s="109"/>
      <c r="C48" s="109" t="s">
        <v>194</v>
      </c>
      <c r="D48" s="109"/>
      <c r="E48" s="109"/>
      <c r="F48" s="109"/>
      <c r="G48" s="109"/>
      <c r="H48" s="109"/>
    </row>
    <row r="49" spans="1:11" x14ac:dyDescent="0.25">
      <c r="A49" s="110" t="s">
        <v>50</v>
      </c>
      <c r="B49" s="110"/>
      <c r="C49" s="110" t="s">
        <v>32</v>
      </c>
      <c r="D49" s="89"/>
      <c r="E49" s="89" t="s">
        <v>51</v>
      </c>
      <c r="F49" s="49" t="s">
        <v>47</v>
      </c>
      <c r="G49" s="110" t="s">
        <v>32</v>
      </c>
      <c r="H49" s="110"/>
    </row>
    <row r="50" spans="1:11" x14ac:dyDescent="0.25">
      <c r="A50" s="127" t="s">
        <v>53</v>
      </c>
      <c r="B50" s="127"/>
      <c r="C50" s="127"/>
      <c r="D50" s="127"/>
      <c r="E50" s="127"/>
      <c r="F50" s="127"/>
      <c r="G50" s="127"/>
      <c r="H50" s="127"/>
    </row>
    <row r="51" spans="1:11" x14ac:dyDescent="0.25">
      <c r="A51" s="110" t="s">
        <v>132</v>
      </c>
      <c r="B51" s="110"/>
      <c r="C51" s="110"/>
      <c r="D51" s="109">
        <v>2679.93</v>
      </c>
      <c r="E51" s="93"/>
      <c r="F51" s="93"/>
      <c r="G51" s="93"/>
      <c r="H51" s="93"/>
    </row>
    <row r="52" spans="1:11" x14ac:dyDescent="0.25">
      <c r="A52" s="109" t="s">
        <v>54</v>
      </c>
      <c r="B52" s="93"/>
      <c r="C52" s="93"/>
      <c r="D52" s="93" t="s">
        <v>183</v>
      </c>
      <c r="E52" s="93"/>
      <c r="F52" s="93"/>
      <c r="G52" s="93"/>
      <c r="H52" s="93"/>
    </row>
    <row r="53" spans="1:11" ht="33.75" customHeight="1" x14ac:dyDescent="0.25">
      <c r="A53" s="109" t="s">
        <v>55</v>
      </c>
      <c r="B53" s="93"/>
      <c r="C53" s="93"/>
      <c r="D53" s="109" t="s">
        <v>224</v>
      </c>
      <c r="E53" s="109"/>
      <c r="F53" s="109"/>
      <c r="G53" s="109"/>
      <c r="H53" s="109"/>
    </row>
    <row r="54" spans="1:11" x14ac:dyDescent="0.25">
      <c r="A54" s="109" t="s">
        <v>130</v>
      </c>
      <c r="B54" s="93"/>
      <c r="C54" s="93"/>
      <c r="D54" s="93" t="s">
        <v>178</v>
      </c>
      <c r="E54" s="93"/>
      <c r="F54" s="93"/>
      <c r="G54" s="93"/>
      <c r="H54" s="93"/>
    </row>
    <row r="55" spans="1:11" ht="15.75" customHeight="1" x14ac:dyDescent="0.25">
      <c r="A55" s="89" t="s">
        <v>52</v>
      </c>
      <c r="B55" s="89"/>
      <c r="C55" s="89"/>
      <c r="D55" s="109" t="s">
        <v>235</v>
      </c>
      <c r="E55" s="109"/>
      <c r="F55" s="109"/>
      <c r="G55" s="109"/>
      <c r="H55" s="109"/>
    </row>
    <row r="56" spans="1:11" ht="15.75" customHeight="1" x14ac:dyDescent="0.25">
      <c r="A56" s="89" t="s">
        <v>127</v>
      </c>
      <c r="B56" s="89"/>
      <c r="C56" s="89"/>
      <c r="D56" s="109" t="s">
        <v>128</v>
      </c>
      <c r="E56" s="109"/>
      <c r="F56" s="109"/>
      <c r="G56" s="109"/>
      <c r="H56" s="109"/>
    </row>
    <row r="57" spans="1:11" ht="15.75" customHeight="1" x14ac:dyDescent="0.25">
      <c r="A57" s="93" t="s">
        <v>129</v>
      </c>
      <c r="B57" s="93"/>
      <c r="C57" s="93"/>
      <c r="D57" s="109" t="s">
        <v>26</v>
      </c>
      <c r="E57" s="109"/>
      <c r="F57" s="109"/>
      <c r="G57" s="109"/>
      <c r="H57" s="109"/>
      <c r="J57" s="16"/>
      <c r="K57" s="16"/>
    </row>
    <row r="58" spans="1:11" ht="16.5" thickBot="1" x14ac:dyDescent="0.3">
      <c r="A58" s="93" t="s">
        <v>126</v>
      </c>
      <c r="B58" s="93"/>
      <c r="C58" s="93"/>
      <c r="D58" s="109" t="s">
        <v>179</v>
      </c>
      <c r="E58" s="109"/>
      <c r="F58" s="109"/>
      <c r="G58" s="109"/>
      <c r="H58" s="109"/>
      <c r="J58" s="16"/>
      <c r="K58" s="16"/>
    </row>
    <row r="59" spans="1:11" x14ac:dyDescent="0.25">
      <c r="A59" s="98" t="s">
        <v>210</v>
      </c>
      <c r="B59" s="99"/>
      <c r="C59" s="100" t="s">
        <v>234</v>
      </c>
      <c r="D59" s="101"/>
      <c r="E59" s="101"/>
      <c r="F59" s="101"/>
      <c r="G59" s="101"/>
      <c r="H59" s="102"/>
      <c r="I59" s="31" t="str">
        <f ca="1">(IF(C63=0,"Work not yet Started.",IF(D63=50%,"Excavation work in process",IF(D63=100%,"Excavation work completed, ","0")))&amp;(IF(C64=0%,"",IF(D64=25%,"Footing work is process",IF(D64=50%,"Footing work Completed",IF(D64=75%,"Plinth work is process",IF(D64=100%,"Plinth work completed","0"))))))&amp;(IF(C65&gt;0,", RCC upto "&amp;C65&amp;" Slab completed",""))&amp;(IF(C66&gt;0,", Brickwork upto "&amp;C66&amp;" Floor completed"," "))&amp;(IF(C67&gt;0,", Internal Plaster upto "&amp;C67&amp;" Floor completed"," "))&amp;(IF(C68&gt;0,", External Plaster upto "&amp;C68&amp;" Floor completed"," "))&amp;(IF(C69&gt;0,", Flooring upto "&amp;C69&amp;" Floor completed"," "))&amp;(IF(C70&gt;0,", Painting upto "&amp;C70&amp;" Floor completed"," "))&amp;(IF(C71&gt;0,", Finishing upto "&amp;C71&amp;" Floor completed"," ")))</f>
        <v>Excavation work completed, Plinth work completed, RCC upto 5 Slab completed, Brickwork upto 4 Floor completed, Internal Plaster upto 4 Floor completed, External Plaster upto 4 Floor completed, Flooring upto 3 Floor completed, Painting upto 3 Floor completed, Finishing upto 1 Floor completed</v>
      </c>
      <c r="J59" s="32"/>
      <c r="K59" s="33"/>
    </row>
    <row r="60" spans="1:11" x14ac:dyDescent="0.25">
      <c r="A60" s="70" t="s">
        <v>107</v>
      </c>
      <c r="B60" s="71"/>
      <c r="C60" s="72">
        <v>1</v>
      </c>
      <c r="D60" s="72"/>
      <c r="E60" s="45" t="s">
        <v>106</v>
      </c>
      <c r="F60" s="45">
        <v>0</v>
      </c>
      <c r="G60" s="44" t="s">
        <v>120</v>
      </c>
      <c r="H60" s="34">
        <f ca="1">--TRIM(RIGHT(SUBSTITUTE(LEFT(C59,_xlfn.AGGREGATE(16,6,FIND({0,1,2,3,4,5,6,7,8,9},C59,ROW(INDIRECT("1:"&amp;LEN(C59)))),1))," ",REPT(" ",LEN(C59))),LEN(C59)))</f>
        <v>4</v>
      </c>
      <c r="I60" s="35" t="s">
        <v>147</v>
      </c>
      <c r="J60" s="36"/>
      <c r="K60" s="37"/>
    </row>
    <row r="61" spans="1:11" ht="66" customHeight="1" x14ac:dyDescent="0.25">
      <c r="A61" s="73" t="s">
        <v>131</v>
      </c>
      <c r="B61" s="74"/>
      <c r="C61" s="75" t="str">
        <f ca="1">I59</f>
        <v>Excavation work completed, Plinth work completed, RCC upto 5 Slab completed, Brickwork upto 4 Floor completed, Internal Plaster upto 4 Floor completed, External Plaster upto 4 Floor completed, Flooring upto 3 Floor completed, Painting upto 3 Floor completed, Finishing upto 1 Floor completed</v>
      </c>
      <c r="D61" s="75"/>
      <c r="E61" s="75"/>
      <c r="F61" s="75"/>
      <c r="G61" s="75"/>
      <c r="H61" s="76"/>
      <c r="I61" s="35" t="s">
        <v>211</v>
      </c>
      <c r="J61" s="36"/>
      <c r="K61" s="37"/>
    </row>
    <row r="62" spans="1:11" x14ac:dyDescent="0.25">
      <c r="A62" s="77" t="s">
        <v>56</v>
      </c>
      <c r="B62" s="78"/>
      <c r="C62" s="46" t="s">
        <v>212</v>
      </c>
      <c r="D62" s="46" t="s">
        <v>123</v>
      </c>
      <c r="E62" s="78" t="s">
        <v>125</v>
      </c>
      <c r="F62" s="78"/>
      <c r="G62" s="78" t="s">
        <v>124</v>
      </c>
      <c r="H62" s="79"/>
      <c r="I62" s="35" t="s">
        <v>148</v>
      </c>
      <c r="J62" s="38"/>
      <c r="K62" s="39"/>
    </row>
    <row r="63" spans="1:11" x14ac:dyDescent="0.25">
      <c r="A63" s="77" t="s">
        <v>213</v>
      </c>
      <c r="B63" s="78"/>
      <c r="C63" s="51">
        <f ca="1">K66</f>
        <v>4</v>
      </c>
      <c r="D63" s="52">
        <f ca="1">((100/H60)*C63)/100</f>
        <v>1</v>
      </c>
      <c r="E63" s="80">
        <f ca="1">(IF(C61=I61,"100%",IF(C61=I62,"100%",(((C64/H60*10)+(40/(C60+F60+H60)*C65)+(7.5/(H60)*C66)+(7.5/(H60)*C67)+(10/H60*C68)+(10/H60*C69)+(5/H60*C70)+(5/H60*C71)+(5/H60*C72))/100))))</f>
        <v>0.875</v>
      </c>
      <c r="F63" s="80"/>
      <c r="G63" s="80">
        <f ca="1">((((C63/H60)*20)+((C64/H60)*25)+(30/(H60+F60+C60)*C65)+(5/H60*C66)+(5/H60*C67)+(5/H60*C68)+(5/H60*C69)+(0/H60*C70)+(0/H60*C71)+(5/H60*C72))/100)</f>
        <v>0.9375</v>
      </c>
      <c r="H63" s="82"/>
      <c r="I63" s="35"/>
      <c r="J63" s="38"/>
      <c r="K63" s="39"/>
    </row>
    <row r="64" spans="1:11" x14ac:dyDescent="0.25">
      <c r="A64" s="77" t="s">
        <v>57</v>
      </c>
      <c r="B64" s="78"/>
      <c r="C64" s="51">
        <f ca="1">K71</f>
        <v>4</v>
      </c>
      <c r="D64" s="52">
        <f ca="1">((100/H60)*C64)/100</f>
        <v>1</v>
      </c>
      <c r="E64" s="80"/>
      <c r="F64" s="80"/>
      <c r="G64" s="80"/>
      <c r="H64" s="82"/>
      <c r="I64" s="38"/>
      <c r="J64" s="38"/>
      <c r="K64" s="39"/>
    </row>
    <row r="65" spans="1:11" ht="15.75" customHeight="1" x14ac:dyDescent="0.25">
      <c r="A65" s="84" t="s">
        <v>214</v>
      </c>
      <c r="B65" s="85"/>
      <c r="C65" s="53">
        <v>5</v>
      </c>
      <c r="D65" s="52">
        <f ca="1">((100/(C60+F60+H60))*C65)/100</f>
        <v>1</v>
      </c>
      <c r="E65" s="80"/>
      <c r="F65" s="80"/>
      <c r="G65" s="80"/>
      <c r="H65" s="82"/>
      <c r="I65" s="17" t="s">
        <v>141</v>
      </c>
      <c r="J65" s="40"/>
      <c r="K65" s="41">
        <f ca="1">H60*50%</f>
        <v>2</v>
      </c>
    </row>
    <row r="66" spans="1:11" ht="15.75" customHeight="1" x14ac:dyDescent="0.25">
      <c r="A66" s="77" t="s">
        <v>215</v>
      </c>
      <c r="B66" s="78" t="s">
        <v>216</v>
      </c>
      <c r="C66" s="53">
        <v>4</v>
      </c>
      <c r="D66" s="52">
        <f ca="1">((100/H60)*C66)/100</f>
        <v>1</v>
      </c>
      <c r="E66" s="80"/>
      <c r="F66" s="80"/>
      <c r="G66" s="80"/>
      <c r="H66" s="82"/>
      <c r="I66" s="17" t="s">
        <v>142</v>
      </c>
      <c r="J66" s="40"/>
      <c r="K66" s="41">
        <f ca="1">H60</f>
        <v>4</v>
      </c>
    </row>
    <row r="67" spans="1:11" ht="15.75" customHeight="1" x14ac:dyDescent="0.25">
      <c r="A67" s="77" t="s">
        <v>217</v>
      </c>
      <c r="B67" s="78" t="s">
        <v>216</v>
      </c>
      <c r="C67" s="53">
        <v>4</v>
      </c>
      <c r="D67" s="52">
        <f ca="1">((100/H60)*C67)/100</f>
        <v>1</v>
      </c>
      <c r="E67" s="80"/>
      <c r="F67" s="80"/>
      <c r="G67" s="80"/>
      <c r="H67" s="82"/>
      <c r="I67" s="17"/>
      <c r="J67" s="40"/>
      <c r="K67" s="41"/>
    </row>
    <row r="68" spans="1:11" ht="15" customHeight="1" x14ac:dyDescent="0.25">
      <c r="A68" s="77" t="s">
        <v>218</v>
      </c>
      <c r="B68" s="78" t="s">
        <v>219</v>
      </c>
      <c r="C68" s="53">
        <v>4</v>
      </c>
      <c r="D68" s="52">
        <f ca="1">((100/(H60))*C68)/100</f>
        <v>1</v>
      </c>
      <c r="E68" s="80"/>
      <c r="F68" s="80"/>
      <c r="G68" s="80"/>
      <c r="H68" s="82"/>
      <c r="I68" s="17" t="s">
        <v>143</v>
      </c>
      <c r="J68" s="40"/>
      <c r="K68" s="41">
        <f ca="1">H60*25%</f>
        <v>1</v>
      </c>
    </row>
    <row r="69" spans="1:11" ht="15.75" customHeight="1" x14ac:dyDescent="0.25">
      <c r="A69" s="77" t="s">
        <v>220</v>
      </c>
      <c r="B69" s="78" t="s">
        <v>220</v>
      </c>
      <c r="C69" s="53">
        <v>3</v>
      </c>
      <c r="D69" s="52">
        <f ca="1">((100/H60)*C69)/100</f>
        <v>0.75</v>
      </c>
      <c r="E69" s="80"/>
      <c r="F69" s="80"/>
      <c r="G69" s="80"/>
      <c r="H69" s="82"/>
      <c r="I69" s="17" t="s">
        <v>144</v>
      </c>
      <c r="J69" s="40"/>
      <c r="K69" s="41">
        <f ca="1">H60*50%</f>
        <v>2</v>
      </c>
    </row>
    <row r="70" spans="1:11" x14ac:dyDescent="0.25">
      <c r="A70" s="77" t="s">
        <v>221</v>
      </c>
      <c r="B70" s="78"/>
      <c r="C70" s="53">
        <v>3</v>
      </c>
      <c r="D70" s="52">
        <f ca="1">((100/H60)*C70)/100</f>
        <v>0.75</v>
      </c>
      <c r="E70" s="80"/>
      <c r="F70" s="80"/>
      <c r="G70" s="80"/>
      <c r="H70" s="82"/>
      <c r="I70" s="17" t="s">
        <v>145</v>
      </c>
      <c r="J70" s="40"/>
      <c r="K70" s="41">
        <f ca="1">H60*75%</f>
        <v>3</v>
      </c>
    </row>
    <row r="71" spans="1:11" x14ac:dyDescent="0.25">
      <c r="A71" s="77" t="s">
        <v>222</v>
      </c>
      <c r="B71" s="78" t="s">
        <v>222</v>
      </c>
      <c r="C71" s="53">
        <v>1</v>
      </c>
      <c r="D71" s="52">
        <f ca="1">((100/(H60))*C71)/100</f>
        <v>0.25</v>
      </c>
      <c r="E71" s="80"/>
      <c r="F71" s="80"/>
      <c r="G71" s="80"/>
      <c r="H71" s="82"/>
      <c r="I71" s="17" t="s">
        <v>146</v>
      </c>
      <c r="J71" s="40"/>
      <c r="K71" s="41">
        <f ca="1">H60</f>
        <v>4</v>
      </c>
    </row>
    <row r="72" spans="1:11" ht="16.5" thickBot="1" x14ac:dyDescent="0.3">
      <c r="A72" s="86" t="s">
        <v>223</v>
      </c>
      <c r="B72" s="87"/>
      <c r="C72" s="54">
        <v>0</v>
      </c>
      <c r="D72" s="55">
        <f ca="1">((100/(H60))*C72)/100</f>
        <v>0</v>
      </c>
      <c r="E72" s="81"/>
      <c r="F72" s="81"/>
      <c r="G72" s="81"/>
      <c r="H72" s="83"/>
      <c r="I72" s="42"/>
      <c r="J72" s="42"/>
      <c r="K72" s="43"/>
    </row>
    <row r="73" spans="1:11" x14ac:dyDescent="0.25">
      <c r="A73" s="98" t="s">
        <v>210</v>
      </c>
      <c r="B73" s="99"/>
      <c r="C73" s="100" t="s">
        <v>231</v>
      </c>
      <c r="D73" s="101"/>
      <c r="E73" s="101"/>
      <c r="F73" s="101"/>
      <c r="G73" s="101"/>
      <c r="H73" s="102"/>
      <c r="I73" s="31" t="str">
        <f ca="1">(IF(C77=0,"Work not yet Started.",IF(D77=50%,"Excavation work in process",IF(D77=100%,"Excavation work completed, ","0")))&amp;(IF(C78=0%,"",IF(D78=25%,"Footing work is process",IF(D78=50%,"Footing work Completed",IF(D78=75%,"Plinth work is process",IF(D78=100%,"Plinth work completed","0"))))))&amp;(IF(C79&gt;0,", RCC upto "&amp;C79&amp;" Slab completed",""))&amp;(IF(C80&gt;0,", Brickwork upto "&amp;C80&amp;" Floor completed"," "))&amp;(IF(C81&gt;0,", Internal Plaster upto "&amp;C81&amp;" Floor completed"," "))&amp;(IF(C82&gt;0,", External Plaster upto "&amp;C82&amp;" Floor completed"," "))&amp;(IF(C83&gt;0,", Flooring upto "&amp;C83&amp;" Floor completed"," "))&amp;(IF(C84&gt;0,", Painting upto "&amp;C84&amp;" Floor completed"," "))&amp;(IF(C85&gt;0,", Finishing upto "&amp;C85&amp;" Floor completed"," ")))</f>
        <v xml:space="preserve">Excavation work completed, Plinth work completed, RCC upto 5 Slab completed, Brickwork upto 4 Floor completed, Internal Plaster upto 4 Floor completed, External Plaster upto 3 Floor completed, Flooring upto 2 Floor completed, Painting upto 1 Floor completed </v>
      </c>
      <c r="J73" s="32"/>
      <c r="K73" s="33"/>
    </row>
    <row r="74" spans="1:11" x14ac:dyDescent="0.25">
      <c r="A74" s="70" t="s">
        <v>107</v>
      </c>
      <c r="B74" s="71"/>
      <c r="C74" s="72">
        <v>1</v>
      </c>
      <c r="D74" s="72"/>
      <c r="E74" s="66" t="s">
        <v>106</v>
      </c>
      <c r="F74" s="66">
        <v>0</v>
      </c>
      <c r="G74" s="65" t="s">
        <v>120</v>
      </c>
      <c r="H74" s="34">
        <f ca="1">--TRIM(RIGHT(SUBSTITUTE(LEFT(C73,_xlfn.AGGREGATE(16,6,FIND({0,1,2,3,4,5,6,7,8,9},C73,ROW(INDIRECT("1:"&amp;LEN(C73)))),1))," ",REPT(" ",LEN(C73))),LEN(C73)))</f>
        <v>4</v>
      </c>
      <c r="I74" s="35" t="s">
        <v>147</v>
      </c>
      <c r="J74" s="36"/>
      <c r="K74" s="37"/>
    </row>
    <row r="75" spans="1:11" ht="63.6" customHeight="1" x14ac:dyDescent="0.25">
      <c r="A75" s="73" t="s">
        <v>131</v>
      </c>
      <c r="B75" s="74"/>
      <c r="C75" s="75" t="str">
        <f ca="1">I73</f>
        <v xml:space="preserve">Excavation work completed, Plinth work completed, RCC upto 5 Slab completed, Brickwork upto 4 Floor completed, Internal Plaster upto 4 Floor completed, External Plaster upto 3 Floor completed, Flooring upto 2 Floor completed, Painting upto 1 Floor completed </v>
      </c>
      <c r="D75" s="75"/>
      <c r="E75" s="75"/>
      <c r="F75" s="75"/>
      <c r="G75" s="75"/>
      <c r="H75" s="76"/>
      <c r="I75" s="35" t="s">
        <v>211</v>
      </c>
      <c r="J75" s="36"/>
      <c r="K75" s="37"/>
    </row>
    <row r="76" spans="1:11" x14ac:dyDescent="0.25">
      <c r="A76" s="77" t="s">
        <v>56</v>
      </c>
      <c r="B76" s="78"/>
      <c r="C76" s="67" t="s">
        <v>212</v>
      </c>
      <c r="D76" s="67" t="s">
        <v>123</v>
      </c>
      <c r="E76" s="78" t="s">
        <v>125</v>
      </c>
      <c r="F76" s="78"/>
      <c r="G76" s="78" t="s">
        <v>124</v>
      </c>
      <c r="H76" s="79"/>
      <c r="I76" s="35" t="s">
        <v>148</v>
      </c>
      <c r="J76" s="38"/>
      <c r="K76" s="39"/>
    </row>
    <row r="77" spans="1:11" x14ac:dyDescent="0.25">
      <c r="A77" s="77" t="s">
        <v>213</v>
      </c>
      <c r="B77" s="78"/>
      <c r="C77" s="51">
        <f ca="1">K80</f>
        <v>4</v>
      </c>
      <c r="D77" s="68">
        <f ca="1">((100/H74)*C77)/100</f>
        <v>1</v>
      </c>
      <c r="E77" s="80">
        <f ca="1">(IF(C75=I75,"100%",IF(C75=I76,"100%",(((C78/H74*10)+(40/(C74+F74+H74)*C79)+(7.5/(H74)*C80)+(7.5/(H74)*C81)+(10/H74*C82)+(10/H74*C83)+(5/H74*C84)+(5/H74*C85)+(5/H74*C86))/100))))</f>
        <v>0.78749999999999998</v>
      </c>
      <c r="F77" s="80"/>
      <c r="G77" s="80">
        <f ca="1">((((C77/H74)*20)+((C78/H74)*25)+(30/(H74+F74+C74)*C79)+(5/H74*C80)+(5/H74*C81)+(5/H74*C82)+(5/H74*C83)+(0/H74*C84)+(0/H74*C85)+(5/H74*C86))/100)</f>
        <v>0.91249999999999998</v>
      </c>
      <c r="H77" s="82"/>
      <c r="I77" s="35"/>
      <c r="J77" s="38"/>
      <c r="K77" s="39"/>
    </row>
    <row r="78" spans="1:11" x14ac:dyDescent="0.25">
      <c r="A78" s="77" t="s">
        <v>57</v>
      </c>
      <c r="B78" s="78"/>
      <c r="C78" s="51">
        <f ca="1">K85</f>
        <v>4</v>
      </c>
      <c r="D78" s="68">
        <f ca="1">((100/H74)*C78)/100</f>
        <v>1</v>
      </c>
      <c r="E78" s="80"/>
      <c r="F78" s="80"/>
      <c r="G78" s="80"/>
      <c r="H78" s="82"/>
      <c r="I78" s="38"/>
      <c r="J78" s="38"/>
      <c r="K78" s="39"/>
    </row>
    <row r="79" spans="1:11" ht="15.75" customHeight="1" x14ac:dyDescent="0.25">
      <c r="A79" s="84" t="s">
        <v>214</v>
      </c>
      <c r="B79" s="85"/>
      <c r="C79" s="53">
        <v>5</v>
      </c>
      <c r="D79" s="68">
        <f ca="1">((100/(C74+F74+H74))*C79)/100</f>
        <v>1</v>
      </c>
      <c r="E79" s="80"/>
      <c r="F79" s="80"/>
      <c r="G79" s="80"/>
      <c r="H79" s="82"/>
      <c r="I79" s="17" t="s">
        <v>141</v>
      </c>
      <c r="J79" s="40"/>
      <c r="K79" s="41">
        <f ca="1">H74*50%</f>
        <v>2</v>
      </c>
    </row>
    <row r="80" spans="1:11" ht="15.75" customHeight="1" x14ac:dyDescent="0.25">
      <c r="A80" s="77" t="s">
        <v>215</v>
      </c>
      <c r="B80" s="78" t="s">
        <v>216</v>
      </c>
      <c r="C80" s="53">
        <v>4</v>
      </c>
      <c r="D80" s="68">
        <f ca="1">((100/H74)*C80)/100</f>
        <v>1</v>
      </c>
      <c r="E80" s="80"/>
      <c r="F80" s="80"/>
      <c r="G80" s="80"/>
      <c r="H80" s="82"/>
      <c r="I80" s="17" t="s">
        <v>142</v>
      </c>
      <c r="J80" s="40"/>
      <c r="K80" s="41">
        <f ca="1">H74</f>
        <v>4</v>
      </c>
    </row>
    <row r="81" spans="1:11" ht="15.75" customHeight="1" x14ac:dyDescent="0.25">
      <c r="A81" s="77" t="s">
        <v>217</v>
      </c>
      <c r="B81" s="78" t="s">
        <v>216</v>
      </c>
      <c r="C81" s="53">
        <v>4</v>
      </c>
      <c r="D81" s="68">
        <f ca="1">((100/H74)*C81)/100</f>
        <v>1</v>
      </c>
      <c r="E81" s="80"/>
      <c r="F81" s="80"/>
      <c r="G81" s="80"/>
      <c r="H81" s="82"/>
      <c r="I81" s="17"/>
      <c r="J81" s="40"/>
      <c r="K81" s="41"/>
    </row>
    <row r="82" spans="1:11" ht="15" customHeight="1" x14ac:dyDescent="0.25">
      <c r="A82" s="77" t="s">
        <v>218</v>
      </c>
      <c r="B82" s="78" t="s">
        <v>219</v>
      </c>
      <c r="C82" s="53">
        <v>3</v>
      </c>
      <c r="D82" s="68">
        <f ca="1">((100/(H74))*C82)/100</f>
        <v>0.75</v>
      </c>
      <c r="E82" s="80"/>
      <c r="F82" s="80"/>
      <c r="G82" s="80"/>
      <c r="H82" s="82"/>
      <c r="I82" s="17" t="s">
        <v>143</v>
      </c>
      <c r="J82" s="40"/>
      <c r="K82" s="41">
        <f ca="1">H74*25%</f>
        <v>1</v>
      </c>
    </row>
    <row r="83" spans="1:11" ht="15.75" customHeight="1" x14ac:dyDescent="0.25">
      <c r="A83" s="77" t="s">
        <v>220</v>
      </c>
      <c r="B83" s="78" t="s">
        <v>220</v>
      </c>
      <c r="C83" s="53">
        <v>2</v>
      </c>
      <c r="D83" s="68">
        <f ca="1">((100/H74)*C83)/100</f>
        <v>0.5</v>
      </c>
      <c r="E83" s="80"/>
      <c r="F83" s="80"/>
      <c r="G83" s="80"/>
      <c r="H83" s="82"/>
      <c r="I83" s="17" t="s">
        <v>144</v>
      </c>
      <c r="J83" s="40"/>
      <c r="K83" s="41">
        <f ca="1">H74*50%</f>
        <v>2</v>
      </c>
    </row>
    <row r="84" spans="1:11" x14ac:dyDescent="0.25">
      <c r="A84" s="77" t="s">
        <v>221</v>
      </c>
      <c r="B84" s="78"/>
      <c r="C84" s="53">
        <v>1</v>
      </c>
      <c r="D84" s="68">
        <f ca="1">((100/H74)*C84)/100</f>
        <v>0.25</v>
      </c>
      <c r="E84" s="80"/>
      <c r="F84" s="80"/>
      <c r="G84" s="80"/>
      <c r="H84" s="82"/>
      <c r="I84" s="17" t="s">
        <v>145</v>
      </c>
      <c r="J84" s="40"/>
      <c r="K84" s="41">
        <f ca="1">H74*75%</f>
        <v>3</v>
      </c>
    </row>
    <row r="85" spans="1:11" x14ac:dyDescent="0.25">
      <c r="A85" s="77" t="s">
        <v>222</v>
      </c>
      <c r="B85" s="78" t="s">
        <v>222</v>
      </c>
      <c r="C85" s="53">
        <v>0</v>
      </c>
      <c r="D85" s="68">
        <f ca="1">((100/(H74))*C85)/100</f>
        <v>0</v>
      </c>
      <c r="E85" s="80"/>
      <c r="F85" s="80"/>
      <c r="G85" s="80"/>
      <c r="H85" s="82"/>
      <c r="I85" s="17" t="s">
        <v>146</v>
      </c>
      <c r="J85" s="40"/>
      <c r="K85" s="41">
        <f ca="1">H74</f>
        <v>4</v>
      </c>
    </row>
    <row r="86" spans="1:11" ht="16.5" thickBot="1" x14ac:dyDescent="0.3">
      <c r="A86" s="86" t="s">
        <v>223</v>
      </c>
      <c r="B86" s="87"/>
      <c r="C86" s="54">
        <v>0</v>
      </c>
      <c r="D86" s="69">
        <f ca="1">((100/(H74))*C86)/100</f>
        <v>0</v>
      </c>
      <c r="E86" s="81"/>
      <c r="F86" s="81"/>
      <c r="G86" s="81"/>
      <c r="H86" s="83"/>
      <c r="I86" s="42"/>
      <c r="J86" s="42"/>
      <c r="K86" s="43"/>
    </row>
    <row r="87" spans="1:11" ht="15.75" customHeight="1" x14ac:dyDescent="0.25">
      <c r="A87" s="98" t="s">
        <v>210</v>
      </c>
      <c r="B87" s="99"/>
      <c r="C87" s="100" t="s">
        <v>225</v>
      </c>
      <c r="D87" s="101"/>
      <c r="E87" s="101"/>
      <c r="F87" s="101"/>
      <c r="G87" s="101"/>
      <c r="H87" s="102"/>
      <c r="I87" s="31" t="str">
        <f ca="1">(IF(C91=0,"Work not yet Started.",IF(D91=50%,"Excavation work in process",IF(D91=100%,"Excavation work completed, ","0")))&amp;(IF(C92=0%,"",IF(D92=25%,"Footing work is process",IF(D92=50%,"Footing work Completed",IF(D92=75%,"Plinth work is process",IF(D92=100%,"Plinth work completed","0"))))))&amp;(IF(C93&gt;0,", RCC upto "&amp;C93&amp;" Slab completed",""))&amp;(IF(C94&gt;0,", Brickwork upto "&amp;C94&amp;" Floor completed"," "))&amp;(IF(C95&gt;0,", Internal Plaster upto "&amp;C95&amp;" Floor completed"," "))&amp;(IF(C96&gt;0,", External Plaster upto "&amp;C96&amp;" Floor completed"," "))&amp;(IF(C97&gt;0,", Flooring upto "&amp;C97&amp;" Floor completed"," "))&amp;(IF(C98&gt;0,", Painting upto "&amp;C98&amp;" Floor completed"," "))&amp;(IF(C99&gt;0,", Finishing upto "&amp;C99&amp;" Floor completed"," ")))</f>
        <v xml:space="preserve">Excavation work completed, Plinth work completed, RCC upto 2 Slab completed      </v>
      </c>
      <c r="J87" s="32"/>
      <c r="K87" s="33"/>
    </row>
    <row r="88" spans="1:11" x14ac:dyDescent="0.25">
      <c r="A88" s="70" t="s">
        <v>107</v>
      </c>
      <c r="B88" s="71"/>
      <c r="C88" s="72">
        <v>1</v>
      </c>
      <c r="D88" s="72"/>
      <c r="E88" s="45" t="s">
        <v>106</v>
      </c>
      <c r="F88" s="45">
        <v>0</v>
      </c>
      <c r="G88" s="44" t="s">
        <v>120</v>
      </c>
      <c r="H88" s="34">
        <f ca="1">--TRIM(RIGHT(SUBSTITUTE(LEFT(C87,_xlfn.AGGREGATE(16,6,FIND({0,1,2,3,4,5,6,7,8,9},C87,ROW(INDIRECT("1:"&amp;LEN(C87)))),1))," ",REPT(" ",LEN(C87))),LEN(C87)))</f>
        <v>4</v>
      </c>
      <c r="I88" s="35" t="s">
        <v>147</v>
      </c>
      <c r="J88" s="36"/>
      <c r="K88" s="37"/>
    </row>
    <row r="89" spans="1:11" x14ac:dyDescent="0.25">
      <c r="A89" s="73" t="s">
        <v>131</v>
      </c>
      <c r="B89" s="74"/>
      <c r="C89" s="75" t="str">
        <f ca="1">I87</f>
        <v xml:space="preserve">Excavation work completed, Plinth work completed, RCC upto 2 Slab completed      </v>
      </c>
      <c r="D89" s="75"/>
      <c r="E89" s="75"/>
      <c r="F89" s="75"/>
      <c r="G89" s="75"/>
      <c r="H89" s="76"/>
      <c r="I89" s="35" t="s">
        <v>211</v>
      </c>
      <c r="J89" s="36"/>
      <c r="K89" s="37"/>
    </row>
    <row r="90" spans="1:11" x14ac:dyDescent="0.25">
      <c r="A90" s="77" t="s">
        <v>56</v>
      </c>
      <c r="B90" s="78"/>
      <c r="C90" s="46" t="s">
        <v>212</v>
      </c>
      <c r="D90" s="46" t="s">
        <v>123</v>
      </c>
      <c r="E90" s="78" t="s">
        <v>125</v>
      </c>
      <c r="F90" s="78"/>
      <c r="G90" s="78" t="s">
        <v>124</v>
      </c>
      <c r="H90" s="79"/>
      <c r="I90" s="35" t="s">
        <v>148</v>
      </c>
      <c r="J90" s="38"/>
      <c r="K90" s="39"/>
    </row>
    <row r="91" spans="1:11" x14ac:dyDescent="0.25">
      <c r="A91" s="77" t="s">
        <v>213</v>
      </c>
      <c r="B91" s="78"/>
      <c r="C91" s="51">
        <f ca="1">K94</f>
        <v>4</v>
      </c>
      <c r="D91" s="52">
        <f ca="1">((100/H88)*C91)/100</f>
        <v>1</v>
      </c>
      <c r="E91" s="80">
        <f ca="1">(IF(C89=I89,"100%",IF(C89=I90,"100%",(((C92/H88*10)+(40/(C88+F88+H88)*C93)+(7.5/(H88)*C94)+(7.5/(H88)*C95)+(10/H88*C96)+(10/H88*C97)+(5/H88*C98)+(5/H88*C99)+(5/H88*C100))/100))))</f>
        <v>0.26</v>
      </c>
      <c r="F91" s="80"/>
      <c r="G91" s="80">
        <f ca="1">((((C91/H88)*20)+((C92/H88)*25)+(30/(H88+F88+C88)*C93)+(5/H88*C94)+(5/H88*C95)+(5/H88*C96)+(5/H88*C97)+(0/H88*C98)+(0/H88*C99)+(5/H88*C100))/100)</f>
        <v>0.56999999999999995</v>
      </c>
      <c r="H91" s="82"/>
      <c r="I91" s="35"/>
      <c r="J91" s="38"/>
      <c r="K91" s="39"/>
    </row>
    <row r="92" spans="1:11" x14ac:dyDescent="0.25">
      <c r="A92" s="77" t="s">
        <v>57</v>
      </c>
      <c r="B92" s="78"/>
      <c r="C92" s="51">
        <f ca="1">K99</f>
        <v>4</v>
      </c>
      <c r="D92" s="52">
        <f ca="1">((100/H88)*C92)/100</f>
        <v>1</v>
      </c>
      <c r="E92" s="80"/>
      <c r="F92" s="80"/>
      <c r="G92" s="80"/>
      <c r="H92" s="82"/>
      <c r="I92" s="38"/>
      <c r="J92" s="38"/>
      <c r="K92" s="39"/>
    </row>
    <row r="93" spans="1:11" ht="15.75" customHeight="1" x14ac:dyDescent="0.25">
      <c r="A93" s="84" t="s">
        <v>214</v>
      </c>
      <c r="B93" s="85"/>
      <c r="C93" s="53">
        <v>2</v>
      </c>
      <c r="D93" s="52">
        <f ca="1">((100/(C88+F88+H88))*C93)/100</f>
        <v>0.4</v>
      </c>
      <c r="E93" s="80"/>
      <c r="F93" s="80"/>
      <c r="G93" s="80"/>
      <c r="H93" s="82"/>
      <c r="I93" s="17" t="s">
        <v>141</v>
      </c>
      <c r="J93" s="40"/>
      <c r="K93" s="41">
        <f ca="1">H88*50%</f>
        <v>2</v>
      </c>
    </row>
    <row r="94" spans="1:11" ht="15.75" customHeight="1" x14ac:dyDescent="0.25">
      <c r="A94" s="77" t="s">
        <v>215</v>
      </c>
      <c r="B94" s="78" t="s">
        <v>216</v>
      </c>
      <c r="C94" s="53">
        <v>0</v>
      </c>
      <c r="D94" s="52">
        <f ca="1">((100/H88)*C94)/100</f>
        <v>0</v>
      </c>
      <c r="E94" s="80"/>
      <c r="F94" s="80"/>
      <c r="G94" s="80"/>
      <c r="H94" s="82"/>
      <c r="I94" s="17" t="s">
        <v>142</v>
      </c>
      <c r="J94" s="40"/>
      <c r="K94" s="41">
        <f ca="1">H88</f>
        <v>4</v>
      </c>
    </row>
    <row r="95" spans="1:11" ht="15.75" customHeight="1" x14ac:dyDescent="0.25">
      <c r="A95" s="77" t="s">
        <v>217</v>
      </c>
      <c r="B95" s="78" t="s">
        <v>216</v>
      </c>
      <c r="C95" s="53">
        <v>0</v>
      </c>
      <c r="D95" s="52">
        <f ca="1">((100/H88)*C95)/100</f>
        <v>0</v>
      </c>
      <c r="E95" s="80"/>
      <c r="F95" s="80"/>
      <c r="G95" s="80"/>
      <c r="H95" s="82"/>
      <c r="I95" s="17"/>
      <c r="J95" s="40"/>
      <c r="K95" s="41"/>
    </row>
    <row r="96" spans="1:11" ht="15" customHeight="1" x14ac:dyDescent="0.25">
      <c r="A96" s="77" t="s">
        <v>218</v>
      </c>
      <c r="B96" s="78" t="s">
        <v>219</v>
      </c>
      <c r="C96" s="53">
        <v>0</v>
      </c>
      <c r="D96" s="52">
        <f ca="1">((100/(H88))*C96)/100</f>
        <v>0</v>
      </c>
      <c r="E96" s="80"/>
      <c r="F96" s="80"/>
      <c r="G96" s="80"/>
      <c r="H96" s="82"/>
      <c r="I96" s="17" t="s">
        <v>143</v>
      </c>
      <c r="J96" s="40"/>
      <c r="K96" s="41">
        <f ca="1">H88*25%</f>
        <v>1</v>
      </c>
    </row>
    <row r="97" spans="1:14" ht="15.75" customHeight="1" x14ac:dyDescent="0.25">
      <c r="A97" s="77" t="s">
        <v>220</v>
      </c>
      <c r="B97" s="78" t="s">
        <v>220</v>
      </c>
      <c r="C97" s="53">
        <v>0</v>
      </c>
      <c r="D97" s="52">
        <f ca="1">((100/H88)*C97)/100</f>
        <v>0</v>
      </c>
      <c r="E97" s="80"/>
      <c r="F97" s="80"/>
      <c r="G97" s="80"/>
      <c r="H97" s="82"/>
      <c r="I97" s="17" t="s">
        <v>144</v>
      </c>
      <c r="J97" s="40"/>
      <c r="K97" s="41">
        <f ca="1">H88*50%</f>
        <v>2</v>
      </c>
    </row>
    <row r="98" spans="1:14" x14ac:dyDescent="0.25">
      <c r="A98" s="77" t="s">
        <v>221</v>
      </c>
      <c r="B98" s="78"/>
      <c r="C98" s="53">
        <v>0</v>
      </c>
      <c r="D98" s="52">
        <f ca="1">((100/H88)*C98)/100</f>
        <v>0</v>
      </c>
      <c r="E98" s="80"/>
      <c r="F98" s="80"/>
      <c r="G98" s="80"/>
      <c r="H98" s="82"/>
      <c r="I98" s="17" t="s">
        <v>145</v>
      </c>
      <c r="J98" s="40"/>
      <c r="K98" s="41">
        <f ca="1">H88*75%</f>
        <v>3</v>
      </c>
    </row>
    <row r="99" spans="1:14" x14ac:dyDescent="0.25">
      <c r="A99" s="77" t="s">
        <v>222</v>
      </c>
      <c r="B99" s="78" t="s">
        <v>222</v>
      </c>
      <c r="C99" s="53">
        <v>0</v>
      </c>
      <c r="D99" s="52">
        <f ca="1">((100/(H88))*C99)/100</f>
        <v>0</v>
      </c>
      <c r="E99" s="80"/>
      <c r="F99" s="80"/>
      <c r="G99" s="80"/>
      <c r="H99" s="82"/>
      <c r="I99" s="17" t="s">
        <v>146</v>
      </c>
      <c r="J99" s="40"/>
      <c r="K99" s="41">
        <f ca="1">H88</f>
        <v>4</v>
      </c>
    </row>
    <row r="100" spans="1:14" ht="16.5" thickBot="1" x14ac:dyDescent="0.3">
      <c r="A100" s="86" t="s">
        <v>223</v>
      </c>
      <c r="B100" s="87"/>
      <c r="C100" s="54">
        <v>0</v>
      </c>
      <c r="D100" s="55">
        <f ca="1">((100/(H88))*C100)/100</f>
        <v>0</v>
      </c>
      <c r="E100" s="81"/>
      <c r="F100" s="81"/>
      <c r="G100" s="81"/>
      <c r="H100" s="83"/>
      <c r="I100" s="42"/>
      <c r="J100" s="42"/>
      <c r="K100" s="43"/>
    </row>
    <row r="101" spans="1:14" x14ac:dyDescent="0.25">
      <c r="A101" s="107" t="s">
        <v>184</v>
      </c>
      <c r="B101" s="107"/>
      <c r="C101" s="107"/>
      <c r="D101" s="107"/>
      <c r="E101" s="107"/>
      <c r="F101" s="107"/>
      <c r="G101" s="107"/>
      <c r="H101" s="107"/>
    </row>
    <row r="102" spans="1:14" x14ac:dyDescent="0.25">
      <c r="A102" s="93" t="s">
        <v>58</v>
      </c>
      <c r="B102" s="93"/>
      <c r="C102" s="93"/>
      <c r="D102" s="93"/>
      <c r="E102" s="93"/>
      <c r="F102" s="93"/>
      <c r="G102" s="93"/>
      <c r="H102" s="93"/>
    </row>
    <row r="103" spans="1:14" ht="15" customHeight="1" x14ac:dyDescent="0.25">
      <c r="A103" s="74" t="s">
        <v>109</v>
      </c>
      <c r="B103" s="74"/>
      <c r="C103" s="75" t="s">
        <v>110</v>
      </c>
      <c r="D103" s="75"/>
      <c r="E103" s="75"/>
      <c r="F103" s="75"/>
      <c r="G103" s="75"/>
      <c r="H103" s="75"/>
    </row>
    <row r="104" spans="1:14" x14ac:dyDescent="0.25">
      <c r="A104" s="108" t="s">
        <v>59</v>
      </c>
      <c r="B104" s="108"/>
      <c r="C104" s="108"/>
      <c r="D104" s="108"/>
      <c r="E104" s="108"/>
      <c r="F104" s="108"/>
      <c r="G104" s="108"/>
      <c r="H104" s="108"/>
    </row>
    <row r="105" spans="1:14" x14ac:dyDescent="0.25">
      <c r="A105" s="93" t="s">
        <v>111</v>
      </c>
      <c r="B105" s="93"/>
      <c r="C105" s="93"/>
      <c r="D105" s="93"/>
      <c r="E105" s="93"/>
      <c r="F105" s="74">
        <v>3520</v>
      </c>
      <c r="G105" s="74"/>
      <c r="H105" s="74"/>
      <c r="J105" s="63" t="s">
        <v>227</v>
      </c>
      <c r="K105" s="63" t="s">
        <v>228</v>
      </c>
      <c r="L105" s="64">
        <v>45008</v>
      </c>
      <c r="M105" s="63" t="s">
        <v>229</v>
      </c>
      <c r="N105" s="63" t="s">
        <v>230</v>
      </c>
    </row>
    <row r="106" spans="1:14" x14ac:dyDescent="0.25">
      <c r="A106" s="93" t="s">
        <v>119</v>
      </c>
      <c r="B106" s="93"/>
      <c r="C106" s="93"/>
      <c r="D106" s="93"/>
      <c r="E106" s="93"/>
      <c r="F106" s="93" t="s">
        <v>197</v>
      </c>
      <c r="G106" s="93"/>
      <c r="H106" s="93"/>
    </row>
    <row r="107" spans="1:14" s="13" customFormat="1" hidden="1" x14ac:dyDescent="0.25">
      <c r="A107" s="89" t="s">
        <v>136</v>
      </c>
      <c r="B107" s="89"/>
      <c r="C107" s="89"/>
      <c r="D107" s="89"/>
      <c r="E107" s="89"/>
      <c r="F107" s="93" t="s">
        <v>32</v>
      </c>
      <c r="G107" s="93"/>
      <c r="H107" s="93"/>
    </row>
    <row r="108" spans="1:14" s="13" customFormat="1" hidden="1" x14ac:dyDescent="0.25">
      <c r="A108" s="89" t="s">
        <v>137</v>
      </c>
      <c r="B108" s="89"/>
      <c r="C108" s="89"/>
      <c r="D108" s="89"/>
      <c r="E108" s="89"/>
      <c r="F108" s="93" t="s">
        <v>32</v>
      </c>
      <c r="G108" s="93"/>
      <c r="H108" s="93"/>
    </row>
    <row r="109" spans="1:14" s="13" customFormat="1" hidden="1" x14ac:dyDescent="0.25">
      <c r="A109" s="89" t="s">
        <v>138</v>
      </c>
      <c r="B109" s="89"/>
      <c r="C109" s="89"/>
      <c r="D109" s="89"/>
      <c r="E109" s="89"/>
      <c r="F109" s="93" t="s">
        <v>32</v>
      </c>
      <c r="G109" s="93"/>
      <c r="H109" s="93"/>
    </row>
    <row r="110" spans="1:14" s="13" customFormat="1" hidden="1" x14ac:dyDescent="0.25">
      <c r="A110" s="89" t="s">
        <v>176</v>
      </c>
      <c r="B110" s="89"/>
      <c r="C110" s="89"/>
      <c r="D110" s="89"/>
      <c r="E110" s="89"/>
      <c r="F110" s="93" t="s">
        <v>173</v>
      </c>
      <c r="G110" s="93"/>
      <c r="H110" s="93"/>
    </row>
    <row r="111" spans="1:14" s="13" customFormat="1" hidden="1" x14ac:dyDescent="0.25">
      <c r="A111" s="89" t="s">
        <v>139</v>
      </c>
      <c r="B111" s="89"/>
      <c r="C111" s="89"/>
      <c r="D111" s="89"/>
      <c r="E111" s="89"/>
      <c r="F111" s="93" t="s">
        <v>32</v>
      </c>
      <c r="G111" s="93"/>
      <c r="H111" s="93"/>
    </row>
    <row r="112" spans="1:14" s="13" customFormat="1" hidden="1" x14ac:dyDescent="0.25">
      <c r="A112" s="89" t="s">
        <v>140</v>
      </c>
      <c r="B112" s="89"/>
      <c r="C112" s="89"/>
      <c r="D112" s="89"/>
      <c r="E112" s="89"/>
      <c r="F112" s="93" t="s">
        <v>32</v>
      </c>
      <c r="G112" s="93"/>
      <c r="H112" s="93"/>
    </row>
    <row r="113" spans="1:8" s="13" customFormat="1" x14ac:dyDescent="0.25">
      <c r="A113" s="89" t="s">
        <v>175</v>
      </c>
      <c r="B113" s="89"/>
      <c r="C113" s="89"/>
      <c r="D113" s="89"/>
      <c r="E113" s="89"/>
      <c r="F113" s="93" t="s">
        <v>174</v>
      </c>
      <c r="G113" s="93"/>
      <c r="H113" s="93"/>
    </row>
    <row r="114" spans="1:8" s="9" customFormat="1" x14ac:dyDescent="0.25">
      <c r="A114" s="108" t="s">
        <v>60</v>
      </c>
      <c r="B114" s="108"/>
      <c r="C114" s="108"/>
      <c r="D114" s="108"/>
      <c r="E114" s="108"/>
      <c r="F114" s="120">
        <f>F105*0.8</f>
        <v>2816</v>
      </c>
      <c r="G114" s="120"/>
      <c r="H114" s="120"/>
    </row>
    <row r="115" spans="1:8" s="1" customFormat="1" ht="15.75" customHeight="1" x14ac:dyDescent="0.25">
      <c r="A115" s="106" t="s">
        <v>112</v>
      </c>
      <c r="B115" s="106"/>
      <c r="C115" s="106"/>
      <c r="D115" s="106"/>
      <c r="E115" s="106"/>
      <c r="F115" s="106"/>
      <c r="G115" s="106"/>
      <c r="H115" s="106"/>
    </row>
    <row r="116" spans="1:8" s="1" customFormat="1" ht="15.75" customHeight="1" x14ac:dyDescent="0.25">
      <c r="A116" s="96" t="s">
        <v>61</v>
      </c>
      <c r="B116" s="96"/>
      <c r="C116" s="56" t="s">
        <v>116</v>
      </c>
      <c r="D116" s="97" t="s">
        <v>62</v>
      </c>
      <c r="E116" s="97"/>
      <c r="F116" s="96" t="s">
        <v>63</v>
      </c>
      <c r="G116" s="96"/>
      <c r="H116" s="96"/>
    </row>
    <row r="117" spans="1:8" s="1" customFormat="1" x14ac:dyDescent="0.25">
      <c r="A117" s="103" t="s">
        <v>180</v>
      </c>
      <c r="B117" s="103"/>
      <c r="C117" s="57">
        <f>COUNT(D131:D134)</f>
        <v>4</v>
      </c>
      <c r="D117" s="104">
        <f t="shared" ref="D117" si="0">SUM(D131:D134)</f>
        <v>592.77348000000006</v>
      </c>
      <c r="E117" s="104"/>
      <c r="F117" s="105">
        <f t="shared" ref="F117" si="1">SUM(D131:D134)</f>
        <v>592.77348000000006</v>
      </c>
      <c r="G117" s="105"/>
      <c r="H117" s="105"/>
    </row>
    <row r="118" spans="1:8" s="1" customFormat="1" x14ac:dyDescent="0.25">
      <c r="A118" s="106" t="s">
        <v>105</v>
      </c>
      <c r="B118" s="106"/>
      <c r="C118" s="106"/>
      <c r="D118" s="106"/>
      <c r="E118" s="106"/>
      <c r="F118" s="106"/>
      <c r="G118" s="106"/>
      <c r="H118" s="106"/>
    </row>
    <row r="119" spans="1:8" s="1" customFormat="1" x14ac:dyDescent="0.25">
      <c r="A119" s="96" t="s">
        <v>61</v>
      </c>
      <c r="B119" s="96"/>
      <c r="C119" s="56" t="s">
        <v>116</v>
      </c>
      <c r="D119" s="97" t="s">
        <v>62</v>
      </c>
      <c r="E119" s="97"/>
      <c r="F119" s="96" t="s">
        <v>63</v>
      </c>
      <c r="G119" s="96"/>
      <c r="H119" s="96"/>
    </row>
    <row r="120" spans="1:8" s="1" customFormat="1" x14ac:dyDescent="0.25">
      <c r="A120" s="103" t="s">
        <v>180</v>
      </c>
      <c r="B120" s="103"/>
      <c r="C120" s="57">
        <f>COUNT(D135:D136)+COUNT(D138:D141)*4</f>
        <v>18</v>
      </c>
      <c r="D120" s="104">
        <f t="shared" ref="D120" si="2">SUM(D135:D136)+SUM(D138:D141)*4</f>
        <v>6132.6813599999996</v>
      </c>
      <c r="E120" s="104"/>
      <c r="F120" s="105">
        <f>SUM(F135:F136)+SUM(F138:F141)*4</f>
        <v>11295</v>
      </c>
      <c r="G120" s="105"/>
      <c r="H120" s="105"/>
    </row>
    <row r="121" spans="1:8" s="1" customFormat="1" x14ac:dyDescent="0.25">
      <c r="A121" s="103" t="s">
        <v>181</v>
      </c>
      <c r="B121" s="103"/>
      <c r="C121" s="57">
        <f>COUNT(D144:D147)+COUNT(D149:D152)*4</f>
        <v>20</v>
      </c>
      <c r="D121" s="104">
        <f>SUM(D144:D147)+SUM(D149:D152)</f>
        <v>2545.0401599999996</v>
      </c>
      <c r="E121" s="104"/>
      <c r="F121" s="105">
        <f>SUM(F144:F147)+SUM(F149:F152)</f>
        <v>4755</v>
      </c>
      <c r="G121" s="105"/>
      <c r="H121" s="105"/>
    </row>
    <row r="122" spans="1:8" s="1" customFormat="1" x14ac:dyDescent="0.25">
      <c r="A122" s="103" t="s">
        <v>182</v>
      </c>
      <c r="B122" s="103"/>
      <c r="C122" s="57">
        <f>COUNT(D155:D158)+COUNT(D160:D163)*4</f>
        <v>20</v>
      </c>
      <c r="D122" s="104">
        <f t="shared" ref="D122" si="3">SUM(D155:D158)+SUM(D160:D163)*4</f>
        <v>8855.2198800000006</v>
      </c>
      <c r="E122" s="104"/>
      <c r="F122" s="105">
        <f>SUM(F155:F158)+SUM(F160:F163)*4</f>
        <v>16095</v>
      </c>
      <c r="G122" s="105"/>
      <c r="H122" s="105"/>
    </row>
    <row r="123" spans="1:8" s="1" customFormat="1" x14ac:dyDescent="0.25">
      <c r="A123" s="106" t="s">
        <v>65</v>
      </c>
      <c r="B123" s="106"/>
      <c r="C123" s="58">
        <f>SUM(C120:C122)</f>
        <v>58</v>
      </c>
      <c r="D123" s="133">
        <f>SUM(D120:E122)</f>
        <v>17532.9414</v>
      </c>
      <c r="E123" s="133"/>
      <c r="F123" s="96">
        <f>SUM(F120:H122)</f>
        <v>32145</v>
      </c>
      <c r="G123" s="96"/>
      <c r="H123" s="96"/>
    </row>
    <row r="124" spans="1:8" s="9" customFormat="1" x14ac:dyDescent="0.25">
      <c r="A124" s="90" t="s">
        <v>66</v>
      </c>
      <c r="B124" s="90"/>
      <c r="C124" s="90"/>
      <c r="D124" s="90"/>
      <c r="E124" s="90"/>
      <c r="F124" s="90"/>
      <c r="G124" s="90"/>
      <c r="H124" s="90"/>
    </row>
    <row r="125" spans="1:8" x14ac:dyDescent="0.25">
      <c r="A125" s="90" t="s">
        <v>67</v>
      </c>
      <c r="B125" s="90"/>
      <c r="C125" s="90"/>
      <c r="D125" s="90"/>
      <c r="E125" s="90"/>
      <c r="F125" s="90"/>
      <c r="G125" s="90"/>
      <c r="H125" s="90"/>
    </row>
    <row r="126" spans="1:8" ht="47.25" customHeight="1" x14ac:dyDescent="0.25">
      <c r="A126" s="92" t="s">
        <v>113</v>
      </c>
      <c r="B126" s="92"/>
      <c r="C126" s="48" t="s">
        <v>68</v>
      </c>
      <c r="D126" s="48" t="s">
        <v>69</v>
      </c>
      <c r="E126" s="14" t="s">
        <v>70</v>
      </c>
      <c r="F126" s="48" t="s">
        <v>71</v>
      </c>
      <c r="G126" s="92" t="s">
        <v>72</v>
      </c>
      <c r="H126" s="92"/>
    </row>
    <row r="127" spans="1:8" s="2" customFormat="1" x14ac:dyDescent="0.25">
      <c r="A127" s="121" t="s">
        <v>195</v>
      </c>
      <c r="B127" s="121"/>
      <c r="C127" s="121"/>
      <c r="D127" s="121"/>
      <c r="E127" s="121"/>
      <c r="F127" s="121"/>
      <c r="G127" s="121"/>
      <c r="H127" s="121"/>
    </row>
    <row r="128" spans="1:8" s="2" customFormat="1" x14ac:dyDescent="0.25">
      <c r="A128" s="121" t="s">
        <v>196</v>
      </c>
      <c r="B128" s="121"/>
      <c r="C128" s="121"/>
      <c r="D128" s="121"/>
      <c r="E128" s="121"/>
      <c r="F128" s="121"/>
      <c r="G128" s="121"/>
      <c r="H128" s="121"/>
    </row>
    <row r="129" spans="1:8" s="2" customFormat="1" x14ac:dyDescent="0.25">
      <c r="A129" s="121" t="s">
        <v>159</v>
      </c>
      <c r="B129" s="121"/>
      <c r="C129" s="121"/>
      <c r="D129" s="121"/>
      <c r="E129" s="121"/>
      <c r="F129" s="121"/>
      <c r="G129" s="121"/>
      <c r="H129" s="121"/>
    </row>
    <row r="130" spans="1:8" s="2" customFormat="1" x14ac:dyDescent="0.25">
      <c r="A130" s="121" t="s">
        <v>163</v>
      </c>
      <c r="B130" s="121"/>
      <c r="C130" s="121"/>
      <c r="D130" s="121"/>
      <c r="E130" s="121"/>
      <c r="F130" s="121"/>
      <c r="G130" s="121"/>
      <c r="H130" s="121"/>
    </row>
    <row r="131" spans="1:8" s="2" customFormat="1" x14ac:dyDescent="0.25">
      <c r="A131" s="91">
        <v>1</v>
      </c>
      <c r="B131" s="91"/>
      <c r="C131" s="47" t="s">
        <v>160</v>
      </c>
      <c r="D131" s="47">
        <f>15.78*10.764</f>
        <v>169.85591999999997</v>
      </c>
      <c r="E131" s="47">
        <v>0</v>
      </c>
      <c r="F131" s="47">
        <f>D131*1.5+E131</f>
        <v>254.78387999999995</v>
      </c>
      <c r="G131" s="91" t="str">
        <f>A130</f>
        <v>Ground Floor for Commercial &amp; Residential</v>
      </c>
      <c r="H131" s="91"/>
    </row>
    <row r="132" spans="1:8" s="2" customFormat="1" x14ac:dyDescent="0.25">
      <c r="A132" s="91">
        <v>2</v>
      </c>
      <c r="B132" s="91"/>
      <c r="C132" s="47" t="s">
        <v>160</v>
      </c>
      <c r="D132" s="47">
        <f>12.57*10.764</f>
        <v>135.30348000000001</v>
      </c>
      <c r="E132" s="47">
        <v>0</v>
      </c>
      <c r="F132" s="47">
        <f t="shared" ref="F132:F134" si="4">D132*1.5+E132</f>
        <v>202.95522</v>
      </c>
      <c r="G132" s="91"/>
      <c r="H132" s="91"/>
    </row>
    <row r="133" spans="1:8" s="2" customFormat="1" x14ac:dyDescent="0.25">
      <c r="A133" s="91">
        <v>3</v>
      </c>
      <c r="B133" s="91"/>
      <c r="C133" s="47" t="s">
        <v>160</v>
      </c>
      <c r="D133" s="47">
        <f>12.38*10.764</f>
        <v>133.25832</v>
      </c>
      <c r="E133" s="47">
        <v>0</v>
      </c>
      <c r="F133" s="47">
        <f t="shared" si="4"/>
        <v>199.88747999999998</v>
      </c>
      <c r="G133" s="91"/>
      <c r="H133" s="91"/>
    </row>
    <row r="134" spans="1:8" s="2" customFormat="1" x14ac:dyDescent="0.25">
      <c r="A134" s="91">
        <v>4</v>
      </c>
      <c r="B134" s="91"/>
      <c r="C134" s="47" t="s">
        <v>160</v>
      </c>
      <c r="D134" s="47">
        <f>14.34*10.764</f>
        <v>154.35575999999998</v>
      </c>
      <c r="E134" s="47">
        <v>0</v>
      </c>
      <c r="F134" s="47">
        <f t="shared" si="4"/>
        <v>231.53363999999996</v>
      </c>
      <c r="G134" s="91"/>
      <c r="H134" s="91"/>
    </row>
    <row r="135" spans="1:8" s="2" customFormat="1" x14ac:dyDescent="0.25">
      <c r="A135" s="91">
        <v>1</v>
      </c>
      <c r="B135" s="91"/>
      <c r="C135" s="47" t="s">
        <v>161</v>
      </c>
      <c r="D135" s="47">
        <f>30.98*10.764</f>
        <v>333.46871999999996</v>
      </c>
      <c r="E135" s="47">
        <v>0</v>
      </c>
      <c r="F135" s="47">
        <v>615</v>
      </c>
      <c r="G135" s="91"/>
      <c r="H135" s="91"/>
    </row>
    <row r="136" spans="1:8" s="2" customFormat="1" x14ac:dyDescent="0.25">
      <c r="A136" s="91">
        <v>2</v>
      </c>
      <c r="B136" s="91"/>
      <c r="C136" s="47" t="s">
        <v>162</v>
      </c>
      <c r="D136" s="47">
        <f>43.08*10.764</f>
        <v>463.71311999999995</v>
      </c>
      <c r="E136" s="47">
        <v>0</v>
      </c>
      <c r="F136" s="47">
        <v>840</v>
      </c>
      <c r="G136" s="91"/>
      <c r="H136" s="91"/>
    </row>
    <row r="137" spans="1:8" s="2" customFormat="1" x14ac:dyDescent="0.25">
      <c r="A137" s="121" t="s">
        <v>171</v>
      </c>
      <c r="B137" s="121"/>
      <c r="C137" s="121"/>
      <c r="D137" s="121"/>
      <c r="E137" s="121"/>
      <c r="F137" s="121"/>
      <c r="G137" s="121"/>
      <c r="H137" s="121"/>
    </row>
    <row r="138" spans="1:8" s="2" customFormat="1" x14ac:dyDescent="0.25">
      <c r="A138" s="91">
        <v>1</v>
      </c>
      <c r="B138" s="91"/>
      <c r="C138" s="47" t="s">
        <v>161</v>
      </c>
      <c r="D138" s="47">
        <f>(30.98)*10.764</f>
        <v>333.46871999999996</v>
      </c>
      <c r="E138" s="47">
        <v>0</v>
      </c>
      <c r="F138" s="47">
        <v>615</v>
      </c>
      <c r="G138" s="91" t="str">
        <f>A137</f>
        <v>1st  to 4th Floor for Residential</v>
      </c>
      <c r="H138" s="91"/>
    </row>
    <row r="139" spans="1:8" s="2" customFormat="1" x14ac:dyDescent="0.25">
      <c r="A139" s="91">
        <v>2</v>
      </c>
      <c r="B139" s="91"/>
      <c r="C139" s="47" t="s">
        <v>161</v>
      </c>
      <c r="D139" s="47">
        <f t="shared" ref="D139:D141" si="5">(30.98)*10.764</f>
        <v>333.46871999999996</v>
      </c>
      <c r="E139" s="47">
        <v>0</v>
      </c>
      <c r="F139" s="47">
        <v>615</v>
      </c>
      <c r="G139" s="91"/>
      <c r="H139" s="91"/>
    </row>
    <row r="140" spans="1:8" s="2" customFormat="1" x14ac:dyDescent="0.25">
      <c r="A140" s="91">
        <v>3</v>
      </c>
      <c r="B140" s="91"/>
      <c r="C140" s="47" t="s">
        <v>161</v>
      </c>
      <c r="D140" s="47">
        <f t="shared" si="5"/>
        <v>333.46871999999996</v>
      </c>
      <c r="E140" s="47">
        <v>0</v>
      </c>
      <c r="F140" s="47">
        <v>615</v>
      </c>
      <c r="G140" s="91"/>
      <c r="H140" s="91"/>
    </row>
    <row r="141" spans="1:8" s="2" customFormat="1" x14ac:dyDescent="0.25">
      <c r="A141" s="91">
        <v>4</v>
      </c>
      <c r="B141" s="91"/>
      <c r="C141" s="47" t="s">
        <v>161</v>
      </c>
      <c r="D141" s="47">
        <f t="shared" si="5"/>
        <v>333.46871999999996</v>
      </c>
      <c r="E141" s="47">
        <v>0</v>
      </c>
      <c r="F141" s="47">
        <v>615</v>
      </c>
      <c r="G141" s="91"/>
      <c r="H141" s="91"/>
    </row>
    <row r="142" spans="1:8" s="2" customFormat="1" x14ac:dyDescent="0.25">
      <c r="A142" s="121" t="s">
        <v>164</v>
      </c>
      <c r="B142" s="121"/>
      <c r="C142" s="121"/>
      <c r="D142" s="121"/>
      <c r="E142" s="121"/>
      <c r="F142" s="121"/>
      <c r="G142" s="121"/>
      <c r="H142" s="121"/>
    </row>
    <row r="143" spans="1:8" s="2" customFormat="1" x14ac:dyDescent="0.25">
      <c r="A143" s="121" t="s">
        <v>167</v>
      </c>
      <c r="B143" s="121"/>
      <c r="C143" s="121"/>
      <c r="D143" s="121"/>
      <c r="E143" s="121"/>
      <c r="F143" s="121"/>
      <c r="G143" s="121"/>
      <c r="H143" s="121"/>
    </row>
    <row r="144" spans="1:8" s="2" customFormat="1" x14ac:dyDescent="0.25">
      <c r="A144" s="91">
        <v>1</v>
      </c>
      <c r="B144" s="91"/>
      <c r="C144" s="47" t="s">
        <v>161</v>
      </c>
      <c r="D144" s="47">
        <f>30.98*10.764</f>
        <v>333.46871999999996</v>
      </c>
      <c r="E144" s="47">
        <v>0</v>
      </c>
      <c r="F144" s="47">
        <v>615</v>
      </c>
      <c r="G144" s="91" t="str">
        <f>A143</f>
        <v>Ground Floor for Residential</v>
      </c>
      <c r="H144" s="91"/>
    </row>
    <row r="145" spans="1:8" s="2" customFormat="1" x14ac:dyDescent="0.25">
      <c r="A145" s="91">
        <v>2</v>
      </c>
      <c r="B145" s="91"/>
      <c r="C145" s="47" t="s">
        <v>161</v>
      </c>
      <c r="D145" s="47">
        <f t="shared" ref="D145:D146" si="6">30.98*10.764</f>
        <v>333.46871999999996</v>
      </c>
      <c r="E145" s="47">
        <v>0</v>
      </c>
      <c r="F145" s="47">
        <v>615</v>
      </c>
      <c r="G145" s="91"/>
      <c r="H145" s="91"/>
    </row>
    <row r="146" spans="1:8" s="2" customFormat="1" x14ac:dyDescent="0.25">
      <c r="A146" s="91">
        <v>3</v>
      </c>
      <c r="B146" s="91"/>
      <c r="C146" s="47" t="s">
        <v>161</v>
      </c>
      <c r="D146" s="47">
        <f t="shared" si="6"/>
        <v>333.46871999999996</v>
      </c>
      <c r="E146" s="47">
        <v>0</v>
      </c>
      <c r="F146" s="47">
        <v>615</v>
      </c>
      <c r="G146" s="91"/>
      <c r="H146" s="91"/>
    </row>
    <row r="147" spans="1:8" s="2" customFormat="1" x14ac:dyDescent="0.25">
      <c r="A147" s="91">
        <v>4</v>
      </c>
      <c r="B147" s="91"/>
      <c r="C147" s="47" t="s">
        <v>165</v>
      </c>
      <c r="D147" s="47">
        <f>19.58*10.764</f>
        <v>210.75911999999997</v>
      </c>
      <c r="E147" s="47">
        <v>0</v>
      </c>
      <c r="F147" s="47">
        <v>450</v>
      </c>
      <c r="G147" s="91"/>
      <c r="H147" s="91"/>
    </row>
    <row r="148" spans="1:8" s="2" customFormat="1" x14ac:dyDescent="0.25">
      <c r="A148" s="121" t="s">
        <v>172</v>
      </c>
      <c r="B148" s="121"/>
      <c r="C148" s="121"/>
      <c r="D148" s="121"/>
      <c r="E148" s="121"/>
      <c r="F148" s="121"/>
      <c r="G148" s="121"/>
      <c r="H148" s="121"/>
    </row>
    <row r="149" spans="1:8" s="2" customFormat="1" ht="15.75" customHeight="1" x14ac:dyDescent="0.25">
      <c r="A149" s="91">
        <v>1</v>
      </c>
      <c r="B149" s="91"/>
      <c r="C149" s="47" t="s">
        <v>161</v>
      </c>
      <c r="D149" s="47">
        <f>(30.98)*10.764</f>
        <v>333.46871999999996</v>
      </c>
      <c r="E149" s="47">
        <v>0</v>
      </c>
      <c r="F149" s="47">
        <v>615</v>
      </c>
      <c r="G149" s="91" t="str">
        <f>A148</f>
        <v>1st to 4th Floor</v>
      </c>
      <c r="H149" s="91"/>
    </row>
    <row r="150" spans="1:8" s="2" customFormat="1" x14ac:dyDescent="0.25">
      <c r="A150" s="91">
        <v>2</v>
      </c>
      <c r="B150" s="91"/>
      <c r="C150" s="47" t="s">
        <v>161</v>
      </c>
      <c r="D150" s="47">
        <f t="shared" ref="D150:D152" si="7">(30.98)*10.764</f>
        <v>333.46871999999996</v>
      </c>
      <c r="E150" s="47">
        <v>0</v>
      </c>
      <c r="F150" s="47">
        <v>615</v>
      </c>
      <c r="G150" s="91"/>
      <c r="H150" s="91"/>
    </row>
    <row r="151" spans="1:8" s="2" customFormat="1" ht="15.75" customHeight="1" x14ac:dyDescent="0.25">
      <c r="A151" s="91">
        <v>3</v>
      </c>
      <c r="B151" s="91"/>
      <c r="C151" s="47" t="s">
        <v>161</v>
      </c>
      <c r="D151" s="47">
        <f t="shared" si="7"/>
        <v>333.46871999999996</v>
      </c>
      <c r="E151" s="47">
        <v>0</v>
      </c>
      <c r="F151" s="47">
        <v>615</v>
      </c>
      <c r="G151" s="91"/>
      <c r="H151" s="91"/>
    </row>
    <row r="152" spans="1:8" s="2" customFormat="1" x14ac:dyDescent="0.25">
      <c r="A152" s="91">
        <v>4</v>
      </c>
      <c r="B152" s="91"/>
      <c r="C152" s="47" t="s">
        <v>161</v>
      </c>
      <c r="D152" s="47">
        <f t="shared" si="7"/>
        <v>333.46871999999996</v>
      </c>
      <c r="E152" s="47">
        <v>0</v>
      </c>
      <c r="F152" s="47">
        <v>615</v>
      </c>
      <c r="G152" s="91"/>
      <c r="H152" s="91"/>
    </row>
    <row r="153" spans="1:8" s="2" customFormat="1" x14ac:dyDescent="0.25">
      <c r="A153" s="121" t="s">
        <v>166</v>
      </c>
      <c r="B153" s="121"/>
      <c r="C153" s="121"/>
      <c r="D153" s="121"/>
      <c r="E153" s="121"/>
      <c r="F153" s="121"/>
      <c r="G153" s="121"/>
      <c r="H153" s="121"/>
    </row>
    <row r="154" spans="1:8" s="2" customFormat="1" x14ac:dyDescent="0.25">
      <c r="A154" s="121" t="s">
        <v>167</v>
      </c>
      <c r="B154" s="121"/>
      <c r="C154" s="121"/>
      <c r="D154" s="121"/>
      <c r="E154" s="121"/>
      <c r="F154" s="121"/>
      <c r="G154" s="121"/>
      <c r="H154" s="121"/>
    </row>
    <row r="155" spans="1:8" s="2" customFormat="1" x14ac:dyDescent="0.25">
      <c r="A155" s="91">
        <v>1</v>
      </c>
      <c r="B155" s="91"/>
      <c r="C155" s="47" t="s">
        <v>162</v>
      </c>
      <c r="D155" s="47">
        <f>50.3*10.764</f>
        <v>541.42919999999992</v>
      </c>
      <c r="E155" s="47">
        <v>0</v>
      </c>
      <c r="F155" s="47">
        <v>995</v>
      </c>
      <c r="G155" s="91" t="str">
        <f>A154</f>
        <v>Ground Floor for Residential</v>
      </c>
      <c r="H155" s="91"/>
    </row>
    <row r="156" spans="1:8" s="2" customFormat="1" x14ac:dyDescent="0.25">
      <c r="A156" s="91">
        <v>2</v>
      </c>
      <c r="B156" s="91"/>
      <c r="C156" s="47" t="s">
        <v>165</v>
      </c>
      <c r="D156" s="47">
        <f>20.64*10.764</f>
        <v>222.16896</v>
      </c>
      <c r="E156" s="47">
        <v>0</v>
      </c>
      <c r="F156" s="47">
        <v>450</v>
      </c>
      <c r="G156" s="91"/>
      <c r="H156" s="91"/>
    </row>
    <row r="157" spans="1:8" s="2" customFormat="1" x14ac:dyDescent="0.25">
      <c r="A157" s="91">
        <v>3</v>
      </c>
      <c r="B157" s="91"/>
      <c r="C157" s="47" t="s">
        <v>161</v>
      </c>
      <c r="D157" s="47">
        <f>(33.27)*10.764</f>
        <v>358.11828000000003</v>
      </c>
      <c r="E157" s="47">
        <v>0</v>
      </c>
      <c r="F157" s="47">
        <v>615</v>
      </c>
      <c r="G157" s="91"/>
      <c r="H157" s="91"/>
    </row>
    <row r="158" spans="1:8" s="2" customFormat="1" x14ac:dyDescent="0.25">
      <c r="A158" s="91">
        <v>4</v>
      </c>
      <c r="B158" s="91"/>
      <c r="C158" s="47" t="s">
        <v>162</v>
      </c>
      <c r="D158" s="47">
        <f>50.3*10.764</f>
        <v>541.42919999999992</v>
      </c>
      <c r="E158" s="47">
        <v>0</v>
      </c>
      <c r="F158" s="47">
        <v>995</v>
      </c>
      <c r="G158" s="91"/>
      <c r="H158" s="91"/>
    </row>
    <row r="159" spans="1:8" s="2" customFormat="1" x14ac:dyDescent="0.25">
      <c r="A159" s="121" t="s">
        <v>172</v>
      </c>
      <c r="B159" s="121"/>
      <c r="C159" s="121"/>
      <c r="D159" s="121"/>
      <c r="E159" s="121"/>
      <c r="F159" s="121"/>
      <c r="G159" s="121"/>
      <c r="H159" s="121"/>
    </row>
    <row r="160" spans="1:8" s="2" customFormat="1" x14ac:dyDescent="0.25">
      <c r="A160" s="91">
        <v>1</v>
      </c>
      <c r="B160" s="91"/>
      <c r="C160" s="47" t="s">
        <v>162</v>
      </c>
      <c r="D160" s="47">
        <f>(50.25)*10.764</f>
        <v>540.89099999999996</v>
      </c>
      <c r="E160" s="47">
        <v>0</v>
      </c>
      <c r="F160" s="47">
        <v>995</v>
      </c>
      <c r="G160" s="91" t="str">
        <f>A159</f>
        <v>1st to 4th Floor</v>
      </c>
      <c r="H160" s="91"/>
    </row>
    <row r="161" spans="1:8" s="2" customFormat="1" x14ac:dyDescent="0.25">
      <c r="A161" s="91">
        <v>2</v>
      </c>
      <c r="B161" s="91"/>
      <c r="C161" s="47" t="s">
        <v>161</v>
      </c>
      <c r="D161" s="47">
        <f>(33.27)*10.764</f>
        <v>358.11828000000003</v>
      </c>
      <c r="E161" s="47">
        <v>0</v>
      </c>
      <c r="F161" s="47">
        <v>635</v>
      </c>
      <c r="G161" s="91"/>
      <c r="H161" s="91"/>
    </row>
    <row r="162" spans="1:8" s="2" customFormat="1" x14ac:dyDescent="0.25">
      <c r="A162" s="91">
        <v>3</v>
      </c>
      <c r="B162" s="91"/>
      <c r="C162" s="47" t="s">
        <v>161</v>
      </c>
      <c r="D162" s="47">
        <f>(33.27)*10.764</f>
        <v>358.11828000000003</v>
      </c>
      <c r="E162" s="47">
        <v>0</v>
      </c>
      <c r="F162" s="47">
        <v>635</v>
      </c>
      <c r="G162" s="91"/>
      <c r="H162" s="91"/>
    </row>
    <row r="163" spans="1:8" s="2" customFormat="1" x14ac:dyDescent="0.25">
      <c r="A163" s="91">
        <v>4</v>
      </c>
      <c r="B163" s="91"/>
      <c r="C163" s="47" t="s">
        <v>162</v>
      </c>
      <c r="D163" s="47">
        <f>(50.25)*10.764</f>
        <v>540.89099999999996</v>
      </c>
      <c r="E163" s="47">
        <v>0</v>
      </c>
      <c r="F163" s="47">
        <v>995</v>
      </c>
      <c r="G163" s="91"/>
      <c r="H163" s="91"/>
    </row>
    <row r="164" spans="1:8" s="1" customFormat="1" x14ac:dyDescent="0.25">
      <c r="A164" s="94" t="s">
        <v>82</v>
      </c>
      <c r="B164" s="94"/>
      <c r="C164" s="94"/>
      <c r="D164" s="94"/>
      <c r="E164" s="94"/>
      <c r="F164" s="94"/>
      <c r="G164" s="94"/>
      <c r="H164" s="94"/>
    </row>
    <row r="165" spans="1:8" s="10" customFormat="1" ht="174" customHeight="1" x14ac:dyDescent="0.25">
      <c r="A165" s="95" t="s">
        <v>238</v>
      </c>
      <c r="B165" s="95"/>
      <c r="C165" s="95"/>
      <c r="D165" s="95"/>
      <c r="E165" s="95"/>
      <c r="F165" s="95"/>
      <c r="G165" s="95"/>
      <c r="H165" s="95"/>
    </row>
    <row r="166" spans="1:8" x14ac:dyDescent="0.25">
      <c r="A166" s="88" t="s">
        <v>73</v>
      </c>
      <c r="B166" s="88"/>
      <c r="C166" s="88"/>
      <c r="D166" s="88"/>
      <c r="E166" s="88"/>
      <c r="F166" s="88"/>
      <c r="G166" s="88"/>
      <c r="H166" s="88"/>
    </row>
    <row r="167" spans="1:8" x14ac:dyDescent="0.25">
      <c r="A167" s="89" t="s">
        <v>74</v>
      </c>
      <c r="B167" s="89"/>
      <c r="C167" s="89"/>
      <c r="D167" s="89"/>
      <c r="E167" s="89"/>
      <c r="F167" s="89"/>
      <c r="G167" s="89"/>
      <c r="H167" s="89"/>
    </row>
    <row r="168" spans="1:8" ht="15.75" customHeight="1" x14ac:dyDescent="0.25">
      <c r="A168" s="88" t="s">
        <v>75</v>
      </c>
      <c r="B168" s="88"/>
      <c r="C168" s="88"/>
      <c r="D168" s="88"/>
      <c r="E168" s="88"/>
      <c r="F168" s="88"/>
      <c r="G168" s="88"/>
      <c r="H168" s="88"/>
    </row>
    <row r="169" spans="1:8" x14ac:dyDescent="0.25">
      <c r="A169" s="89" t="s">
        <v>76</v>
      </c>
      <c r="B169" s="89"/>
      <c r="C169" s="89"/>
      <c r="D169" s="89"/>
      <c r="E169" s="89"/>
      <c r="F169" s="89"/>
      <c r="G169" s="89"/>
      <c r="H169" s="89"/>
    </row>
    <row r="170" spans="1:8" x14ac:dyDescent="0.25">
      <c r="A170" s="89" t="s">
        <v>77</v>
      </c>
      <c r="B170" s="89"/>
      <c r="C170" s="89"/>
      <c r="D170" s="89"/>
      <c r="E170" s="89"/>
      <c r="F170" s="89"/>
      <c r="G170" s="89"/>
      <c r="H170" s="89"/>
    </row>
    <row r="171" spans="1:8" hidden="1" x14ac:dyDescent="0.25">
      <c r="A171" s="89" t="s">
        <v>78</v>
      </c>
      <c r="B171" s="89"/>
      <c r="C171" s="89"/>
      <c r="D171" s="89"/>
      <c r="E171" s="89"/>
      <c r="F171" s="89"/>
      <c r="G171" s="89"/>
      <c r="H171" s="89"/>
    </row>
    <row r="172" spans="1:8" ht="35.25" hidden="1" customHeight="1" x14ac:dyDescent="0.25">
      <c r="A172" s="110" t="s">
        <v>79</v>
      </c>
      <c r="B172" s="110"/>
      <c r="C172" s="110"/>
      <c r="D172" s="110"/>
      <c r="E172" s="110"/>
      <c r="F172" s="110"/>
      <c r="G172" s="110"/>
      <c r="H172" s="110"/>
    </row>
    <row r="173" spans="1:8" x14ac:dyDescent="0.25">
      <c r="A173" s="119" t="s">
        <v>115</v>
      </c>
      <c r="B173" s="119"/>
      <c r="C173" s="119" t="s">
        <v>237</v>
      </c>
      <c r="D173" s="119"/>
      <c r="E173" s="119" t="s">
        <v>169</v>
      </c>
      <c r="F173" s="119"/>
      <c r="G173" s="119" t="s">
        <v>236</v>
      </c>
      <c r="H173" s="119"/>
    </row>
    <row r="174" spans="1:8" x14ac:dyDescent="0.25">
      <c r="A174" s="118" t="s">
        <v>117</v>
      </c>
      <c r="B174" s="118"/>
      <c r="C174" s="118"/>
      <c r="D174" s="118"/>
      <c r="E174" s="118"/>
      <c r="F174" s="118"/>
      <c r="G174" s="118"/>
      <c r="H174" s="118"/>
    </row>
    <row r="175" spans="1:8" x14ac:dyDescent="0.25">
      <c r="A175" s="118"/>
      <c r="B175" s="118"/>
      <c r="C175" s="118"/>
      <c r="D175" s="118"/>
      <c r="E175" s="118"/>
      <c r="F175" s="118"/>
      <c r="G175" s="118"/>
      <c r="H175" s="118"/>
    </row>
    <row r="176" spans="1:8" x14ac:dyDescent="0.25">
      <c r="A176" s="118"/>
      <c r="B176" s="118"/>
      <c r="C176" s="118"/>
      <c r="D176" s="118"/>
      <c r="E176" s="118"/>
      <c r="F176" s="118"/>
      <c r="G176" s="118"/>
      <c r="H176" s="118"/>
    </row>
    <row r="177" spans="1:8" ht="16.5" customHeight="1" x14ac:dyDescent="0.25">
      <c r="A177" s="118"/>
      <c r="B177" s="118"/>
      <c r="C177" s="118"/>
      <c r="D177" s="118"/>
      <c r="E177" s="118"/>
      <c r="F177" s="118"/>
      <c r="G177" s="118"/>
      <c r="H177" s="118"/>
    </row>
    <row r="178" spans="1:8" x14ac:dyDescent="0.25">
      <c r="A178" s="59" t="s">
        <v>80</v>
      </c>
      <c r="B178" s="60"/>
      <c r="C178" s="60"/>
      <c r="D178" s="59" t="str">
        <f>E8</f>
        <v>Avasar Residency</v>
      </c>
      <c r="E178" s="61"/>
      <c r="F178" s="60"/>
      <c r="G178" s="60"/>
      <c r="H178" s="60"/>
    </row>
    <row r="179" spans="1:8" x14ac:dyDescent="0.25">
      <c r="A179" s="60"/>
      <c r="B179" s="60"/>
      <c r="C179" s="60"/>
      <c r="D179" s="60"/>
      <c r="E179" s="60"/>
      <c r="F179" s="60"/>
      <c r="G179" s="60"/>
      <c r="H179" s="60"/>
    </row>
    <row r="180" spans="1:8" x14ac:dyDescent="0.25">
      <c r="A180" s="60"/>
      <c r="B180" s="60"/>
      <c r="C180" s="60"/>
      <c r="D180" s="131"/>
      <c r="E180" s="132"/>
      <c r="F180" s="60"/>
      <c r="G180" s="60"/>
      <c r="H180" s="60"/>
    </row>
    <row r="181" spans="1:8" ht="15" customHeight="1" x14ac:dyDescent="0.25">
      <c r="A181" s="61"/>
      <c r="B181" s="61"/>
      <c r="C181" s="61"/>
      <c r="D181" s="61"/>
      <c r="E181" s="61"/>
      <c r="F181" s="61"/>
      <c r="G181" s="61"/>
      <c r="H181" s="61"/>
    </row>
    <row r="182" spans="1:8" x14ac:dyDescent="0.25">
      <c r="A182" s="61"/>
      <c r="B182" s="61"/>
      <c r="C182" s="61"/>
      <c r="D182" s="61"/>
      <c r="E182" s="61"/>
      <c r="F182" s="61"/>
      <c r="G182" s="61"/>
      <c r="H182" s="61"/>
    </row>
    <row r="183" spans="1:8" x14ac:dyDescent="0.25">
      <c r="A183" s="61"/>
      <c r="B183" s="61"/>
      <c r="C183" s="61"/>
      <c r="D183" s="61"/>
      <c r="E183" s="61"/>
      <c r="F183" s="61"/>
      <c r="G183" s="61"/>
      <c r="H183" s="61"/>
    </row>
    <row r="184" spans="1:8" x14ac:dyDescent="0.25">
      <c r="A184" s="61"/>
      <c r="B184" s="61"/>
      <c r="C184" s="61"/>
      <c r="D184" s="61"/>
      <c r="E184" s="61"/>
      <c r="F184" s="61"/>
      <c r="G184" s="61"/>
      <c r="H184" s="61"/>
    </row>
    <row r="185" spans="1:8" x14ac:dyDescent="0.25">
      <c r="A185" s="61"/>
      <c r="B185" s="61"/>
      <c r="C185" s="61"/>
      <c r="D185" s="61"/>
      <c r="E185" s="61"/>
      <c r="F185" s="61"/>
      <c r="G185" s="61"/>
      <c r="H185" s="61"/>
    </row>
    <row r="186" spans="1:8" x14ac:dyDescent="0.25">
      <c r="A186" s="61"/>
      <c r="B186" s="61"/>
      <c r="C186" s="61"/>
      <c r="D186" s="61"/>
      <c r="E186" s="61"/>
      <c r="F186" s="61"/>
      <c r="G186" s="61"/>
      <c r="H186" s="61"/>
    </row>
    <row r="187" spans="1:8" x14ac:dyDescent="0.25">
      <c r="A187" s="61"/>
      <c r="B187" s="61"/>
      <c r="C187" s="61"/>
      <c r="D187" s="61"/>
      <c r="E187" s="61"/>
      <c r="F187" s="61"/>
      <c r="G187" s="61"/>
      <c r="H187" s="61"/>
    </row>
    <row r="188" spans="1:8" x14ac:dyDescent="0.25">
      <c r="A188" s="61"/>
      <c r="B188" s="61"/>
      <c r="C188" s="61"/>
      <c r="D188" s="61"/>
      <c r="E188" s="61"/>
      <c r="F188" s="61"/>
      <c r="G188" s="61"/>
      <c r="H188" s="61"/>
    </row>
    <row r="189" spans="1:8" x14ac:dyDescent="0.25">
      <c r="A189" s="61"/>
      <c r="B189" s="61"/>
      <c r="C189" s="61"/>
      <c r="D189" s="61"/>
      <c r="E189" s="61"/>
      <c r="F189" s="61"/>
      <c r="G189" s="61"/>
      <c r="H189" s="61"/>
    </row>
    <row r="190" spans="1:8" x14ac:dyDescent="0.25">
      <c r="A190" s="61"/>
      <c r="B190" s="61"/>
      <c r="C190" s="61"/>
      <c r="D190" s="61"/>
      <c r="E190" s="61"/>
      <c r="F190" s="61"/>
      <c r="G190" s="61"/>
      <c r="H190" s="61"/>
    </row>
    <row r="191" spans="1:8" x14ac:dyDescent="0.25">
      <c r="A191" s="61"/>
      <c r="B191" s="61"/>
      <c r="C191" s="61"/>
      <c r="D191" s="61"/>
      <c r="E191" s="61"/>
      <c r="F191" s="61"/>
      <c r="G191" s="61"/>
      <c r="H191" s="61"/>
    </row>
    <row r="192" spans="1:8" x14ac:dyDescent="0.25">
      <c r="A192" s="61"/>
      <c r="B192" s="61"/>
      <c r="C192" s="61"/>
      <c r="D192" s="61"/>
      <c r="E192" s="61"/>
      <c r="F192" s="61"/>
      <c r="G192" s="61"/>
      <c r="H192" s="61"/>
    </row>
    <row r="193" spans="1:8" x14ac:dyDescent="0.25">
      <c r="A193" s="61"/>
      <c r="B193" s="61"/>
      <c r="C193" s="61"/>
      <c r="D193" s="61"/>
      <c r="E193" s="61"/>
      <c r="F193" s="61"/>
      <c r="G193" s="61"/>
      <c r="H193" s="61"/>
    </row>
    <row r="194" spans="1:8" x14ac:dyDescent="0.25">
      <c r="A194" s="61"/>
      <c r="B194" s="61"/>
      <c r="C194" s="61"/>
      <c r="D194" s="61"/>
      <c r="E194" s="61"/>
      <c r="F194" s="61"/>
      <c r="G194" s="61"/>
      <c r="H194" s="61"/>
    </row>
    <row r="195" spans="1:8" x14ac:dyDescent="0.25">
      <c r="A195" s="61"/>
      <c r="B195" s="61"/>
      <c r="C195" s="61"/>
      <c r="D195" s="61"/>
      <c r="E195" s="61"/>
      <c r="F195" s="61"/>
      <c r="G195" s="61"/>
      <c r="H195" s="61"/>
    </row>
    <row r="196" spans="1:8" x14ac:dyDescent="0.25">
      <c r="A196" s="61"/>
      <c r="B196" s="61"/>
      <c r="C196" s="61"/>
      <c r="D196" s="61"/>
      <c r="E196" s="61"/>
      <c r="F196" s="61"/>
      <c r="G196" s="61"/>
      <c r="H196" s="61"/>
    </row>
    <row r="197" spans="1:8" x14ac:dyDescent="0.25">
      <c r="A197" s="61"/>
      <c r="B197" s="61"/>
      <c r="C197" s="61"/>
      <c r="D197" s="61"/>
      <c r="E197" s="61"/>
      <c r="F197" s="61"/>
      <c r="G197" s="61"/>
      <c r="H197" s="61"/>
    </row>
    <row r="198" spans="1:8" x14ac:dyDescent="0.25">
      <c r="A198" s="61"/>
      <c r="B198" s="61"/>
      <c r="C198" s="61"/>
      <c r="D198" s="61"/>
      <c r="E198" s="61"/>
      <c r="F198" s="61"/>
      <c r="G198" s="61"/>
      <c r="H198" s="61"/>
    </row>
    <row r="199" spans="1:8" x14ac:dyDescent="0.25">
      <c r="A199" s="61"/>
      <c r="B199" s="61"/>
      <c r="C199" s="61"/>
      <c r="D199" s="61"/>
      <c r="E199" s="61"/>
      <c r="F199" s="61"/>
      <c r="G199" s="61"/>
      <c r="H199" s="61"/>
    </row>
    <row r="200" spans="1:8" x14ac:dyDescent="0.25">
      <c r="A200" s="61"/>
      <c r="B200" s="61"/>
      <c r="C200" s="61"/>
      <c r="D200" s="61"/>
      <c r="E200" s="61"/>
      <c r="F200" s="61"/>
      <c r="G200" s="61"/>
      <c r="H200" s="61"/>
    </row>
    <row r="201" spans="1:8" x14ac:dyDescent="0.25">
      <c r="A201" s="61"/>
      <c r="B201" s="61"/>
      <c r="C201" s="61"/>
      <c r="D201" s="61"/>
      <c r="E201" s="61"/>
      <c r="F201" s="61"/>
      <c r="G201" s="61"/>
      <c r="H201" s="61"/>
    </row>
    <row r="202" spans="1:8" x14ac:dyDescent="0.25">
      <c r="A202" s="61"/>
      <c r="B202" s="61"/>
      <c r="C202" s="61"/>
      <c r="D202" s="61"/>
      <c r="E202" s="61"/>
      <c r="F202" s="61"/>
      <c r="G202" s="61"/>
      <c r="H202" s="61"/>
    </row>
    <row r="203" spans="1:8" x14ac:dyDescent="0.25">
      <c r="A203" s="61"/>
      <c r="B203" s="61"/>
      <c r="C203" s="61"/>
      <c r="D203" s="61"/>
      <c r="E203" s="61"/>
      <c r="F203" s="61"/>
      <c r="G203" s="61"/>
      <c r="H203" s="61"/>
    </row>
    <row r="204" spans="1:8" x14ac:dyDescent="0.25">
      <c r="A204" s="61"/>
      <c r="B204" s="61"/>
      <c r="C204" s="61"/>
      <c r="D204" s="61"/>
      <c r="E204" s="61"/>
      <c r="F204" s="61"/>
      <c r="G204" s="61"/>
      <c r="H204" s="61"/>
    </row>
    <row r="205" spans="1:8" x14ac:dyDescent="0.25">
      <c r="A205" s="61"/>
      <c r="B205" s="61"/>
      <c r="C205" s="61"/>
      <c r="D205" s="61"/>
      <c r="E205" s="61"/>
      <c r="F205" s="61"/>
      <c r="G205" s="61"/>
      <c r="H205" s="61"/>
    </row>
    <row r="206" spans="1:8" x14ac:dyDescent="0.25">
      <c r="A206" s="61"/>
      <c r="B206" s="61"/>
      <c r="C206" s="61"/>
      <c r="D206" s="61"/>
      <c r="E206" s="61"/>
      <c r="F206" s="61"/>
      <c r="G206" s="61"/>
      <c r="H206" s="61"/>
    </row>
    <row r="207" spans="1:8" x14ac:dyDescent="0.25">
      <c r="A207" s="61"/>
      <c r="B207" s="61"/>
      <c r="C207" s="61"/>
      <c r="D207" s="61"/>
      <c r="E207" s="61"/>
      <c r="F207" s="61"/>
      <c r="G207" s="61"/>
      <c r="H207" s="61"/>
    </row>
    <row r="208" spans="1:8" x14ac:dyDescent="0.25">
      <c r="A208" s="61"/>
      <c r="B208" s="61"/>
      <c r="C208" s="61"/>
      <c r="D208" s="61"/>
      <c r="E208" s="61"/>
      <c r="F208" s="61"/>
      <c r="G208" s="61"/>
      <c r="H208" s="61"/>
    </row>
    <row r="209" spans="1:8" x14ac:dyDescent="0.25">
      <c r="A209" s="61"/>
      <c r="B209" s="61"/>
      <c r="C209" s="61"/>
      <c r="D209" s="61"/>
      <c r="E209" s="61"/>
      <c r="F209" s="61"/>
      <c r="G209" s="61"/>
      <c r="H209" s="61"/>
    </row>
    <row r="210" spans="1:8" x14ac:dyDescent="0.25">
      <c r="A210" s="61"/>
      <c r="B210" s="61"/>
      <c r="C210" s="61"/>
      <c r="D210" s="61"/>
      <c r="E210" s="61"/>
      <c r="F210" s="61"/>
      <c r="G210" s="61"/>
      <c r="H210" s="61"/>
    </row>
    <row r="211" spans="1:8" x14ac:dyDescent="0.25">
      <c r="A211" s="61"/>
      <c r="B211" s="61"/>
      <c r="C211" s="61"/>
      <c r="D211" s="61"/>
      <c r="E211" s="61"/>
      <c r="F211" s="61"/>
      <c r="G211" s="61"/>
      <c r="H211" s="61"/>
    </row>
    <row r="212" spans="1:8" x14ac:dyDescent="0.25">
      <c r="A212" s="61"/>
      <c r="B212" s="61"/>
      <c r="C212" s="61"/>
      <c r="D212" s="61"/>
      <c r="E212" s="61"/>
      <c r="F212" s="61"/>
      <c r="G212" s="61"/>
      <c r="H212" s="61"/>
    </row>
    <row r="213" spans="1:8" x14ac:dyDescent="0.25">
      <c r="A213" s="61"/>
      <c r="B213" s="61"/>
      <c r="C213" s="61"/>
      <c r="D213" s="61"/>
      <c r="E213" s="61"/>
      <c r="F213" s="61"/>
      <c r="G213" s="61"/>
      <c r="H213" s="61"/>
    </row>
    <row r="214" spans="1:8" x14ac:dyDescent="0.25">
      <c r="A214" s="61"/>
      <c r="B214" s="61"/>
      <c r="C214" s="61"/>
      <c r="D214" s="61"/>
      <c r="E214" s="61"/>
      <c r="F214" s="61"/>
      <c r="G214" s="61"/>
      <c r="H214" s="61"/>
    </row>
    <row r="215" spans="1:8" x14ac:dyDescent="0.25">
      <c r="A215" s="61"/>
      <c r="B215" s="61"/>
      <c r="C215" s="61"/>
      <c r="D215" s="61"/>
      <c r="E215" s="61"/>
      <c r="F215" s="61"/>
      <c r="G215" s="61"/>
      <c r="H215" s="61"/>
    </row>
    <row r="216" spans="1:8" x14ac:dyDescent="0.25">
      <c r="A216" s="61"/>
      <c r="B216" s="61"/>
      <c r="C216" s="61"/>
      <c r="D216" s="61"/>
      <c r="E216" s="61"/>
      <c r="F216" s="61"/>
      <c r="G216" s="61"/>
      <c r="H216" s="61"/>
    </row>
    <row r="217" spans="1:8" x14ac:dyDescent="0.25">
      <c r="A217" s="61"/>
      <c r="B217" s="61"/>
      <c r="C217" s="61"/>
      <c r="D217" s="61"/>
      <c r="E217" s="61"/>
      <c r="F217" s="61"/>
      <c r="G217" s="61"/>
      <c r="H217" s="61"/>
    </row>
    <row r="218" spans="1:8" x14ac:dyDescent="0.25">
      <c r="A218" s="61"/>
      <c r="B218" s="61"/>
      <c r="C218" s="61"/>
      <c r="D218" s="61"/>
      <c r="E218" s="61"/>
      <c r="F218" s="61"/>
      <c r="G218" s="61"/>
      <c r="H218" s="61"/>
    </row>
    <row r="219" spans="1:8" x14ac:dyDescent="0.25">
      <c r="A219" s="61"/>
      <c r="B219" s="61"/>
      <c r="C219" s="61"/>
      <c r="D219" s="61"/>
      <c r="E219" s="61"/>
      <c r="F219" s="61"/>
      <c r="G219" s="61"/>
      <c r="H219" s="61"/>
    </row>
    <row r="220" spans="1:8" x14ac:dyDescent="0.25">
      <c r="A220" s="61"/>
      <c r="B220" s="61"/>
      <c r="C220" s="61"/>
      <c r="D220" s="61"/>
      <c r="E220" s="61"/>
      <c r="F220" s="61"/>
      <c r="G220" s="61"/>
      <c r="H220" s="61"/>
    </row>
    <row r="221" spans="1:8" x14ac:dyDescent="0.25">
      <c r="A221" s="62" t="s">
        <v>81</v>
      </c>
      <c r="B221" s="61"/>
      <c r="C221" s="61"/>
      <c r="D221" s="61"/>
      <c r="E221" s="61"/>
      <c r="F221" s="61"/>
      <c r="G221" s="61"/>
      <c r="H221" s="61"/>
    </row>
    <row r="222" spans="1:8" x14ac:dyDescent="0.25">
      <c r="A222" s="61"/>
      <c r="B222" s="61"/>
      <c r="C222" s="61"/>
      <c r="D222" s="61"/>
      <c r="E222" s="61"/>
      <c r="F222" s="61"/>
      <c r="G222" s="61"/>
      <c r="H222" s="61"/>
    </row>
    <row r="223" spans="1:8" x14ac:dyDescent="0.25">
      <c r="A223" s="61"/>
      <c r="B223" s="61"/>
      <c r="C223" s="61"/>
      <c r="D223" s="61"/>
      <c r="E223" s="61"/>
      <c r="F223" s="61"/>
      <c r="G223" s="61"/>
      <c r="H223" s="61"/>
    </row>
    <row r="224" spans="1:8" x14ac:dyDescent="0.25">
      <c r="A224" s="61"/>
      <c r="B224" s="61"/>
      <c r="C224" s="61"/>
      <c r="D224" s="61"/>
      <c r="E224" s="61"/>
      <c r="F224" s="61"/>
      <c r="G224" s="61"/>
      <c r="H224" s="61"/>
    </row>
    <row r="225" spans="1:8" x14ac:dyDescent="0.25">
      <c r="A225" s="61"/>
      <c r="B225" s="61"/>
      <c r="C225" s="61"/>
      <c r="D225" s="61"/>
      <c r="E225" s="61"/>
      <c r="F225" s="61"/>
      <c r="G225" s="61"/>
      <c r="H225" s="61"/>
    </row>
    <row r="226" spans="1:8" x14ac:dyDescent="0.25">
      <c r="A226" s="61"/>
      <c r="B226" s="61"/>
      <c r="C226" s="61"/>
      <c r="D226" s="61"/>
      <c r="E226" s="61"/>
      <c r="F226" s="61"/>
      <c r="G226" s="61"/>
      <c r="H226" s="61"/>
    </row>
    <row r="227" spans="1:8" x14ac:dyDescent="0.25">
      <c r="A227" s="61"/>
      <c r="B227" s="61"/>
      <c r="C227" s="61"/>
      <c r="D227" s="61"/>
      <c r="E227" s="61"/>
      <c r="F227" s="61"/>
      <c r="G227" s="61"/>
      <c r="H227" s="61"/>
    </row>
    <row r="228" spans="1:8" x14ac:dyDescent="0.25">
      <c r="A228" s="61"/>
      <c r="B228" s="61"/>
      <c r="C228" s="61"/>
      <c r="D228" s="61"/>
      <c r="E228" s="61"/>
      <c r="F228" s="61"/>
      <c r="G228" s="61"/>
      <c r="H228" s="61"/>
    </row>
    <row r="229" spans="1:8" x14ac:dyDescent="0.25">
      <c r="A229" s="61"/>
      <c r="B229" s="61"/>
      <c r="C229" s="61"/>
      <c r="D229" s="61"/>
      <c r="E229" s="61"/>
      <c r="F229" s="61"/>
      <c r="G229" s="61"/>
      <c r="H229" s="61"/>
    </row>
    <row r="230" spans="1:8" x14ac:dyDescent="0.25">
      <c r="A230" s="61"/>
      <c r="B230" s="61"/>
      <c r="C230" s="61"/>
      <c r="D230" s="61"/>
      <c r="E230" s="61"/>
      <c r="F230" s="61"/>
      <c r="G230" s="61"/>
      <c r="H230" s="61"/>
    </row>
    <row r="231" spans="1:8" x14ac:dyDescent="0.25">
      <c r="A231" s="61"/>
      <c r="B231" s="61"/>
      <c r="C231" s="61"/>
      <c r="D231" s="61"/>
      <c r="E231" s="61"/>
      <c r="F231" s="61"/>
      <c r="G231" s="61"/>
      <c r="H231" s="61"/>
    </row>
    <row r="232" spans="1:8" x14ac:dyDescent="0.25">
      <c r="A232" s="61"/>
      <c r="B232" s="61"/>
      <c r="C232" s="61"/>
      <c r="D232" s="61"/>
      <c r="E232" s="61"/>
      <c r="F232" s="61"/>
      <c r="G232" s="61"/>
      <c r="H232" s="61"/>
    </row>
    <row r="233" spans="1:8" x14ac:dyDescent="0.25">
      <c r="A233" s="61"/>
      <c r="B233" s="61"/>
      <c r="C233" s="61"/>
      <c r="D233" s="61"/>
      <c r="E233" s="61"/>
      <c r="F233" s="61"/>
      <c r="G233" s="61"/>
      <c r="H233" s="61"/>
    </row>
    <row r="234" spans="1:8" x14ac:dyDescent="0.25">
      <c r="A234" s="61"/>
      <c r="B234" s="61"/>
      <c r="C234" s="61"/>
      <c r="D234" s="61"/>
      <c r="E234" s="61"/>
      <c r="F234" s="61"/>
      <c r="G234" s="61"/>
      <c r="H234" s="61"/>
    </row>
    <row r="235" spans="1:8" x14ac:dyDescent="0.25">
      <c r="A235" s="61"/>
      <c r="B235" s="61"/>
      <c r="C235" s="61"/>
      <c r="D235" s="61"/>
      <c r="E235" s="61"/>
      <c r="F235" s="61"/>
      <c r="G235" s="61"/>
      <c r="H235" s="61"/>
    </row>
    <row r="236" spans="1:8" x14ac:dyDescent="0.25">
      <c r="A236" s="61"/>
      <c r="B236" s="61"/>
      <c r="C236" s="61"/>
      <c r="D236" s="61"/>
      <c r="E236" s="61"/>
      <c r="F236" s="61"/>
      <c r="G236" s="61"/>
      <c r="H236" s="61"/>
    </row>
    <row r="237" spans="1:8" x14ac:dyDescent="0.25">
      <c r="A237" s="61"/>
      <c r="B237" s="61"/>
      <c r="C237" s="61"/>
      <c r="D237" s="61"/>
      <c r="E237" s="61"/>
      <c r="F237" s="61"/>
      <c r="G237" s="61"/>
      <c r="H237" s="61"/>
    </row>
    <row r="238" spans="1:8" x14ac:dyDescent="0.25">
      <c r="A238" s="61"/>
      <c r="B238" s="61"/>
      <c r="C238" s="61"/>
      <c r="D238" s="61"/>
      <c r="E238" s="61"/>
      <c r="F238" s="61"/>
      <c r="G238" s="61"/>
      <c r="H238" s="61"/>
    </row>
    <row r="239" spans="1:8" x14ac:dyDescent="0.25">
      <c r="A239" s="61"/>
      <c r="B239" s="61"/>
      <c r="C239" s="61"/>
      <c r="D239" s="61"/>
      <c r="E239" s="61"/>
      <c r="F239" s="61"/>
      <c r="G239" s="61"/>
      <c r="H239" s="61"/>
    </row>
    <row r="240" spans="1:8" x14ac:dyDescent="0.25">
      <c r="A240" s="61"/>
      <c r="B240" s="61"/>
      <c r="C240" s="61"/>
      <c r="D240" s="61"/>
      <c r="E240" s="61"/>
      <c r="F240" s="61"/>
      <c r="G240" s="61"/>
      <c r="H240" s="61"/>
    </row>
    <row r="241" spans="1:8" x14ac:dyDescent="0.25">
      <c r="A241" s="61"/>
      <c r="B241" s="61"/>
      <c r="C241" s="61"/>
      <c r="D241" s="61"/>
      <c r="E241" s="61"/>
      <c r="F241" s="61"/>
      <c r="G241" s="61"/>
      <c r="H241" s="61"/>
    </row>
    <row r="242" spans="1:8" x14ac:dyDescent="0.25">
      <c r="A242" s="61"/>
      <c r="B242" s="61"/>
      <c r="C242" s="61"/>
      <c r="D242" s="61"/>
      <c r="E242" s="61"/>
      <c r="F242" s="61"/>
      <c r="G242" s="61"/>
      <c r="H242" s="61"/>
    </row>
    <row r="243" spans="1:8" x14ac:dyDescent="0.25">
      <c r="A243" s="61"/>
      <c r="B243" s="61"/>
      <c r="C243" s="61"/>
      <c r="D243" s="61"/>
      <c r="E243" s="61"/>
      <c r="F243" s="61"/>
      <c r="G243" s="61"/>
      <c r="H243" s="61"/>
    </row>
    <row r="244" spans="1:8" x14ac:dyDescent="0.25">
      <c r="A244" s="61"/>
      <c r="B244" s="61"/>
      <c r="C244" s="61"/>
      <c r="D244" s="61"/>
      <c r="E244" s="61"/>
      <c r="F244" s="61"/>
      <c r="G244" s="61"/>
      <c r="H244" s="61"/>
    </row>
    <row r="245" spans="1:8" x14ac:dyDescent="0.25">
      <c r="A245" s="61"/>
      <c r="B245" s="61"/>
      <c r="C245" s="61"/>
      <c r="D245" s="61"/>
      <c r="E245" s="61"/>
      <c r="F245" s="61"/>
      <c r="G245" s="61"/>
      <c r="H245" s="61"/>
    </row>
    <row r="246" spans="1:8" x14ac:dyDescent="0.25">
      <c r="A246" s="61"/>
      <c r="B246" s="61"/>
      <c r="C246" s="61"/>
      <c r="D246" s="61"/>
      <c r="E246" s="61"/>
      <c r="F246" s="61"/>
      <c r="G246" s="61"/>
      <c r="H246" s="61"/>
    </row>
    <row r="247" spans="1:8" x14ac:dyDescent="0.25">
      <c r="A247" s="61"/>
      <c r="B247" s="61"/>
      <c r="C247" s="61"/>
      <c r="D247" s="61"/>
      <c r="E247" s="61"/>
      <c r="F247" s="61"/>
      <c r="G247" s="61"/>
      <c r="H247" s="61"/>
    </row>
    <row r="248" spans="1:8" x14ac:dyDescent="0.25">
      <c r="A248" s="61"/>
      <c r="B248" s="61"/>
      <c r="C248" s="61"/>
      <c r="D248" s="61"/>
      <c r="E248" s="61"/>
      <c r="F248" s="61"/>
      <c r="G248" s="61"/>
      <c r="H248" s="61"/>
    </row>
    <row r="249" spans="1:8" x14ac:dyDescent="0.25">
      <c r="A249" s="61"/>
      <c r="B249" s="61"/>
      <c r="C249" s="61"/>
      <c r="D249" s="61"/>
      <c r="E249" s="61"/>
      <c r="F249" s="61"/>
      <c r="G249" s="61"/>
      <c r="H249" s="61"/>
    </row>
    <row r="250" spans="1:8" x14ac:dyDescent="0.25">
      <c r="A250" s="61"/>
      <c r="B250" s="61"/>
      <c r="C250" s="61"/>
      <c r="D250" s="61"/>
      <c r="E250" s="61"/>
      <c r="F250" s="61"/>
      <c r="G250" s="61"/>
      <c r="H250" s="61"/>
    </row>
    <row r="251" spans="1:8" x14ac:dyDescent="0.25">
      <c r="A251" s="61"/>
      <c r="B251" s="61"/>
      <c r="C251" s="61"/>
      <c r="D251" s="61"/>
      <c r="E251" s="61"/>
      <c r="F251" s="61"/>
      <c r="G251" s="61"/>
      <c r="H251" s="61"/>
    </row>
    <row r="252" spans="1:8" x14ac:dyDescent="0.25">
      <c r="A252" s="61"/>
      <c r="B252" s="61"/>
      <c r="C252" s="61"/>
      <c r="D252" s="61"/>
      <c r="E252" s="61"/>
      <c r="F252" s="61"/>
      <c r="G252" s="61"/>
      <c r="H252" s="61"/>
    </row>
    <row r="253" spans="1:8" x14ac:dyDescent="0.25">
      <c r="A253" s="61"/>
      <c r="B253" s="61"/>
      <c r="C253" s="61"/>
      <c r="D253" s="61"/>
      <c r="E253" s="61"/>
      <c r="F253" s="61"/>
      <c r="G253" s="61"/>
      <c r="H253" s="61"/>
    </row>
    <row r="254" spans="1:8" x14ac:dyDescent="0.25">
      <c r="A254" s="61"/>
      <c r="B254" s="61"/>
      <c r="C254" s="61"/>
      <c r="D254" s="61"/>
      <c r="E254" s="61"/>
      <c r="F254" s="61"/>
      <c r="G254" s="61"/>
      <c r="H254" s="61"/>
    </row>
    <row r="255" spans="1:8" x14ac:dyDescent="0.25">
      <c r="A255" s="61"/>
      <c r="B255" s="61"/>
      <c r="C255" s="61"/>
      <c r="D255" s="61"/>
      <c r="E255" s="61"/>
      <c r="F255" s="61"/>
      <c r="G255" s="61"/>
      <c r="H255" s="61"/>
    </row>
    <row r="256" spans="1:8" x14ac:dyDescent="0.25">
      <c r="A256" s="61"/>
      <c r="B256" s="61"/>
      <c r="C256" s="61"/>
      <c r="D256" s="61"/>
      <c r="E256" s="61"/>
      <c r="F256" s="61"/>
      <c r="G256" s="61"/>
      <c r="H256" s="61"/>
    </row>
    <row r="257" spans="1:8" x14ac:dyDescent="0.25">
      <c r="A257" s="61"/>
      <c r="B257" s="61"/>
      <c r="C257" s="61"/>
      <c r="D257" s="61"/>
      <c r="E257" s="61"/>
      <c r="F257" s="61"/>
      <c r="G257" s="61"/>
      <c r="H257" s="61"/>
    </row>
    <row r="258" spans="1:8" x14ac:dyDescent="0.25">
      <c r="A258" s="61"/>
      <c r="B258" s="61"/>
      <c r="C258" s="61"/>
      <c r="D258" s="61"/>
      <c r="E258" s="61"/>
      <c r="F258" s="61"/>
      <c r="G258" s="61"/>
      <c r="H258" s="61"/>
    </row>
    <row r="259" spans="1:8" x14ac:dyDescent="0.25">
      <c r="A259" s="61"/>
      <c r="B259" s="61"/>
      <c r="C259" s="61"/>
      <c r="D259" s="61"/>
      <c r="E259" s="61"/>
      <c r="F259" s="61"/>
      <c r="G259" s="61"/>
      <c r="H259" s="61"/>
    </row>
    <row r="260" spans="1:8" x14ac:dyDescent="0.25">
      <c r="A260" s="61"/>
      <c r="B260" s="61"/>
      <c r="C260" s="61"/>
      <c r="D260" s="61"/>
      <c r="E260" s="61"/>
      <c r="F260" s="61"/>
      <c r="G260" s="61"/>
      <c r="H260" s="61"/>
    </row>
    <row r="261" spans="1:8" x14ac:dyDescent="0.25">
      <c r="A261" s="61"/>
      <c r="B261" s="61"/>
      <c r="C261" s="61"/>
      <c r="D261" s="61"/>
      <c r="E261" s="61"/>
      <c r="F261" s="61"/>
      <c r="G261" s="61"/>
      <c r="H261" s="61"/>
    </row>
  </sheetData>
  <mergeCells count="299">
    <mergeCell ref="A77:B77"/>
    <mergeCell ref="E77:F86"/>
    <mergeCell ref="G77:H86"/>
    <mergeCell ref="A78:B78"/>
    <mergeCell ref="A79:B79"/>
    <mergeCell ref="A80:B80"/>
    <mergeCell ref="A81:B81"/>
    <mergeCell ref="A82:B82"/>
    <mergeCell ref="A83:B83"/>
    <mergeCell ref="A84:B84"/>
    <mergeCell ref="A85:B85"/>
    <mergeCell ref="A86:B86"/>
    <mergeCell ref="A73:B73"/>
    <mergeCell ref="C73:H73"/>
    <mergeCell ref="A74:B74"/>
    <mergeCell ref="C74:D74"/>
    <mergeCell ref="A75:B75"/>
    <mergeCell ref="C75:H75"/>
    <mergeCell ref="A76:B76"/>
    <mergeCell ref="E76:F76"/>
    <mergeCell ref="G76:H76"/>
    <mergeCell ref="D180:E180"/>
    <mergeCell ref="G160:H163"/>
    <mergeCell ref="G155:H158"/>
    <mergeCell ref="G144:H147"/>
    <mergeCell ref="G138:H141"/>
    <mergeCell ref="G131:H136"/>
    <mergeCell ref="A121:B121"/>
    <mergeCell ref="D121:E121"/>
    <mergeCell ref="F121:H121"/>
    <mergeCell ref="A122:B122"/>
    <mergeCell ref="D122:E122"/>
    <mergeCell ref="F122:H122"/>
    <mergeCell ref="A123:B123"/>
    <mergeCell ref="D123:E123"/>
    <mergeCell ref="F123:H123"/>
    <mergeCell ref="A130:H130"/>
    <mergeCell ref="A137:H137"/>
    <mergeCell ref="A142:H142"/>
    <mergeCell ref="A143:H143"/>
    <mergeCell ref="A148:H148"/>
    <mergeCell ref="A145:B145"/>
    <mergeCell ref="A160:B160"/>
    <mergeCell ref="A127:H127"/>
    <mergeCell ref="A128:H128"/>
    <mergeCell ref="D55:H55"/>
    <mergeCell ref="D56:H56"/>
    <mergeCell ref="A144:B144"/>
    <mergeCell ref="A132:B132"/>
    <mergeCell ref="A133:B133"/>
    <mergeCell ref="A134:B134"/>
    <mergeCell ref="A135:B135"/>
    <mergeCell ref="A136:B136"/>
    <mergeCell ref="A138:B138"/>
    <mergeCell ref="A139:B139"/>
    <mergeCell ref="A140:B140"/>
    <mergeCell ref="A141:B141"/>
    <mergeCell ref="F112:H112"/>
    <mergeCell ref="A109:E109"/>
    <mergeCell ref="F109:H109"/>
    <mergeCell ref="A110:E110"/>
    <mergeCell ref="F110:H110"/>
    <mergeCell ref="A59:B59"/>
    <mergeCell ref="C59:H59"/>
    <mergeCell ref="A60:B60"/>
    <mergeCell ref="C60:D60"/>
    <mergeCell ref="A61:B61"/>
    <mergeCell ref="C61:H61"/>
    <mergeCell ref="A62:B62"/>
    <mergeCell ref="A35:B35"/>
    <mergeCell ref="E35:F35"/>
    <mergeCell ref="C35:D35"/>
    <mergeCell ref="G35:H35"/>
    <mergeCell ref="A47:B48"/>
    <mergeCell ref="G47:H47"/>
    <mergeCell ref="D53:H53"/>
    <mergeCell ref="A53:C53"/>
    <mergeCell ref="A54:C54"/>
    <mergeCell ref="D54:H54"/>
    <mergeCell ref="A52:C52"/>
    <mergeCell ref="D52:H52"/>
    <mergeCell ref="D51:H51"/>
    <mergeCell ref="A45:B45"/>
    <mergeCell ref="C45:E45"/>
    <mergeCell ref="A40:D40"/>
    <mergeCell ref="A50:H50"/>
    <mergeCell ref="A51:C51"/>
    <mergeCell ref="A36:B36"/>
    <mergeCell ref="C36:H36"/>
    <mergeCell ref="E62:F62"/>
    <mergeCell ref="G62:H62"/>
    <mergeCell ref="A63:B63"/>
    <mergeCell ref="E63:F72"/>
    <mergeCell ref="G63:H72"/>
    <mergeCell ref="D57:H57"/>
    <mergeCell ref="A64:B64"/>
    <mergeCell ref="A58:C58"/>
    <mergeCell ref="D58:H58"/>
    <mergeCell ref="C30:E30"/>
    <mergeCell ref="A31:B31"/>
    <mergeCell ref="C31:E31"/>
    <mergeCell ref="A32:B32"/>
    <mergeCell ref="C32:E32"/>
    <mergeCell ref="C33:E33"/>
    <mergeCell ref="A29:B29"/>
    <mergeCell ref="C48:H48"/>
    <mergeCell ref="G49:H49"/>
    <mergeCell ref="A49:B49"/>
    <mergeCell ref="C49:E49"/>
    <mergeCell ref="E40:H40"/>
    <mergeCell ref="E41:H41"/>
    <mergeCell ref="E42:H42"/>
    <mergeCell ref="E43:H43"/>
    <mergeCell ref="A41:D41"/>
    <mergeCell ref="A42:D42"/>
    <mergeCell ref="A43:D43"/>
    <mergeCell ref="A44:H44"/>
    <mergeCell ref="G45:H45"/>
    <mergeCell ref="G46:H46"/>
    <mergeCell ref="A46:B46"/>
    <mergeCell ref="C46:E46"/>
    <mergeCell ref="C47:E47"/>
    <mergeCell ref="A174:H177"/>
    <mergeCell ref="A173:B173"/>
    <mergeCell ref="E173:F173"/>
    <mergeCell ref="C173:D173"/>
    <mergeCell ref="G173:H173"/>
    <mergeCell ref="A115:H115"/>
    <mergeCell ref="A114:E114"/>
    <mergeCell ref="F114:H114"/>
    <mergeCell ref="D120:E120"/>
    <mergeCell ref="F120:H120"/>
    <mergeCell ref="A126:B126"/>
    <mergeCell ref="A129:H129"/>
    <mergeCell ref="A120:B120"/>
    <mergeCell ref="F119:H119"/>
    <mergeCell ref="A116:B116"/>
    <mergeCell ref="A168:H168"/>
    <mergeCell ref="A169:H169"/>
    <mergeCell ref="A170:H170"/>
    <mergeCell ref="A171:H171"/>
    <mergeCell ref="A172:H172"/>
    <mergeCell ref="A150:B150"/>
    <mergeCell ref="A153:H153"/>
    <mergeCell ref="A154:H154"/>
    <mergeCell ref="A159:H159"/>
    <mergeCell ref="A16:B16"/>
    <mergeCell ref="C16:D16"/>
    <mergeCell ref="E16:F16"/>
    <mergeCell ref="G16:H16"/>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30:B30"/>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D116:E116"/>
    <mergeCell ref="F116:H116"/>
    <mergeCell ref="A117:B117"/>
    <mergeCell ref="D117:E117"/>
    <mergeCell ref="F117:H117"/>
    <mergeCell ref="A118:H118"/>
    <mergeCell ref="A101:H101"/>
    <mergeCell ref="A104:H104"/>
    <mergeCell ref="A105:E105"/>
    <mergeCell ref="F105:H105"/>
    <mergeCell ref="A102:H102"/>
    <mergeCell ref="A103:B103"/>
    <mergeCell ref="C103:H103"/>
    <mergeCell ref="F106:H106"/>
    <mergeCell ref="A106:E106"/>
    <mergeCell ref="A108:E108"/>
    <mergeCell ref="F108:H108"/>
    <mergeCell ref="A111:E111"/>
    <mergeCell ref="A55:C55"/>
    <mergeCell ref="A56:C56"/>
    <mergeCell ref="A57:C57"/>
    <mergeCell ref="A113:E113"/>
    <mergeCell ref="F113:H113"/>
    <mergeCell ref="A107:E107"/>
    <mergeCell ref="F107:H107"/>
    <mergeCell ref="A164:H164"/>
    <mergeCell ref="A165:H165"/>
    <mergeCell ref="A124:H124"/>
    <mergeCell ref="A119:B119"/>
    <mergeCell ref="D119:E119"/>
    <mergeCell ref="F111:H111"/>
    <mergeCell ref="A112:E112"/>
    <mergeCell ref="A65:B65"/>
    <mergeCell ref="A66:B66"/>
    <mergeCell ref="A67:B67"/>
    <mergeCell ref="A68:B68"/>
    <mergeCell ref="A69:B69"/>
    <mergeCell ref="A70:B70"/>
    <mergeCell ref="A71:B71"/>
    <mergeCell ref="A72:B72"/>
    <mergeCell ref="A87:B87"/>
    <mergeCell ref="C87:H87"/>
    <mergeCell ref="A166:H166"/>
    <mergeCell ref="A167:H167"/>
    <mergeCell ref="A125:H125"/>
    <mergeCell ref="A131:B131"/>
    <mergeCell ref="A151:B151"/>
    <mergeCell ref="A152:B152"/>
    <mergeCell ref="A161:B161"/>
    <mergeCell ref="A162:B162"/>
    <mergeCell ref="A163:B163"/>
    <mergeCell ref="A157:B157"/>
    <mergeCell ref="A158:B158"/>
    <mergeCell ref="A149:B149"/>
    <mergeCell ref="G149:H152"/>
    <mergeCell ref="G126:H126"/>
    <mergeCell ref="A146:B146"/>
    <mergeCell ref="A147:B147"/>
    <mergeCell ref="A155:B155"/>
    <mergeCell ref="A156:B156"/>
    <mergeCell ref="A88:B88"/>
    <mergeCell ref="C88:D88"/>
    <mergeCell ref="A89:B89"/>
    <mergeCell ref="C89:H89"/>
    <mergeCell ref="A90:B90"/>
    <mergeCell ref="E90:F90"/>
    <mergeCell ref="G90:H90"/>
    <mergeCell ref="A91:B91"/>
    <mergeCell ref="E91:F100"/>
    <mergeCell ref="G91:H100"/>
    <mergeCell ref="A92:B92"/>
    <mergeCell ref="A93:B93"/>
    <mergeCell ref="A94:B94"/>
    <mergeCell ref="A95:B95"/>
    <mergeCell ref="A96:B96"/>
    <mergeCell ref="A97:B97"/>
    <mergeCell ref="A98:B98"/>
    <mergeCell ref="A99:B99"/>
    <mergeCell ref="A100:B100"/>
  </mergeCells>
  <hyperlinks>
    <hyperlink ref="C36" r:id="rId1"/>
  </hyperlinks>
  <printOptions horizontalCentered="1"/>
  <pageMargins left="0.39370078740157483" right="0.39370078740157483" top="0.78740157480314965" bottom="0.78740157480314965" header="0.19685039370078741" footer="0.19685039370078741"/>
  <pageSetup paperSize="2" scale="94" fitToHeight="0" orientation="portrait" r:id="rId2"/>
  <headerFooter>
    <oddHeader>&amp;C&amp;G</oddHeader>
    <oddFooter>&amp;L&amp;"Times New Roman,Bold"&amp;12Ref No: &amp;F&amp;C&amp;G&amp;R&amp;"Times New Roman,Bold"&amp;12                                                                   &amp;P</oddFooter>
  </headerFooter>
  <rowBreaks count="4" manualBreakCount="4">
    <brk id="72" max="16383" man="1"/>
    <brk id="163" max="16383" man="1"/>
    <brk id="177" max="16383" man="1"/>
    <brk id="22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selection activeCell="C11" sqref="C11"/>
    </sheetView>
  </sheetViews>
  <sheetFormatPr defaultColWidth="8.7109375" defaultRowHeight="15" x14ac:dyDescent="0.25"/>
  <cols>
    <col min="1" max="1" width="8.7109375" style="19"/>
    <col min="2" max="2" width="22.140625" style="19" customWidth="1"/>
    <col min="3" max="3" width="37" style="19" customWidth="1"/>
    <col min="4" max="5" width="11.42578125" style="19" customWidth="1"/>
    <col min="6" max="6" width="14" style="19" customWidth="1"/>
    <col min="7" max="7" width="20" style="19" customWidth="1"/>
    <col min="8" max="8" width="16.42578125" style="19" customWidth="1"/>
    <col min="9" max="16384" width="8.7109375" style="19"/>
  </cols>
  <sheetData>
    <row r="1" spans="1:9" ht="15" customHeight="1" x14ac:dyDescent="0.25">
      <c r="A1" s="18"/>
      <c r="B1" s="18"/>
      <c r="C1" s="18"/>
      <c r="D1" s="18"/>
      <c r="E1" s="18"/>
      <c r="F1" s="18"/>
      <c r="G1" s="18"/>
      <c r="H1" s="18"/>
    </row>
    <row r="2" spans="1:9" ht="15" customHeight="1" x14ac:dyDescent="0.25">
      <c r="A2" s="20"/>
      <c r="B2" s="20"/>
      <c r="C2" s="20"/>
      <c r="D2" s="20"/>
      <c r="E2" s="20"/>
      <c r="F2" s="20"/>
      <c r="G2" s="20"/>
      <c r="H2" s="20"/>
    </row>
    <row r="3" spans="1:9" x14ac:dyDescent="0.25">
      <c r="A3" s="20"/>
      <c r="B3" s="134" t="s">
        <v>198</v>
      </c>
      <c r="C3" s="134"/>
      <c r="D3" s="134"/>
      <c r="E3" s="134"/>
      <c r="F3" s="134"/>
      <c r="G3" s="134"/>
      <c r="H3" s="134"/>
    </row>
    <row r="4" spans="1:9" x14ac:dyDescent="0.25">
      <c r="A4" s="20"/>
      <c r="B4" s="21" t="s">
        <v>199</v>
      </c>
      <c r="C4" s="21" t="s">
        <v>200</v>
      </c>
      <c r="D4" s="21" t="s">
        <v>84</v>
      </c>
      <c r="E4" s="21" t="s">
        <v>201</v>
      </c>
      <c r="F4" s="21" t="s">
        <v>202</v>
      </c>
      <c r="G4" s="21" t="s">
        <v>203</v>
      </c>
      <c r="H4" s="21" t="s">
        <v>204</v>
      </c>
    </row>
    <row r="5" spans="1:9" ht="15" customHeight="1" x14ac:dyDescent="0.25">
      <c r="A5" s="20"/>
      <c r="B5" s="22" t="s">
        <v>205</v>
      </c>
      <c r="C5" s="23" t="s">
        <v>151</v>
      </c>
      <c r="D5" s="22" t="s">
        <v>206</v>
      </c>
      <c r="E5" s="22">
        <v>1106</v>
      </c>
      <c r="F5" s="24">
        <f>E5*1.6</f>
        <v>1769.6000000000001</v>
      </c>
      <c r="G5" s="24">
        <f>H5/F5</f>
        <v>31532.549728752259</v>
      </c>
      <c r="H5" s="25">
        <v>55800000</v>
      </c>
    </row>
    <row r="6" spans="1:9" x14ac:dyDescent="0.25">
      <c r="A6" s="20"/>
      <c r="B6" s="22" t="s">
        <v>205</v>
      </c>
      <c r="C6" s="23" t="s">
        <v>151</v>
      </c>
      <c r="D6" s="22"/>
      <c r="E6" s="22"/>
      <c r="F6" s="24">
        <f t="shared" ref="F6:F11" si="0">E6*1.6</f>
        <v>0</v>
      </c>
      <c r="G6" s="24" t="e">
        <f t="shared" ref="G6:G11" si="1">H6/F6</f>
        <v>#DIV/0!</v>
      </c>
      <c r="H6" s="25"/>
    </row>
    <row r="7" spans="1:9" ht="15" customHeight="1" x14ac:dyDescent="0.25">
      <c r="A7" s="20"/>
      <c r="B7" s="22" t="s">
        <v>205</v>
      </c>
      <c r="C7" s="23" t="s">
        <v>151</v>
      </c>
      <c r="D7" s="22"/>
      <c r="E7" s="22"/>
      <c r="F7" s="24">
        <f t="shared" si="0"/>
        <v>0</v>
      </c>
      <c r="G7" s="24" t="e">
        <f t="shared" si="1"/>
        <v>#DIV/0!</v>
      </c>
      <c r="H7" s="25"/>
    </row>
    <row r="8" spans="1:9" x14ac:dyDescent="0.25">
      <c r="A8" s="20"/>
      <c r="B8" s="22" t="s">
        <v>205</v>
      </c>
      <c r="C8" s="23" t="s">
        <v>151</v>
      </c>
      <c r="D8" s="22"/>
      <c r="E8" s="22"/>
      <c r="F8" s="24">
        <f t="shared" si="0"/>
        <v>0</v>
      </c>
      <c r="G8" s="24" t="e">
        <f t="shared" si="1"/>
        <v>#DIV/0!</v>
      </c>
      <c r="H8" s="25"/>
    </row>
    <row r="9" spans="1:9" ht="15" customHeight="1" x14ac:dyDescent="0.25">
      <c r="A9" s="20"/>
      <c r="B9" s="22" t="s">
        <v>205</v>
      </c>
      <c r="C9" s="23" t="s">
        <v>151</v>
      </c>
      <c r="D9" s="22"/>
      <c r="E9" s="22"/>
      <c r="F9" s="24">
        <f t="shared" si="0"/>
        <v>0</v>
      </c>
      <c r="G9" s="24" t="e">
        <f t="shared" si="1"/>
        <v>#DIV/0!</v>
      </c>
      <c r="H9" s="25"/>
    </row>
    <row r="10" spans="1:9" ht="15" customHeight="1" x14ac:dyDescent="0.25">
      <c r="A10" s="20"/>
      <c r="B10" s="22" t="s">
        <v>207</v>
      </c>
      <c r="C10" s="23" t="s">
        <v>151</v>
      </c>
      <c r="D10" s="22"/>
      <c r="E10" s="22"/>
      <c r="F10" s="24">
        <f t="shared" si="0"/>
        <v>0</v>
      </c>
      <c r="G10" s="24" t="e">
        <f t="shared" si="1"/>
        <v>#DIV/0!</v>
      </c>
      <c r="H10" s="25"/>
    </row>
    <row r="11" spans="1:9" ht="15" customHeight="1" x14ac:dyDescent="0.25">
      <c r="A11" s="20"/>
      <c r="B11" s="22" t="s">
        <v>207</v>
      </c>
      <c r="C11" s="23" t="s">
        <v>151</v>
      </c>
      <c r="D11" s="22"/>
      <c r="E11" s="22"/>
      <c r="F11" s="24">
        <f t="shared" si="0"/>
        <v>0</v>
      </c>
      <c r="G11" s="24" t="e">
        <f t="shared" si="1"/>
        <v>#DIV/0!</v>
      </c>
      <c r="H11" s="25"/>
    </row>
    <row r="12" spans="1:9" ht="15" customHeight="1" x14ac:dyDescent="0.25">
      <c r="A12" s="20"/>
      <c r="B12" s="26" t="s">
        <v>208</v>
      </c>
      <c r="C12" s="22"/>
      <c r="D12" s="22"/>
      <c r="E12" s="22"/>
      <c r="F12" s="22"/>
      <c r="G12" s="27" t="e">
        <f>AVERAGE(G5:G11)</f>
        <v>#DIV/0!</v>
      </c>
      <c r="H12" s="22"/>
    </row>
    <row r="13" spans="1:9" ht="15" customHeight="1" x14ac:dyDescent="0.25">
      <c r="A13" s="18"/>
      <c r="B13" s="26" t="s">
        <v>209</v>
      </c>
      <c r="C13" s="28"/>
      <c r="D13" s="28"/>
      <c r="E13" s="28"/>
      <c r="F13" s="29"/>
      <c r="G13" s="26"/>
      <c r="H13" s="26"/>
      <c r="I13" s="30"/>
    </row>
    <row r="14" spans="1:9" ht="15" customHeight="1" x14ac:dyDescent="0.25">
      <c r="B14" s="18"/>
      <c r="C14" s="18"/>
      <c r="D14" s="18"/>
      <c r="E14" s="18"/>
    </row>
    <row r="15" spans="1:9" ht="15" customHeight="1" x14ac:dyDescent="0.25">
      <c r="B15" s="18"/>
      <c r="C15" s="18"/>
      <c r="D15" s="18"/>
      <c r="E15" s="18"/>
    </row>
    <row r="16" spans="1:9" ht="15" customHeight="1" x14ac:dyDescent="0.25">
      <c r="B16" s="18"/>
      <c r="C16" s="18"/>
      <c r="D16" s="18"/>
      <c r="E16" s="18"/>
    </row>
  </sheetData>
  <mergeCells count="1">
    <mergeCell ref="B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39" sqref="M39"/>
    </sheetView>
  </sheetViews>
  <sheetFormatPr defaultRowHeight="15" x14ac:dyDescent="0.25"/>
  <sheetData>
    <row r="1" spans="1:1" x14ac:dyDescent="0.25">
      <c r="A1" t="s">
        <v>168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25" workbookViewId="0">
      <selection activeCell="D24" sqref="D24"/>
    </sheetView>
  </sheetViews>
  <sheetFormatPr defaultRowHeight="15" x14ac:dyDescent="0.25"/>
  <cols>
    <col min="2" max="2" width="12.28515625" customWidth="1"/>
  </cols>
  <sheetData>
    <row r="2" spans="1:12" x14ac:dyDescent="0.25">
      <c r="B2" s="3" t="s">
        <v>83</v>
      </c>
      <c r="C2" s="135"/>
      <c r="D2" s="135"/>
    </row>
    <row r="3" spans="1:12" x14ac:dyDescent="0.25">
      <c r="D3" s="4"/>
      <c r="E3" s="4"/>
      <c r="F3" s="4"/>
      <c r="G3" s="4"/>
      <c r="H3" s="4"/>
      <c r="I3" s="4"/>
    </row>
    <row r="4" spans="1:12" x14ac:dyDescent="0.25">
      <c r="A4" s="3" t="s">
        <v>84</v>
      </c>
      <c r="B4" s="5" t="s">
        <v>85</v>
      </c>
      <c r="C4" s="136" t="s">
        <v>86</v>
      </c>
      <c r="D4" s="136"/>
      <c r="E4" s="136"/>
      <c r="F4" s="6"/>
      <c r="G4" s="136" t="s">
        <v>87</v>
      </c>
      <c r="H4" s="136"/>
      <c r="I4" s="136"/>
      <c r="J4" s="136" t="s">
        <v>88</v>
      </c>
      <c r="K4" s="136"/>
      <c r="L4" s="136"/>
    </row>
    <row r="5" spans="1:12" x14ac:dyDescent="0.25">
      <c r="A5" s="3">
        <v>202</v>
      </c>
      <c r="B5" s="5"/>
      <c r="C5" s="5" t="s">
        <v>89</v>
      </c>
      <c r="D5" s="5" t="s">
        <v>90</v>
      </c>
      <c r="E5" s="5" t="s">
        <v>64</v>
      </c>
      <c r="F5" s="5"/>
      <c r="G5" s="5" t="s">
        <v>89</v>
      </c>
      <c r="H5" s="5" t="s">
        <v>90</v>
      </c>
      <c r="I5" s="5" t="s">
        <v>64</v>
      </c>
      <c r="J5" s="5" t="s">
        <v>89</v>
      </c>
      <c r="K5" s="5" t="s">
        <v>90</v>
      </c>
      <c r="L5" s="5" t="s">
        <v>64</v>
      </c>
    </row>
    <row r="6" spans="1:12" x14ac:dyDescent="0.25">
      <c r="B6" s="7" t="s">
        <v>91</v>
      </c>
      <c r="C6" s="7">
        <v>4.4000000000000004</v>
      </c>
      <c r="D6" s="7">
        <v>2.75</v>
      </c>
      <c r="E6" s="7">
        <f>C6*D6</f>
        <v>12.100000000000001</v>
      </c>
      <c r="F6" s="7" t="s">
        <v>92</v>
      </c>
      <c r="G6" s="7"/>
      <c r="H6" s="7"/>
      <c r="I6" s="7">
        <f>G6*H6</f>
        <v>0</v>
      </c>
      <c r="J6" s="7"/>
      <c r="K6" s="7"/>
      <c r="L6" s="7">
        <f>J6*K6</f>
        <v>0</v>
      </c>
    </row>
    <row r="7" spans="1:12" x14ac:dyDescent="0.25">
      <c r="B7" s="7"/>
      <c r="C7" s="7"/>
      <c r="D7" s="7"/>
      <c r="E7" s="7">
        <f t="shared" ref="E7:E33" si="0">C7*D7</f>
        <v>0</v>
      </c>
      <c r="F7" s="7" t="s">
        <v>93</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94</v>
      </c>
      <c r="C9" s="7">
        <v>2.75</v>
      </c>
      <c r="D9" s="7">
        <v>2.15</v>
      </c>
      <c r="E9" s="7">
        <f t="shared" si="0"/>
        <v>5.9124999999999996</v>
      </c>
      <c r="F9" s="7" t="s">
        <v>92</v>
      </c>
      <c r="G9" s="7"/>
      <c r="H9" s="7"/>
      <c r="I9" s="7">
        <f t="shared" si="1"/>
        <v>0</v>
      </c>
      <c r="J9" s="7"/>
      <c r="K9" s="7"/>
      <c r="L9" s="7">
        <f t="shared" si="2"/>
        <v>0</v>
      </c>
    </row>
    <row r="10" spans="1:12" x14ac:dyDescent="0.25">
      <c r="B10" s="7"/>
      <c r="C10" s="7"/>
      <c r="D10" s="7"/>
      <c r="E10" s="7">
        <f t="shared" si="0"/>
        <v>0</v>
      </c>
      <c r="F10" s="7" t="s">
        <v>93</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95</v>
      </c>
      <c r="C13" s="7">
        <v>2.75</v>
      </c>
      <c r="D13" s="7">
        <v>2.75</v>
      </c>
      <c r="E13" s="7">
        <f t="shared" si="0"/>
        <v>7.5625</v>
      </c>
      <c r="F13" s="7" t="s">
        <v>92</v>
      </c>
      <c r="G13" s="7"/>
      <c r="H13" s="7"/>
      <c r="I13" s="7">
        <f t="shared" si="1"/>
        <v>0</v>
      </c>
      <c r="J13" s="7"/>
      <c r="K13" s="7"/>
      <c r="L13" s="7">
        <f t="shared" si="2"/>
        <v>0</v>
      </c>
    </row>
    <row r="14" spans="1:12" x14ac:dyDescent="0.25">
      <c r="B14" s="7"/>
      <c r="C14" s="7"/>
      <c r="D14" s="7"/>
      <c r="E14" s="7">
        <f t="shared" si="0"/>
        <v>0</v>
      </c>
      <c r="F14" s="7" t="s">
        <v>93</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96</v>
      </c>
      <c r="C17" s="7"/>
      <c r="D17" s="7"/>
      <c r="E17" s="7">
        <f t="shared" si="0"/>
        <v>0</v>
      </c>
      <c r="F17" s="7" t="s">
        <v>92</v>
      </c>
      <c r="G17" s="7"/>
      <c r="H17" s="7"/>
      <c r="I17" s="7">
        <f t="shared" si="1"/>
        <v>0</v>
      </c>
      <c r="J17" s="7"/>
      <c r="K17" s="7"/>
      <c r="L17" s="7">
        <f t="shared" si="2"/>
        <v>0</v>
      </c>
    </row>
    <row r="18" spans="2:12" x14ac:dyDescent="0.25">
      <c r="B18" s="7"/>
      <c r="C18" s="7"/>
      <c r="D18" s="7"/>
      <c r="E18" s="7">
        <f t="shared" si="0"/>
        <v>0</v>
      </c>
      <c r="F18" s="7" t="s">
        <v>93</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96</v>
      </c>
      <c r="C20" s="7"/>
      <c r="D20" s="7"/>
      <c r="E20" s="7">
        <f t="shared" si="0"/>
        <v>0</v>
      </c>
      <c r="F20" s="7" t="s">
        <v>92</v>
      </c>
      <c r="G20" s="7"/>
      <c r="H20" s="7"/>
      <c r="I20" s="7">
        <f t="shared" si="1"/>
        <v>0</v>
      </c>
      <c r="J20" s="7"/>
      <c r="K20" s="7"/>
      <c r="L20" s="7">
        <f t="shared" si="2"/>
        <v>0</v>
      </c>
    </row>
    <row r="21" spans="2:12" x14ac:dyDescent="0.25">
      <c r="B21" s="7"/>
      <c r="C21" s="7"/>
      <c r="D21" s="7"/>
      <c r="E21" s="7">
        <f t="shared" si="0"/>
        <v>0</v>
      </c>
      <c r="F21" s="7" t="s">
        <v>93</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97</v>
      </c>
      <c r="C23" s="7">
        <v>1.95</v>
      </c>
      <c r="D23" s="7">
        <v>1.2</v>
      </c>
      <c r="E23" s="7">
        <f t="shared" si="0"/>
        <v>2.34</v>
      </c>
      <c r="F23" s="7" t="s">
        <v>98</v>
      </c>
      <c r="G23" s="7"/>
      <c r="H23" s="7"/>
      <c r="I23" s="7">
        <f t="shared" si="1"/>
        <v>0</v>
      </c>
      <c r="J23" s="7"/>
      <c r="K23" s="7"/>
      <c r="L23" s="7">
        <f t="shared" si="2"/>
        <v>0</v>
      </c>
    </row>
    <row r="24" spans="2:12" x14ac:dyDescent="0.25">
      <c r="B24" s="7" t="s">
        <v>99</v>
      </c>
      <c r="C24" s="7">
        <v>1.2</v>
      </c>
      <c r="D24" s="7">
        <v>1.95</v>
      </c>
      <c r="E24" s="7">
        <f t="shared" si="0"/>
        <v>2.34</v>
      </c>
      <c r="F24" s="7" t="s">
        <v>98</v>
      </c>
      <c r="G24" s="7"/>
      <c r="H24" s="7"/>
      <c r="I24" s="7">
        <f t="shared" si="1"/>
        <v>0</v>
      </c>
      <c r="J24" s="7"/>
      <c r="K24" s="7"/>
      <c r="L24" s="7">
        <f t="shared" si="2"/>
        <v>0</v>
      </c>
    </row>
    <row r="25" spans="2:12" x14ac:dyDescent="0.25">
      <c r="B25" s="7" t="s">
        <v>100</v>
      </c>
      <c r="C25" s="7"/>
      <c r="D25" s="7"/>
      <c r="E25" s="7">
        <f t="shared" si="0"/>
        <v>0</v>
      </c>
      <c r="F25" s="7" t="s">
        <v>98</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101</v>
      </c>
      <c r="C27" s="7">
        <v>1.6</v>
      </c>
      <c r="D27" s="7">
        <v>0.45</v>
      </c>
      <c r="E27" s="7">
        <f t="shared" si="0"/>
        <v>0.72000000000000008</v>
      </c>
      <c r="F27" s="7"/>
      <c r="G27" s="7"/>
      <c r="H27" s="7"/>
      <c r="I27" s="7">
        <f t="shared" si="1"/>
        <v>0</v>
      </c>
      <c r="J27" s="7"/>
      <c r="K27" s="7"/>
      <c r="L27" s="7">
        <f t="shared" si="2"/>
        <v>0</v>
      </c>
    </row>
    <row r="28" spans="2:12" x14ac:dyDescent="0.25">
      <c r="B28" s="7" t="s">
        <v>102</v>
      </c>
      <c r="C28" s="7"/>
      <c r="D28" s="7"/>
      <c r="E28" s="7">
        <f t="shared" si="0"/>
        <v>0</v>
      </c>
      <c r="F28" s="7"/>
      <c r="G28" s="7"/>
      <c r="H28" s="7"/>
      <c r="I28" s="7">
        <f t="shared" si="1"/>
        <v>0</v>
      </c>
      <c r="J28" s="7"/>
      <c r="K28" s="7"/>
      <c r="L28" s="7">
        <f t="shared" si="2"/>
        <v>0</v>
      </c>
    </row>
    <row r="29" spans="2:12" x14ac:dyDescent="0.25">
      <c r="B29" s="7" t="s">
        <v>103</v>
      </c>
      <c r="C29" s="7"/>
      <c r="D29" s="7"/>
      <c r="E29" s="7">
        <f t="shared" si="0"/>
        <v>0</v>
      </c>
      <c r="F29" s="7"/>
      <c r="G29" s="7"/>
      <c r="H29" s="7"/>
      <c r="I29" s="7">
        <f t="shared" si="1"/>
        <v>0</v>
      </c>
      <c r="J29" s="7"/>
      <c r="K29" s="7"/>
      <c r="L29" s="7">
        <f t="shared" si="2"/>
        <v>0</v>
      </c>
    </row>
    <row r="30" spans="2:12" x14ac:dyDescent="0.25">
      <c r="B30" s="7" t="s">
        <v>104</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65</v>
      </c>
      <c r="C34" s="7"/>
      <c r="D34" s="7">
        <f>E34*10.764</f>
        <v>333.41489999999999</v>
      </c>
      <c r="E34" s="7">
        <f>SUM(E6:E33)</f>
        <v>30.975000000000001</v>
      </c>
      <c r="F34" s="7"/>
      <c r="G34" s="7"/>
      <c r="H34" s="7">
        <f>I34*10.764</f>
        <v>0</v>
      </c>
      <c r="I34" s="7">
        <f>SUM(I6:I33)</f>
        <v>0</v>
      </c>
      <c r="J34" s="7"/>
      <c r="K34" s="7">
        <f>L34*10.764</f>
        <v>0</v>
      </c>
      <c r="L34" s="7">
        <f>SUM(L6:L33)</f>
        <v>0</v>
      </c>
    </row>
    <row r="36" spans="2:12" x14ac:dyDescent="0.25">
      <c r="D36">
        <f>D34+H34</f>
        <v>333.41489999999999</v>
      </c>
      <c r="E36">
        <f>E34+I34</f>
        <v>30.975000000000001</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Note</vt:lpstr>
      <vt:lpstr>Flat detail</vt:lpstr>
      <vt:lpstr>Report!Print_Area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2025-07-09T11:54:59Z</cp:lastPrinted>
  <dcterms:created xsi:type="dcterms:W3CDTF">2019-07-16T09:29:46Z</dcterms:created>
  <dcterms:modified xsi:type="dcterms:W3CDTF">2025-07-09T11:55:03Z</dcterms:modified>
</cp:coreProperties>
</file>