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July 25\Dump\"/>
    </mc:Choice>
  </mc:AlternateContent>
  <xr:revisionPtr revIDLastSave="0" documentId="13_ncr:1_{E4C5362D-2D7D-41E7-B135-00FCC0B26323}" xr6:coauthVersionLast="47" xr6:coauthVersionMax="47" xr10:uidLastSave="{00000000-0000-0000-0000-000000000000}"/>
  <bookViews>
    <workbookView xWindow="-120" yWindow="-120" windowWidth="20730" windowHeight="11160" xr2:uid="{00000000-000D-0000-FFFF-FFFF00000000}"/>
  </bookViews>
  <sheets>
    <sheet name="Report (2)" sheetId="1" r:id="rId1"/>
    <sheet name="Sheet1" sheetId="4" r:id="rId2"/>
    <sheet name="C%" sheetId="2" r:id="rId3"/>
    <sheet name="Flat detail" sheetId="3" r:id="rId4"/>
  </sheets>
  <definedNames>
    <definedName name="_xlnm.Print_Area" localSheetId="0">'Report (2)'!$A$1:$J$278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6" i="1" l="1"/>
  <c r="C64" i="1"/>
  <c r="F3" i="1" l="1"/>
  <c r="L68" i="1" l="1"/>
  <c r="L67" i="1"/>
  <c r="L66" i="1"/>
  <c r="I58" i="1"/>
  <c r="L61" i="1" l="1"/>
  <c r="D68" i="1"/>
  <c r="D64" i="1"/>
  <c r="L63" i="1"/>
  <c r="L64" i="1" s="1"/>
  <c r="L69" i="1" s="1"/>
  <c r="D69" i="1"/>
  <c r="D67" i="1"/>
  <c r="D63" i="1"/>
  <c r="D70" i="1"/>
  <c r="L62" i="1"/>
  <c r="C61" i="1" s="1"/>
  <c r="D61" i="1" s="1"/>
  <c r="L60" i="1"/>
  <c r="D66" i="1" l="1"/>
  <c r="D65" i="1"/>
  <c r="L65" i="1"/>
  <c r="L70" i="1" s="1"/>
  <c r="C62" i="1" s="1"/>
  <c r="F61" i="1" l="1"/>
  <c r="K57" i="1" s="1"/>
  <c r="C59" i="1" s="1"/>
  <c r="H61" i="1"/>
  <c r="D62" i="1"/>
  <c r="I117" i="1" l="1"/>
  <c r="C120" i="1"/>
  <c r="C15" i="1" l="1"/>
  <c r="G82" i="1"/>
  <c r="L172" i="1"/>
  <c r="L162" i="1"/>
  <c r="L144" i="1"/>
  <c r="D141" i="1"/>
  <c r="D182" i="1"/>
  <c r="D181" i="1"/>
  <c r="D180" i="1"/>
  <c r="D179" i="1"/>
  <c r="D178" i="1"/>
  <c r="D177" i="1"/>
  <c r="I174" i="1"/>
  <c r="D174" i="1"/>
  <c r="D172" i="1"/>
  <c r="D171" i="1"/>
  <c r="D170" i="1"/>
  <c r="D169" i="1"/>
  <c r="D168" i="1"/>
  <c r="D167" i="1"/>
  <c r="I164" i="1"/>
  <c r="D164" i="1"/>
  <c r="D156" i="1"/>
  <c r="D155" i="1"/>
  <c r="D162" i="1"/>
  <c r="D161" i="1"/>
  <c r="D160" i="1"/>
  <c r="D159" i="1"/>
  <c r="D158" i="1"/>
  <c r="D157" i="1"/>
  <c r="I154" i="1"/>
  <c r="I159" i="1" s="1"/>
  <c r="D154" i="1"/>
  <c r="D152" i="1"/>
  <c r="D151" i="1"/>
  <c r="D150" i="1"/>
  <c r="D149" i="1"/>
  <c r="D148" i="1"/>
  <c r="D147" i="1"/>
  <c r="L173" i="1" l="1"/>
  <c r="D146" i="1"/>
  <c r="D145" i="1"/>
  <c r="D144" i="1"/>
  <c r="I144" i="1"/>
  <c r="D138" i="1"/>
  <c r="D142" i="1"/>
  <c r="D137" i="1"/>
  <c r="D136" i="1"/>
  <c r="D134" i="1"/>
  <c r="D132" i="1"/>
  <c r="D131" i="1"/>
  <c r="D114" i="1"/>
  <c r="D115" i="1"/>
  <c r="D116" i="1"/>
  <c r="D117" i="1"/>
  <c r="D121" i="1"/>
  <c r="D122" i="1"/>
  <c r="D124" i="1"/>
  <c r="D125" i="1"/>
  <c r="D126" i="1"/>
  <c r="D127" i="1"/>
  <c r="D135" i="1"/>
  <c r="D96" i="1"/>
  <c r="D95" i="1"/>
  <c r="K95" i="1" s="1"/>
  <c r="D102" i="1"/>
  <c r="D101" i="1"/>
  <c r="D97" i="1"/>
  <c r="D94" i="1"/>
  <c r="D112" i="1"/>
  <c r="D111" i="1"/>
  <c r="D107" i="1"/>
  <c r="D104" i="1"/>
  <c r="F42" i="1"/>
  <c r="C82" i="1" l="1"/>
  <c r="D82" i="1"/>
  <c r="B7" i="2"/>
  <c r="G15" i="2" l="1"/>
  <c r="G16" i="2" s="1"/>
  <c r="C15" i="2" s="1"/>
  <c r="B15" i="2"/>
  <c r="H15" i="2"/>
  <c r="B16" i="2" s="1"/>
  <c r="D6" i="2"/>
  <c r="C5" i="2"/>
  <c r="B12" i="2" s="1"/>
  <c r="D201" i="1"/>
  <c r="G79" i="1"/>
  <c r="H48" i="1"/>
  <c r="C48" i="1"/>
  <c r="F43" i="1"/>
  <c r="D53" i="1" s="1"/>
  <c r="F7" i="1"/>
  <c r="B9" i="2" l="1"/>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<sst xmlns="http://schemas.openxmlformats.org/spreadsheetml/2006/main" count="455" uniqueCount="276">
  <si>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</si>
  <si>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</si>
  <si>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</si>
  <si>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</si>
  <si>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</si>
  <si>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</si>
  <si>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</si>
  <si>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</si>
  <si>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</si>
  <si>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</si>
  <si>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</si>
  <si>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</si>
  <si>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</si>
  <si>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</si>
  <si>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</si>
  <si>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</si>
  <si>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</si>
  <si>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</si>
  <si>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</si>
  <si>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</si>
  <si>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</si>
  <si>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</si>
  <si>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</si>
  <si>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</si>
  <si>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</si>
  <si>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</si>
  <si>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</si>
  <si>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</si>
  <si>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</si>
  <si>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</si>
  <si>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</si>
  <si>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</si>
  <si>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</si>
  <si>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</si>
  <si>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</si>
  <si>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</si>
  <si>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</si>
  <si>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</si>
  <si>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</si>
  <si>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</si>
  <si>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</si>
  <si>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</si>
  <si>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</si>
  <si>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</si>
  <si>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</si>
  <si>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</si>
  <si>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</si>
  <si>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</si>
  <si>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</si>
  <si>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</si>
  <si>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</si>
  <si>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</si>
  <si>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</si>
  <si>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</si>
  <si>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</si>
  <si>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</si>
  <si>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</si>
  <si>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</si>
  <si>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</si>
  <si>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</si>
  <si>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</si>
  <si>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</si>
  <si>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</si>
  <si>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</si>
  <si>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</si>
  <si>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</si>
  <si>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</si>
  <si>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</si>
  <si>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</si>
  <si>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</si>
  <si>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</si>
  <si>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</si>
  <si>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</si>
  <si>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</si>
  <si>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</si>
  <si>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</si>
  <si>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</si>
  <si>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</si>
  <si>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</si>
  <si>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</si>
  <si>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</si>
  <si>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</si>
  <si>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</si>
  <si>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</si>
  <si>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</si>
  <si>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</si>
  <si>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</si>
  <si>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</si>
  <si>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</si>
  <si>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</si>
  <si>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</si>
  <si>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</si>
  <si>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</si>
  <si>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</si>
  <si>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</si>
  <si>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</si>
  <si>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</si>
  <si>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</si>
  <si>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</si>
  <si>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</si>
  <si>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</si>
  <si>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</si>
  <si>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</si>
  <si>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</si>
  <si>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</si>
  <si>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</si>
  <si>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</si>
  <si>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</si>
  <si>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</si>
  <si>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</si>
  <si>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</si>
  <si>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</si>
  <si>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</si>
  <si>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</si>
  <si>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</si>
  <si>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</si>
  <si>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</si>
  <si>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</si>
  <si>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</si>
  <si>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</si>
  <si>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</si>
  <si>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</si>
  <si>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</si>
  <si>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</si>
  <si>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</si>
  <si>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</si>
  <si>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</si>
  <si>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</si>
  <si>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</si>
  <si>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</si>
  <si>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</si>
  <si>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</si>
  <si>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</si>
  <si>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</si>
  <si>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</si>
  <si>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</si>
  <si>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</si>
  <si>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</si>
  <si>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</si>
  <si>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</si>
  <si>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</si>
  <si>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</si>
  <si>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</si>
  <si>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</si>
  <si>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</si>
  <si>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</si>
  <si>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</si>
  <si>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</si>
  <si>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</si>
  <si>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</si>
  <si>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</si>
  <si>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</si>
  <si>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</si>
  <si>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</si>
  <si>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</si>
  <si>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</si>
  <si>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</si>
  <si>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</si>
  <si>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</si>
  <si>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</si>
  <si>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</si>
  <si>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</si>
  <si>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</si>
  <si>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</si>
  <si>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</si>
  <si>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</si>
  <si>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</si>
  <si>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</si>
  <si>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</si>
  <si>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</si>
  <si>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</si>
  <si>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</si>
  <si>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</si>
  <si>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</si>
  <si>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</si>
  <si>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Sanpada</t>
  </si>
  <si>
    <t>Rejuve 360 ­ Tower A</t>
  </si>
  <si>
    <t xml:space="preserve">M/s.L&amp;T Asian Realty Project LLP </t>
  </si>
  <si>
    <t>CTS No</t>
  </si>
  <si>
    <t>710A, 712A, 763A, 762A, 706-B/A, 706-B/B, 706-B/C, 706-B/D, 706-B/E, 706-B/F, 706-B/G, 706-B/H &amp; 706-B/J</t>
  </si>
  <si>
    <t>Nahur</t>
  </si>
  <si>
    <t xml:space="preserve">Mumbai </t>
  </si>
  <si>
    <t>Kurla</t>
  </si>
  <si>
    <t>About 3.3Km from Nahur Railway Station</t>
  </si>
  <si>
    <t>Lalbahadur Shastri Road</t>
  </si>
  <si>
    <t>Runwal Heights</t>
  </si>
  <si>
    <t>Open Plot</t>
  </si>
  <si>
    <t>Upper Class</t>
  </si>
  <si>
    <t>Developed</t>
  </si>
  <si>
    <t>CE/4813/BPES/AT</t>
  </si>
  <si>
    <t>18/10/2019.</t>
  </si>
  <si>
    <t xml:space="preserve">Material laying at Site: Bricks, Cement &amp; Steel etc. </t>
  </si>
  <si>
    <t>Wheather the construction is as per approved Building plan : Under Construction</t>
  </si>
  <si>
    <t>Building No.3</t>
  </si>
  <si>
    <t>Sector I</t>
  </si>
  <si>
    <t>1st Basement Floor is For Parking</t>
  </si>
  <si>
    <t>2nd Basement Floor is For Parking</t>
  </si>
  <si>
    <t>Ground Floor is For Parking</t>
  </si>
  <si>
    <t>1st To 7th Podium Floor is For Parking</t>
  </si>
  <si>
    <t>3BHK</t>
  </si>
  <si>
    <t>2BHK</t>
  </si>
  <si>
    <t>Ammenities</t>
  </si>
  <si>
    <t>1st Stilt Floor</t>
  </si>
  <si>
    <t xml:space="preserve">A Wing </t>
  </si>
  <si>
    <t>7th Podium Floor is For Parking &amp; Residential</t>
  </si>
  <si>
    <t>Refuge Area</t>
  </si>
  <si>
    <t>1st To 3rd Podium Floor is For Parking</t>
  </si>
  <si>
    <t>4th To 6th Podium Floor is For Parking &amp; Residential</t>
  </si>
  <si>
    <t>4th To 6th Podium Floor</t>
  </si>
  <si>
    <t>7th Podium Floor</t>
  </si>
  <si>
    <t>Entrance Lobby</t>
  </si>
  <si>
    <t xml:space="preserve">1st Stilt Floor is For Residential </t>
  </si>
  <si>
    <t>Ammenities (Part Terrace Area)</t>
  </si>
  <si>
    <t xml:space="preserve">2nd Stilt Floor is For Residential </t>
  </si>
  <si>
    <t xml:space="preserve">2nd Stilt Floor </t>
  </si>
  <si>
    <t xml:space="preserve">3rd Stilt Floor is For Residential </t>
  </si>
  <si>
    <t>Terrace Area</t>
  </si>
  <si>
    <t>2.5BHK</t>
  </si>
  <si>
    <t xml:space="preserve">3rd Stilt Floor </t>
  </si>
  <si>
    <t>1st To 3rd, 5th To 10th, 19th To 24th, 33rd To 38th, 47th To 52nd, 54th To 57th Floor</t>
  </si>
  <si>
    <t>3.5BHK</t>
  </si>
  <si>
    <t>12th To 17th, 26th To 31st &amp; 40th To 45th Floor</t>
  </si>
  <si>
    <t>4th, 11th, 18th, 25th, 32nd, 39th &amp; 46th Floor</t>
  </si>
  <si>
    <t>53rd Floor</t>
  </si>
  <si>
    <t xml:space="preserve">B, C, D &amp; E Wing </t>
  </si>
  <si>
    <t>No. of Flats</t>
  </si>
  <si>
    <t>Flats = 538</t>
  </si>
  <si>
    <t>Builder Saleable area</t>
  </si>
  <si>
    <t>Residential</t>
  </si>
  <si>
    <t>Name of the Project As per RERA</t>
  </si>
  <si>
    <t>Rejuve 360</t>
  </si>
  <si>
    <t>01 Wing</t>
  </si>
  <si>
    <t>A Wing = 2B + G + 7Podium + 3 Stilt + 1st To 57th Floor</t>
  </si>
  <si>
    <t xml:space="preserve">Wing A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</si>
  <si>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</si>
  <si>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</si>
  <si>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</si>
  <si>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</si>
  <si>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</si>
  <si>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</si>
  <si>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</si>
  <si>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</si>
  <si>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</si>
  <si>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</si>
  <si>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</si>
  <si>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</si>
  <si>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</si>
  <si>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</si>
  <si>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</si>
  <si>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</si>
  <si>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</si>
  <si>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</si>
  <si>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</si>
  <si>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</si>
  <si>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</si>
  <si>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</si>
  <si>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</si>
  <si>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</si>
  <si>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P51800023075</t>
  </si>
  <si>
    <t>31/12/2026.</t>
  </si>
  <si>
    <t>Nainesh Tambe</t>
  </si>
  <si>
    <t>https://goo.gl/maps/tid2xyWHphWVdxqz7</t>
  </si>
  <si>
    <t>Other Charges for 2BHK</t>
  </si>
  <si>
    <t>Other Charges for 3BHK &amp; 3.5BHK</t>
  </si>
  <si>
    <t>sanket</t>
  </si>
  <si>
    <t>costsheet</t>
  </si>
  <si>
    <t>Other Charges</t>
  </si>
  <si>
    <t>Location Link</t>
  </si>
  <si>
    <t>Office No. 1031, Wing J, Akshar Business Park, Plot No. 03 Sector 25, Near APMC Market,
Vashi, Navi Mumbai, Maharashtra 400703 TEL: 022-46090378/79/80                                                                                                                                        E mail : vsjcapf@gmail.com. Web site : www.vsjadon.com</t>
  </si>
  <si>
    <t>Contact Details ( Name &amp; Contact No.)</t>
  </si>
  <si>
    <t>Site Meet Person Contact Details ( Name &amp; Contact No.)</t>
  </si>
  <si>
    <t>CE/4813/BPES/AT/FCC/2/Amend 
Valid Up to: Further C.C. is granted for wing ‘A’ comprising of 2 level basements + stilt + 1st to 7th podium + 1st to 3rd upper stilt and 1st to 57th upper floors as per amended approved plan dated 27.06.2023 subject to timely renewal of B.G, SWM NOC, Workmen’s compensation policy and taking all sorts of precautions during construction and for air pollution.</t>
  </si>
  <si>
    <t>Valid upto date: 
02/01/2025</t>
  </si>
  <si>
    <t>Ms. Vidhi Sharma 8225936113
Mr Sharad Deokar Planning Manager 9011904402</t>
  </si>
  <si>
    <t>Gaurav Panchal</t>
  </si>
  <si>
    <t>1. Wing A -  Construction work is in process at the time of Visit. internal photographs not allowed. 
    Wing B, C, D &amp; E - Work not yet started.
2. We considered Saleable area as per Builder Area Sheet.
3. We considered Carpet area as per Approved Plan.
4. We considered Gross carpet area = Net carpet.
5. We have considered rate by verifying it from market inquire.
6. Car parking is subjected to authentic documentation.
7. As per site person information, rate is 15500/- per sq.ft on Builtup Area.
8. On RERA site only Wing A is registered so we have done APF of only A Wing even though we have received approved plan of B To E wing.
9. We have updated revised approved CC (on 04/07/2022).
10. Please provide Revised approved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</si>
</sst>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20"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7" fillId="0" borderId="0" xfId="0" applyFont="1" applyAlignment="1">
      <alignment horizontal="center" vertical="center"/>
    </xf>
    <xf numFmtId="1" fontId="8" fillId="0" borderId="4" xfId="1" applyNumberFormat="1" applyFont="1" applyFill="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Fill="1" applyBorder="1" applyAlignment="1">
      <alignment horizontal="center" vertical="center" wrapText="1"/>
    </xf>
    <xf numFmtId="0" fontId="0" fillId="3" borderId="4" xfId="0" applyFill="1" applyBorder="1"/>
    <xf numFmtId="0" fontId="0" fillId="0" borderId="9" xfId="0" applyBorder="1" applyAlignment="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3" fillId="0" borderId="4" xfId="1" applyNumberFormat="1" applyFont="1" applyFill="1" applyBorder="1" applyAlignment="1">
      <alignment horizontal="center" vertical="top" wrapText="1"/>
    </xf>
    <xf numFmtId="0" fontId="8" fillId="0" borderId="0" xfId="1" applyFont="1" applyBorder="1" applyAlignment="1">
      <alignment vertical="top"/>
    </xf>
    <xf numFmtId="0" fontId="8" fillId="0" borderId="0" xfId="1" applyFont="1" applyBorder="1" applyAlignment="1">
      <alignment vertical="top" wrapText="1"/>
    </xf>
    <xf numFmtId="0" fontId="10" fillId="0" borderId="0" xfId="1" applyFont="1"/>
    <xf numFmtId="0" fontId="6" fillId="2" borderId="4" xfId="1" applyFont="1" applyFill="1" applyBorder="1" applyAlignment="1">
      <alignment horizontal="left" vertical="top"/>
    </xf>
    <xf numFmtId="0" fontId="16" fillId="0" borderId="0" xfId="0" applyFont="1"/>
    <xf numFmtId="0" fontId="16" fillId="0" borderId="4" xfId="0" applyFont="1" applyBorder="1"/>
    <xf numFmtId="0" fontId="17" fillId="0" borderId="4" xfId="0" applyFont="1" applyFill="1" applyBorder="1" applyAlignment="1">
      <alignment horizontal="center"/>
    </xf>
    <xf numFmtId="0" fontId="17" fillId="0" borderId="0" xfId="0" applyFont="1" applyFill="1" applyBorder="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6" fillId="0" borderId="0" xfId="0"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0" fontId="16" fillId="0" borderId="0" xfId="0" applyFont="1" applyFill="1" applyBorder="1"/>
    <xf numFmtId="9" fontId="16" fillId="0" borderId="0" xfId="0" applyNumberFormat="1" applyFont="1"/>
    <xf numFmtId="0" fontId="16" fillId="0" borderId="0" xfId="0" applyFont="1" applyBorder="1" applyAlignment="1">
      <alignment horizontal="right"/>
    </xf>
    <xf numFmtId="1" fontId="6" fillId="0" borderId="4" xfId="1" applyNumberFormat="1" applyFont="1" applyFill="1" applyBorder="1" applyAlignment="1">
      <alignment horizontal="center" vertical="center" wrapText="1"/>
    </xf>
    <xf numFmtId="1" fontId="13" fillId="0" borderId="4" xfId="1" applyNumberFormat="1" applyFont="1" applyFill="1" applyBorder="1" applyAlignment="1">
      <alignment horizontal="center" vertical="center" wrapText="1"/>
    </xf>
    <xf numFmtId="0" fontId="13" fillId="0" borderId="0" xfId="0" applyFont="1"/>
    <xf numFmtId="0" fontId="7" fillId="0" borderId="0" xfId="1" applyFont="1" applyFill="1" applyBorder="1" applyProtection="1">
      <protection hidden="1"/>
    </xf>
    <xf numFmtId="0" fontId="7" fillId="0" borderId="0" xfId="1" applyFont="1" applyBorder="1" applyProtection="1">
      <protection hidden="1"/>
    </xf>
    <xf numFmtId="0" fontId="13" fillId="0" borderId="18" xfId="1" applyFont="1" applyFill="1" applyBorder="1" applyAlignment="1" applyProtection="1">
      <alignment horizontal="center" vertical="top"/>
      <protection locked="0"/>
    </xf>
    <xf numFmtId="0" fontId="13" fillId="0" borderId="4" xfId="1" applyFont="1" applyFill="1" applyBorder="1" applyAlignment="1" applyProtection="1">
      <alignment horizontal="center" vertical="top"/>
      <protection locked="0"/>
    </xf>
    <xf numFmtId="0" fontId="16" fillId="0" borderId="0" xfId="0" applyFont="1" applyFill="1" applyBorder="1" applyProtection="1">
      <protection hidden="1"/>
    </xf>
    <xf numFmtId="0" fontId="7" fillId="0" borderId="0" xfId="1" applyFont="1" applyBorder="1"/>
    <xf numFmtId="0" fontId="16" fillId="0" borderId="0" xfId="0" applyNumberFormat="1" applyFont="1" applyBorder="1" applyProtection="1">
      <protection hidden="1"/>
    </xf>
    <xf numFmtId="1" fontId="0" fillId="0" borderId="0" xfId="0" applyNumberFormat="1" applyBorder="1"/>
    <xf numFmtId="1" fontId="0" fillId="0" borderId="0" xfId="0" applyNumberFormat="1" applyBorder="1" applyAlignment="1">
      <alignment horizontal="right"/>
    </xf>
    <xf numFmtId="0" fontId="13" fillId="0" borderId="1" xfId="1" applyFont="1" applyFill="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3" xfId="1" applyFont="1" applyBorder="1" applyAlignment="1" applyProtection="1">
      <alignment horizontal="center" wrapText="1"/>
      <protection locked="0"/>
    </xf>
    <xf numFmtId="165" fontId="6" fillId="2" borderId="4" xfId="1" applyNumberFormat="1" applyFont="1" applyFill="1" applyBorder="1" applyAlignment="1">
      <alignment horizontal="left" vertical="top"/>
    </xf>
    <xf numFmtId="164" fontId="7" fillId="0" borderId="0" xfId="1" applyNumberFormat="1" applyFont="1" applyAlignment="1">
      <alignment horizontal="center" vertical="center"/>
    </xf>
    <xf numFmtId="0" fontId="7" fillId="3" borderId="0" xfId="1" applyFont="1" applyFill="1"/>
    <xf numFmtId="14" fontId="7" fillId="3" borderId="0" xfId="1" applyNumberFormat="1" applyFont="1" applyFill="1"/>
    <xf numFmtId="0" fontId="13" fillId="0" borderId="1" xfId="1" applyFont="1" applyFill="1" applyBorder="1" applyAlignment="1">
      <alignment horizontal="left" vertical="top" wrapText="1"/>
    </xf>
    <xf numFmtId="0" fontId="13" fillId="0" borderId="2" xfId="1" applyFont="1" applyFill="1" applyBorder="1" applyAlignment="1">
      <alignment horizontal="left" vertical="top" wrapText="1"/>
    </xf>
    <xf numFmtId="0" fontId="13" fillId="0" borderId="3" xfId="1" applyFont="1" applyFill="1" applyBorder="1" applyAlignment="1">
      <alignment horizontal="left" vertical="top" wrapText="1"/>
    </xf>
    <xf numFmtId="0" fontId="6" fillId="0" borderId="1" xfId="1" applyFont="1" applyFill="1" applyBorder="1" applyAlignment="1">
      <alignment horizontal="left" vertical="top"/>
    </xf>
    <xf numFmtId="0" fontId="6" fillId="0" borderId="2" xfId="1" applyFont="1" applyFill="1" applyBorder="1" applyAlignment="1">
      <alignment horizontal="left" vertical="top"/>
    </xf>
    <xf numFmtId="0" fontId="6" fillId="0" borderId="3" xfId="1" applyFont="1" applyFill="1" applyBorder="1" applyAlignment="1">
      <alignment horizontal="left" vertical="top"/>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19" fillId="0" borderId="1" xfId="5" applyFill="1" applyBorder="1" applyAlignment="1">
      <alignment horizontal="left" vertical="top"/>
    </xf>
    <xf numFmtId="1" fontId="6" fillId="0" borderId="4" xfId="1" applyNumberFormat="1" applyFont="1" applyFill="1" applyBorder="1" applyAlignment="1">
      <alignment horizontal="center" vertical="center" wrapText="1"/>
    </xf>
    <xf numFmtId="164" fontId="6" fillId="0" borderId="1" xfId="1" applyNumberFormat="1" applyFont="1" applyFill="1" applyBorder="1" applyAlignment="1">
      <alignment horizontal="left" vertical="top"/>
    </xf>
    <xf numFmtId="164" fontId="6" fillId="0" borderId="2" xfId="1" applyNumberFormat="1" applyFont="1" applyFill="1" applyBorder="1" applyAlignment="1">
      <alignment horizontal="left" vertical="top"/>
    </xf>
    <xf numFmtId="164" fontId="6" fillId="0" borderId="3" xfId="1" applyNumberFormat="1" applyFont="1" applyFill="1" applyBorder="1" applyAlignment="1">
      <alignment horizontal="left" vertical="top"/>
    </xf>
    <xf numFmtId="2" fontId="6" fillId="0" borderId="1" xfId="1" applyNumberFormat="1" applyFont="1" applyFill="1" applyBorder="1" applyAlignment="1">
      <alignment horizontal="left" vertical="top"/>
    </xf>
    <xf numFmtId="2" fontId="6" fillId="0" borderId="2" xfId="1" applyNumberFormat="1" applyFont="1" applyFill="1" applyBorder="1" applyAlignment="1">
      <alignment horizontal="left" vertical="top"/>
    </xf>
    <xf numFmtId="2" fontId="6" fillId="0" borderId="3" xfId="1" applyNumberFormat="1" applyFont="1" applyFill="1" applyBorder="1" applyAlignment="1">
      <alignment horizontal="left" vertical="top"/>
    </xf>
    <xf numFmtId="0" fontId="13" fillId="0" borderId="1" xfId="1" applyFont="1" applyFill="1" applyBorder="1" applyAlignment="1">
      <alignment horizontal="left" vertical="top"/>
    </xf>
    <xf numFmtId="0" fontId="13" fillId="0" borderId="2" xfId="1" applyFont="1" applyFill="1" applyBorder="1" applyAlignment="1">
      <alignment horizontal="left" vertical="top"/>
    </xf>
    <xf numFmtId="0" fontId="13" fillId="0" borderId="3" xfId="1" applyFont="1" applyFill="1" applyBorder="1" applyAlignment="1">
      <alignment horizontal="left" vertical="top"/>
    </xf>
    <xf numFmtId="0" fontId="8" fillId="0" borderId="1" xfId="1" applyFont="1" applyFill="1" applyBorder="1" applyAlignment="1">
      <alignment horizontal="left" vertical="top"/>
    </xf>
    <xf numFmtId="0" fontId="8" fillId="0" borderId="2" xfId="1" applyFont="1" applyFill="1" applyBorder="1" applyAlignment="1">
      <alignment horizontal="left" vertical="top"/>
    </xf>
    <xf numFmtId="0" fontId="8" fillId="0" borderId="3" xfId="1" applyFont="1" applyFill="1" applyBorder="1" applyAlignment="1">
      <alignment horizontal="left" vertical="top"/>
    </xf>
    <xf numFmtId="1" fontId="6" fillId="0" borderId="5" xfId="1" applyNumberFormat="1" applyFont="1" applyFill="1" applyBorder="1" applyAlignment="1">
      <alignment horizontal="center" vertical="center" wrapText="1"/>
    </xf>
    <xf numFmtId="1" fontId="6" fillId="0" borderId="7" xfId="1" applyNumberFormat="1" applyFont="1" applyFill="1" applyBorder="1" applyAlignment="1">
      <alignment horizontal="center" vertical="center" wrapText="1"/>
    </xf>
    <xf numFmtId="1" fontId="6" fillId="0" borderId="11" xfId="1" applyNumberFormat="1" applyFont="1" applyFill="1" applyBorder="1" applyAlignment="1">
      <alignment horizontal="center" vertical="center" wrapText="1"/>
    </xf>
    <xf numFmtId="1" fontId="6" fillId="0" borderId="12" xfId="1" applyNumberFormat="1" applyFont="1" applyFill="1" applyBorder="1" applyAlignment="1">
      <alignment horizontal="center" vertical="center" wrapText="1"/>
    </xf>
    <xf numFmtId="1" fontId="6" fillId="0" borderId="8" xfId="1" applyNumberFormat="1" applyFont="1" applyFill="1" applyBorder="1" applyAlignment="1">
      <alignment horizontal="center" vertical="center" wrapText="1"/>
    </xf>
    <xf numFmtId="1" fontId="6" fillId="0" borderId="10" xfId="1" applyNumberFormat="1" applyFont="1" applyFill="1" applyBorder="1" applyAlignment="1">
      <alignment horizontal="center" vertical="center" wrapText="1"/>
    </xf>
    <xf numFmtId="1" fontId="8" fillId="0" borderId="1" xfId="1" applyNumberFormat="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 fontId="8" fillId="0" borderId="3" xfId="1" applyNumberFormat="1" applyFont="1" applyFill="1" applyBorder="1" applyAlignment="1">
      <alignment horizontal="center" vertical="center" wrapText="1"/>
    </xf>
    <xf numFmtId="1" fontId="6" fillId="0" borderId="1" xfId="1" applyNumberFormat="1" applyFont="1" applyFill="1" applyBorder="1" applyAlignment="1">
      <alignment horizontal="center" vertical="center" wrapText="1"/>
    </xf>
    <xf numFmtId="1" fontId="6" fillId="0" borderId="3" xfId="1" applyNumberFormat="1" applyFont="1" applyFill="1" applyBorder="1" applyAlignment="1">
      <alignment horizontal="center" vertical="center" wrapText="1"/>
    </xf>
    <xf numFmtId="1" fontId="6" fillId="0" borderId="6"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wrapText="1"/>
    </xf>
    <xf numFmtId="1" fontId="6" fillId="0" borderId="9" xfId="1" applyNumberFormat="1" applyFont="1" applyFill="1" applyBorder="1" applyAlignment="1">
      <alignment horizontal="center" vertical="center"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1"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3" xfId="1" applyFont="1" applyFill="1" applyBorder="1" applyAlignment="1">
      <alignment horizontal="left" vertical="top" wrapText="1"/>
    </xf>
    <xf numFmtId="1" fontId="8" fillId="0" borderId="4" xfId="0" applyNumberFormat="1" applyFont="1" applyFill="1" applyBorder="1" applyAlignment="1">
      <alignment horizontal="left" vertical="top" wrapText="1"/>
    </xf>
    <xf numFmtId="0" fontId="14" fillId="0" borderId="4" xfId="2" applyFont="1" applyBorder="1" applyAlignment="1">
      <alignment horizontal="left"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8" fillId="0" borderId="1" xfId="1" applyFont="1" applyFill="1" applyBorder="1" applyAlignment="1">
      <alignment horizontal="center" vertical="top"/>
    </xf>
    <xf numFmtId="0" fontId="8" fillId="0" borderId="2" xfId="1" applyFont="1" applyFill="1" applyBorder="1" applyAlignment="1">
      <alignment horizontal="center" vertical="top"/>
    </xf>
    <xf numFmtId="0" fontId="8" fillId="0" borderId="3" xfId="1" applyFont="1" applyFill="1" applyBorder="1" applyAlignment="1">
      <alignment horizontal="center" vertical="top"/>
    </xf>
    <xf numFmtId="1" fontId="8" fillId="0" borderId="1" xfId="1" applyNumberFormat="1" applyFont="1" applyFill="1" applyBorder="1" applyAlignment="1">
      <alignment horizontal="center" vertical="top" wrapText="1"/>
    </xf>
    <xf numFmtId="1" fontId="8" fillId="0" borderId="3" xfId="1" applyNumberFormat="1" applyFont="1" applyFill="1" applyBorder="1" applyAlignment="1">
      <alignment horizontal="center" vertical="top" wrapText="1"/>
    </xf>
    <xf numFmtId="1" fontId="8" fillId="0" borderId="1" xfId="0" applyNumberFormat="1"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top" wrapText="1"/>
    </xf>
    <xf numFmtId="1" fontId="8" fillId="0" borderId="3" xfId="0" applyNumberFormat="1" applyFont="1" applyFill="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Fill="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Fill="1" applyBorder="1" applyAlignment="1">
      <alignment horizontal="center" vertical="top" wrapText="1"/>
    </xf>
    <xf numFmtId="1" fontId="6" fillId="0" borderId="2" xfId="0" applyNumberFormat="1" applyFont="1" applyFill="1" applyBorder="1" applyAlignment="1">
      <alignment horizontal="center" vertical="top" wrapText="1"/>
    </xf>
    <xf numFmtId="1" fontId="6" fillId="0" borderId="3" xfId="0" applyNumberFormat="1" applyFont="1" applyFill="1" applyBorder="1" applyAlignment="1">
      <alignment horizontal="center" vertical="top" wrapText="1"/>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8" fillId="0" borderId="1" xfId="1" applyFont="1" applyFill="1" applyBorder="1" applyAlignment="1">
      <alignment vertical="top"/>
    </xf>
    <xf numFmtId="0" fontId="8" fillId="0" borderId="2" xfId="1" applyFont="1" applyFill="1" applyBorder="1" applyAlignment="1">
      <alignment vertical="top"/>
    </xf>
    <xf numFmtId="0" fontId="8" fillId="0" borderId="3" xfId="1" applyFont="1" applyFill="1" applyBorder="1" applyAlignment="1">
      <alignment vertical="top"/>
    </xf>
    <xf numFmtId="0" fontId="6" fillId="0" borderId="1" xfId="1" applyFont="1" applyFill="1" applyBorder="1" applyAlignment="1">
      <alignment horizontal="center" vertical="top"/>
    </xf>
    <xf numFmtId="0" fontId="6" fillId="0" borderId="3" xfId="1" applyFont="1" applyFill="1" applyBorder="1" applyAlignment="1">
      <alignment horizontal="center" vertical="top"/>
    </xf>
    <xf numFmtId="0" fontId="13" fillId="0" borderId="1" xfId="1" applyFont="1" applyFill="1" applyBorder="1" applyAlignment="1">
      <alignment horizontal="center" vertical="top" wrapText="1"/>
    </xf>
    <xf numFmtId="0" fontId="13" fillId="0" borderId="3" xfId="1" applyFont="1" applyFill="1" applyBorder="1" applyAlignment="1">
      <alignment horizontal="center" vertical="top" wrapText="1"/>
    </xf>
    <xf numFmtId="0" fontId="13" fillId="0" borderId="2" xfId="1" applyFont="1" applyFill="1" applyBorder="1" applyAlignment="1">
      <alignment horizontal="center" vertical="top" wrapText="1"/>
    </xf>
    <xf numFmtId="0" fontId="8" fillId="2" borderId="1" xfId="1" applyFont="1" applyFill="1" applyBorder="1" applyAlignment="1">
      <alignment horizontal="left" vertical="top"/>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14" fillId="0" borderId="1" xfId="1" applyFont="1" applyFill="1" applyBorder="1" applyAlignment="1">
      <alignment horizontal="left" vertical="top"/>
    </xf>
    <xf numFmtId="0" fontId="14" fillId="0" borderId="3" xfId="1" applyFont="1" applyFill="1" applyBorder="1" applyAlignment="1">
      <alignment horizontal="left" vertical="top"/>
    </xf>
    <xf numFmtId="0" fontId="14" fillId="0" borderId="1"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14" xfId="1" applyFont="1" applyFill="1" applyBorder="1" applyAlignment="1" applyProtection="1">
      <alignment horizontal="center" vertical="top" wrapText="1"/>
      <protection locked="0"/>
    </xf>
    <xf numFmtId="0" fontId="14" fillId="0" borderId="15" xfId="1" applyFont="1" applyFill="1" applyBorder="1" applyAlignment="1" applyProtection="1">
      <alignment horizontal="center" vertical="top" wrapText="1"/>
      <protection locked="0"/>
    </xf>
    <xf numFmtId="0" fontId="14" fillId="0" borderId="16" xfId="1" applyFont="1" applyFill="1" applyBorder="1" applyAlignment="1" applyProtection="1">
      <alignment horizontal="left" vertical="top" wrapText="1"/>
      <protection locked="0"/>
    </xf>
    <xf numFmtId="0" fontId="14" fillId="0" borderId="17" xfId="1" applyFont="1" applyFill="1" applyBorder="1" applyAlignment="1" applyProtection="1">
      <alignment horizontal="left" vertical="top" wrapText="1"/>
      <protection locked="0"/>
    </xf>
    <xf numFmtId="0" fontId="13" fillId="0" borderId="4" xfId="1" applyFont="1" applyFill="1" applyBorder="1" applyAlignment="1" applyProtection="1">
      <alignment horizontal="center" vertical="top"/>
      <protection locked="0"/>
    </xf>
    <xf numFmtId="0" fontId="13" fillId="0" borderId="19" xfId="1" applyFont="1" applyFill="1" applyBorder="1" applyAlignment="1" applyProtection="1">
      <alignment horizontal="center" vertical="top"/>
      <protection locked="0"/>
    </xf>
    <xf numFmtId="0" fontId="14" fillId="0" borderId="18"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4" xfId="1" applyFont="1" applyFill="1" applyBorder="1" applyAlignment="1" applyProtection="1">
      <alignment horizontal="left" vertical="top" wrapText="1"/>
      <protection locked="0"/>
    </xf>
    <xf numFmtId="0" fontId="14" fillId="0" borderId="19" xfId="1" applyFont="1" applyFill="1" applyBorder="1" applyAlignment="1" applyProtection="1">
      <alignment horizontal="left" vertical="top" wrapText="1"/>
      <protection locked="0"/>
    </xf>
    <xf numFmtId="0" fontId="13" fillId="0" borderId="20" xfId="1" applyFont="1" applyBorder="1" applyAlignment="1" applyProtection="1">
      <alignment horizontal="center" vertical="top"/>
      <protection locked="0"/>
    </xf>
    <xf numFmtId="0" fontId="13" fillId="0" borderId="2" xfId="1" applyFont="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3" fillId="0" borderId="18"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0" fontId="6" fillId="0" borderId="8"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4" xfId="1" applyFont="1" applyFill="1" applyBorder="1" applyAlignment="1">
      <alignment horizontal="left" vertical="top"/>
    </xf>
    <xf numFmtId="14" fontId="6" fillId="0" borderId="4" xfId="1" applyNumberFormat="1" applyFont="1" applyFill="1" applyBorder="1" applyAlignment="1">
      <alignment horizontal="center" vertical="top"/>
    </xf>
    <xf numFmtId="0" fontId="6" fillId="0" borderId="4" xfId="1" applyFont="1" applyFill="1" applyBorder="1" applyAlignment="1">
      <alignment horizontal="center" vertical="top"/>
    </xf>
    <xf numFmtId="0" fontId="7" fillId="0" borderId="3" xfId="1" applyFont="1" applyBorder="1" applyAlignment="1">
      <alignment horizontal="left"/>
    </xf>
    <xf numFmtId="2" fontId="6" fillId="0" borderId="1" xfId="1" applyNumberFormat="1" applyFont="1" applyFill="1" applyBorder="1" applyAlignment="1">
      <alignment horizontal="left" vertical="top" wrapText="1"/>
    </xf>
    <xf numFmtId="2" fontId="6" fillId="0" borderId="2" xfId="1" applyNumberFormat="1" applyFont="1" applyFill="1" applyBorder="1" applyAlignment="1">
      <alignment horizontal="left" vertical="top" wrapText="1"/>
    </xf>
    <xf numFmtId="2" fontId="6" fillId="0" borderId="3" xfId="1" applyNumberFormat="1" applyFont="1" applyFill="1" applyBorder="1" applyAlignment="1">
      <alignment horizontal="left" vertical="top" wrapText="1"/>
    </xf>
    <xf numFmtId="0" fontId="4" fillId="2" borderId="4"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0" borderId="1" xfId="1" applyFont="1" applyFill="1" applyBorder="1" applyAlignment="1">
      <alignment horizontal="center" vertical="top" wrapText="1"/>
    </xf>
    <xf numFmtId="0" fontId="6" fillId="0" borderId="3" xfId="1" applyFont="1" applyFill="1" applyBorder="1" applyAlignment="1">
      <alignment horizontal="center" vertical="top" wrapText="1"/>
    </xf>
    <xf numFmtId="0" fontId="13" fillId="0" borderId="4" xfId="1" applyFont="1" applyFill="1" applyBorder="1" applyAlignment="1">
      <alignment horizontal="left" vertical="top"/>
    </xf>
    <xf numFmtId="0" fontId="6" fillId="0" borderId="5" xfId="1" applyFont="1" applyFill="1" applyBorder="1" applyAlignment="1">
      <alignment horizontal="left" vertical="top" wrapText="1"/>
    </xf>
    <xf numFmtId="0" fontId="6" fillId="0" borderId="7" xfId="1" applyFont="1" applyFill="1" applyBorder="1" applyAlignment="1">
      <alignment horizontal="left" vertical="top" wrapText="1"/>
    </xf>
    <xf numFmtId="0" fontId="7" fillId="0" borderId="1"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vertical="center" wrapText="1"/>
      <protection locked="0"/>
    </xf>
    <xf numFmtId="0" fontId="7" fillId="0" borderId="3" xfId="1" applyFont="1" applyFill="1" applyBorder="1" applyAlignment="1" applyProtection="1">
      <alignment horizontal="left" vertical="center" wrapText="1"/>
      <protection locked="0"/>
    </xf>
    <xf numFmtId="0" fontId="6" fillId="2" borderId="4" xfId="1" applyFont="1" applyFill="1" applyBorder="1" applyAlignment="1">
      <alignment horizontal="left" vertical="top"/>
    </xf>
    <xf numFmtId="0" fontId="6" fillId="0" borderId="4"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6" fillId="0" borderId="8" xfId="1" applyFont="1" applyFill="1" applyBorder="1" applyAlignment="1">
      <alignment horizontal="left" vertical="top"/>
    </xf>
    <xf numFmtId="0" fontId="6" fillId="0" borderId="9" xfId="1" applyFont="1" applyFill="1" applyBorder="1" applyAlignment="1">
      <alignment horizontal="left" vertical="top"/>
    </xf>
    <xf numFmtId="0" fontId="6" fillId="0" borderId="10" xfId="1" applyFont="1" applyFill="1" applyBorder="1" applyAlignment="1">
      <alignment horizontal="left" vertical="top"/>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6" fillId="0" borderId="4" xfId="1" applyFont="1" applyBorder="1" applyAlignment="1">
      <alignment horizontal="left" vertical="top" wrapText="1"/>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Border="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4" fillId="0" borderId="4" xfId="1" applyFont="1" applyBorder="1" applyAlignment="1">
      <alignment horizontal="center" vertical="top" wrapText="1"/>
    </xf>
    <xf numFmtId="0" fontId="18" fillId="0" borderId="4" xfId="1" applyFont="1" applyBorder="1" applyAlignment="1">
      <alignment horizontal="center" vertical="top" wrapText="1"/>
    </xf>
    <xf numFmtId="0" fontId="13" fillId="0" borderId="4" xfId="1" applyFont="1" applyBorder="1" applyAlignment="1">
      <alignment horizontal="left"/>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13" fillId="0" borderId="1"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wrapText="1"/>
      <protection locked="0"/>
    </xf>
    <xf numFmtId="0" fontId="13" fillId="0" borderId="3" xfId="1" applyFont="1" applyFill="1" applyBorder="1" applyAlignment="1" applyProtection="1">
      <alignment horizontal="left" vertical="center" wrapText="1"/>
      <protection locked="0"/>
    </xf>
    <xf numFmtId="1" fontId="13" fillId="0" borderId="1" xfId="1" applyNumberFormat="1" applyFont="1" applyFill="1" applyBorder="1" applyAlignment="1">
      <alignment horizontal="center" vertical="center" wrapText="1"/>
    </xf>
    <xf numFmtId="1" fontId="13" fillId="0" borderId="3" xfId="1" applyNumberFormat="1" applyFont="1" applyFill="1" applyBorder="1" applyAlignment="1">
      <alignment horizontal="center" vertical="center" wrapText="1"/>
    </xf>
    <xf numFmtId="1" fontId="6" fillId="0" borderId="2" xfId="1" applyNumberFormat="1" applyFont="1" applyFill="1" applyBorder="1" applyAlignment="1">
      <alignment horizontal="center" vertical="center" wrapText="1"/>
    </xf>
    <xf numFmtId="9" fontId="13" fillId="2" borderId="4" xfId="1" applyNumberFormat="1" applyFont="1" applyFill="1" applyBorder="1" applyAlignment="1" applyProtection="1">
      <alignment horizontal="center" vertical="center" wrapText="1"/>
      <protection hidden="1"/>
    </xf>
    <xf numFmtId="9" fontId="13" fillId="2" borderId="23" xfId="1" applyNumberFormat="1" applyFont="1" applyFill="1" applyBorder="1" applyAlignment="1" applyProtection="1">
      <alignment horizontal="center" vertical="center" wrapText="1"/>
      <protection hidden="1"/>
    </xf>
    <xf numFmtId="9" fontId="13" fillId="2" borderId="19" xfId="1" applyNumberFormat="1" applyFont="1" applyFill="1" applyBorder="1" applyAlignment="1" applyProtection="1">
      <alignment horizontal="center" vertical="center" wrapText="1"/>
      <protection hidden="1"/>
    </xf>
    <xf numFmtId="9" fontId="13" fillId="2" borderId="24" xfId="1" applyNumberFormat="1" applyFont="1" applyFill="1" applyBorder="1" applyAlignment="1" applyProtection="1">
      <alignment horizontal="center" vertical="center" wrapText="1"/>
      <protection hidden="1"/>
    </xf>
    <xf numFmtId="0" fontId="13" fillId="0" borderId="18" xfId="1"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vertical="top" wrapText="1"/>
      <protection locked="0"/>
    </xf>
    <xf numFmtId="0" fontId="13" fillId="0" borderId="21" xfId="1" applyFont="1" applyFill="1" applyBorder="1" applyAlignment="1" applyProtection="1">
      <alignment horizontal="center" vertical="top"/>
      <protection locked="0"/>
    </xf>
    <xf numFmtId="0" fontId="13" fillId="0" borderId="22" xfId="1" applyFont="1" applyFill="1" applyBorder="1" applyAlignment="1" applyProtection="1">
      <alignment horizontal="center" vertical="top"/>
      <protection locked="0"/>
    </xf>
    <xf numFmtId="0" fontId="16" fillId="0" borderId="4" xfId="0" applyFont="1" applyBorder="1" applyAlignment="1">
      <alignment horizontal="center"/>
    </xf>
    <xf numFmtId="0" fontId="16" fillId="3" borderId="4" xfId="0" applyFont="1" applyFill="1" applyBorder="1" applyAlignment="1">
      <alignment horizontal="center"/>
    </xf>
    <xf numFmtId="0" fontId="16" fillId="0" borderId="4" xfId="0" applyFont="1" applyBorder="1" applyAlignment="1">
      <alignment horizontal="left"/>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cellXfs>
  <cellStyles count="6">
    <cellStyle name="Excel Built-in Normal" xfId="2" xr:uid="{00000000-0005-0000-0000-000000000000}"/>
    <cellStyle name="Hyperlink" xfId="5" builtinId="8"/>
    <cellStyle name="Normal" xfId="0" builtinId="0"/>
    <cellStyle name="Normal 2" xfId="3" xr:uid="{00000000-0005-0000-0000-000003000000}"/>
    <cellStyle name="Normal 3" xfId="1" xr:uid="{00000000-0005-0000-0000-000004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234552</xdr:colOff>
      <xdr:row>259</xdr:row>
      <xdr:rowOff>52389</xdr:rowOff>
    </xdr:from>
    <xdr:to>
      <xdr:col>9</xdr:col>
      <xdr:colOff>19138</xdr:colOff>
      <xdr:row>277</xdr:row>
      <xdr:rowOff>51940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34552" y="58017967"/>
          <a:ext cx="5809149" cy="3642863"/>
        </a:xfrm>
        <a:prstGeom prst="rect">
          <a:avLst/>
        </a:prstGeom>
        <a:ln>
          <a:solidFill>
            <a:schemeClr val="tx1"/>
          </a:solidFill>
        </a:ln>
      </xdr:spPr>
    </xdr:pic>
    <xdr:clientData/>
  </xdr:twoCellAnchor>
  <xdr:twoCellAnchor editAs="oneCell">
    <xdr:from>
      <xdr:col>0</xdr:col>
      <xdr:colOff>251012</xdr:colOff>
      <xdr:row>240</xdr:row>
      <xdr:rowOff>168088</xdr:rowOff>
    </xdr:from>
    <xdr:to>
      <xdr:col>9</xdr:col>
      <xdr:colOff>16548</xdr:colOff>
      <xdr:row>258</xdr:row>
      <xdr:rowOff>165958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51012" y="52712470"/>
          <a:ext cx="6209613" cy="3628575"/>
        </a:xfrm>
        <a:prstGeom prst="rect">
          <a:avLst/>
        </a:prstGeom>
        <a:ln>
          <a:solidFill>
            <a:schemeClr val="tx1"/>
          </a:solidFill>
        </a:ln>
      </xdr:spPr>
    </xdr:pic>
    <xdr:clientData/>
  </xdr:twoCellAnchor>
  <xdr:twoCellAnchor editAs="oneCell">
    <xdr:from>
      <xdr:col>17</xdr:col>
      <xdr:colOff>460713</xdr:colOff>
      <xdr:row>221</xdr:row>
      <xdr:rowOff>169388</xdr:rowOff>
    </xdr:from>
    <xdr:to>
      <xdr:col>20</xdr:col>
      <xdr:colOff>175206</xdr:colOff>
      <xdr:row>232</xdr:row>
      <xdr:rowOff>21113</xdr:rowOff>
    </xdr:to>
    <xdr:pic>
      <xdr:nvPicPr>
        <xdr:cNvPr id="10" name="Picture 9" descr="https://vsjcllp.vsjadon.com/upload/insp-214444-1525.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2195513" y="49880363"/>
          <a:ext cx="1543293" cy="205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542925</xdr:colOff>
      <xdr:row>200</xdr:row>
      <xdr:rowOff>61912</xdr:rowOff>
    </xdr:from>
    <xdr:to>
      <xdr:col>14</xdr:col>
      <xdr:colOff>500896</xdr:colOff>
      <xdr:row>221</xdr:row>
      <xdr:rowOff>83025</xdr:rowOff>
    </xdr:to>
    <xdr:pic>
      <xdr:nvPicPr>
        <xdr:cNvPr id="11" name="Picture 10" descr="https://vsjcllp.vsjadon.com/upload/insp-214444-843.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7239000" y="45581887"/>
          <a:ext cx="3167896" cy="42121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571501</xdr:colOff>
      <xdr:row>221</xdr:row>
      <xdr:rowOff>176213</xdr:rowOff>
    </xdr:from>
    <xdr:to>
      <xdr:col>12</xdr:col>
      <xdr:colOff>266944</xdr:colOff>
      <xdr:row>232</xdr:row>
      <xdr:rowOff>27938</xdr:rowOff>
    </xdr:to>
    <xdr:pic>
      <xdr:nvPicPr>
        <xdr:cNvPr id="12" name="Picture 11" descr="https://vsjcllp.vsjadon.com/upload/insp-214444-849.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267576" y="49887188"/>
          <a:ext cx="1543293" cy="205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38101</xdr:colOff>
      <xdr:row>221</xdr:row>
      <xdr:rowOff>171450</xdr:rowOff>
    </xdr:from>
    <xdr:to>
      <xdr:col>17</xdr:col>
      <xdr:colOff>355764</xdr:colOff>
      <xdr:row>232</xdr:row>
      <xdr:rowOff>23175</xdr:rowOff>
    </xdr:to>
    <xdr:pic>
      <xdr:nvPicPr>
        <xdr:cNvPr id="15" name="Picture 14" descr="https://vsjcllp.vsjadon.com/upload/insp-214444-871.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553701" y="49882425"/>
          <a:ext cx="1536863" cy="205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598926</xdr:colOff>
      <xdr:row>200</xdr:row>
      <xdr:rowOff>55087</xdr:rowOff>
    </xdr:from>
    <xdr:to>
      <xdr:col>20</xdr:col>
      <xdr:colOff>109222</xdr:colOff>
      <xdr:row>221</xdr:row>
      <xdr:rowOff>76200</xdr:rowOff>
    </xdr:to>
    <xdr:pic>
      <xdr:nvPicPr>
        <xdr:cNvPr id="19" name="Picture 18" descr="https://vsjcllp.vsjadon.com/upload/insp-214444-880.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0504926" y="45575062"/>
          <a:ext cx="3167896" cy="42121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375664</xdr:colOff>
      <xdr:row>221</xdr:row>
      <xdr:rowOff>170738</xdr:rowOff>
    </xdr:from>
    <xdr:to>
      <xdr:col>14</xdr:col>
      <xdr:colOff>556882</xdr:colOff>
      <xdr:row>232</xdr:row>
      <xdr:rowOff>22463</xdr:rowOff>
    </xdr:to>
    <xdr:pic>
      <xdr:nvPicPr>
        <xdr:cNvPr id="20" name="Picture 19" descr="https://vsjcllp.vsjadon.com/upload/insp-214444-931.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8919589" y="49881713"/>
          <a:ext cx="1543293" cy="205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571500</xdr:colOff>
      <xdr:row>201</xdr:row>
      <xdr:rowOff>0</xdr:rowOff>
    </xdr:from>
    <xdr:to>
      <xdr:col>21</xdr:col>
      <xdr:colOff>9525</xdr:colOff>
      <xdr:row>237</xdr:row>
      <xdr:rowOff>81409</xdr:rowOff>
    </xdr:to>
    <xdr:grpSp>
      <xdr:nvGrpSpPr>
        <xdr:cNvPr id="21" name="Group 20">
          <a:extLst>
            <a:ext uri="{FF2B5EF4-FFF2-40B4-BE49-F238E27FC236}">
              <a16:creationId xmlns:a16="http://schemas.microsoft.com/office/drawing/2014/main" id="{5498DC07-3A62-4D8C-90B2-BD8BFFCC8CCB}"/>
            </a:ext>
          </a:extLst>
        </xdr:cNvPr>
        <xdr:cNvGrpSpPr/>
      </xdr:nvGrpSpPr>
      <xdr:grpSpPr>
        <a:xfrm>
          <a:off x="9115425" y="45491400"/>
          <a:ext cx="5067300" cy="7272784"/>
          <a:chOff x="990880" y="413498"/>
          <a:chExt cx="5186362" cy="7749034"/>
        </a:xfrm>
      </xdr:grpSpPr>
      <xdr:pic>
        <xdr:nvPicPr>
          <xdr:cNvPr id="22" name="Picture 21">
            <a:extLst>
              <a:ext uri="{FF2B5EF4-FFF2-40B4-BE49-F238E27FC236}">
                <a16:creationId xmlns:a16="http://schemas.microsoft.com/office/drawing/2014/main" id="{0548F54D-4B13-4908-B62A-2BFFFD164279}"/>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26738" y="413498"/>
            <a:ext cx="2436778" cy="3240000"/>
          </a:xfrm>
          <a:prstGeom prst="rect">
            <a:avLst/>
          </a:prstGeom>
          <a:ln>
            <a:solidFill>
              <a:schemeClr val="tx1"/>
            </a:solidFill>
          </a:ln>
        </xdr:spPr>
      </xdr:pic>
      <xdr:pic>
        <xdr:nvPicPr>
          <xdr:cNvPr id="26" name="Picture 25">
            <a:extLst>
              <a:ext uri="{FF2B5EF4-FFF2-40B4-BE49-F238E27FC236}">
                <a16:creationId xmlns:a16="http://schemas.microsoft.com/office/drawing/2014/main" id="{04703A53-6EE7-429B-AEC0-572AEB97E4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626503" y="413498"/>
            <a:ext cx="2436778" cy="3240000"/>
          </a:xfrm>
          <a:prstGeom prst="rect">
            <a:avLst/>
          </a:prstGeom>
          <a:ln>
            <a:solidFill>
              <a:schemeClr val="tx1"/>
            </a:solidFill>
          </a:ln>
        </xdr:spPr>
      </xdr:pic>
      <xdr:pic>
        <xdr:nvPicPr>
          <xdr:cNvPr id="27" name="Picture 26">
            <a:extLst>
              <a:ext uri="{FF2B5EF4-FFF2-40B4-BE49-F238E27FC236}">
                <a16:creationId xmlns:a16="http://schemas.microsoft.com/office/drawing/2014/main" id="{FA656112-EA46-4FC4-BB08-C025C14713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990880" y="3838015"/>
            <a:ext cx="1624519" cy="2160000"/>
          </a:xfrm>
          <a:prstGeom prst="rect">
            <a:avLst/>
          </a:prstGeom>
          <a:ln>
            <a:solidFill>
              <a:schemeClr val="tx1"/>
            </a:solidFill>
          </a:ln>
        </xdr:spPr>
      </xdr:pic>
      <xdr:pic>
        <xdr:nvPicPr>
          <xdr:cNvPr id="28" name="Picture 27">
            <a:extLst>
              <a:ext uri="{FF2B5EF4-FFF2-40B4-BE49-F238E27FC236}">
                <a16:creationId xmlns:a16="http://schemas.microsoft.com/office/drawing/2014/main" id="{556E39D2-8D67-4F84-956B-2A1E6805AAF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778385" y="3838015"/>
            <a:ext cx="1624519"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2BB5F806-B2AF-40A8-A230-088087E065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552723" y="3838015"/>
            <a:ext cx="1624519" cy="2160000"/>
          </a:xfrm>
          <a:prstGeom prst="rect">
            <a:avLst/>
          </a:prstGeom>
          <a:ln>
            <a:solidFill>
              <a:schemeClr val="tx1"/>
            </a:solidFill>
          </a:ln>
        </xdr:spPr>
      </xdr:pic>
      <xdr:pic>
        <xdr:nvPicPr>
          <xdr:cNvPr id="30" name="Picture 29">
            <a:extLst>
              <a:ext uri="{FF2B5EF4-FFF2-40B4-BE49-F238E27FC236}">
                <a16:creationId xmlns:a16="http://schemas.microsoft.com/office/drawing/2014/main" id="{6B74152C-6B4F-40BC-A0AC-C5C4782BFB81}"/>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197972" y="6182532"/>
            <a:ext cx="1489143" cy="1980000"/>
          </a:xfrm>
          <a:prstGeom prst="rect">
            <a:avLst/>
          </a:prstGeom>
          <a:ln>
            <a:solidFill>
              <a:schemeClr val="tx1"/>
            </a:solidFill>
          </a:ln>
        </xdr:spPr>
      </xdr:pic>
      <xdr:pic>
        <xdr:nvPicPr>
          <xdr:cNvPr id="31" name="Picture 30">
            <a:extLst>
              <a:ext uri="{FF2B5EF4-FFF2-40B4-BE49-F238E27FC236}">
                <a16:creationId xmlns:a16="http://schemas.microsoft.com/office/drawing/2014/main" id="{6A75D87D-DBC6-44B1-A8AF-912F6CD9955D}"/>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850101" y="6182532"/>
            <a:ext cx="1489142" cy="1980000"/>
          </a:xfrm>
          <a:prstGeom prst="rect">
            <a:avLst/>
          </a:prstGeom>
          <a:ln>
            <a:solidFill>
              <a:schemeClr val="tx1"/>
            </a:solidFill>
          </a:ln>
        </xdr:spPr>
      </xdr:pic>
      <xdr:pic>
        <xdr:nvPicPr>
          <xdr:cNvPr id="32" name="Picture 31">
            <a:extLst>
              <a:ext uri="{FF2B5EF4-FFF2-40B4-BE49-F238E27FC236}">
                <a16:creationId xmlns:a16="http://schemas.microsoft.com/office/drawing/2014/main" id="{3AD402E6-852E-4D08-9C9C-2D7FA4ADC1CF}"/>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502229" y="6182532"/>
            <a:ext cx="1489142" cy="1980000"/>
          </a:xfrm>
          <a:prstGeom prst="rect">
            <a:avLst/>
          </a:prstGeom>
          <a:ln>
            <a:solidFill>
              <a:schemeClr val="tx1"/>
            </a:solidFill>
          </a:ln>
        </xdr:spPr>
      </xdr:pic>
    </xdr:grpSp>
    <xdr:clientData/>
  </xdr:twoCellAnchor>
  <xdr:twoCellAnchor>
    <xdr:from>
      <xdr:col>0</xdr:col>
      <xdr:colOff>714375</xdr:colOff>
      <xdr:row>201</xdr:row>
      <xdr:rowOff>180975</xdr:rowOff>
    </xdr:from>
    <xdr:to>
      <xdr:col>8</xdr:col>
      <xdr:colOff>571500</xdr:colOff>
      <xdr:row>237</xdr:row>
      <xdr:rowOff>9525</xdr:rowOff>
    </xdr:to>
    <xdr:grpSp>
      <xdr:nvGrpSpPr>
        <xdr:cNvPr id="4" name="Group 3">
          <a:extLst>
            <a:ext uri="{FF2B5EF4-FFF2-40B4-BE49-F238E27FC236}">
              <a16:creationId xmlns:a16="http://schemas.microsoft.com/office/drawing/2014/main" id="{8BC5A440-3312-4E44-B123-049C0AC3E4C5}"/>
            </a:ext>
          </a:extLst>
        </xdr:cNvPr>
        <xdr:cNvGrpSpPr/>
      </xdr:nvGrpSpPr>
      <xdr:grpSpPr>
        <a:xfrm>
          <a:off x="714375" y="45672375"/>
          <a:ext cx="5191125" cy="7019925"/>
          <a:chOff x="714375" y="45900975"/>
          <a:chExt cx="5191125" cy="7019925"/>
        </a:xfrm>
      </xdr:grpSpPr>
      <xdr:pic>
        <xdr:nvPicPr>
          <xdr:cNvPr id="24" name="Picture 23">
            <a:extLst>
              <a:ext uri="{FF2B5EF4-FFF2-40B4-BE49-F238E27FC236}">
                <a16:creationId xmlns:a16="http://schemas.microsoft.com/office/drawing/2014/main" id="{1C1C12B7-F22C-4380-8AA3-01827F0B702F}"/>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816398" y="45900975"/>
            <a:ext cx="2404835" cy="2961701"/>
          </a:xfrm>
          <a:prstGeom prst="rect">
            <a:avLst/>
          </a:prstGeom>
          <a:ln>
            <a:solidFill>
              <a:schemeClr val="tx1"/>
            </a:solidFill>
          </a:ln>
        </xdr:spPr>
      </xdr:pic>
      <xdr:pic>
        <xdr:nvPicPr>
          <xdr:cNvPr id="25" name="Picture 24">
            <a:extLst>
              <a:ext uri="{FF2B5EF4-FFF2-40B4-BE49-F238E27FC236}">
                <a16:creationId xmlns:a16="http://schemas.microsoft.com/office/drawing/2014/main" id="{C1B1E3DE-4F21-4B9F-A39F-FE7C6DFD8FA3}"/>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375933" y="45900975"/>
            <a:ext cx="2404835" cy="2961701"/>
          </a:xfrm>
          <a:prstGeom prst="rect">
            <a:avLst/>
          </a:prstGeom>
          <a:ln>
            <a:solidFill>
              <a:schemeClr val="tx1"/>
            </a:solidFill>
          </a:ln>
        </xdr:spPr>
      </xdr:pic>
      <xdr:pic>
        <xdr:nvPicPr>
          <xdr:cNvPr id="33" name="Picture 32">
            <a:extLst>
              <a:ext uri="{FF2B5EF4-FFF2-40B4-BE49-F238E27FC236}">
                <a16:creationId xmlns:a16="http://schemas.microsoft.com/office/drawing/2014/main" id="{DF12028C-6445-4EB5-816E-1C9053B60BA4}"/>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506351" y="48999590"/>
            <a:ext cx="1607695" cy="1974468"/>
          </a:xfrm>
          <a:prstGeom prst="rect">
            <a:avLst/>
          </a:prstGeom>
          <a:ln>
            <a:solidFill>
              <a:schemeClr val="tx1"/>
            </a:solidFill>
          </a:ln>
        </xdr:spPr>
      </xdr:pic>
      <xdr:pic>
        <xdr:nvPicPr>
          <xdr:cNvPr id="34" name="Picture 33">
            <a:extLst>
              <a:ext uri="{FF2B5EF4-FFF2-40B4-BE49-F238E27FC236}">
                <a16:creationId xmlns:a16="http://schemas.microsoft.com/office/drawing/2014/main" id="{7E522411-425D-4BA1-9AA4-998858003D7B}"/>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4297805" y="48999590"/>
            <a:ext cx="1607695" cy="1974468"/>
          </a:xfrm>
          <a:prstGeom prst="rect">
            <a:avLst/>
          </a:prstGeom>
          <a:ln>
            <a:solidFill>
              <a:schemeClr val="tx1"/>
            </a:solidFill>
          </a:ln>
        </xdr:spPr>
      </xdr:pic>
      <xdr:pic>
        <xdr:nvPicPr>
          <xdr:cNvPr id="35" name="Picture 34">
            <a:extLst>
              <a:ext uri="{FF2B5EF4-FFF2-40B4-BE49-F238E27FC236}">
                <a16:creationId xmlns:a16="http://schemas.microsoft.com/office/drawing/2014/main" id="{727EF012-5D37-4FFA-89DA-DDE53DE8550A}"/>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714375" y="48999590"/>
            <a:ext cx="1603223" cy="1974468"/>
          </a:xfrm>
          <a:prstGeom prst="rect">
            <a:avLst/>
          </a:prstGeom>
          <a:ln>
            <a:solidFill>
              <a:schemeClr val="tx1"/>
            </a:solidFill>
          </a:ln>
        </xdr:spPr>
      </xdr:pic>
      <xdr:pic>
        <xdr:nvPicPr>
          <xdr:cNvPr id="36" name="Picture 35">
            <a:extLst>
              <a:ext uri="{FF2B5EF4-FFF2-40B4-BE49-F238E27FC236}">
                <a16:creationId xmlns:a16="http://schemas.microsoft.com/office/drawing/2014/main" id="{99B49B92-B535-4604-9C92-45A2DD9FF66E}"/>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747513" y="51110971"/>
            <a:ext cx="1473720" cy="1809929"/>
          </a:xfrm>
          <a:prstGeom prst="rect">
            <a:avLst/>
          </a:prstGeom>
          <a:ln>
            <a:solidFill>
              <a:schemeClr val="tx1"/>
            </a:solidFill>
          </a:ln>
        </xdr:spPr>
      </xdr:pic>
      <xdr:pic>
        <xdr:nvPicPr>
          <xdr:cNvPr id="37" name="Picture 36">
            <a:extLst>
              <a:ext uri="{FF2B5EF4-FFF2-40B4-BE49-F238E27FC236}">
                <a16:creationId xmlns:a16="http://schemas.microsoft.com/office/drawing/2014/main" id="{5C4E8FC3-2D66-43A0-B0B4-FF23CD818615}"/>
              </a:ext>
            </a:extLst>
          </xdr:cNvPr>
          <xdr:cNvPicPr>
            <a:picLocks noChangeAspect="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a:stretch/>
        </xdr:blipFill>
        <xdr:spPr>
          <a:xfrm>
            <a:off x="3375933" y="51110971"/>
            <a:ext cx="1473720" cy="1800403"/>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id2xyWHphWVdxqz7"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0"/>
  <sheetViews>
    <sheetView tabSelected="1" view="pageBreakPreview" topLeftCell="A182" zoomScaleNormal="100" zoomScaleSheetLayoutView="100" zoomScalePageLayoutView="85" workbookViewId="0">
      <selection activeCell="M189" sqref="M189"/>
    </sheetView>
  </sheetViews>
  <sheetFormatPr defaultRowHeight="15.75" x14ac:dyDescent="0.25"/>
  <cols>
    <col min="1" max="1" width="11.140625" style="12" customWidth="1"/>
    <col min="2" max="2" width="12" style="12" customWidth="1"/>
    <col min="3" max="3" width="13.140625" style="12" customWidth="1"/>
    <col min="4" max="4" width="7.28515625" style="12" customWidth="1"/>
    <col min="5" max="5" width="5.5703125" style="12" customWidth="1"/>
    <col min="6" max="6" width="9.85546875" style="12" customWidth="1"/>
    <col min="7" max="7" width="7.7109375" style="12" customWidth="1"/>
    <col min="8" max="8" width="13.28515625" style="12" customWidth="1"/>
    <col min="9" max="9" width="10.42578125" style="12" customWidth="1"/>
    <col min="10" max="10" width="10" style="12" customWidth="1"/>
    <col min="11" max="11" width="18.5703125" style="12" customWidth="1"/>
    <col min="12" max="13" width="9.140625" style="12"/>
    <col min="14" max="14" width="11.28515625" style="12" bestFit="1" customWidth="1"/>
    <col min="15"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0" ht="46.5" customHeight="1" x14ac:dyDescent="0.25">
      <c r="A1" s="205" t="s">
        <v>268</v>
      </c>
      <c r="B1" s="206"/>
      <c r="C1" s="206"/>
      <c r="D1" s="206"/>
      <c r="E1" s="206"/>
      <c r="F1" s="206"/>
      <c r="G1" s="206"/>
      <c r="H1" s="206"/>
      <c r="I1" s="206"/>
      <c r="J1" s="207"/>
    </row>
    <row r="2" spans="1:10" ht="16.5" customHeight="1" x14ac:dyDescent="0.25">
      <c r="A2" s="208" t="s">
        <v>0</v>
      </c>
      <c r="B2" s="209"/>
      <c r="C2" s="209"/>
      <c r="D2" s="209"/>
      <c r="E2" s="209"/>
      <c r="F2" s="209"/>
      <c r="G2" s="209"/>
      <c r="H2" s="209"/>
      <c r="I2" s="209"/>
      <c r="J2" s="210"/>
    </row>
    <row r="3" spans="1:10" x14ac:dyDescent="0.25">
      <c r="A3" s="95" t="s">
        <v>1</v>
      </c>
      <c r="B3" s="96"/>
      <c r="C3" s="96"/>
      <c r="D3" s="96"/>
      <c r="E3" s="97"/>
      <c r="F3" s="198" t="str">
        <f ca="1">TEXT(TODAY(),"DD/MM/YYYY")</f>
        <v>09/07/2025</v>
      </c>
      <c r="G3" s="199"/>
      <c r="H3" s="199"/>
      <c r="I3" s="199"/>
      <c r="J3" s="200"/>
    </row>
    <row r="4" spans="1:10" ht="15" customHeight="1" x14ac:dyDescent="0.25">
      <c r="A4" s="95" t="s">
        <v>2</v>
      </c>
      <c r="B4" s="96"/>
      <c r="C4" s="96"/>
      <c r="D4" s="96"/>
      <c r="E4" s="97"/>
      <c r="F4" s="182" t="s">
        <v>175</v>
      </c>
      <c r="G4" s="183"/>
      <c r="H4" s="183"/>
      <c r="I4" s="183"/>
      <c r="J4" s="184"/>
    </row>
    <row r="5" spans="1:10" x14ac:dyDescent="0.25">
      <c r="A5" s="95" t="s">
        <v>3</v>
      </c>
      <c r="B5" s="96"/>
      <c r="C5" s="96"/>
      <c r="D5" s="96"/>
      <c r="E5" s="97"/>
      <c r="F5" s="198">
        <v>45846</v>
      </c>
      <c r="G5" s="199"/>
      <c r="H5" s="199"/>
      <c r="I5" s="199"/>
      <c r="J5" s="200"/>
    </row>
    <row r="6" spans="1:10" ht="16.5" customHeight="1" x14ac:dyDescent="0.25">
      <c r="A6" s="95" t="s">
        <v>4</v>
      </c>
      <c r="B6" s="96"/>
      <c r="C6" s="96"/>
      <c r="D6" s="96"/>
      <c r="E6" s="97"/>
      <c r="F6" s="98" t="s">
        <v>177</v>
      </c>
      <c r="G6" s="99"/>
      <c r="H6" s="99"/>
      <c r="I6" s="99"/>
      <c r="J6" s="100"/>
    </row>
    <row r="7" spans="1:10" ht="15" customHeight="1" x14ac:dyDescent="0.25">
      <c r="A7" s="95" t="s">
        <v>5</v>
      </c>
      <c r="B7" s="96"/>
      <c r="C7" s="96"/>
      <c r="D7" s="96"/>
      <c r="E7" s="97"/>
      <c r="F7" s="98" t="str">
        <f>F6</f>
        <v xml:space="preserve">M/s.L&amp;T Asian Realty Project LLP </v>
      </c>
      <c r="G7" s="99"/>
      <c r="H7" s="99"/>
      <c r="I7" s="99"/>
      <c r="J7" s="100"/>
    </row>
    <row r="8" spans="1:10" x14ac:dyDescent="0.25">
      <c r="A8" s="95" t="s">
        <v>6</v>
      </c>
      <c r="B8" s="96"/>
      <c r="C8" s="96"/>
      <c r="D8" s="96"/>
      <c r="E8" s="97"/>
      <c r="F8" s="211" t="s">
        <v>230</v>
      </c>
      <c r="G8" s="212"/>
      <c r="H8" s="212"/>
      <c r="I8" s="212"/>
      <c r="J8" s="213"/>
    </row>
    <row r="9" spans="1:10" x14ac:dyDescent="0.25">
      <c r="A9" s="95" t="s">
        <v>229</v>
      </c>
      <c r="B9" s="96"/>
      <c r="C9" s="96"/>
      <c r="D9" s="96"/>
      <c r="E9" s="97"/>
      <c r="F9" s="95" t="s">
        <v>176</v>
      </c>
      <c r="G9" s="96"/>
      <c r="H9" s="96"/>
      <c r="I9" s="96"/>
      <c r="J9" s="97"/>
    </row>
    <row r="10" spans="1:10" x14ac:dyDescent="0.25">
      <c r="A10" s="95" t="s">
        <v>269</v>
      </c>
      <c r="B10" s="96"/>
      <c r="C10" s="96"/>
      <c r="D10" s="96"/>
      <c r="E10" s="97"/>
      <c r="F10" s="95">
        <v>9867798744</v>
      </c>
      <c r="G10" s="96"/>
      <c r="H10" s="96"/>
      <c r="I10" s="96"/>
      <c r="J10" s="97"/>
    </row>
    <row r="11" spans="1:10" ht="30.75" customHeight="1" x14ac:dyDescent="0.25">
      <c r="A11" s="95" t="s">
        <v>270</v>
      </c>
      <c r="B11" s="96"/>
      <c r="C11" s="96"/>
      <c r="D11" s="96"/>
      <c r="E11" s="97"/>
      <c r="F11" s="98" t="s">
        <v>273</v>
      </c>
      <c r="G11" s="96"/>
      <c r="H11" s="96"/>
      <c r="I11" s="96"/>
      <c r="J11" s="97"/>
    </row>
    <row r="12" spans="1:10" x14ac:dyDescent="0.25">
      <c r="A12" s="95" t="s">
        <v>7</v>
      </c>
      <c r="B12" s="96"/>
      <c r="C12" s="96"/>
      <c r="D12" s="96"/>
      <c r="E12" s="97"/>
      <c r="F12" s="195" t="s">
        <v>233</v>
      </c>
      <c r="G12" s="196"/>
      <c r="H12" s="196"/>
      <c r="I12" s="196"/>
      <c r="J12" s="197"/>
    </row>
    <row r="13" spans="1:10" ht="16.5" customHeight="1" x14ac:dyDescent="0.25">
      <c r="A13" s="95" t="s">
        <v>8</v>
      </c>
      <c r="B13" s="96"/>
      <c r="C13" s="96"/>
      <c r="D13" s="96"/>
      <c r="E13" s="97"/>
      <c r="F13" s="201" t="s">
        <v>9</v>
      </c>
      <c r="G13" s="202"/>
      <c r="H13" s="202"/>
      <c r="I13" s="202"/>
      <c r="J13" s="203"/>
    </row>
    <row r="14" spans="1:10" x14ac:dyDescent="0.25">
      <c r="A14" s="95" t="s">
        <v>10</v>
      </c>
      <c r="B14" s="96"/>
      <c r="C14" s="96"/>
      <c r="D14" s="96"/>
      <c r="E14" s="97"/>
      <c r="F14" s="98" t="s">
        <v>258</v>
      </c>
      <c r="G14" s="96"/>
      <c r="H14" s="96"/>
      <c r="I14" s="96"/>
      <c r="J14" s="97"/>
    </row>
    <row r="15" spans="1:10" ht="50.25" customHeight="1" x14ac:dyDescent="0.25">
      <c r="A15" s="204" t="s">
        <v>11</v>
      </c>
      <c r="B15" s="204"/>
      <c r="C15" s="98" t="str">
        <f>CONCATENATE((IF(OR(F8="",F8="NA"),"",F8)),", ",(IF(OR(A16="",A16="NA"),"",A16)),".",(IF(OR(C16="",C16="NA"),"",C16)),", ",(IF(OR(C17="",C17="NA"),"",C17)),", ",(IF(OR(H17="",H17="NA"),"",H17)),", ",(IF(OR(C19="",C19="NA"),"",C19)),", ",(IF(OR(H18="",H18="NA"),"",H18)),".")</f>
        <v>Rejuve 360, CTS No.710A, 712A, 763A, 762A, 706-B/A, 706-B/B, 706-B/C, 706-B/D, 706-B/E, 706-B/F, 706-B/G, 706-B/H &amp; 706-B/J, Lalbahadur Shastri Road, Nahur, Kurla, Mumbai .</v>
      </c>
      <c r="D15" s="99"/>
      <c r="E15" s="99"/>
      <c r="F15" s="99"/>
      <c r="G15" s="99"/>
      <c r="H15" s="99"/>
      <c r="I15" s="99"/>
      <c r="J15" s="100"/>
    </row>
    <row r="16" spans="1:10" ht="31.5" customHeight="1" x14ac:dyDescent="0.25">
      <c r="A16" s="101" t="s">
        <v>178</v>
      </c>
      <c r="B16" s="103"/>
      <c r="C16" s="58" t="s">
        <v>179</v>
      </c>
      <c r="D16" s="59"/>
      <c r="E16" s="59"/>
      <c r="F16" s="59"/>
      <c r="G16" s="59"/>
      <c r="H16" s="59"/>
      <c r="I16" s="59"/>
      <c r="J16" s="60"/>
    </row>
    <row r="17" spans="1:10" ht="15.75" customHeight="1" x14ac:dyDescent="0.25">
      <c r="A17" s="101" t="s">
        <v>12</v>
      </c>
      <c r="B17" s="103"/>
      <c r="C17" s="179" t="s">
        <v>184</v>
      </c>
      <c r="D17" s="179"/>
      <c r="E17" s="179"/>
      <c r="F17" s="180" t="s">
        <v>138</v>
      </c>
      <c r="G17" s="181"/>
      <c r="H17" s="58" t="s">
        <v>180</v>
      </c>
      <c r="I17" s="59"/>
      <c r="J17" s="60"/>
    </row>
    <row r="18" spans="1:10" x14ac:dyDescent="0.25">
      <c r="A18" s="168" t="s">
        <v>14</v>
      </c>
      <c r="B18" s="168"/>
      <c r="C18" s="179" t="s">
        <v>180</v>
      </c>
      <c r="D18" s="179"/>
      <c r="E18" s="179"/>
      <c r="F18" s="180" t="s">
        <v>13</v>
      </c>
      <c r="G18" s="181"/>
      <c r="H18" s="225" t="s">
        <v>181</v>
      </c>
      <c r="I18" s="225"/>
      <c r="J18" s="225"/>
    </row>
    <row r="19" spans="1:10" x14ac:dyDescent="0.25">
      <c r="A19" s="168" t="s">
        <v>139</v>
      </c>
      <c r="B19" s="168"/>
      <c r="C19" s="58" t="s">
        <v>182</v>
      </c>
      <c r="D19" s="59"/>
      <c r="E19" s="60"/>
      <c r="F19" s="180" t="s">
        <v>15</v>
      </c>
      <c r="G19" s="181"/>
      <c r="H19" s="58">
        <v>400080</v>
      </c>
      <c r="I19" s="59"/>
      <c r="J19" s="60"/>
    </row>
    <row r="20" spans="1:10" ht="32.25" customHeight="1" x14ac:dyDescent="0.25">
      <c r="A20" s="168" t="s">
        <v>16</v>
      </c>
      <c r="B20" s="168"/>
      <c r="C20" s="185" t="s">
        <v>185</v>
      </c>
      <c r="D20" s="185"/>
      <c r="E20" s="185"/>
      <c r="F20" s="186" t="s">
        <v>17</v>
      </c>
      <c r="G20" s="186"/>
      <c r="H20" s="59" t="s">
        <v>183</v>
      </c>
      <c r="I20" s="59"/>
      <c r="J20" s="60"/>
    </row>
    <row r="21" spans="1:10" ht="15" customHeight="1" x14ac:dyDescent="0.25">
      <c r="A21" s="180" t="s">
        <v>151</v>
      </c>
      <c r="B21" s="187"/>
      <c r="C21" s="187"/>
      <c r="D21" s="187"/>
      <c r="E21" s="181"/>
      <c r="F21" s="189" t="s">
        <v>18</v>
      </c>
      <c r="G21" s="190"/>
      <c r="H21" s="190"/>
      <c r="I21" s="190"/>
      <c r="J21" s="191"/>
    </row>
    <row r="22" spans="1:10" ht="18.75" customHeight="1" x14ac:dyDescent="0.25">
      <c r="A22" s="166"/>
      <c r="B22" s="167"/>
      <c r="C22" s="167"/>
      <c r="D22" s="167"/>
      <c r="E22" s="188"/>
      <c r="F22" s="192"/>
      <c r="G22" s="193"/>
      <c r="H22" s="193"/>
      <c r="I22" s="193"/>
      <c r="J22" s="194"/>
    </row>
    <row r="23" spans="1:10" ht="15" customHeight="1" x14ac:dyDescent="0.25">
      <c r="A23" s="180" t="s">
        <v>19</v>
      </c>
      <c r="B23" s="187"/>
      <c r="C23" s="187"/>
      <c r="D23" s="187"/>
      <c r="E23" s="181"/>
      <c r="F23" s="180" t="s">
        <v>20</v>
      </c>
      <c r="G23" s="187"/>
      <c r="H23" s="187"/>
      <c r="I23" s="187"/>
      <c r="J23" s="181"/>
    </row>
    <row r="24" spans="1:10" x14ac:dyDescent="0.25">
      <c r="A24" s="166"/>
      <c r="B24" s="167"/>
      <c r="C24" s="167"/>
      <c r="D24" s="167"/>
      <c r="E24" s="188"/>
      <c r="F24" s="166"/>
      <c r="G24" s="167"/>
      <c r="H24" s="167"/>
      <c r="I24" s="167"/>
      <c r="J24" s="188"/>
    </row>
    <row r="25" spans="1:10" ht="15" customHeight="1" x14ac:dyDescent="0.25">
      <c r="A25" s="61" t="s">
        <v>21</v>
      </c>
      <c r="B25" s="62"/>
      <c r="C25" s="62"/>
      <c r="D25" s="62"/>
      <c r="E25" s="63"/>
      <c r="F25" s="182" t="s">
        <v>187</v>
      </c>
      <c r="G25" s="183"/>
      <c r="H25" s="183"/>
      <c r="I25" s="183"/>
      <c r="J25" s="184"/>
    </row>
    <row r="26" spans="1:10" x14ac:dyDescent="0.25">
      <c r="A26" s="61" t="s">
        <v>22</v>
      </c>
      <c r="B26" s="62"/>
      <c r="C26" s="62"/>
      <c r="D26" s="62"/>
      <c r="E26" s="63"/>
      <c r="F26" s="182" t="s">
        <v>23</v>
      </c>
      <c r="G26" s="183"/>
      <c r="H26" s="183"/>
      <c r="I26" s="183"/>
      <c r="J26" s="184"/>
    </row>
    <row r="27" spans="1:10" ht="15" customHeight="1" x14ac:dyDescent="0.25">
      <c r="A27" s="61" t="s">
        <v>24</v>
      </c>
      <c r="B27" s="62"/>
      <c r="C27" s="62"/>
      <c r="D27" s="62"/>
      <c r="E27" s="63"/>
      <c r="F27" s="182" t="s">
        <v>188</v>
      </c>
      <c r="G27" s="183"/>
      <c r="H27" s="183"/>
      <c r="I27" s="183"/>
      <c r="J27" s="184"/>
    </row>
    <row r="28" spans="1:10" x14ac:dyDescent="0.25">
      <c r="A28" s="61" t="s">
        <v>25</v>
      </c>
      <c r="B28" s="62"/>
      <c r="C28" s="62"/>
      <c r="D28" s="62"/>
      <c r="E28" s="63"/>
      <c r="F28" s="182" t="s">
        <v>26</v>
      </c>
      <c r="G28" s="183"/>
      <c r="H28" s="183"/>
      <c r="I28" s="183"/>
      <c r="J28" s="184"/>
    </row>
    <row r="29" spans="1:10" x14ac:dyDescent="0.25">
      <c r="A29" s="226" t="s">
        <v>27</v>
      </c>
      <c r="B29" s="227"/>
      <c r="C29" s="226" t="s">
        <v>28</v>
      </c>
      <c r="D29" s="227"/>
      <c r="E29" s="226" t="s">
        <v>29</v>
      </c>
      <c r="F29" s="227"/>
      <c r="G29" s="226" t="s">
        <v>31</v>
      </c>
      <c r="H29" s="227"/>
      <c r="I29" s="226" t="s">
        <v>30</v>
      </c>
      <c r="J29" s="227"/>
    </row>
    <row r="30" spans="1:10" x14ac:dyDescent="0.25">
      <c r="A30" s="137" t="s">
        <v>32</v>
      </c>
      <c r="B30" s="138"/>
      <c r="C30" s="137" t="s">
        <v>33</v>
      </c>
      <c r="D30" s="138"/>
      <c r="E30" s="137" t="s">
        <v>33</v>
      </c>
      <c r="F30" s="138"/>
      <c r="G30" s="137" t="s">
        <v>33</v>
      </c>
      <c r="H30" s="138"/>
      <c r="I30" s="137" t="s">
        <v>33</v>
      </c>
      <c r="J30" s="138"/>
    </row>
    <row r="31" spans="1:10" x14ac:dyDescent="0.25">
      <c r="A31" s="137" t="s">
        <v>34</v>
      </c>
      <c r="B31" s="138"/>
      <c r="C31" s="177" t="s">
        <v>186</v>
      </c>
      <c r="D31" s="178"/>
      <c r="E31" s="177" t="s">
        <v>12</v>
      </c>
      <c r="F31" s="178"/>
      <c r="G31" s="177" t="s">
        <v>186</v>
      </c>
      <c r="H31" s="178"/>
      <c r="I31" s="177" t="s">
        <v>186</v>
      </c>
      <c r="J31" s="178"/>
    </row>
    <row r="32" spans="1:10" x14ac:dyDescent="0.25">
      <c r="A32" s="61" t="s">
        <v>35</v>
      </c>
      <c r="B32" s="62"/>
      <c r="C32" s="62"/>
      <c r="D32" s="62"/>
      <c r="E32" s="62"/>
      <c r="F32" s="62"/>
      <c r="G32" s="62"/>
      <c r="H32" s="62"/>
      <c r="I32" s="62"/>
      <c r="J32" s="63"/>
    </row>
    <row r="33" spans="1:10" x14ac:dyDescent="0.25">
      <c r="A33" s="61" t="s">
        <v>36</v>
      </c>
      <c r="B33" s="62"/>
      <c r="C33" s="62"/>
      <c r="D33" s="62"/>
      <c r="E33" s="62"/>
      <c r="F33" s="62"/>
      <c r="G33" s="62"/>
      <c r="H33" s="62"/>
      <c r="I33" s="62"/>
      <c r="J33" s="63"/>
    </row>
    <row r="34" spans="1:10" x14ac:dyDescent="0.25">
      <c r="A34" s="61" t="s">
        <v>37</v>
      </c>
      <c r="B34" s="63"/>
      <c r="C34" s="137" t="s">
        <v>38</v>
      </c>
      <c r="D34" s="138"/>
      <c r="E34" s="137">
        <v>19.165067100000002</v>
      </c>
      <c r="F34" s="138"/>
      <c r="G34" s="137" t="s">
        <v>39</v>
      </c>
      <c r="H34" s="138"/>
      <c r="I34" s="137">
        <v>72.939238799999998</v>
      </c>
      <c r="J34" s="138"/>
    </row>
    <row r="35" spans="1:10" x14ac:dyDescent="0.25">
      <c r="A35" s="61" t="s">
        <v>267</v>
      </c>
      <c r="B35" s="63"/>
      <c r="C35" s="67" t="s">
        <v>261</v>
      </c>
      <c r="D35" s="62"/>
      <c r="E35" s="62"/>
      <c r="F35" s="62"/>
      <c r="G35" s="62"/>
      <c r="H35" s="62"/>
      <c r="I35" s="62"/>
      <c r="J35" s="63"/>
    </row>
    <row r="36" spans="1:10" x14ac:dyDescent="0.25">
      <c r="A36" s="78" t="s">
        <v>40</v>
      </c>
      <c r="B36" s="79"/>
      <c r="C36" s="79"/>
      <c r="D36" s="79"/>
      <c r="E36" s="79"/>
      <c r="F36" s="79"/>
      <c r="G36" s="79"/>
      <c r="H36" s="79"/>
      <c r="I36" s="79"/>
      <c r="J36" s="80"/>
    </row>
    <row r="37" spans="1:10" ht="15" customHeight="1" x14ac:dyDescent="0.25">
      <c r="A37" s="101" t="s">
        <v>41</v>
      </c>
      <c r="B37" s="102"/>
      <c r="C37" s="102"/>
      <c r="D37" s="102"/>
      <c r="E37" s="103"/>
      <c r="F37" s="228" t="s">
        <v>228</v>
      </c>
      <c r="G37" s="229"/>
      <c r="H37" s="229"/>
      <c r="I37" s="229"/>
      <c r="J37" s="230"/>
    </row>
    <row r="38" spans="1:10" ht="15" customHeight="1" x14ac:dyDescent="0.25">
      <c r="A38" s="166" t="s">
        <v>42</v>
      </c>
      <c r="B38" s="167"/>
      <c r="C38" s="167"/>
      <c r="D38" s="167"/>
      <c r="E38" s="167"/>
      <c r="F38" s="101" t="s">
        <v>43</v>
      </c>
      <c r="G38" s="102"/>
      <c r="H38" s="102"/>
      <c r="I38" s="102"/>
      <c r="J38" s="103"/>
    </row>
    <row r="39" spans="1:10" x14ac:dyDescent="0.25">
      <c r="A39" s="78" t="s">
        <v>44</v>
      </c>
      <c r="B39" s="79"/>
      <c r="C39" s="79"/>
      <c r="D39" s="79"/>
      <c r="E39" s="79"/>
      <c r="F39" s="79"/>
      <c r="G39" s="79"/>
      <c r="H39" s="79"/>
      <c r="I39" s="79"/>
      <c r="J39" s="80"/>
    </row>
    <row r="40" spans="1:10" x14ac:dyDescent="0.25">
      <c r="A40" s="61" t="s">
        <v>45</v>
      </c>
      <c r="B40" s="62"/>
      <c r="C40" s="62"/>
      <c r="D40" s="62"/>
      <c r="E40" s="63"/>
      <c r="F40" s="172">
        <v>53100.6</v>
      </c>
      <c r="G40" s="173"/>
      <c r="H40" s="173"/>
      <c r="I40" s="173"/>
      <c r="J40" s="174"/>
    </row>
    <row r="41" spans="1:10" x14ac:dyDescent="0.25">
      <c r="A41" s="61" t="s">
        <v>46</v>
      </c>
      <c r="B41" s="62"/>
      <c r="C41" s="62"/>
      <c r="D41" s="62"/>
      <c r="E41" s="63"/>
      <c r="F41" s="69">
        <v>1</v>
      </c>
      <c r="G41" s="70"/>
      <c r="H41" s="70"/>
      <c r="I41" s="70"/>
      <c r="J41" s="71"/>
    </row>
    <row r="42" spans="1:10" x14ac:dyDescent="0.25">
      <c r="A42" s="61" t="s">
        <v>47</v>
      </c>
      <c r="B42" s="62"/>
      <c r="C42" s="62"/>
      <c r="D42" s="62"/>
      <c r="E42" s="63"/>
      <c r="F42" s="69">
        <f>F44/F40-F41</f>
        <v>0.1385106759622301</v>
      </c>
      <c r="G42" s="70"/>
      <c r="H42" s="70"/>
      <c r="I42" s="70"/>
      <c r="J42" s="71"/>
    </row>
    <row r="43" spans="1:10" x14ac:dyDescent="0.25">
      <c r="A43" s="61" t="s">
        <v>48</v>
      </c>
      <c r="B43" s="62"/>
      <c r="C43" s="62"/>
      <c r="D43" s="62"/>
      <c r="E43" s="63"/>
      <c r="F43" s="69">
        <f>F41+F42</f>
        <v>1.1385106759622301</v>
      </c>
      <c r="G43" s="70"/>
      <c r="H43" s="70"/>
      <c r="I43" s="70"/>
      <c r="J43" s="71"/>
    </row>
    <row r="44" spans="1:10" x14ac:dyDescent="0.25">
      <c r="A44" s="61" t="s">
        <v>49</v>
      </c>
      <c r="B44" s="62"/>
      <c r="C44" s="62"/>
      <c r="D44" s="62"/>
      <c r="E44" s="63"/>
      <c r="F44" s="72">
        <v>60455.6</v>
      </c>
      <c r="G44" s="73"/>
      <c r="H44" s="73"/>
      <c r="I44" s="73"/>
      <c r="J44" s="74"/>
    </row>
    <row r="45" spans="1:10" x14ac:dyDescent="0.25">
      <c r="A45" s="61" t="s">
        <v>50</v>
      </c>
      <c r="B45" s="62"/>
      <c r="C45" s="62"/>
      <c r="D45" s="62"/>
      <c r="E45" s="63"/>
      <c r="F45" s="75" t="s">
        <v>231</v>
      </c>
      <c r="G45" s="76"/>
      <c r="H45" s="76"/>
      <c r="I45" s="76"/>
      <c r="J45" s="77"/>
    </row>
    <row r="46" spans="1:10" x14ac:dyDescent="0.25">
      <c r="A46" s="78" t="s">
        <v>51</v>
      </c>
      <c r="B46" s="79"/>
      <c r="C46" s="79"/>
      <c r="D46" s="79"/>
      <c r="E46" s="79"/>
      <c r="F46" s="79"/>
      <c r="G46" s="79"/>
      <c r="H46" s="79"/>
      <c r="I46" s="79"/>
      <c r="J46" s="80"/>
    </row>
    <row r="47" spans="1:10" x14ac:dyDescent="0.25">
      <c r="A47" s="101" t="s">
        <v>52</v>
      </c>
      <c r="B47" s="103"/>
      <c r="C47" s="64" t="s">
        <v>189</v>
      </c>
      <c r="D47" s="65"/>
      <c r="E47" s="65"/>
      <c r="F47" s="66"/>
      <c r="G47" s="19" t="s">
        <v>53</v>
      </c>
      <c r="H47" s="101" t="s">
        <v>190</v>
      </c>
      <c r="I47" s="102"/>
      <c r="J47" s="103"/>
    </row>
    <row r="48" spans="1:10" x14ac:dyDescent="0.25">
      <c r="A48" s="101" t="s">
        <v>54</v>
      </c>
      <c r="B48" s="103"/>
      <c r="C48" s="64" t="str">
        <f>C47</f>
        <v>CE/4813/BPES/AT</v>
      </c>
      <c r="D48" s="65"/>
      <c r="E48" s="65"/>
      <c r="F48" s="66"/>
      <c r="G48" s="19" t="s">
        <v>53</v>
      </c>
      <c r="H48" s="101" t="str">
        <f>H47</f>
        <v>18/10/2019.</v>
      </c>
      <c r="I48" s="102"/>
      <c r="J48" s="103"/>
    </row>
    <row r="49" spans="1:12" ht="178.5" customHeight="1" x14ac:dyDescent="0.25">
      <c r="A49" s="101" t="s">
        <v>55</v>
      </c>
      <c r="B49" s="103"/>
      <c r="C49" s="64" t="s">
        <v>271</v>
      </c>
      <c r="D49" s="132"/>
      <c r="E49" s="132"/>
      <c r="F49" s="133"/>
      <c r="G49" s="13" t="s">
        <v>53</v>
      </c>
      <c r="H49" s="54">
        <v>45448</v>
      </c>
      <c r="I49" s="175" t="s">
        <v>272</v>
      </c>
      <c r="J49" s="176"/>
    </row>
    <row r="50" spans="1:12" ht="15" customHeight="1" x14ac:dyDescent="0.25">
      <c r="A50" s="101" t="s">
        <v>56</v>
      </c>
      <c r="B50" s="103"/>
      <c r="C50" s="64" t="s">
        <v>148</v>
      </c>
      <c r="D50" s="132"/>
      <c r="E50" s="132"/>
      <c r="F50" s="133" t="s">
        <v>57</v>
      </c>
      <c r="G50" s="19" t="s">
        <v>53</v>
      </c>
      <c r="H50" s="101" t="s">
        <v>33</v>
      </c>
      <c r="I50" s="102" t="s">
        <v>33</v>
      </c>
      <c r="J50" s="103"/>
    </row>
    <row r="51" spans="1:12" x14ac:dyDescent="0.25">
      <c r="A51" s="168" t="s">
        <v>58</v>
      </c>
      <c r="B51" s="168"/>
      <c r="C51" s="168"/>
      <c r="D51" s="169">
        <v>43777</v>
      </c>
      <c r="E51" s="170"/>
      <c r="F51" s="61" t="s">
        <v>59</v>
      </c>
      <c r="G51" s="171"/>
      <c r="H51" s="75" t="s">
        <v>259</v>
      </c>
      <c r="I51" s="76"/>
      <c r="J51" s="77"/>
    </row>
    <row r="52" spans="1:12" x14ac:dyDescent="0.25">
      <c r="A52" s="134" t="s">
        <v>60</v>
      </c>
      <c r="B52" s="135"/>
      <c r="C52" s="135"/>
      <c r="D52" s="135"/>
      <c r="E52" s="135"/>
      <c r="F52" s="135"/>
      <c r="G52" s="135"/>
      <c r="H52" s="135"/>
      <c r="I52" s="135"/>
      <c r="J52" s="136"/>
    </row>
    <row r="53" spans="1:12" ht="15.75" customHeight="1" x14ac:dyDescent="0.25">
      <c r="A53" s="61" t="s">
        <v>61</v>
      </c>
      <c r="B53" s="62"/>
      <c r="C53" s="63"/>
      <c r="D53" s="137">
        <f>F44</f>
        <v>60455.6</v>
      </c>
      <c r="E53" s="138"/>
      <c r="F53" s="139" t="s">
        <v>62</v>
      </c>
      <c r="G53" s="140"/>
      <c r="H53" s="139" t="s">
        <v>226</v>
      </c>
      <c r="I53" s="141"/>
      <c r="J53" s="140"/>
    </row>
    <row r="54" spans="1:12" x14ac:dyDescent="0.25">
      <c r="A54" s="75" t="s">
        <v>63</v>
      </c>
      <c r="B54" s="76"/>
      <c r="C54" s="58" t="s">
        <v>232</v>
      </c>
      <c r="D54" s="59"/>
      <c r="E54" s="59"/>
      <c r="F54" s="59"/>
      <c r="G54" s="59"/>
      <c r="H54" s="59"/>
      <c r="I54" s="59"/>
      <c r="J54" s="60"/>
    </row>
    <row r="55" spans="1:12" ht="15.75" customHeight="1" x14ac:dyDescent="0.25">
      <c r="A55" s="61" t="s">
        <v>64</v>
      </c>
      <c r="B55" s="62"/>
      <c r="C55" s="62"/>
      <c r="D55" s="101" t="s">
        <v>65</v>
      </c>
      <c r="E55" s="102"/>
      <c r="F55" s="102"/>
      <c r="G55" s="102"/>
      <c r="H55" s="102"/>
      <c r="I55" s="102"/>
      <c r="J55" s="103"/>
    </row>
    <row r="56" spans="1:12" ht="16.5" thickBot="1" x14ac:dyDescent="0.3">
      <c r="A56" s="75" t="s">
        <v>191</v>
      </c>
      <c r="B56" s="76"/>
      <c r="C56" s="76"/>
      <c r="D56" s="76"/>
      <c r="E56" s="76"/>
      <c r="F56" s="76"/>
      <c r="G56" s="76"/>
      <c r="H56" s="76"/>
      <c r="I56" s="76"/>
      <c r="J56" s="77"/>
    </row>
    <row r="57" spans="1:12" customFormat="1" ht="15.75" customHeight="1" x14ac:dyDescent="0.25">
      <c r="A57" s="150" t="s">
        <v>234</v>
      </c>
      <c r="B57" s="151"/>
      <c r="C57" s="152" t="s">
        <v>232</v>
      </c>
      <c r="D57" s="152"/>
      <c r="E57" s="152"/>
      <c r="F57" s="152"/>
      <c r="G57" s="152"/>
      <c r="H57" s="152"/>
      <c r="I57" s="152"/>
      <c r="J57" s="153"/>
      <c r="K57" s="40"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Excavation work Completed. Plinth work completed, RCC Slab, Brickwork, Internal Plaster upto 51 Floor, External Plaster upto 51 Floor, Flooring upto 25 Floor, Painting upto 14 Floor Completed</v>
      </c>
      <c r="L57" s="41"/>
    </row>
    <row r="58" spans="1:12" customFormat="1" x14ac:dyDescent="0.25">
      <c r="A58" s="42" t="s">
        <v>134</v>
      </c>
      <c r="B58" s="49">
        <v>2</v>
      </c>
      <c r="C58" s="43" t="s">
        <v>136</v>
      </c>
      <c r="D58" s="43">
        <v>0</v>
      </c>
      <c r="E58" s="154" t="s">
        <v>135</v>
      </c>
      <c r="F58" s="154"/>
      <c r="G58" s="43">
        <v>10</v>
      </c>
      <c r="H58" s="49" t="s">
        <v>235</v>
      </c>
      <c r="I58" s="154">
        <f ca="1">--TRIM(RIGHT(SUBSTITUTE(LEFT(C57,_xlfn.AGGREGATE(16,6,FIND({0,1,2,3,4,5,6,7,8,9},C57,ROW(INDIRECT("1:"&amp;LEN(C57)))),1))," ",REPT(" ",LEN(C57))),LEN(C57)))</f>
        <v>57</v>
      </c>
      <c r="J58" s="155"/>
      <c r="K58" s="40"/>
      <c r="L58" s="41"/>
    </row>
    <row r="59" spans="1:12" customFormat="1" ht="48.75" customHeight="1" x14ac:dyDescent="0.25">
      <c r="A59" s="156" t="s">
        <v>236</v>
      </c>
      <c r="B59" s="157"/>
      <c r="C59" s="158" t="str">
        <f ca="1">K57</f>
        <v>Excavation work Completed. Plinth work completed, RCC Slab, Brickwork, Internal Plaster upto 51 Floor, External Plaster upto 51 Floor, Flooring upto 25 Floor, Painting upto 14 Floor Completed</v>
      </c>
      <c r="D59" s="158"/>
      <c r="E59" s="158"/>
      <c r="F59" s="158"/>
      <c r="G59" s="158"/>
      <c r="H59" s="158"/>
      <c r="I59" s="158"/>
      <c r="J59" s="159"/>
      <c r="K59" s="40" t="s">
        <v>237</v>
      </c>
      <c r="L59" s="41"/>
    </row>
    <row r="60" spans="1:12" customFormat="1" ht="15.75" customHeight="1" x14ac:dyDescent="0.25">
      <c r="A60" s="160" t="s">
        <v>66</v>
      </c>
      <c r="B60" s="161"/>
      <c r="C60" s="50" t="s">
        <v>238</v>
      </c>
      <c r="D60" s="162" t="s">
        <v>239</v>
      </c>
      <c r="E60" s="162"/>
      <c r="F60" s="162" t="s">
        <v>240</v>
      </c>
      <c r="G60" s="162"/>
      <c r="H60" s="162" t="s">
        <v>241</v>
      </c>
      <c r="I60" s="162"/>
      <c r="J60" s="163"/>
      <c r="K60" s="44" t="s">
        <v>242</v>
      </c>
      <c r="L60" s="45">
        <f ca="1">I58*25%</f>
        <v>14.25</v>
      </c>
    </row>
    <row r="61" spans="1:12" customFormat="1" ht="15.75" customHeight="1" x14ac:dyDescent="0.25">
      <c r="A61" s="164" t="s">
        <v>243</v>
      </c>
      <c r="B61" s="165"/>
      <c r="C61" s="51">
        <f ca="1">L62</f>
        <v>57</v>
      </c>
      <c r="D61" s="234">
        <f ca="1">((100/I58)*C61)/100</f>
        <v>1</v>
      </c>
      <c r="E61" s="234"/>
      <c r="F61" s="234">
        <f ca="1">(((C62/I58*10)+(40/(D58+G58+I58)*C63)+(7.5/(I58)*C64)+(7.5/(I58)*C65)+(10/I58*C66)+(10/I58*C67)+(5/I58*C68)+(5/I58*C69)+(5/I58*C70))/100)</f>
        <v>0.78771929824561415</v>
      </c>
      <c r="G61" s="234"/>
      <c r="H61" s="234">
        <f ca="1">((((C61/I58)*20)+((C62/I58)*25)+(30/(I58+G58+D58)*C63)+(5/I58*C64)+(5/I58*C65)+(5/I58*C66)+(5/I58*C67)+(0/I58*C68)+(0/I58*C69)+(5/I58*C70))/100)</f>
        <v>0.91140350877192988</v>
      </c>
      <c r="I61" s="234"/>
      <c r="J61" s="236"/>
      <c r="K61" s="44" t="s">
        <v>142</v>
      </c>
      <c r="L61" s="46">
        <f ca="1">I58*50%</f>
        <v>28.5</v>
      </c>
    </row>
    <row r="62" spans="1:12" customFormat="1" x14ac:dyDescent="0.25">
      <c r="A62" s="164" t="s">
        <v>67</v>
      </c>
      <c r="B62" s="165"/>
      <c r="C62" s="52">
        <f ca="1">L70</f>
        <v>57</v>
      </c>
      <c r="D62" s="234">
        <f ca="1">((100/I58)*C62)/100</f>
        <v>1</v>
      </c>
      <c r="E62" s="234"/>
      <c r="F62" s="234"/>
      <c r="G62" s="234"/>
      <c r="H62" s="234"/>
      <c r="I62" s="234"/>
      <c r="J62" s="236"/>
      <c r="K62" s="44" t="s">
        <v>143</v>
      </c>
      <c r="L62" s="46">
        <f ca="1">I58</f>
        <v>57</v>
      </c>
    </row>
    <row r="63" spans="1:12" customFormat="1" ht="15.75" customHeight="1" x14ac:dyDescent="0.25">
      <c r="A63" s="164" t="s">
        <v>244</v>
      </c>
      <c r="B63" s="165"/>
      <c r="C63" s="52">
        <v>67</v>
      </c>
      <c r="D63" s="234">
        <f ca="1">((100/(D58+G58+I58))*C63)/100</f>
        <v>1</v>
      </c>
      <c r="E63" s="234"/>
      <c r="F63" s="234"/>
      <c r="G63" s="234"/>
      <c r="H63" s="234"/>
      <c r="I63" s="234"/>
      <c r="J63" s="236"/>
      <c r="K63" s="44" t="s">
        <v>144</v>
      </c>
      <c r="L63" s="47">
        <f ca="1">(IF(B58&gt;1,(I58/(B58+2)),I58/4))</f>
        <v>14.25</v>
      </c>
    </row>
    <row r="64" spans="1:12" customFormat="1" ht="15.75" customHeight="1" x14ac:dyDescent="0.25">
      <c r="A64" s="164" t="s">
        <v>245</v>
      </c>
      <c r="B64" s="165" t="s">
        <v>246</v>
      </c>
      <c r="C64" s="52">
        <f>C63-G58-D58</f>
        <v>57</v>
      </c>
      <c r="D64" s="234">
        <f ca="1">((100/I58)*C64)/100</f>
        <v>1</v>
      </c>
      <c r="E64" s="234"/>
      <c r="F64" s="234"/>
      <c r="G64" s="234"/>
      <c r="H64" s="234"/>
      <c r="I64" s="234"/>
      <c r="J64" s="236"/>
      <c r="K64" s="44" t="s">
        <v>145</v>
      </c>
      <c r="L64" s="47">
        <f ca="1">(IF(B58&gt;1,(I58/(B58+2)+L63),I58/4+L63))</f>
        <v>28.5</v>
      </c>
    </row>
    <row r="65" spans="1:15" customFormat="1" ht="15.75" customHeight="1" x14ac:dyDescent="0.25">
      <c r="A65" s="164" t="s">
        <v>247</v>
      </c>
      <c r="B65" s="165" t="s">
        <v>246</v>
      </c>
      <c r="C65" s="52">
        <v>51</v>
      </c>
      <c r="D65" s="234">
        <f ca="1">((100/I58)*C65)/100</f>
        <v>0.89473684210526316</v>
      </c>
      <c r="E65" s="234"/>
      <c r="F65" s="234"/>
      <c r="G65" s="234"/>
      <c r="H65" s="234"/>
      <c r="I65" s="234"/>
      <c r="J65" s="236"/>
      <c r="K65" s="44" t="s">
        <v>248</v>
      </c>
      <c r="L65" s="47">
        <f ca="1">(IF(B58&gt;1,(I58/(B58+2)+L64),0))</f>
        <v>42.75</v>
      </c>
    </row>
    <row r="66" spans="1:15" customFormat="1" ht="15.75" customHeight="1" x14ac:dyDescent="0.25">
      <c r="A66" s="164" t="s">
        <v>249</v>
      </c>
      <c r="B66" s="165" t="s">
        <v>250</v>
      </c>
      <c r="C66" s="52">
        <f>C65</f>
        <v>51</v>
      </c>
      <c r="D66" s="234">
        <f ca="1">((100/(I58))*C66)/100</f>
        <v>0.89473684210526316</v>
      </c>
      <c r="E66" s="234"/>
      <c r="F66" s="234"/>
      <c r="G66" s="234"/>
      <c r="H66" s="234"/>
      <c r="I66" s="234"/>
      <c r="J66" s="236"/>
      <c r="K66" s="44" t="s">
        <v>251</v>
      </c>
      <c r="L66" s="47">
        <f>(IF(B58&gt;2,(I58/(B58+2)+L65),0))</f>
        <v>0</v>
      </c>
    </row>
    <row r="67" spans="1:15" customFormat="1" ht="15.75" customHeight="1" x14ac:dyDescent="0.25">
      <c r="A67" s="164" t="s">
        <v>252</v>
      </c>
      <c r="B67" s="165" t="s">
        <v>252</v>
      </c>
      <c r="C67" s="51">
        <v>25</v>
      </c>
      <c r="D67" s="234">
        <f ca="1">((100/I58)*C67)/100</f>
        <v>0.43859649122807015</v>
      </c>
      <c r="E67" s="234"/>
      <c r="F67" s="234"/>
      <c r="G67" s="234"/>
      <c r="H67" s="234"/>
      <c r="I67" s="234"/>
      <c r="J67" s="236"/>
      <c r="K67" s="44" t="s">
        <v>253</v>
      </c>
      <c r="L67" s="48">
        <f>(IF(B58&gt;3,(I58/(B58+2)+L66),0))</f>
        <v>0</v>
      </c>
    </row>
    <row r="68" spans="1:15" customFormat="1" ht="15.75" customHeight="1" x14ac:dyDescent="0.25">
      <c r="A68" s="164" t="s">
        <v>254</v>
      </c>
      <c r="B68" s="165"/>
      <c r="C68" s="51">
        <v>14</v>
      </c>
      <c r="D68" s="234">
        <f ca="1">((100/I58)*C68)/100</f>
        <v>0.24561403508771928</v>
      </c>
      <c r="E68" s="234"/>
      <c r="F68" s="234"/>
      <c r="G68" s="234"/>
      <c r="H68" s="234"/>
      <c r="I68" s="234"/>
      <c r="J68" s="236"/>
      <c r="K68" s="44" t="s">
        <v>255</v>
      </c>
      <c r="L68" s="47">
        <f>(IF(B58&gt;4,(I58/(B58+2)+L67),0))</f>
        <v>0</v>
      </c>
    </row>
    <row r="69" spans="1:15" customFormat="1" ht="15.75" customHeight="1" x14ac:dyDescent="0.25">
      <c r="A69" s="238" t="s">
        <v>256</v>
      </c>
      <c r="B69" s="239" t="s">
        <v>256</v>
      </c>
      <c r="C69" s="51">
        <v>0</v>
      </c>
      <c r="D69" s="234">
        <f ca="1">((100/(I58))*C69)/100</f>
        <v>0</v>
      </c>
      <c r="E69" s="234"/>
      <c r="F69" s="234"/>
      <c r="G69" s="234"/>
      <c r="H69" s="234"/>
      <c r="I69" s="234"/>
      <c r="J69" s="236"/>
      <c r="K69" s="44" t="s">
        <v>146</v>
      </c>
      <c r="L69" s="47">
        <f>(IF(B58=1,(I58/(B58+3)+L64),IF(B58=0,(I58/4+L64),IF(B58&gt;1,0))))</f>
        <v>0</v>
      </c>
    </row>
    <row r="70" spans="1:15" customFormat="1" ht="16.5" customHeight="1" thickBot="1" x14ac:dyDescent="0.3">
      <c r="A70" s="240" t="s">
        <v>257</v>
      </c>
      <c r="B70" s="241"/>
      <c r="C70" s="53">
        <v>0</v>
      </c>
      <c r="D70" s="235">
        <f ca="1">((100/(I58))*C70)/100</f>
        <v>0</v>
      </c>
      <c r="E70" s="235"/>
      <c r="F70" s="235"/>
      <c r="G70" s="235"/>
      <c r="H70" s="235"/>
      <c r="I70" s="235"/>
      <c r="J70" s="237"/>
      <c r="K70" s="44" t="s">
        <v>147</v>
      </c>
      <c r="L70" s="47">
        <f ca="1">(IF(B58&gt;1.5,(I58/(B58+2)+L64+MAX(0,L65-L64)+MAX(0,L66-L65)+MAX(0,L67-L66)+MAX(0,L68-L67)+MAX(0,L69-L68)),IF(B58=1,(I58/(B58+3)+L69),IF(B58=0,I58/4+L69))))</f>
        <v>57</v>
      </c>
    </row>
    <row r="71" spans="1:15" x14ac:dyDescent="0.25">
      <c r="A71" s="75" t="s">
        <v>192</v>
      </c>
      <c r="B71" s="76"/>
      <c r="C71" s="76"/>
      <c r="D71" s="76"/>
      <c r="E71" s="76"/>
      <c r="F71" s="76"/>
      <c r="G71" s="76"/>
      <c r="H71" s="76"/>
      <c r="I71" s="76"/>
      <c r="J71" s="77"/>
    </row>
    <row r="72" spans="1:15" x14ac:dyDescent="0.25">
      <c r="A72" s="61" t="s">
        <v>72</v>
      </c>
      <c r="B72" s="62"/>
      <c r="C72" s="62"/>
      <c r="D72" s="62"/>
      <c r="E72" s="62"/>
      <c r="F72" s="62"/>
      <c r="G72" s="62"/>
      <c r="H72" s="62"/>
      <c r="I72" s="62"/>
      <c r="J72" s="63"/>
    </row>
    <row r="73" spans="1:15" ht="15" customHeight="1" x14ac:dyDescent="0.25">
      <c r="A73" s="145" t="s">
        <v>140</v>
      </c>
      <c r="B73" s="146"/>
      <c r="C73" s="147" t="s">
        <v>141</v>
      </c>
      <c r="D73" s="148"/>
      <c r="E73" s="148"/>
      <c r="F73" s="148"/>
      <c r="G73" s="148"/>
      <c r="H73" s="148"/>
      <c r="I73" s="148"/>
      <c r="J73" s="149"/>
    </row>
    <row r="74" spans="1:15" x14ac:dyDescent="0.25">
      <c r="A74" s="78" t="s">
        <v>73</v>
      </c>
      <c r="B74" s="79"/>
      <c r="C74" s="79"/>
      <c r="D74" s="79"/>
      <c r="E74" s="79"/>
      <c r="F74" s="79"/>
      <c r="G74" s="79"/>
      <c r="H74" s="79"/>
      <c r="I74" s="79"/>
      <c r="J74" s="80"/>
    </row>
    <row r="75" spans="1:15" x14ac:dyDescent="0.25">
      <c r="A75" s="61" t="s">
        <v>149</v>
      </c>
      <c r="B75" s="62"/>
      <c r="C75" s="62"/>
      <c r="D75" s="62"/>
      <c r="E75" s="62"/>
      <c r="F75" s="63"/>
      <c r="G75" s="142">
        <v>16000</v>
      </c>
      <c r="H75" s="143"/>
      <c r="I75" s="143"/>
      <c r="J75" s="144"/>
      <c r="L75" s="56" t="s">
        <v>266</v>
      </c>
      <c r="M75" s="56" t="s">
        <v>264</v>
      </c>
      <c r="N75" s="57">
        <v>45138</v>
      </c>
      <c r="O75" s="56" t="s">
        <v>265</v>
      </c>
    </row>
    <row r="76" spans="1:15" x14ac:dyDescent="0.25">
      <c r="A76" s="61" t="s">
        <v>262</v>
      </c>
      <c r="B76" s="62"/>
      <c r="C76" s="62"/>
      <c r="D76" s="62"/>
      <c r="E76" s="62"/>
      <c r="F76" s="63"/>
      <c r="G76" s="64">
        <v>600000</v>
      </c>
      <c r="H76" s="65"/>
      <c r="I76" s="65"/>
      <c r="J76" s="66"/>
    </row>
    <row r="77" spans="1:15" x14ac:dyDescent="0.25">
      <c r="A77" s="61" t="s">
        <v>263</v>
      </c>
      <c r="B77" s="62"/>
      <c r="C77" s="62"/>
      <c r="D77" s="62"/>
      <c r="E77" s="62"/>
      <c r="F77" s="63"/>
      <c r="G77" s="64">
        <v>1021500</v>
      </c>
      <c r="H77" s="65"/>
      <c r="I77" s="65"/>
      <c r="J77" s="66"/>
    </row>
    <row r="78" spans="1:15" x14ac:dyDescent="0.25">
      <c r="A78" s="61" t="s">
        <v>74</v>
      </c>
      <c r="B78" s="62"/>
      <c r="C78" s="62"/>
      <c r="D78" s="62"/>
      <c r="E78" s="62"/>
      <c r="F78" s="63"/>
      <c r="G78" s="64" t="s">
        <v>171</v>
      </c>
      <c r="H78" s="65"/>
      <c r="I78" s="65"/>
      <c r="J78" s="66"/>
    </row>
    <row r="79" spans="1:15" s="14" customFormat="1" ht="14.45" customHeight="1" x14ac:dyDescent="0.25">
      <c r="A79" s="78" t="s">
        <v>75</v>
      </c>
      <c r="B79" s="79"/>
      <c r="C79" s="79"/>
      <c r="D79" s="79"/>
      <c r="E79" s="79"/>
      <c r="F79" s="80"/>
      <c r="G79" s="131">
        <f>G75*0.8</f>
        <v>12800</v>
      </c>
      <c r="H79" s="132"/>
      <c r="I79" s="132"/>
      <c r="J79" s="133"/>
    </row>
    <row r="80" spans="1:15" s="1" customFormat="1" x14ac:dyDescent="0.25">
      <c r="A80" s="114" t="s">
        <v>133</v>
      </c>
      <c r="B80" s="115"/>
      <c r="C80" s="115"/>
      <c r="D80" s="115"/>
      <c r="E80" s="115"/>
      <c r="F80" s="115"/>
      <c r="G80" s="115"/>
      <c r="H80" s="115"/>
      <c r="I80" s="115"/>
      <c r="J80" s="116"/>
    </row>
    <row r="81" spans="1:11" s="1" customFormat="1" x14ac:dyDescent="0.25">
      <c r="A81" s="119" t="s">
        <v>76</v>
      </c>
      <c r="B81" s="120"/>
      <c r="C81" s="10" t="s">
        <v>225</v>
      </c>
      <c r="D81" s="121" t="s">
        <v>77</v>
      </c>
      <c r="E81" s="122"/>
      <c r="F81" s="123"/>
      <c r="G81" s="119" t="s">
        <v>78</v>
      </c>
      <c r="H81" s="124"/>
      <c r="I81" s="124"/>
      <c r="J81" s="120"/>
    </row>
    <row r="82" spans="1:11" s="1" customFormat="1" x14ac:dyDescent="0.25">
      <c r="A82" s="117" t="s">
        <v>203</v>
      </c>
      <c r="B82" s="118"/>
      <c r="C82" s="11">
        <f>COUNT(D94:E97)*3+COUNT(D101:E102)*3+COUNT(D104)+COUNT(D107)+COUNT(D111:E112)+COUNT(D114:E117)+COUNT(D121:E122)+COUNT(D124:E127)+COUNT(D131:E132)+COUNT(D134:E138)+COUNT(D141:E142)+COUNT(D144:E152)*31+COUNT(D154:E162)*18+COUNT(D164)*7+COUNT(D167:E172)*7+COUNT(D174)+COUNT(D177:E182)</f>
        <v>538</v>
      </c>
      <c r="D82" s="125">
        <f>SUM(D94:E97)*3+SUM(D101:E102)*3+SUM(D104)+SUM(D107)+SUM(D111:E112)+SUM(D114:E117)+SUM(D121:E122)+SUM(D124:E127)+SUM(D131:E132)+SUM(D134:E138)+SUM(D141:E142)+SUM(D144:E152)*31+SUM(D154:E162)*18+SUM(D164)*7+SUM(D167:E172)*7+SUM(D174)+SUM(D177:E182)</f>
        <v>430810.47827999998</v>
      </c>
      <c r="E82" s="126"/>
      <c r="F82" s="127"/>
      <c r="G82" s="128">
        <f>SUM(G94:G97)*3+SUM(G101:G102)*3+SUM(G104)+SUM(G107)+SUM(G111:G112)+SUM(G114:G117)+SUM(G121:G122)+SUM(G124:G127)+SUM(G131:G132)+SUM(G134:G138)+SUM(G141:G142)+SUM(G144:G152)*31+SUM(G154:G162)*18+SUM(G164)*7+SUM(G167:G172)*7+SUM(G174)+SUM(G177:G182)</f>
        <v>707985</v>
      </c>
      <c r="H82" s="129"/>
      <c r="I82" s="129"/>
      <c r="J82" s="130"/>
    </row>
    <row r="83" spans="1:11" s="14" customFormat="1" x14ac:dyDescent="0.25">
      <c r="A83" s="109" t="s">
        <v>81</v>
      </c>
      <c r="B83" s="110"/>
      <c r="C83" s="110"/>
      <c r="D83" s="110"/>
      <c r="E83" s="110"/>
      <c r="F83" s="110"/>
      <c r="G83" s="110"/>
      <c r="H83" s="110"/>
      <c r="I83" s="110"/>
      <c r="J83" s="111"/>
    </row>
    <row r="84" spans="1:11" x14ac:dyDescent="0.25">
      <c r="A84" s="109" t="s">
        <v>82</v>
      </c>
      <c r="B84" s="110"/>
      <c r="C84" s="110"/>
      <c r="D84" s="110"/>
      <c r="E84" s="110"/>
      <c r="F84" s="110"/>
      <c r="G84" s="110"/>
      <c r="H84" s="110"/>
      <c r="I84" s="110"/>
      <c r="J84" s="111"/>
    </row>
    <row r="85" spans="1:11" ht="63" x14ac:dyDescent="0.25">
      <c r="A85" s="112" t="s">
        <v>150</v>
      </c>
      <c r="B85" s="113"/>
      <c r="C85" s="2" t="s">
        <v>83</v>
      </c>
      <c r="D85" s="112" t="s">
        <v>84</v>
      </c>
      <c r="E85" s="113"/>
      <c r="F85" s="15" t="s">
        <v>85</v>
      </c>
      <c r="G85" s="2" t="s">
        <v>227</v>
      </c>
      <c r="H85" s="2" t="s">
        <v>86</v>
      </c>
      <c r="I85" s="112" t="s">
        <v>87</v>
      </c>
      <c r="J85" s="113"/>
    </row>
    <row r="86" spans="1:11" x14ac:dyDescent="0.25">
      <c r="A86" s="87" t="s">
        <v>194</v>
      </c>
      <c r="B86" s="88"/>
      <c r="C86" s="88"/>
      <c r="D86" s="88"/>
      <c r="E86" s="88"/>
      <c r="F86" s="88"/>
      <c r="G86" s="88"/>
      <c r="H86" s="88"/>
      <c r="I86" s="88"/>
      <c r="J86" s="89"/>
    </row>
    <row r="87" spans="1:11" s="3" customFormat="1" hidden="1" x14ac:dyDescent="0.25">
      <c r="A87" s="87" t="s">
        <v>193</v>
      </c>
      <c r="B87" s="88"/>
      <c r="C87" s="88"/>
      <c r="D87" s="88"/>
      <c r="E87" s="88"/>
      <c r="F87" s="88"/>
      <c r="G87" s="88"/>
      <c r="H87" s="88"/>
      <c r="I87" s="88"/>
      <c r="J87" s="89"/>
    </row>
    <row r="88" spans="1:11" s="3" customFormat="1" x14ac:dyDescent="0.25">
      <c r="A88" s="87" t="s">
        <v>203</v>
      </c>
      <c r="B88" s="88"/>
      <c r="C88" s="88"/>
      <c r="D88" s="88"/>
      <c r="E88" s="88"/>
      <c r="F88" s="88"/>
      <c r="G88" s="88"/>
      <c r="H88" s="88"/>
      <c r="I88" s="88"/>
      <c r="J88" s="89"/>
    </row>
    <row r="89" spans="1:11" s="3" customFormat="1" x14ac:dyDescent="0.25">
      <c r="A89" s="87" t="s">
        <v>195</v>
      </c>
      <c r="B89" s="88"/>
      <c r="C89" s="88"/>
      <c r="D89" s="88"/>
      <c r="E89" s="88"/>
      <c r="F89" s="88"/>
      <c r="G89" s="88"/>
      <c r="H89" s="88"/>
      <c r="I89" s="88"/>
      <c r="J89" s="89"/>
    </row>
    <row r="90" spans="1:11" s="3" customFormat="1" x14ac:dyDescent="0.25">
      <c r="A90" s="87" t="s">
        <v>196</v>
      </c>
      <c r="B90" s="88"/>
      <c r="C90" s="88"/>
      <c r="D90" s="88"/>
      <c r="E90" s="88"/>
      <c r="F90" s="88"/>
      <c r="G90" s="88"/>
      <c r="H90" s="88"/>
      <c r="I90" s="88"/>
      <c r="J90" s="89"/>
    </row>
    <row r="91" spans="1:11" s="3" customFormat="1" x14ac:dyDescent="0.25">
      <c r="A91" s="87" t="s">
        <v>197</v>
      </c>
      <c r="B91" s="88"/>
      <c r="C91" s="88"/>
      <c r="D91" s="88"/>
      <c r="E91" s="88"/>
      <c r="F91" s="88"/>
      <c r="G91" s="88"/>
      <c r="H91" s="88"/>
      <c r="I91" s="88"/>
      <c r="J91" s="89"/>
    </row>
    <row r="92" spans="1:11" s="3" customFormat="1" x14ac:dyDescent="0.25">
      <c r="A92" s="87" t="s">
        <v>206</v>
      </c>
      <c r="B92" s="88"/>
      <c r="C92" s="88"/>
      <c r="D92" s="88"/>
      <c r="E92" s="88"/>
      <c r="F92" s="88"/>
      <c r="G92" s="88"/>
      <c r="H92" s="88"/>
      <c r="I92" s="88"/>
      <c r="J92" s="89"/>
    </row>
    <row r="93" spans="1:11" s="3" customFormat="1" x14ac:dyDescent="0.25">
      <c r="A93" s="87" t="s">
        <v>207</v>
      </c>
      <c r="B93" s="88"/>
      <c r="C93" s="88"/>
      <c r="D93" s="88"/>
      <c r="E93" s="88"/>
      <c r="F93" s="88"/>
      <c r="G93" s="88"/>
      <c r="H93" s="88"/>
      <c r="I93" s="88"/>
      <c r="J93" s="89"/>
    </row>
    <row r="94" spans="1:11" s="3" customFormat="1" x14ac:dyDescent="0.25">
      <c r="A94" s="90">
        <v>1</v>
      </c>
      <c r="B94" s="91"/>
      <c r="C94" s="4" t="s">
        <v>199</v>
      </c>
      <c r="D94" s="90">
        <f>90.68*10.764</f>
        <v>976.07952</v>
      </c>
      <c r="E94" s="91"/>
      <c r="F94" s="4">
        <v>0</v>
      </c>
      <c r="G94" s="4">
        <v>1670</v>
      </c>
      <c r="H94" s="4" t="s">
        <v>88</v>
      </c>
      <c r="I94" s="81" t="s">
        <v>208</v>
      </c>
      <c r="J94" s="82"/>
    </row>
    <row r="95" spans="1:11" s="3" customFormat="1" x14ac:dyDescent="0.25">
      <c r="A95" s="90">
        <v>2</v>
      </c>
      <c r="B95" s="91"/>
      <c r="C95" s="4" t="s">
        <v>200</v>
      </c>
      <c r="D95" s="90">
        <f>66.12*10.764</f>
        <v>711.71568000000002</v>
      </c>
      <c r="E95" s="91"/>
      <c r="F95" s="4">
        <v>0</v>
      </c>
      <c r="G95" s="4">
        <v>1155</v>
      </c>
      <c r="H95" s="37" t="s">
        <v>88</v>
      </c>
      <c r="I95" s="83"/>
      <c r="J95" s="84"/>
      <c r="K95" s="55">
        <f>G95/D95</f>
        <v>1.6228390528082788</v>
      </c>
    </row>
    <row r="96" spans="1:11" s="3" customFormat="1" x14ac:dyDescent="0.25">
      <c r="A96" s="90">
        <v>3</v>
      </c>
      <c r="B96" s="91"/>
      <c r="C96" s="4" t="s">
        <v>200</v>
      </c>
      <c r="D96" s="90">
        <f>66.12*10.764</f>
        <v>711.71568000000002</v>
      </c>
      <c r="E96" s="91"/>
      <c r="F96" s="4">
        <v>0</v>
      </c>
      <c r="G96" s="4">
        <v>1155</v>
      </c>
      <c r="H96" s="4" t="s">
        <v>88</v>
      </c>
      <c r="I96" s="83"/>
      <c r="J96" s="84"/>
    </row>
    <row r="97" spans="1:10" s="3" customFormat="1" x14ac:dyDescent="0.25">
      <c r="A97" s="90">
        <v>4</v>
      </c>
      <c r="B97" s="91"/>
      <c r="C97" s="4" t="s">
        <v>199</v>
      </c>
      <c r="D97" s="90">
        <f>84*10.764</f>
        <v>904.17599999999993</v>
      </c>
      <c r="E97" s="91"/>
      <c r="F97" s="4">
        <v>0</v>
      </c>
      <c r="G97" s="4">
        <v>1535</v>
      </c>
      <c r="H97" s="4" t="s">
        <v>88</v>
      </c>
      <c r="I97" s="83"/>
      <c r="J97" s="84"/>
    </row>
    <row r="98" spans="1:10" s="3" customFormat="1" x14ac:dyDescent="0.25">
      <c r="A98" s="90">
        <v>5</v>
      </c>
      <c r="B98" s="91"/>
      <c r="C98" s="81" t="s">
        <v>153</v>
      </c>
      <c r="D98" s="92"/>
      <c r="E98" s="92"/>
      <c r="F98" s="92"/>
      <c r="G98" s="92"/>
      <c r="H98" s="82"/>
      <c r="I98" s="83"/>
      <c r="J98" s="84"/>
    </row>
    <row r="99" spans="1:10" s="3" customFormat="1" x14ac:dyDescent="0.25">
      <c r="A99" s="90">
        <v>6</v>
      </c>
      <c r="B99" s="91"/>
      <c r="C99" s="83"/>
      <c r="D99" s="93"/>
      <c r="E99" s="93"/>
      <c r="F99" s="93"/>
      <c r="G99" s="93"/>
      <c r="H99" s="84"/>
      <c r="I99" s="83"/>
      <c r="J99" s="84"/>
    </row>
    <row r="100" spans="1:10" s="3" customFormat="1" x14ac:dyDescent="0.25">
      <c r="A100" s="90">
        <v>7</v>
      </c>
      <c r="B100" s="91"/>
      <c r="C100" s="85"/>
      <c r="D100" s="94"/>
      <c r="E100" s="94"/>
      <c r="F100" s="94"/>
      <c r="G100" s="94"/>
      <c r="H100" s="86"/>
      <c r="I100" s="83"/>
      <c r="J100" s="84"/>
    </row>
    <row r="101" spans="1:10" s="3" customFormat="1" x14ac:dyDescent="0.25">
      <c r="A101" s="90">
        <v>8</v>
      </c>
      <c r="B101" s="91"/>
      <c r="C101" s="4" t="s">
        <v>217</v>
      </c>
      <c r="D101" s="90">
        <f>89.73*10.764</f>
        <v>965.85371999999995</v>
      </c>
      <c r="E101" s="91"/>
      <c r="F101" s="4">
        <v>0</v>
      </c>
      <c r="G101" s="4">
        <v>1430</v>
      </c>
      <c r="H101" s="37" t="s">
        <v>88</v>
      </c>
      <c r="I101" s="83"/>
      <c r="J101" s="84"/>
    </row>
    <row r="102" spans="1:10" s="3" customFormat="1" x14ac:dyDescent="0.25">
      <c r="A102" s="90">
        <v>9</v>
      </c>
      <c r="B102" s="91"/>
      <c r="C102" s="4" t="s">
        <v>200</v>
      </c>
      <c r="D102" s="90">
        <f>54.47*10.764</f>
        <v>586.31507999999997</v>
      </c>
      <c r="E102" s="91"/>
      <c r="F102" s="4">
        <v>0</v>
      </c>
      <c r="G102" s="4">
        <v>960</v>
      </c>
      <c r="H102" s="37" t="s">
        <v>88</v>
      </c>
      <c r="I102" s="85"/>
      <c r="J102" s="86"/>
    </row>
    <row r="103" spans="1:10" s="3" customFormat="1" x14ac:dyDescent="0.25">
      <c r="A103" s="87" t="s">
        <v>204</v>
      </c>
      <c r="B103" s="88"/>
      <c r="C103" s="88"/>
      <c r="D103" s="88"/>
      <c r="E103" s="88"/>
      <c r="F103" s="88"/>
      <c r="G103" s="88"/>
      <c r="H103" s="88"/>
      <c r="I103" s="88"/>
      <c r="J103" s="89"/>
    </row>
    <row r="104" spans="1:10" s="3" customFormat="1" x14ac:dyDescent="0.25">
      <c r="A104" s="90">
        <v>1</v>
      </c>
      <c r="B104" s="91"/>
      <c r="C104" s="4" t="s">
        <v>199</v>
      </c>
      <c r="D104" s="90">
        <f>90.68*10.764</f>
        <v>976.07952</v>
      </c>
      <c r="E104" s="91"/>
      <c r="F104" s="4">
        <v>0</v>
      </c>
      <c r="G104" s="4">
        <v>1670</v>
      </c>
      <c r="H104" s="4" t="s">
        <v>88</v>
      </c>
      <c r="I104" s="81" t="s">
        <v>209</v>
      </c>
      <c r="J104" s="82"/>
    </row>
    <row r="105" spans="1:10" s="3" customFormat="1" x14ac:dyDescent="0.25">
      <c r="A105" s="90">
        <v>2</v>
      </c>
      <c r="B105" s="91"/>
      <c r="C105" s="81" t="s">
        <v>205</v>
      </c>
      <c r="D105" s="92"/>
      <c r="E105" s="92"/>
      <c r="F105" s="92"/>
      <c r="G105" s="92"/>
      <c r="H105" s="82"/>
      <c r="I105" s="83"/>
      <c r="J105" s="84"/>
    </row>
    <row r="106" spans="1:10" s="3" customFormat="1" x14ac:dyDescent="0.25">
      <c r="A106" s="90">
        <v>3</v>
      </c>
      <c r="B106" s="91"/>
      <c r="C106" s="85"/>
      <c r="D106" s="94"/>
      <c r="E106" s="94"/>
      <c r="F106" s="94"/>
      <c r="G106" s="94"/>
      <c r="H106" s="86"/>
      <c r="I106" s="83"/>
      <c r="J106" s="84"/>
    </row>
    <row r="107" spans="1:10" s="3" customFormat="1" x14ac:dyDescent="0.25">
      <c r="A107" s="90">
        <v>4</v>
      </c>
      <c r="B107" s="91"/>
      <c r="C107" s="4" t="s">
        <v>199</v>
      </c>
      <c r="D107" s="90">
        <f>84*10.764</f>
        <v>904.17599999999993</v>
      </c>
      <c r="E107" s="91"/>
      <c r="F107" s="4">
        <v>0</v>
      </c>
      <c r="G107" s="4">
        <v>1535</v>
      </c>
      <c r="H107" s="4" t="s">
        <v>88</v>
      </c>
      <c r="I107" s="83"/>
      <c r="J107" s="84"/>
    </row>
    <row r="108" spans="1:10" s="3" customFormat="1" x14ac:dyDescent="0.25">
      <c r="A108" s="90">
        <v>5</v>
      </c>
      <c r="B108" s="91"/>
      <c r="C108" s="81" t="s">
        <v>153</v>
      </c>
      <c r="D108" s="92"/>
      <c r="E108" s="92"/>
      <c r="F108" s="92"/>
      <c r="G108" s="92"/>
      <c r="H108" s="82"/>
      <c r="I108" s="83"/>
      <c r="J108" s="84"/>
    </row>
    <row r="109" spans="1:10" s="3" customFormat="1" x14ac:dyDescent="0.25">
      <c r="A109" s="90">
        <v>6</v>
      </c>
      <c r="B109" s="91"/>
      <c r="C109" s="83"/>
      <c r="D109" s="93"/>
      <c r="E109" s="93"/>
      <c r="F109" s="93"/>
      <c r="G109" s="93"/>
      <c r="H109" s="84"/>
      <c r="I109" s="83"/>
      <c r="J109" s="84"/>
    </row>
    <row r="110" spans="1:10" s="3" customFormat="1" x14ac:dyDescent="0.25">
      <c r="A110" s="90">
        <v>7</v>
      </c>
      <c r="B110" s="91"/>
      <c r="C110" s="85"/>
      <c r="D110" s="94"/>
      <c r="E110" s="94"/>
      <c r="F110" s="94"/>
      <c r="G110" s="94"/>
      <c r="H110" s="86"/>
      <c r="I110" s="83"/>
      <c r="J110" s="84"/>
    </row>
    <row r="111" spans="1:10" s="3" customFormat="1" x14ac:dyDescent="0.25">
      <c r="A111" s="90">
        <v>8</v>
      </c>
      <c r="B111" s="91"/>
      <c r="C111" s="4" t="s">
        <v>217</v>
      </c>
      <c r="D111" s="90">
        <f>89.73*10.764</f>
        <v>965.85371999999995</v>
      </c>
      <c r="E111" s="91"/>
      <c r="F111" s="4">
        <v>0</v>
      </c>
      <c r="G111" s="4">
        <v>1430</v>
      </c>
      <c r="H111" s="4" t="s">
        <v>88</v>
      </c>
      <c r="I111" s="83"/>
      <c r="J111" s="84"/>
    </row>
    <row r="112" spans="1:10" s="3" customFormat="1" x14ac:dyDescent="0.25">
      <c r="A112" s="90">
        <v>9</v>
      </c>
      <c r="B112" s="91"/>
      <c r="C112" s="4" t="s">
        <v>200</v>
      </c>
      <c r="D112" s="90">
        <f>54.47*10.764</f>
        <v>586.31507999999997</v>
      </c>
      <c r="E112" s="91"/>
      <c r="F112" s="4">
        <v>0</v>
      </c>
      <c r="G112" s="4">
        <v>960</v>
      </c>
      <c r="H112" s="4" t="s">
        <v>88</v>
      </c>
      <c r="I112" s="85"/>
      <c r="J112" s="86"/>
    </row>
    <row r="113" spans="1:12" s="3" customFormat="1" x14ac:dyDescent="0.25">
      <c r="A113" s="87" t="s">
        <v>211</v>
      </c>
      <c r="B113" s="88"/>
      <c r="C113" s="88"/>
      <c r="D113" s="88"/>
      <c r="E113" s="88"/>
      <c r="F113" s="88"/>
      <c r="G113" s="88"/>
      <c r="H113" s="88"/>
      <c r="I113" s="88"/>
      <c r="J113" s="89"/>
    </row>
    <row r="114" spans="1:12" s="3" customFormat="1" ht="15.75" customHeight="1" x14ac:dyDescent="0.25">
      <c r="A114" s="90">
        <v>1</v>
      </c>
      <c r="B114" s="91"/>
      <c r="C114" s="4" t="s">
        <v>199</v>
      </c>
      <c r="D114" s="90">
        <f>90.68*10.764</f>
        <v>976.07952</v>
      </c>
      <c r="E114" s="91"/>
      <c r="F114" s="4">
        <v>0</v>
      </c>
      <c r="G114" s="4">
        <v>1670</v>
      </c>
      <c r="H114" s="4" t="s">
        <v>88</v>
      </c>
      <c r="I114" s="68" t="s">
        <v>202</v>
      </c>
      <c r="J114" s="68"/>
      <c r="L114" s="3">
        <v>1</v>
      </c>
    </row>
    <row r="115" spans="1:12" s="3" customFormat="1" x14ac:dyDescent="0.25">
      <c r="A115" s="90">
        <v>2</v>
      </c>
      <c r="B115" s="91"/>
      <c r="C115" s="4" t="s">
        <v>200</v>
      </c>
      <c r="D115" s="90">
        <f>66.12*10.764</f>
        <v>711.71568000000002</v>
      </c>
      <c r="E115" s="91"/>
      <c r="F115" s="4">
        <v>0</v>
      </c>
      <c r="G115" s="4">
        <v>1155</v>
      </c>
      <c r="H115" s="4" t="s">
        <v>88</v>
      </c>
      <c r="I115" s="68"/>
      <c r="J115" s="68"/>
    </row>
    <row r="116" spans="1:12" s="3" customFormat="1" x14ac:dyDescent="0.25">
      <c r="A116" s="90">
        <v>3</v>
      </c>
      <c r="B116" s="91"/>
      <c r="C116" s="4" t="s">
        <v>200</v>
      </c>
      <c r="D116" s="90">
        <f>66.12*10.764</f>
        <v>711.71568000000002</v>
      </c>
      <c r="E116" s="91"/>
      <c r="F116" s="4">
        <v>0</v>
      </c>
      <c r="G116" s="4">
        <v>1155</v>
      </c>
      <c r="H116" s="4" t="s">
        <v>88</v>
      </c>
      <c r="I116" s="68"/>
      <c r="J116" s="68"/>
    </row>
    <row r="117" spans="1:12" s="3" customFormat="1" x14ac:dyDescent="0.25">
      <c r="A117" s="90">
        <v>4</v>
      </c>
      <c r="B117" s="91"/>
      <c r="C117" s="4" t="s">
        <v>199</v>
      </c>
      <c r="D117" s="90">
        <f>84*10.764</f>
        <v>904.17599999999993</v>
      </c>
      <c r="E117" s="91"/>
      <c r="F117" s="4">
        <v>0</v>
      </c>
      <c r="G117" s="4">
        <v>1535</v>
      </c>
      <c r="H117" s="4" t="s">
        <v>88</v>
      </c>
      <c r="I117" s="81" t="str">
        <f>I114</f>
        <v>1st Stilt Floor</v>
      </c>
      <c r="J117" s="82"/>
    </row>
    <row r="118" spans="1:12" s="3" customFormat="1" x14ac:dyDescent="0.25">
      <c r="A118" s="90">
        <v>5</v>
      </c>
      <c r="B118" s="91"/>
      <c r="C118" s="68" t="s">
        <v>210</v>
      </c>
      <c r="D118" s="68"/>
      <c r="E118" s="68"/>
      <c r="F118" s="68"/>
      <c r="G118" s="68"/>
      <c r="H118" s="68"/>
      <c r="I118" s="83"/>
      <c r="J118" s="84"/>
    </row>
    <row r="119" spans="1:12" s="3" customFormat="1" x14ac:dyDescent="0.25">
      <c r="A119" s="90">
        <v>6</v>
      </c>
      <c r="B119" s="91"/>
      <c r="C119" s="90" t="s">
        <v>201</v>
      </c>
      <c r="D119" s="233"/>
      <c r="E119" s="233"/>
      <c r="F119" s="233"/>
      <c r="G119" s="233"/>
      <c r="H119" s="91"/>
      <c r="I119" s="83"/>
      <c r="J119" s="84"/>
    </row>
    <row r="120" spans="1:12" s="3" customFormat="1" ht="15.75" customHeight="1" x14ac:dyDescent="0.25">
      <c r="A120" s="90">
        <v>7</v>
      </c>
      <c r="B120" s="91"/>
      <c r="C120" s="90" t="str">
        <f>C119</f>
        <v>Ammenities</v>
      </c>
      <c r="D120" s="233"/>
      <c r="E120" s="233"/>
      <c r="F120" s="233"/>
      <c r="G120" s="233"/>
      <c r="H120" s="91"/>
      <c r="I120" s="83"/>
      <c r="J120" s="84"/>
    </row>
    <row r="121" spans="1:12" s="3" customFormat="1" x14ac:dyDescent="0.25">
      <c r="A121" s="90">
        <v>8</v>
      </c>
      <c r="B121" s="91"/>
      <c r="C121" s="4" t="s">
        <v>217</v>
      </c>
      <c r="D121" s="90">
        <f>89.73*10.764</f>
        <v>965.85371999999995</v>
      </c>
      <c r="E121" s="91"/>
      <c r="F121" s="4">
        <v>0</v>
      </c>
      <c r="G121" s="4">
        <v>1430</v>
      </c>
      <c r="H121" s="4" t="s">
        <v>88</v>
      </c>
      <c r="I121" s="83"/>
      <c r="J121" s="84"/>
    </row>
    <row r="122" spans="1:12" s="3" customFormat="1" x14ac:dyDescent="0.25">
      <c r="A122" s="90">
        <v>9</v>
      </c>
      <c r="B122" s="91"/>
      <c r="C122" s="4" t="s">
        <v>200</v>
      </c>
      <c r="D122" s="90">
        <f>54.47*10.764</f>
        <v>586.31507999999997</v>
      </c>
      <c r="E122" s="91"/>
      <c r="F122" s="4">
        <v>0</v>
      </c>
      <c r="G122" s="4">
        <v>960</v>
      </c>
      <c r="H122" s="4" t="s">
        <v>88</v>
      </c>
      <c r="I122" s="85"/>
      <c r="J122" s="86"/>
    </row>
    <row r="123" spans="1:12" s="3" customFormat="1" x14ac:dyDescent="0.25">
      <c r="A123" s="87" t="s">
        <v>213</v>
      </c>
      <c r="B123" s="88"/>
      <c r="C123" s="88"/>
      <c r="D123" s="88"/>
      <c r="E123" s="88"/>
      <c r="F123" s="88"/>
      <c r="G123" s="88"/>
      <c r="H123" s="88"/>
      <c r="I123" s="88"/>
      <c r="J123" s="89"/>
    </row>
    <row r="124" spans="1:12" s="3" customFormat="1" ht="15.75" customHeight="1" x14ac:dyDescent="0.25">
      <c r="A124" s="90">
        <v>1</v>
      </c>
      <c r="B124" s="91"/>
      <c r="C124" s="4" t="s">
        <v>199</v>
      </c>
      <c r="D124" s="90">
        <f>90.68*10.764</f>
        <v>976.07952</v>
      </c>
      <c r="E124" s="91"/>
      <c r="F124" s="4">
        <v>0</v>
      </c>
      <c r="G124" s="4">
        <v>1670</v>
      </c>
      <c r="H124" s="4" t="s">
        <v>88</v>
      </c>
      <c r="I124" s="81" t="s">
        <v>214</v>
      </c>
      <c r="J124" s="82"/>
      <c r="L124" s="3">
        <v>1</v>
      </c>
    </row>
    <row r="125" spans="1:12" s="3" customFormat="1" x14ac:dyDescent="0.25">
      <c r="A125" s="90">
        <v>2</v>
      </c>
      <c r="B125" s="91"/>
      <c r="C125" s="4" t="s">
        <v>200</v>
      </c>
      <c r="D125" s="90">
        <f>66.12*10.764</f>
        <v>711.71568000000002</v>
      </c>
      <c r="E125" s="91"/>
      <c r="F125" s="4">
        <v>0</v>
      </c>
      <c r="G125" s="4">
        <v>1155</v>
      </c>
      <c r="H125" s="4" t="s">
        <v>88</v>
      </c>
      <c r="I125" s="83"/>
      <c r="J125" s="84"/>
    </row>
    <row r="126" spans="1:12" s="3" customFormat="1" x14ac:dyDescent="0.25">
      <c r="A126" s="90">
        <v>3</v>
      </c>
      <c r="B126" s="91"/>
      <c r="C126" s="4" t="s">
        <v>200</v>
      </c>
      <c r="D126" s="90">
        <f>66.12*10.764</f>
        <v>711.71568000000002</v>
      </c>
      <c r="E126" s="91"/>
      <c r="F126" s="4">
        <v>0</v>
      </c>
      <c r="G126" s="4">
        <v>1155</v>
      </c>
      <c r="H126" s="4" t="s">
        <v>88</v>
      </c>
      <c r="I126" s="83"/>
      <c r="J126" s="84"/>
    </row>
    <row r="127" spans="1:12" s="3" customFormat="1" ht="15.75" customHeight="1" x14ac:dyDescent="0.25">
      <c r="A127" s="90">
        <v>4</v>
      </c>
      <c r="B127" s="91"/>
      <c r="C127" s="38" t="s">
        <v>199</v>
      </c>
      <c r="D127" s="231">
        <f>84*10.764</f>
        <v>904.17599999999993</v>
      </c>
      <c r="E127" s="232"/>
      <c r="F127" s="4">
        <v>0</v>
      </c>
      <c r="G127" s="4">
        <v>1535</v>
      </c>
      <c r="H127" s="4"/>
      <c r="I127" s="83"/>
      <c r="J127" s="84"/>
    </row>
    <row r="128" spans="1:12" s="3" customFormat="1" x14ac:dyDescent="0.25">
      <c r="A128" s="90">
        <v>5</v>
      </c>
      <c r="B128" s="91"/>
      <c r="C128" s="81" t="s">
        <v>212</v>
      </c>
      <c r="D128" s="92"/>
      <c r="E128" s="92"/>
      <c r="F128" s="92"/>
      <c r="G128" s="92"/>
      <c r="H128" s="82"/>
      <c r="I128" s="83"/>
      <c r="J128" s="84"/>
    </row>
    <row r="129" spans="1:12" s="3" customFormat="1" x14ac:dyDescent="0.25">
      <c r="A129" s="90">
        <v>6</v>
      </c>
      <c r="B129" s="91"/>
      <c r="C129" s="83"/>
      <c r="D129" s="93"/>
      <c r="E129" s="93"/>
      <c r="F129" s="93"/>
      <c r="G129" s="93"/>
      <c r="H129" s="84"/>
      <c r="I129" s="83"/>
      <c r="J129" s="84"/>
    </row>
    <row r="130" spans="1:12" s="3" customFormat="1" x14ac:dyDescent="0.25">
      <c r="A130" s="90">
        <v>7</v>
      </c>
      <c r="B130" s="91"/>
      <c r="C130" s="85"/>
      <c r="D130" s="94"/>
      <c r="E130" s="94"/>
      <c r="F130" s="94"/>
      <c r="G130" s="94"/>
      <c r="H130" s="86"/>
      <c r="I130" s="83"/>
      <c r="J130" s="84"/>
    </row>
    <row r="131" spans="1:12" s="3" customFormat="1" x14ac:dyDescent="0.25">
      <c r="A131" s="90">
        <v>8</v>
      </c>
      <c r="B131" s="91"/>
      <c r="C131" s="4" t="s">
        <v>217</v>
      </c>
      <c r="D131" s="90">
        <f>89.73*10.764</f>
        <v>965.85371999999995</v>
      </c>
      <c r="E131" s="91"/>
      <c r="F131" s="4">
        <v>0</v>
      </c>
      <c r="G131" s="4">
        <v>1430</v>
      </c>
      <c r="H131" s="4" t="s">
        <v>88</v>
      </c>
      <c r="I131" s="83"/>
      <c r="J131" s="84"/>
    </row>
    <row r="132" spans="1:12" s="3" customFormat="1" x14ac:dyDescent="0.25">
      <c r="A132" s="90">
        <v>9</v>
      </c>
      <c r="B132" s="91"/>
      <c r="C132" s="4" t="s">
        <v>200</v>
      </c>
      <c r="D132" s="90">
        <f>54.47*10.764</f>
        <v>586.31507999999997</v>
      </c>
      <c r="E132" s="91"/>
      <c r="F132" s="4">
        <v>0</v>
      </c>
      <c r="G132" s="4">
        <v>960</v>
      </c>
      <c r="H132" s="4" t="s">
        <v>88</v>
      </c>
      <c r="I132" s="85"/>
      <c r="J132" s="86"/>
    </row>
    <row r="133" spans="1:12" s="3" customFormat="1" x14ac:dyDescent="0.25">
      <c r="A133" s="87" t="s">
        <v>215</v>
      </c>
      <c r="B133" s="88"/>
      <c r="C133" s="88"/>
      <c r="D133" s="88"/>
      <c r="E133" s="88"/>
      <c r="F133" s="88"/>
      <c r="G133" s="88"/>
      <c r="H133" s="88"/>
      <c r="I133" s="88"/>
      <c r="J133" s="89"/>
    </row>
    <row r="134" spans="1:12" s="3" customFormat="1" ht="15.75" customHeight="1" x14ac:dyDescent="0.25">
      <c r="A134" s="90">
        <v>1</v>
      </c>
      <c r="B134" s="91"/>
      <c r="C134" s="4" t="s">
        <v>199</v>
      </c>
      <c r="D134" s="90">
        <f>90.68*10.764</f>
        <v>976.07952</v>
      </c>
      <c r="E134" s="91"/>
      <c r="F134" s="4">
        <v>0</v>
      </c>
      <c r="G134" s="4">
        <v>1670</v>
      </c>
      <c r="H134" s="4" t="s">
        <v>88</v>
      </c>
      <c r="I134" s="81" t="s">
        <v>218</v>
      </c>
      <c r="J134" s="82"/>
      <c r="L134" s="3">
        <v>1</v>
      </c>
    </row>
    <row r="135" spans="1:12" s="3" customFormat="1" x14ac:dyDescent="0.25">
      <c r="A135" s="90">
        <v>2</v>
      </c>
      <c r="B135" s="91"/>
      <c r="C135" s="4" t="s">
        <v>200</v>
      </c>
      <c r="D135" s="90">
        <f>66.12*10.764</f>
        <v>711.71568000000002</v>
      </c>
      <c r="E135" s="91"/>
      <c r="F135" s="4">
        <v>0</v>
      </c>
      <c r="G135" s="4">
        <v>1155</v>
      </c>
      <c r="H135" s="4" t="s">
        <v>88</v>
      </c>
      <c r="I135" s="83"/>
      <c r="J135" s="84"/>
    </row>
    <row r="136" spans="1:12" s="3" customFormat="1" x14ac:dyDescent="0.25">
      <c r="A136" s="90">
        <v>3</v>
      </c>
      <c r="B136" s="91"/>
      <c r="C136" s="4" t="s">
        <v>200</v>
      </c>
      <c r="D136" s="90">
        <f>66.12*10.764</f>
        <v>711.71568000000002</v>
      </c>
      <c r="E136" s="91"/>
      <c r="F136" s="4">
        <v>0</v>
      </c>
      <c r="G136" s="4">
        <v>1155</v>
      </c>
      <c r="H136" s="4" t="s">
        <v>88</v>
      </c>
      <c r="I136" s="83"/>
      <c r="J136" s="84"/>
    </row>
    <row r="137" spans="1:12" s="3" customFormat="1" ht="15.75" customHeight="1" x14ac:dyDescent="0.25">
      <c r="A137" s="90">
        <v>4</v>
      </c>
      <c r="B137" s="91"/>
      <c r="C137" s="4" t="s">
        <v>199</v>
      </c>
      <c r="D137" s="90">
        <f>84*10.764</f>
        <v>904.17599999999993</v>
      </c>
      <c r="E137" s="91"/>
      <c r="F137" s="4">
        <v>0</v>
      </c>
      <c r="G137" s="4">
        <v>1545</v>
      </c>
      <c r="H137" s="37" t="s">
        <v>88</v>
      </c>
      <c r="I137" s="83"/>
      <c r="J137" s="84"/>
    </row>
    <row r="138" spans="1:12" s="3" customFormat="1" x14ac:dyDescent="0.25">
      <c r="A138" s="90">
        <v>5</v>
      </c>
      <c r="B138" s="91"/>
      <c r="C138" s="4" t="s">
        <v>217</v>
      </c>
      <c r="D138" s="90">
        <f>74.3*10.764</f>
        <v>799.76519999999994</v>
      </c>
      <c r="E138" s="91"/>
      <c r="F138" s="4">
        <v>0</v>
      </c>
      <c r="G138" s="4">
        <v>1385</v>
      </c>
      <c r="H138" s="37" t="s">
        <v>88</v>
      </c>
      <c r="I138" s="83"/>
      <c r="J138" s="84"/>
    </row>
    <row r="139" spans="1:12" s="3" customFormat="1" x14ac:dyDescent="0.25">
      <c r="A139" s="90">
        <v>6</v>
      </c>
      <c r="B139" s="91"/>
      <c r="C139" s="81" t="s">
        <v>216</v>
      </c>
      <c r="D139" s="92"/>
      <c r="E139" s="92"/>
      <c r="F139" s="92"/>
      <c r="G139" s="92"/>
      <c r="H139" s="82"/>
      <c r="I139" s="83"/>
      <c r="J139" s="84"/>
    </row>
    <row r="140" spans="1:12" s="3" customFormat="1" x14ac:dyDescent="0.25">
      <c r="A140" s="90">
        <v>7</v>
      </c>
      <c r="B140" s="91"/>
      <c r="C140" s="85"/>
      <c r="D140" s="94"/>
      <c r="E140" s="94"/>
      <c r="F140" s="94"/>
      <c r="G140" s="94"/>
      <c r="H140" s="86"/>
      <c r="I140" s="83"/>
      <c r="J140" s="84"/>
    </row>
    <row r="141" spans="1:12" s="3" customFormat="1" x14ac:dyDescent="0.25">
      <c r="A141" s="90">
        <v>8</v>
      </c>
      <c r="B141" s="91"/>
      <c r="C141" s="4" t="s">
        <v>217</v>
      </c>
      <c r="D141" s="90">
        <f>89.73*10.764</f>
        <v>965.85371999999995</v>
      </c>
      <c r="E141" s="91"/>
      <c r="F141" s="4">
        <v>0</v>
      </c>
      <c r="G141" s="4">
        <v>1440</v>
      </c>
      <c r="H141" s="4" t="s">
        <v>88</v>
      </c>
      <c r="I141" s="83"/>
      <c r="J141" s="84"/>
    </row>
    <row r="142" spans="1:12" s="3" customFormat="1" x14ac:dyDescent="0.25">
      <c r="A142" s="90">
        <v>9</v>
      </c>
      <c r="B142" s="91"/>
      <c r="C142" s="4" t="s">
        <v>200</v>
      </c>
      <c r="D142" s="90">
        <f>54.47*10.764</f>
        <v>586.31507999999997</v>
      </c>
      <c r="E142" s="91"/>
      <c r="F142" s="4">
        <v>0</v>
      </c>
      <c r="G142" s="4">
        <v>960</v>
      </c>
      <c r="H142" s="4" t="s">
        <v>88</v>
      </c>
      <c r="I142" s="85"/>
      <c r="J142" s="86"/>
    </row>
    <row r="143" spans="1:12" s="3" customFormat="1" x14ac:dyDescent="0.25">
      <c r="A143" s="87" t="s">
        <v>219</v>
      </c>
      <c r="B143" s="88"/>
      <c r="C143" s="88"/>
      <c r="D143" s="88"/>
      <c r="E143" s="88"/>
      <c r="F143" s="88"/>
      <c r="G143" s="88"/>
      <c r="H143" s="88"/>
      <c r="I143" s="88"/>
      <c r="J143" s="89"/>
    </row>
    <row r="144" spans="1:12" s="3" customFormat="1" x14ac:dyDescent="0.25">
      <c r="A144" s="90">
        <v>1</v>
      </c>
      <c r="B144" s="91"/>
      <c r="C144" s="4" t="s">
        <v>199</v>
      </c>
      <c r="D144" s="90">
        <f>94.03*10.764</f>
        <v>1012.13892</v>
      </c>
      <c r="E144" s="91"/>
      <c r="F144" s="4">
        <v>0</v>
      </c>
      <c r="G144" s="4">
        <v>1670</v>
      </c>
      <c r="H144" s="4" t="s">
        <v>88</v>
      </c>
      <c r="I144" s="81" t="str">
        <f>A143</f>
        <v>1st To 3rd, 5th To 10th, 19th To 24th, 33rd To 38th, 47th To 52nd, 54th To 57th Floor</v>
      </c>
      <c r="J144" s="82"/>
      <c r="L144" s="3">
        <f>3+6+6+6+6+4</f>
        <v>31</v>
      </c>
    </row>
    <row r="145" spans="1:10" s="3" customFormat="1" x14ac:dyDescent="0.25">
      <c r="A145" s="90">
        <v>2</v>
      </c>
      <c r="B145" s="91"/>
      <c r="C145" s="4" t="s">
        <v>200</v>
      </c>
      <c r="D145" s="90">
        <f>66.12*10.764</f>
        <v>711.71568000000002</v>
      </c>
      <c r="E145" s="91"/>
      <c r="F145" s="37">
        <v>0</v>
      </c>
      <c r="G145" s="37">
        <v>1155</v>
      </c>
      <c r="H145" s="4" t="s">
        <v>88</v>
      </c>
      <c r="I145" s="83"/>
      <c r="J145" s="84"/>
    </row>
    <row r="146" spans="1:10" s="3" customFormat="1" x14ac:dyDescent="0.25">
      <c r="A146" s="90">
        <v>3</v>
      </c>
      <c r="B146" s="91"/>
      <c r="C146" s="4" t="s">
        <v>200</v>
      </c>
      <c r="D146" s="90">
        <f>66.12*10.764</f>
        <v>711.71568000000002</v>
      </c>
      <c r="E146" s="91"/>
      <c r="F146" s="37">
        <v>0</v>
      </c>
      <c r="G146" s="37">
        <v>1155</v>
      </c>
      <c r="H146" s="4" t="s">
        <v>88</v>
      </c>
      <c r="I146" s="83"/>
      <c r="J146" s="84"/>
    </row>
    <row r="147" spans="1:10" s="3" customFormat="1" x14ac:dyDescent="0.25">
      <c r="A147" s="90">
        <v>4</v>
      </c>
      <c r="B147" s="91"/>
      <c r="C147" s="4" t="s">
        <v>199</v>
      </c>
      <c r="D147" s="90">
        <f>87.35*10.764</f>
        <v>940.23539999999991</v>
      </c>
      <c r="E147" s="91"/>
      <c r="F147" s="37">
        <v>0</v>
      </c>
      <c r="G147" s="37">
        <v>1545</v>
      </c>
      <c r="H147" s="4" t="s">
        <v>88</v>
      </c>
      <c r="I147" s="83"/>
      <c r="J147" s="84"/>
    </row>
    <row r="148" spans="1:10" s="3" customFormat="1" x14ac:dyDescent="0.25">
      <c r="A148" s="90">
        <v>5</v>
      </c>
      <c r="B148" s="91"/>
      <c r="C148" s="4" t="s">
        <v>217</v>
      </c>
      <c r="D148" s="90">
        <f>77.66*10.764</f>
        <v>835.93223999999987</v>
      </c>
      <c r="E148" s="91"/>
      <c r="F148" s="37">
        <v>0</v>
      </c>
      <c r="G148" s="37">
        <v>1385</v>
      </c>
      <c r="H148" s="4" t="s">
        <v>88</v>
      </c>
      <c r="I148" s="83"/>
      <c r="J148" s="84"/>
    </row>
    <row r="149" spans="1:10" s="3" customFormat="1" x14ac:dyDescent="0.25">
      <c r="A149" s="90">
        <v>6</v>
      </c>
      <c r="B149" s="91"/>
      <c r="C149" s="4" t="s">
        <v>200</v>
      </c>
      <c r="D149" s="90">
        <f>53.57*10.764</f>
        <v>576.62747999999999</v>
      </c>
      <c r="E149" s="91"/>
      <c r="F149" s="37">
        <v>0</v>
      </c>
      <c r="G149" s="37">
        <v>950</v>
      </c>
      <c r="H149" s="4" t="s">
        <v>88</v>
      </c>
      <c r="I149" s="83"/>
      <c r="J149" s="84"/>
    </row>
    <row r="150" spans="1:10" s="3" customFormat="1" x14ac:dyDescent="0.25">
      <c r="A150" s="90">
        <v>7</v>
      </c>
      <c r="B150" s="91"/>
      <c r="C150" s="4" t="s">
        <v>200</v>
      </c>
      <c r="D150" s="90">
        <f>53.57*10.764</f>
        <v>576.62747999999999</v>
      </c>
      <c r="E150" s="91"/>
      <c r="F150" s="37">
        <v>0</v>
      </c>
      <c r="G150" s="37">
        <v>950</v>
      </c>
      <c r="H150" s="4" t="s">
        <v>88</v>
      </c>
      <c r="I150" s="83"/>
      <c r="J150" s="84"/>
    </row>
    <row r="151" spans="1:10" s="3" customFormat="1" x14ac:dyDescent="0.25">
      <c r="A151" s="90">
        <v>8</v>
      </c>
      <c r="B151" s="91"/>
      <c r="C151" s="4" t="s">
        <v>220</v>
      </c>
      <c r="D151" s="90">
        <f>112.16*10.764</f>
        <v>1207.2902399999998</v>
      </c>
      <c r="E151" s="91"/>
      <c r="F151" s="37">
        <v>0</v>
      </c>
      <c r="G151" s="37">
        <v>1995</v>
      </c>
      <c r="H151" s="37" t="s">
        <v>88</v>
      </c>
      <c r="I151" s="83"/>
      <c r="J151" s="84"/>
    </row>
    <row r="152" spans="1:10" s="3" customFormat="1" x14ac:dyDescent="0.25">
      <c r="A152" s="90">
        <v>9</v>
      </c>
      <c r="B152" s="91"/>
      <c r="C152" s="4" t="s">
        <v>200</v>
      </c>
      <c r="D152" s="90">
        <f>54.47*10.764</f>
        <v>586.31507999999997</v>
      </c>
      <c r="E152" s="91"/>
      <c r="F152" s="37">
        <v>0</v>
      </c>
      <c r="G152" s="37">
        <v>960</v>
      </c>
      <c r="H152" s="4" t="s">
        <v>88</v>
      </c>
      <c r="I152" s="85"/>
      <c r="J152" s="86"/>
    </row>
    <row r="153" spans="1:10" s="3" customFormat="1" x14ac:dyDescent="0.25">
      <c r="A153" s="87" t="s">
        <v>221</v>
      </c>
      <c r="B153" s="88"/>
      <c r="C153" s="88"/>
      <c r="D153" s="88"/>
      <c r="E153" s="88"/>
      <c r="F153" s="88"/>
      <c r="G153" s="88"/>
      <c r="H153" s="88"/>
      <c r="I153" s="88"/>
      <c r="J153" s="89"/>
    </row>
    <row r="154" spans="1:10" s="3" customFormat="1" ht="15.75" customHeight="1" x14ac:dyDescent="0.25">
      <c r="A154" s="90">
        <v>1</v>
      </c>
      <c r="B154" s="91"/>
      <c r="C154" s="37" t="s">
        <v>199</v>
      </c>
      <c r="D154" s="90">
        <f>94.03*10.764</f>
        <v>1012.13892</v>
      </c>
      <c r="E154" s="91"/>
      <c r="F154" s="37">
        <v>0</v>
      </c>
      <c r="G154" s="37">
        <v>1670</v>
      </c>
      <c r="H154" s="37" t="s">
        <v>88</v>
      </c>
      <c r="I154" s="68" t="str">
        <f>A153</f>
        <v>12th To 17th, 26th To 31st &amp; 40th To 45th Floor</v>
      </c>
      <c r="J154" s="68"/>
    </row>
    <row r="155" spans="1:10" s="3" customFormat="1" x14ac:dyDescent="0.25">
      <c r="A155" s="90">
        <v>2</v>
      </c>
      <c r="B155" s="91"/>
      <c r="C155" s="37" t="s">
        <v>200</v>
      </c>
      <c r="D155" s="90">
        <f>68.16*10.764</f>
        <v>733.67423999999994</v>
      </c>
      <c r="E155" s="91"/>
      <c r="F155" s="37">
        <v>0</v>
      </c>
      <c r="G155" s="37">
        <v>1190</v>
      </c>
      <c r="H155" s="37" t="s">
        <v>88</v>
      </c>
      <c r="I155" s="68"/>
      <c r="J155" s="68"/>
    </row>
    <row r="156" spans="1:10" s="3" customFormat="1" x14ac:dyDescent="0.25">
      <c r="A156" s="90">
        <v>3</v>
      </c>
      <c r="B156" s="91"/>
      <c r="C156" s="37" t="s">
        <v>200</v>
      </c>
      <c r="D156" s="90">
        <f>68.16*10.764</f>
        <v>733.67423999999994</v>
      </c>
      <c r="E156" s="91"/>
      <c r="F156" s="37">
        <v>0</v>
      </c>
      <c r="G156" s="37">
        <v>1190</v>
      </c>
      <c r="H156" s="37" t="s">
        <v>88</v>
      </c>
      <c r="I156" s="68"/>
      <c r="J156" s="68"/>
    </row>
    <row r="157" spans="1:10" s="3" customFormat="1" x14ac:dyDescent="0.25">
      <c r="A157" s="90">
        <v>4</v>
      </c>
      <c r="B157" s="91"/>
      <c r="C157" s="37" t="s">
        <v>199</v>
      </c>
      <c r="D157" s="90">
        <f>87.35*10.764</f>
        <v>940.23539999999991</v>
      </c>
      <c r="E157" s="91"/>
      <c r="F157" s="37">
        <v>0</v>
      </c>
      <c r="G157" s="37">
        <v>1545</v>
      </c>
      <c r="H157" s="37" t="s">
        <v>88</v>
      </c>
      <c r="I157" s="68"/>
      <c r="J157" s="68"/>
    </row>
    <row r="158" spans="1:10" s="3" customFormat="1" x14ac:dyDescent="0.25">
      <c r="A158" s="90">
        <v>5</v>
      </c>
      <c r="B158" s="91"/>
      <c r="C158" s="37" t="s">
        <v>217</v>
      </c>
      <c r="D158" s="90">
        <f>77.66*10.764</f>
        <v>835.93223999999987</v>
      </c>
      <c r="E158" s="91"/>
      <c r="F158" s="37">
        <v>0</v>
      </c>
      <c r="G158" s="37">
        <v>1385</v>
      </c>
      <c r="H158" s="37" t="s">
        <v>88</v>
      </c>
      <c r="I158" s="68"/>
      <c r="J158" s="68"/>
    </row>
    <row r="159" spans="1:10" s="3" customFormat="1" x14ac:dyDescent="0.25">
      <c r="A159" s="90">
        <v>6</v>
      </c>
      <c r="B159" s="91"/>
      <c r="C159" s="37" t="s">
        <v>200</v>
      </c>
      <c r="D159" s="90">
        <f>53.57*10.764</f>
        <v>576.62747999999999</v>
      </c>
      <c r="E159" s="91"/>
      <c r="F159" s="37">
        <v>0</v>
      </c>
      <c r="G159" s="37">
        <v>950</v>
      </c>
      <c r="H159" s="37" t="s">
        <v>88</v>
      </c>
      <c r="I159" s="68" t="str">
        <f>I154</f>
        <v>12th To 17th, 26th To 31st &amp; 40th To 45th Floor</v>
      </c>
      <c r="J159" s="68"/>
    </row>
    <row r="160" spans="1:10" s="3" customFormat="1" x14ac:dyDescent="0.25">
      <c r="A160" s="90">
        <v>7</v>
      </c>
      <c r="B160" s="91"/>
      <c r="C160" s="37" t="s">
        <v>200</v>
      </c>
      <c r="D160" s="90">
        <f>53.57*10.764</f>
        <v>576.62747999999999</v>
      </c>
      <c r="E160" s="91"/>
      <c r="F160" s="37">
        <v>0</v>
      </c>
      <c r="G160" s="37">
        <v>950</v>
      </c>
      <c r="H160" s="37" t="s">
        <v>88</v>
      </c>
      <c r="I160" s="68"/>
      <c r="J160" s="68"/>
    </row>
    <row r="161" spans="1:12" s="3" customFormat="1" x14ac:dyDescent="0.25">
      <c r="A161" s="90">
        <v>8</v>
      </c>
      <c r="B161" s="91"/>
      <c r="C161" s="37" t="s">
        <v>220</v>
      </c>
      <c r="D161" s="90">
        <f>112.16*10.764</f>
        <v>1207.2902399999998</v>
      </c>
      <c r="E161" s="91"/>
      <c r="F161" s="37">
        <v>0</v>
      </c>
      <c r="G161" s="37">
        <v>1995</v>
      </c>
      <c r="H161" s="37" t="s">
        <v>88</v>
      </c>
      <c r="I161" s="68"/>
      <c r="J161" s="68"/>
    </row>
    <row r="162" spans="1:12" s="3" customFormat="1" x14ac:dyDescent="0.25">
      <c r="A162" s="90">
        <v>9</v>
      </c>
      <c r="B162" s="91"/>
      <c r="C162" s="37" t="s">
        <v>200</v>
      </c>
      <c r="D162" s="90">
        <f>54.47*10.764</f>
        <v>586.31507999999997</v>
      </c>
      <c r="E162" s="91"/>
      <c r="F162" s="37">
        <v>0</v>
      </c>
      <c r="G162" s="37">
        <v>960</v>
      </c>
      <c r="H162" s="37" t="s">
        <v>88</v>
      </c>
      <c r="I162" s="68"/>
      <c r="J162" s="68"/>
      <c r="L162" s="3">
        <f>6+6+6</f>
        <v>18</v>
      </c>
    </row>
    <row r="163" spans="1:12" s="3" customFormat="1" x14ac:dyDescent="0.25">
      <c r="A163" s="87" t="s">
        <v>222</v>
      </c>
      <c r="B163" s="88"/>
      <c r="C163" s="88"/>
      <c r="D163" s="88"/>
      <c r="E163" s="88"/>
      <c r="F163" s="88"/>
      <c r="G163" s="88"/>
      <c r="H163" s="88"/>
      <c r="I163" s="88"/>
      <c r="J163" s="89"/>
    </row>
    <row r="164" spans="1:12" s="3" customFormat="1" x14ac:dyDescent="0.25">
      <c r="A164" s="90">
        <v>1</v>
      </c>
      <c r="B164" s="91"/>
      <c r="C164" s="37" t="s">
        <v>199</v>
      </c>
      <c r="D164" s="90">
        <f>94.03*10.764</f>
        <v>1012.13892</v>
      </c>
      <c r="E164" s="91"/>
      <c r="F164" s="37">
        <v>0</v>
      </c>
      <c r="G164" s="37">
        <v>1670</v>
      </c>
      <c r="H164" s="37" t="s">
        <v>88</v>
      </c>
      <c r="I164" s="81" t="str">
        <f>A163</f>
        <v>4th, 11th, 18th, 25th, 32nd, 39th &amp; 46th Floor</v>
      </c>
      <c r="J164" s="82"/>
    </row>
    <row r="165" spans="1:12" s="3" customFormat="1" x14ac:dyDescent="0.25">
      <c r="A165" s="90">
        <v>2</v>
      </c>
      <c r="B165" s="91"/>
      <c r="C165" s="81" t="s">
        <v>205</v>
      </c>
      <c r="D165" s="92"/>
      <c r="E165" s="92"/>
      <c r="F165" s="92"/>
      <c r="G165" s="92"/>
      <c r="H165" s="82"/>
      <c r="I165" s="83"/>
      <c r="J165" s="84"/>
    </row>
    <row r="166" spans="1:12" s="3" customFormat="1" x14ac:dyDescent="0.25">
      <c r="A166" s="90">
        <v>3</v>
      </c>
      <c r="B166" s="91"/>
      <c r="C166" s="85"/>
      <c r="D166" s="94"/>
      <c r="E166" s="94"/>
      <c r="F166" s="94"/>
      <c r="G166" s="94"/>
      <c r="H166" s="86"/>
      <c r="I166" s="83"/>
      <c r="J166" s="84"/>
    </row>
    <row r="167" spans="1:12" s="3" customFormat="1" x14ac:dyDescent="0.25">
      <c r="A167" s="90">
        <v>4</v>
      </c>
      <c r="B167" s="91"/>
      <c r="C167" s="37" t="s">
        <v>199</v>
      </c>
      <c r="D167" s="90">
        <f>87.35*10.764</f>
        <v>940.23539999999991</v>
      </c>
      <c r="E167" s="91"/>
      <c r="F167" s="37">
        <v>0</v>
      </c>
      <c r="G167" s="37">
        <v>1545</v>
      </c>
      <c r="H167" s="37" t="s">
        <v>88</v>
      </c>
      <c r="I167" s="83"/>
      <c r="J167" s="84"/>
    </row>
    <row r="168" spans="1:12" s="3" customFormat="1" x14ac:dyDescent="0.25">
      <c r="A168" s="90">
        <v>5</v>
      </c>
      <c r="B168" s="91"/>
      <c r="C168" s="37" t="s">
        <v>217</v>
      </c>
      <c r="D168" s="90">
        <f>77.66*10.764</f>
        <v>835.93223999999987</v>
      </c>
      <c r="E168" s="91"/>
      <c r="F168" s="37">
        <v>0</v>
      </c>
      <c r="G168" s="37">
        <v>1385</v>
      </c>
      <c r="H168" s="37" t="s">
        <v>88</v>
      </c>
      <c r="I168" s="83"/>
      <c r="J168" s="84"/>
    </row>
    <row r="169" spans="1:12" s="3" customFormat="1" x14ac:dyDescent="0.25">
      <c r="A169" s="90">
        <v>6</v>
      </c>
      <c r="B169" s="91"/>
      <c r="C169" s="37" t="s">
        <v>200</v>
      </c>
      <c r="D169" s="90">
        <f>53.57*10.764</f>
        <v>576.62747999999999</v>
      </c>
      <c r="E169" s="91"/>
      <c r="F169" s="37">
        <v>0</v>
      </c>
      <c r="G169" s="37">
        <v>950</v>
      </c>
      <c r="H169" s="37" t="s">
        <v>88</v>
      </c>
      <c r="I169" s="83"/>
      <c r="J169" s="84"/>
    </row>
    <row r="170" spans="1:12" s="3" customFormat="1" x14ac:dyDescent="0.25">
      <c r="A170" s="90">
        <v>7</v>
      </c>
      <c r="B170" s="91"/>
      <c r="C170" s="37" t="s">
        <v>200</v>
      </c>
      <c r="D170" s="90">
        <f>53.57*10.764</f>
        <v>576.62747999999999</v>
      </c>
      <c r="E170" s="91"/>
      <c r="F170" s="37">
        <v>0</v>
      </c>
      <c r="G170" s="37">
        <v>950</v>
      </c>
      <c r="H170" s="37" t="s">
        <v>88</v>
      </c>
      <c r="I170" s="83"/>
      <c r="J170" s="84"/>
    </row>
    <row r="171" spans="1:12" s="3" customFormat="1" x14ac:dyDescent="0.25">
      <c r="A171" s="90">
        <v>8</v>
      </c>
      <c r="B171" s="91"/>
      <c r="C171" s="37" t="s">
        <v>220</v>
      </c>
      <c r="D171" s="90">
        <f>112.16*10.764</f>
        <v>1207.2902399999998</v>
      </c>
      <c r="E171" s="91"/>
      <c r="F171" s="37">
        <v>0</v>
      </c>
      <c r="G171" s="37">
        <v>1995</v>
      </c>
      <c r="H171" s="37" t="s">
        <v>88</v>
      </c>
      <c r="I171" s="83"/>
      <c r="J171" s="84"/>
    </row>
    <row r="172" spans="1:12" s="3" customFormat="1" x14ac:dyDescent="0.25">
      <c r="A172" s="90">
        <v>9</v>
      </c>
      <c r="B172" s="91"/>
      <c r="C172" s="37" t="s">
        <v>200</v>
      </c>
      <c r="D172" s="90">
        <f>54.47*10.764</f>
        <v>586.31507999999997</v>
      </c>
      <c r="E172" s="91"/>
      <c r="F172" s="37">
        <v>0</v>
      </c>
      <c r="G172" s="37">
        <v>960</v>
      </c>
      <c r="H172" s="37" t="s">
        <v>88</v>
      </c>
      <c r="I172" s="85"/>
      <c r="J172" s="86"/>
      <c r="L172" s="3">
        <f>7</f>
        <v>7</v>
      </c>
    </row>
    <row r="173" spans="1:12" s="3" customFormat="1" x14ac:dyDescent="0.25">
      <c r="A173" s="87" t="s">
        <v>223</v>
      </c>
      <c r="B173" s="88"/>
      <c r="C173" s="88"/>
      <c r="D173" s="88"/>
      <c r="E173" s="88"/>
      <c r="F173" s="88"/>
      <c r="G173" s="88"/>
      <c r="H173" s="88"/>
      <c r="I173" s="88"/>
      <c r="J173" s="89"/>
      <c r="L173" s="3">
        <f>SUM(L144:L172)</f>
        <v>56</v>
      </c>
    </row>
    <row r="174" spans="1:12" s="3" customFormat="1" x14ac:dyDescent="0.25">
      <c r="A174" s="90">
        <v>1</v>
      </c>
      <c r="B174" s="91"/>
      <c r="C174" s="37" t="s">
        <v>199</v>
      </c>
      <c r="D174" s="90">
        <f>94.03*10.764</f>
        <v>1012.13892</v>
      </c>
      <c r="E174" s="91"/>
      <c r="F174" s="37">
        <v>0</v>
      </c>
      <c r="G174" s="37">
        <v>1695</v>
      </c>
      <c r="H174" s="37" t="s">
        <v>88</v>
      </c>
      <c r="I174" s="81" t="str">
        <f>A173</f>
        <v>53rd Floor</v>
      </c>
      <c r="J174" s="82"/>
    </row>
    <row r="175" spans="1:12" s="3" customFormat="1" x14ac:dyDescent="0.25">
      <c r="A175" s="90">
        <v>2</v>
      </c>
      <c r="B175" s="91"/>
      <c r="C175" s="81" t="s">
        <v>205</v>
      </c>
      <c r="D175" s="92"/>
      <c r="E175" s="92"/>
      <c r="F175" s="92"/>
      <c r="G175" s="92"/>
      <c r="H175" s="82"/>
      <c r="I175" s="83"/>
      <c r="J175" s="84"/>
    </row>
    <row r="176" spans="1:12" s="3" customFormat="1" x14ac:dyDescent="0.25">
      <c r="A176" s="90">
        <v>3</v>
      </c>
      <c r="B176" s="91"/>
      <c r="C176" s="85"/>
      <c r="D176" s="94"/>
      <c r="E176" s="94"/>
      <c r="F176" s="94"/>
      <c r="G176" s="94"/>
      <c r="H176" s="86"/>
      <c r="I176" s="83"/>
      <c r="J176" s="84"/>
    </row>
    <row r="177" spans="1:10" s="3" customFormat="1" x14ac:dyDescent="0.25">
      <c r="A177" s="90">
        <v>4</v>
      </c>
      <c r="B177" s="91"/>
      <c r="C177" s="37" t="s">
        <v>199</v>
      </c>
      <c r="D177" s="90">
        <f>87.35*10.764</f>
        <v>940.23539999999991</v>
      </c>
      <c r="E177" s="91"/>
      <c r="F177" s="37">
        <v>0</v>
      </c>
      <c r="G177" s="37">
        <v>1580</v>
      </c>
      <c r="H177" s="37" t="s">
        <v>88</v>
      </c>
      <c r="I177" s="83"/>
      <c r="J177" s="84"/>
    </row>
    <row r="178" spans="1:10" s="3" customFormat="1" x14ac:dyDescent="0.25">
      <c r="A178" s="90">
        <v>5</v>
      </c>
      <c r="B178" s="91"/>
      <c r="C178" s="37" t="s">
        <v>217</v>
      </c>
      <c r="D178" s="90">
        <f>77.66*10.764</f>
        <v>835.93223999999987</v>
      </c>
      <c r="E178" s="91"/>
      <c r="F178" s="37">
        <v>0</v>
      </c>
      <c r="G178" s="37">
        <v>1420</v>
      </c>
      <c r="H178" s="37" t="s">
        <v>88</v>
      </c>
      <c r="I178" s="83"/>
      <c r="J178" s="84"/>
    </row>
    <row r="179" spans="1:10" s="3" customFormat="1" x14ac:dyDescent="0.25">
      <c r="A179" s="90">
        <v>6</v>
      </c>
      <c r="B179" s="91"/>
      <c r="C179" s="37" t="s">
        <v>200</v>
      </c>
      <c r="D179" s="90">
        <f>53.57*10.764</f>
        <v>576.62747999999999</v>
      </c>
      <c r="E179" s="91"/>
      <c r="F179" s="37">
        <v>0</v>
      </c>
      <c r="G179" s="37">
        <v>965</v>
      </c>
      <c r="H179" s="37" t="s">
        <v>88</v>
      </c>
      <c r="I179" s="83"/>
      <c r="J179" s="84"/>
    </row>
    <row r="180" spans="1:10" s="3" customFormat="1" x14ac:dyDescent="0.25">
      <c r="A180" s="90">
        <v>7</v>
      </c>
      <c r="B180" s="91"/>
      <c r="C180" s="37" t="s">
        <v>200</v>
      </c>
      <c r="D180" s="90">
        <f>53.57*10.764</f>
        <v>576.62747999999999</v>
      </c>
      <c r="E180" s="91"/>
      <c r="F180" s="37">
        <v>0</v>
      </c>
      <c r="G180" s="37">
        <v>965</v>
      </c>
      <c r="H180" s="37" t="s">
        <v>88</v>
      </c>
      <c r="I180" s="83"/>
      <c r="J180" s="84"/>
    </row>
    <row r="181" spans="1:10" s="3" customFormat="1" x14ac:dyDescent="0.25">
      <c r="A181" s="90">
        <v>8</v>
      </c>
      <c r="B181" s="91"/>
      <c r="C181" s="37" t="s">
        <v>220</v>
      </c>
      <c r="D181" s="90">
        <f>112.16*10.764</f>
        <v>1207.2902399999998</v>
      </c>
      <c r="E181" s="91"/>
      <c r="F181" s="37">
        <v>0</v>
      </c>
      <c r="G181" s="37">
        <v>2040</v>
      </c>
      <c r="H181" s="37" t="s">
        <v>88</v>
      </c>
      <c r="I181" s="83"/>
      <c r="J181" s="84"/>
    </row>
    <row r="182" spans="1:10" s="3" customFormat="1" x14ac:dyDescent="0.25">
      <c r="A182" s="90">
        <v>9</v>
      </c>
      <c r="B182" s="91"/>
      <c r="C182" s="37" t="s">
        <v>200</v>
      </c>
      <c r="D182" s="90">
        <f>54.47*10.764</f>
        <v>586.31507999999997</v>
      </c>
      <c r="E182" s="91"/>
      <c r="F182" s="37">
        <v>0</v>
      </c>
      <c r="G182" s="37">
        <v>960</v>
      </c>
      <c r="H182" s="37" t="s">
        <v>88</v>
      </c>
      <c r="I182" s="85"/>
      <c r="J182" s="86"/>
    </row>
    <row r="183" spans="1:10" s="3" customFormat="1" hidden="1" x14ac:dyDescent="0.25">
      <c r="A183" s="87" t="s">
        <v>224</v>
      </c>
      <c r="B183" s="88"/>
      <c r="C183" s="88"/>
      <c r="D183" s="88"/>
      <c r="E183" s="88"/>
      <c r="F183" s="88"/>
      <c r="G183" s="88"/>
      <c r="H183" s="88"/>
      <c r="I183" s="88"/>
      <c r="J183" s="89"/>
    </row>
    <row r="184" spans="1:10" s="3" customFormat="1" hidden="1" x14ac:dyDescent="0.25">
      <c r="A184" s="87" t="s">
        <v>195</v>
      </c>
      <c r="B184" s="88"/>
      <c r="C184" s="88"/>
      <c r="D184" s="88"/>
      <c r="E184" s="88"/>
      <c r="F184" s="88"/>
      <c r="G184" s="88"/>
      <c r="H184" s="88"/>
      <c r="I184" s="88"/>
      <c r="J184" s="89"/>
    </row>
    <row r="185" spans="1:10" s="3" customFormat="1" hidden="1" x14ac:dyDescent="0.25">
      <c r="A185" s="87" t="s">
        <v>196</v>
      </c>
      <c r="B185" s="88"/>
      <c r="C185" s="88"/>
      <c r="D185" s="88"/>
      <c r="E185" s="88"/>
      <c r="F185" s="88"/>
      <c r="G185" s="88"/>
      <c r="H185" s="88"/>
      <c r="I185" s="88"/>
      <c r="J185" s="89"/>
    </row>
    <row r="186" spans="1:10" s="3" customFormat="1" hidden="1" x14ac:dyDescent="0.25">
      <c r="A186" s="87" t="s">
        <v>197</v>
      </c>
      <c r="B186" s="88"/>
      <c r="C186" s="88"/>
      <c r="D186" s="88"/>
      <c r="E186" s="88"/>
      <c r="F186" s="88"/>
      <c r="G186" s="88"/>
      <c r="H186" s="88"/>
      <c r="I186" s="88"/>
      <c r="J186" s="89"/>
    </row>
    <row r="187" spans="1:10" s="3" customFormat="1" hidden="1" x14ac:dyDescent="0.25">
      <c r="A187" s="87" t="s">
        <v>198</v>
      </c>
      <c r="B187" s="88"/>
      <c r="C187" s="88"/>
      <c r="D187" s="88"/>
      <c r="E187" s="88"/>
      <c r="F187" s="88"/>
      <c r="G187" s="88"/>
      <c r="H187" s="88"/>
      <c r="I187" s="88"/>
      <c r="J187" s="89"/>
    </row>
    <row r="188" spans="1:10" s="1" customFormat="1" x14ac:dyDescent="0.25">
      <c r="A188" s="104" t="s">
        <v>98</v>
      </c>
      <c r="B188" s="104"/>
      <c r="C188" s="104"/>
      <c r="D188" s="104"/>
      <c r="E188" s="104"/>
      <c r="F188" s="104"/>
      <c r="G188" s="104"/>
      <c r="H188" s="104"/>
      <c r="I188" s="104"/>
      <c r="J188" s="104"/>
    </row>
    <row r="189" spans="1:10" s="39" customFormat="1" ht="190.5" customHeight="1" x14ac:dyDescent="0.25">
      <c r="A189" s="105" t="s">
        <v>275</v>
      </c>
      <c r="B189" s="105"/>
      <c r="C189" s="105"/>
      <c r="D189" s="105"/>
      <c r="E189" s="105"/>
      <c r="F189" s="105"/>
      <c r="G189" s="105"/>
      <c r="H189" s="105"/>
      <c r="I189" s="105"/>
      <c r="J189" s="105"/>
    </row>
    <row r="190" spans="1:10" x14ac:dyDescent="0.25">
      <c r="A190" s="106" t="s">
        <v>89</v>
      </c>
      <c r="B190" s="107"/>
      <c r="C190" s="107"/>
      <c r="D190" s="107"/>
      <c r="E190" s="107"/>
      <c r="F190" s="107"/>
      <c r="G190" s="107"/>
      <c r="H190" s="107"/>
      <c r="I190" s="107"/>
      <c r="J190" s="108"/>
    </row>
    <row r="191" spans="1:10" x14ac:dyDescent="0.25">
      <c r="A191" s="95" t="s">
        <v>90</v>
      </c>
      <c r="B191" s="96"/>
      <c r="C191" s="96"/>
      <c r="D191" s="96"/>
      <c r="E191" s="96"/>
      <c r="F191" s="96"/>
      <c r="G191" s="96"/>
      <c r="H191" s="96"/>
      <c r="I191" s="96"/>
      <c r="J191" s="97"/>
    </row>
    <row r="192" spans="1:10" ht="15.75" customHeight="1" x14ac:dyDescent="0.25">
      <c r="A192" s="106" t="s">
        <v>91</v>
      </c>
      <c r="B192" s="107"/>
      <c r="C192" s="107"/>
      <c r="D192" s="107"/>
      <c r="E192" s="107"/>
      <c r="F192" s="107"/>
      <c r="G192" s="107"/>
      <c r="H192" s="107"/>
      <c r="I192" s="107"/>
      <c r="J192" s="108"/>
    </row>
    <row r="193" spans="1:10" x14ac:dyDescent="0.25">
      <c r="A193" s="95" t="s">
        <v>92</v>
      </c>
      <c r="B193" s="96"/>
      <c r="C193" s="96"/>
      <c r="D193" s="96"/>
      <c r="E193" s="96"/>
      <c r="F193" s="96"/>
      <c r="G193" s="96"/>
      <c r="H193" s="96"/>
      <c r="I193" s="96"/>
      <c r="J193" s="97"/>
    </row>
    <row r="194" spans="1:10" x14ac:dyDescent="0.25">
      <c r="A194" s="95" t="s">
        <v>93</v>
      </c>
      <c r="B194" s="96"/>
      <c r="C194" s="96"/>
      <c r="D194" s="96"/>
      <c r="E194" s="96"/>
      <c r="F194" s="96"/>
      <c r="G194" s="96"/>
      <c r="H194" s="96"/>
      <c r="I194" s="96"/>
      <c r="J194" s="97"/>
    </row>
    <row r="195" spans="1:10" hidden="1" x14ac:dyDescent="0.25">
      <c r="A195" s="95" t="s">
        <v>94</v>
      </c>
      <c r="B195" s="96"/>
      <c r="C195" s="96"/>
      <c r="D195" s="96"/>
      <c r="E195" s="96"/>
      <c r="F195" s="96"/>
      <c r="G195" s="96"/>
      <c r="H195" s="96"/>
      <c r="I195" s="96"/>
      <c r="J195" s="97"/>
    </row>
    <row r="196" spans="1:10" hidden="1" x14ac:dyDescent="0.25">
      <c r="A196" s="98" t="s">
        <v>95</v>
      </c>
      <c r="B196" s="99"/>
      <c r="C196" s="99"/>
      <c r="D196" s="99"/>
      <c r="E196" s="99"/>
      <c r="F196" s="99"/>
      <c r="G196" s="99"/>
      <c r="H196" s="99"/>
      <c r="I196" s="99"/>
      <c r="J196" s="100"/>
    </row>
    <row r="197" spans="1:10" x14ac:dyDescent="0.25">
      <c r="A197" s="223" t="s">
        <v>172</v>
      </c>
      <c r="B197" s="223"/>
      <c r="C197" s="224" t="s">
        <v>260</v>
      </c>
      <c r="D197" s="224"/>
      <c r="E197" s="224" t="s">
        <v>173</v>
      </c>
      <c r="F197" s="224"/>
      <c r="G197" s="224"/>
      <c r="H197" s="224" t="s">
        <v>274</v>
      </c>
      <c r="I197" s="224"/>
      <c r="J197" s="224"/>
    </row>
    <row r="198" spans="1:10" x14ac:dyDescent="0.25">
      <c r="A198" s="214" t="s">
        <v>174</v>
      </c>
      <c r="B198" s="215"/>
      <c r="C198" s="215"/>
      <c r="D198" s="215"/>
      <c r="E198" s="215"/>
      <c r="F198" s="215"/>
      <c r="G198" s="215"/>
      <c r="H198" s="215"/>
      <c r="I198" s="215"/>
      <c r="J198" s="216"/>
    </row>
    <row r="199" spans="1:10" x14ac:dyDescent="0.25">
      <c r="A199" s="217"/>
      <c r="B199" s="218"/>
      <c r="C199" s="218"/>
      <c r="D199" s="218"/>
      <c r="E199" s="218"/>
      <c r="F199" s="218"/>
      <c r="G199" s="218"/>
      <c r="H199" s="218"/>
      <c r="I199" s="218"/>
      <c r="J199" s="219"/>
    </row>
    <row r="200" spans="1:10" ht="30" customHeight="1" x14ac:dyDescent="0.25">
      <c r="A200" s="220"/>
      <c r="B200" s="221"/>
      <c r="C200" s="221"/>
      <c r="D200" s="221"/>
      <c r="E200" s="221"/>
      <c r="F200" s="221"/>
      <c r="G200" s="221"/>
      <c r="H200" s="221"/>
      <c r="I200" s="221"/>
      <c r="J200" s="222"/>
    </row>
    <row r="201" spans="1:10" x14ac:dyDescent="0.25">
      <c r="A201" s="16" t="s">
        <v>96</v>
      </c>
      <c r="B201" s="17"/>
      <c r="C201" s="17"/>
      <c r="D201" s="16" t="str">
        <f>F8</f>
        <v>Rejuve 360</v>
      </c>
      <c r="G201" s="17"/>
      <c r="H201" s="17"/>
      <c r="I201" s="17"/>
      <c r="J201" s="17"/>
    </row>
    <row r="202" spans="1:10" x14ac:dyDescent="0.25">
      <c r="A202" s="17"/>
      <c r="B202" s="17"/>
      <c r="C202" s="17"/>
      <c r="D202" s="17"/>
      <c r="E202" s="17"/>
      <c r="F202" s="17"/>
      <c r="G202" s="17"/>
      <c r="H202" s="17"/>
      <c r="I202" s="17"/>
      <c r="J202" s="17"/>
    </row>
    <row r="203" spans="1:10" x14ac:dyDescent="0.25">
      <c r="A203" s="17"/>
      <c r="B203" s="17"/>
      <c r="C203" s="17"/>
      <c r="D203" s="17"/>
      <c r="E203" s="17"/>
      <c r="F203" s="17"/>
      <c r="G203" s="17"/>
      <c r="H203" s="17"/>
      <c r="I203" s="17"/>
      <c r="J203" s="17"/>
    </row>
    <row r="204" spans="1:10" ht="15" customHeight="1" x14ac:dyDescent="0.25"/>
    <row r="240" spans="1:1" x14ac:dyDescent="0.25">
      <c r="A240" s="18" t="s">
        <v>97</v>
      </c>
    </row>
  </sheetData>
  <mergeCells count="384">
    <mergeCell ref="D61:E61"/>
    <mergeCell ref="F61:G70"/>
    <mergeCell ref="H61:J70"/>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69:B69"/>
    <mergeCell ref="D69:E69"/>
    <mergeCell ref="A70:B70"/>
    <mergeCell ref="D70:E70"/>
    <mergeCell ref="A123:J123"/>
    <mergeCell ref="A133:J133"/>
    <mergeCell ref="A134:B134"/>
    <mergeCell ref="D134:E134"/>
    <mergeCell ref="A135:B135"/>
    <mergeCell ref="D135:E135"/>
    <mergeCell ref="A118:B118"/>
    <mergeCell ref="A122:B122"/>
    <mergeCell ref="D122:E122"/>
    <mergeCell ref="A120:B120"/>
    <mergeCell ref="A121:B121"/>
    <mergeCell ref="D121:E121"/>
    <mergeCell ref="A126:B126"/>
    <mergeCell ref="D126:E126"/>
    <mergeCell ref="A127:B127"/>
    <mergeCell ref="D127:E127"/>
    <mergeCell ref="A124:B124"/>
    <mergeCell ref="D124:E124"/>
    <mergeCell ref="A125:B125"/>
    <mergeCell ref="D125:E125"/>
    <mergeCell ref="A130:B130"/>
    <mergeCell ref="C119:H119"/>
    <mergeCell ref="C120:H120"/>
    <mergeCell ref="A131:B131"/>
    <mergeCell ref="A198:J200"/>
    <mergeCell ref="A197:B197"/>
    <mergeCell ref="E197:G197"/>
    <mergeCell ref="C197:D197"/>
    <mergeCell ref="H197:J197"/>
    <mergeCell ref="A18:B18"/>
    <mergeCell ref="C18:E18"/>
    <mergeCell ref="F18:G18"/>
    <mergeCell ref="H18:J18"/>
    <mergeCell ref="A29:B29"/>
    <mergeCell ref="C29:D29"/>
    <mergeCell ref="E29:F29"/>
    <mergeCell ref="G29:H29"/>
    <mergeCell ref="I29:J29"/>
    <mergeCell ref="A30:B30"/>
    <mergeCell ref="C30:D30"/>
    <mergeCell ref="E30:F30"/>
    <mergeCell ref="G30:H30"/>
    <mergeCell ref="I30:J30"/>
    <mergeCell ref="A41:E41"/>
    <mergeCell ref="F41:J41"/>
    <mergeCell ref="A37:E37"/>
    <mergeCell ref="F37:J37"/>
    <mergeCell ref="A32:J32"/>
    <mergeCell ref="A1:J1"/>
    <mergeCell ref="A2:J2"/>
    <mergeCell ref="A3:E3"/>
    <mergeCell ref="F3:J3"/>
    <mergeCell ref="A4:E4"/>
    <mergeCell ref="A8:E8"/>
    <mergeCell ref="F8:J8"/>
    <mergeCell ref="A10:E10"/>
    <mergeCell ref="F10:J10"/>
    <mergeCell ref="F4:J4"/>
    <mergeCell ref="A12:E12"/>
    <mergeCell ref="F12:J12"/>
    <mergeCell ref="A5:E5"/>
    <mergeCell ref="F5:J5"/>
    <mergeCell ref="A6:E6"/>
    <mergeCell ref="F6:J6"/>
    <mergeCell ref="A7:E7"/>
    <mergeCell ref="F7:J7"/>
    <mergeCell ref="A16:B16"/>
    <mergeCell ref="A13:E13"/>
    <mergeCell ref="F13:J13"/>
    <mergeCell ref="A14:E14"/>
    <mergeCell ref="F14:J14"/>
    <mergeCell ref="A15:B15"/>
    <mergeCell ref="C15:J15"/>
    <mergeCell ref="A9:E9"/>
    <mergeCell ref="F9:J9"/>
    <mergeCell ref="C16:J16"/>
    <mergeCell ref="A11:E11"/>
    <mergeCell ref="F11:J11"/>
    <mergeCell ref="A17:B17"/>
    <mergeCell ref="C17:E17"/>
    <mergeCell ref="F17:G17"/>
    <mergeCell ref="H17:J17"/>
    <mergeCell ref="A26:E26"/>
    <mergeCell ref="A27:E27"/>
    <mergeCell ref="F27:J27"/>
    <mergeCell ref="F26:J26"/>
    <mergeCell ref="A28:E28"/>
    <mergeCell ref="F28:J28"/>
    <mergeCell ref="A25:E25"/>
    <mergeCell ref="F25:J25"/>
    <mergeCell ref="A19:B19"/>
    <mergeCell ref="C19:E19"/>
    <mergeCell ref="F19:G19"/>
    <mergeCell ref="H19:J19"/>
    <mergeCell ref="A20:B20"/>
    <mergeCell ref="C20:E20"/>
    <mergeCell ref="F20:G20"/>
    <mergeCell ref="H20:J20"/>
    <mergeCell ref="A21:E22"/>
    <mergeCell ref="F21:J22"/>
    <mergeCell ref="A23:E24"/>
    <mergeCell ref="F23:J24"/>
    <mergeCell ref="A31:B31"/>
    <mergeCell ref="C31:D31"/>
    <mergeCell ref="E31:F31"/>
    <mergeCell ref="G31:H31"/>
    <mergeCell ref="I31:J31"/>
    <mergeCell ref="A33:J33"/>
    <mergeCell ref="A34:B34"/>
    <mergeCell ref="C34:D34"/>
    <mergeCell ref="E34:F34"/>
    <mergeCell ref="G34:H34"/>
    <mergeCell ref="I34:J34"/>
    <mergeCell ref="A36:J36"/>
    <mergeCell ref="A38:E38"/>
    <mergeCell ref="F38:J38"/>
    <mergeCell ref="A39:J39"/>
    <mergeCell ref="H50:J50"/>
    <mergeCell ref="A50:B50"/>
    <mergeCell ref="C50:F50"/>
    <mergeCell ref="A51:C51"/>
    <mergeCell ref="D51:E51"/>
    <mergeCell ref="F51:G51"/>
    <mergeCell ref="H51:J51"/>
    <mergeCell ref="A40:E40"/>
    <mergeCell ref="F40:J40"/>
    <mergeCell ref="H47:J47"/>
    <mergeCell ref="H48:J48"/>
    <mergeCell ref="I49:J49"/>
    <mergeCell ref="A48:B48"/>
    <mergeCell ref="C48:F48"/>
    <mergeCell ref="A49:B49"/>
    <mergeCell ref="C49:F49"/>
    <mergeCell ref="A47:B47"/>
    <mergeCell ref="C47:F47"/>
    <mergeCell ref="A42:E42"/>
    <mergeCell ref="F42:J42"/>
    <mergeCell ref="A52:J52"/>
    <mergeCell ref="A53:C53"/>
    <mergeCell ref="D53:E53"/>
    <mergeCell ref="F53:G53"/>
    <mergeCell ref="H53:J53"/>
    <mergeCell ref="A74:J74"/>
    <mergeCell ref="A75:F75"/>
    <mergeCell ref="G75:J75"/>
    <mergeCell ref="A72:J72"/>
    <mergeCell ref="A73:B73"/>
    <mergeCell ref="C73:J73"/>
    <mergeCell ref="A56:J56"/>
    <mergeCell ref="A71:J71"/>
    <mergeCell ref="A57:B57"/>
    <mergeCell ref="C57:J57"/>
    <mergeCell ref="E58:F58"/>
    <mergeCell ref="I58:J58"/>
    <mergeCell ref="A59:B59"/>
    <mergeCell ref="C59:J59"/>
    <mergeCell ref="A60:B60"/>
    <mergeCell ref="D60:E60"/>
    <mergeCell ref="F60:G60"/>
    <mergeCell ref="H60:J60"/>
    <mergeCell ref="A61:B61"/>
    <mergeCell ref="A80:J80"/>
    <mergeCell ref="A82:B82"/>
    <mergeCell ref="A81:B81"/>
    <mergeCell ref="D81:F81"/>
    <mergeCell ref="G81:J81"/>
    <mergeCell ref="D82:F82"/>
    <mergeCell ref="G82:J82"/>
    <mergeCell ref="A78:F78"/>
    <mergeCell ref="G78:J78"/>
    <mergeCell ref="A79:F79"/>
    <mergeCell ref="G79:J79"/>
    <mergeCell ref="A183:J183"/>
    <mergeCell ref="A184:J184"/>
    <mergeCell ref="A185:J185"/>
    <mergeCell ref="A186:J186"/>
    <mergeCell ref="A187:J187"/>
    <mergeCell ref="A113:J113"/>
    <mergeCell ref="I124:J132"/>
    <mergeCell ref="A88:J88"/>
    <mergeCell ref="A89:J89"/>
    <mergeCell ref="A90:J90"/>
    <mergeCell ref="A119:B119"/>
    <mergeCell ref="A93:J93"/>
    <mergeCell ref="A94:B94"/>
    <mergeCell ref="D94:E94"/>
    <mergeCell ref="A95:B95"/>
    <mergeCell ref="A96:B96"/>
    <mergeCell ref="A97:B97"/>
    <mergeCell ref="D97:E97"/>
    <mergeCell ref="A98:B98"/>
    <mergeCell ref="A99:B99"/>
    <mergeCell ref="A101:B101"/>
    <mergeCell ref="D101:E101"/>
    <mergeCell ref="A102:B102"/>
    <mergeCell ref="D102:E102"/>
    <mergeCell ref="A83:J83"/>
    <mergeCell ref="A84:J84"/>
    <mergeCell ref="A114:B114"/>
    <mergeCell ref="D114:E114"/>
    <mergeCell ref="A85:B85"/>
    <mergeCell ref="D85:E85"/>
    <mergeCell ref="I85:J85"/>
    <mergeCell ref="A87:J87"/>
    <mergeCell ref="A86:J86"/>
    <mergeCell ref="D96:E96"/>
    <mergeCell ref="I94:J102"/>
    <mergeCell ref="C98:H100"/>
    <mergeCell ref="A112:B112"/>
    <mergeCell ref="D112:E112"/>
    <mergeCell ref="C105:H106"/>
    <mergeCell ref="A100:B100"/>
    <mergeCell ref="A109:B109"/>
    <mergeCell ref="A110:B110"/>
    <mergeCell ref="A111:B111"/>
    <mergeCell ref="D111:E111"/>
    <mergeCell ref="A117:B117"/>
    <mergeCell ref="D117:E117"/>
    <mergeCell ref="A115:B115"/>
    <mergeCell ref="D115:E115"/>
    <mergeCell ref="A91:J91"/>
    <mergeCell ref="A92:J92"/>
    <mergeCell ref="A103:J103"/>
    <mergeCell ref="A104:B104"/>
    <mergeCell ref="A105:B105"/>
    <mergeCell ref="D95:E95"/>
    <mergeCell ref="C108:H110"/>
    <mergeCell ref="I104:J112"/>
    <mergeCell ref="A106:B106"/>
    <mergeCell ref="A107:B107"/>
    <mergeCell ref="D107:E107"/>
    <mergeCell ref="A108:B108"/>
    <mergeCell ref="D104:E104"/>
    <mergeCell ref="I114:J116"/>
    <mergeCell ref="I117:J122"/>
    <mergeCell ref="A116:B116"/>
    <mergeCell ref="D116:E116"/>
    <mergeCell ref="C118:H118"/>
    <mergeCell ref="I144:J152"/>
    <mergeCell ref="A149:B149"/>
    <mergeCell ref="D149:E149"/>
    <mergeCell ref="A150:B150"/>
    <mergeCell ref="D150:E150"/>
    <mergeCell ref="A147:B147"/>
    <mergeCell ref="D147:E147"/>
    <mergeCell ref="D136:E136"/>
    <mergeCell ref="A137:B137"/>
    <mergeCell ref="A138:B138"/>
    <mergeCell ref="A139:B139"/>
    <mergeCell ref="A140:B140"/>
    <mergeCell ref="A141:B141"/>
    <mergeCell ref="D141:E141"/>
    <mergeCell ref="D137:E137"/>
    <mergeCell ref="C139:H140"/>
    <mergeCell ref="A145:B145"/>
    <mergeCell ref="D145:E145"/>
    <mergeCell ref="A146:B146"/>
    <mergeCell ref="D146:E146"/>
    <mergeCell ref="A132:B132"/>
    <mergeCell ref="D132:E132"/>
    <mergeCell ref="A136:B136"/>
    <mergeCell ref="A192:J192"/>
    <mergeCell ref="A193:J193"/>
    <mergeCell ref="A151:B151"/>
    <mergeCell ref="D151:E151"/>
    <mergeCell ref="A152:B152"/>
    <mergeCell ref="D152:E152"/>
    <mergeCell ref="D154:E154"/>
    <mergeCell ref="A155:B155"/>
    <mergeCell ref="D155:E155"/>
    <mergeCell ref="A156:B156"/>
    <mergeCell ref="D156:E156"/>
    <mergeCell ref="A157:B157"/>
    <mergeCell ref="D157:E157"/>
    <mergeCell ref="A158:B158"/>
    <mergeCell ref="D158:E158"/>
    <mergeCell ref="A159:B159"/>
    <mergeCell ref="D159:E159"/>
    <mergeCell ref="A173:J173"/>
    <mergeCell ref="A174:B174"/>
    <mergeCell ref="D174:E174"/>
    <mergeCell ref="I174:J182"/>
    <mergeCell ref="A194:J194"/>
    <mergeCell ref="A195:J195"/>
    <mergeCell ref="A196:J196"/>
    <mergeCell ref="A54:B54"/>
    <mergeCell ref="A55:C55"/>
    <mergeCell ref="D55:J55"/>
    <mergeCell ref="A188:J188"/>
    <mergeCell ref="A189:J189"/>
    <mergeCell ref="A190:J190"/>
    <mergeCell ref="A191:J191"/>
    <mergeCell ref="A153:J153"/>
    <mergeCell ref="A154:B154"/>
    <mergeCell ref="A160:B160"/>
    <mergeCell ref="D160:E160"/>
    <mergeCell ref="A144:B144"/>
    <mergeCell ref="D144:E144"/>
    <mergeCell ref="A142:B142"/>
    <mergeCell ref="D142:E142"/>
    <mergeCell ref="D138:E138"/>
    <mergeCell ref="A162:B162"/>
    <mergeCell ref="D162:E162"/>
    <mergeCell ref="A163:J163"/>
    <mergeCell ref="A164:B164"/>
    <mergeCell ref="D164:E164"/>
    <mergeCell ref="A180:B180"/>
    <mergeCell ref="D180:E180"/>
    <mergeCell ref="A181:B181"/>
    <mergeCell ref="D181:E181"/>
    <mergeCell ref="A182:B182"/>
    <mergeCell ref="D182:E182"/>
    <mergeCell ref="C165:H166"/>
    <mergeCell ref="A161:B161"/>
    <mergeCell ref="D161:E161"/>
    <mergeCell ref="A175:B175"/>
    <mergeCell ref="C175:H176"/>
    <mergeCell ref="A176:B176"/>
    <mergeCell ref="A177:B177"/>
    <mergeCell ref="D177:E177"/>
    <mergeCell ref="A178:B178"/>
    <mergeCell ref="D178:E178"/>
    <mergeCell ref="A179:B179"/>
    <mergeCell ref="D179:E179"/>
    <mergeCell ref="I164:J172"/>
    <mergeCell ref="A165:B165"/>
    <mergeCell ref="A166:B166"/>
    <mergeCell ref="A167:B167"/>
    <mergeCell ref="D167:E167"/>
    <mergeCell ref="A168:B168"/>
    <mergeCell ref="D168:E168"/>
    <mergeCell ref="A169:B169"/>
    <mergeCell ref="D169:E169"/>
    <mergeCell ref="A170:B170"/>
    <mergeCell ref="D170:E170"/>
    <mergeCell ref="A171:B171"/>
    <mergeCell ref="D171:E171"/>
    <mergeCell ref="A172:B172"/>
    <mergeCell ref="D172:E172"/>
    <mergeCell ref="C54:J54"/>
    <mergeCell ref="A76:F76"/>
    <mergeCell ref="G76:J76"/>
    <mergeCell ref="A77:F77"/>
    <mergeCell ref="G77:J77"/>
    <mergeCell ref="A35:B35"/>
    <mergeCell ref="C35:J35"/>
    <mergeCell ref="I154:J158"/>
    <mergeCell ref="I159:J162"/>
    <mergeCell ref="A43:E43"/>
    <mergeCell ref="F43:J43"/>
    <mergeCell ref="A44:E44"/>
    <mergeCell ref="F44:J44"/>
    <mergeCell ref="A45:E45"/>
    <mergeCell ref="F45:J45"/>
    <mergeCell ref="A46:J46"/>
    <mergeCell ref="I134:J142"/>
    <mergeCell ref="A143:J143"/>
    <mergeCell ref="A148:B148"/>
    <mergeCell ref="D148:E148"/>
    <mergeCell ref="D131:E131"/>
    <mergeCell ref="A128:B128"/>
    <mergeCell ref="A129:B129"/>
    <mergeCell ref="C128:H130"/>
  </mergeCells>
  <hyperlinks>
    <hyperlink ref="C35" r:id="rId1" xr:uid="{00000000-0004-0000-0000-000000000000}"/>
  </hyperlinks>
  <pageMargins left="0.55118110236220474" right="0.59055118110236227" top="0.78740157480314965" bottom="1.1811023622047245" header="0.19685039370078741" footer="0.19685039370078741"/>
  <pageSetup scale="93" fitToHeight="0" orientation="portrait" r:id="rId2"/>
  <headerFooter>
    <oddHeader>&amp;C&amp;G</oddHeader>
    <oddFooter>&amp;L&amp;"Times New Roman,Bold"&amp;12Ref No: &amp;F&amp;C&amp;G&amp;R&amp;"Times New Roman,Bold"&amp;12&amp;P</oddFooter>
  </headerFooter>
  <rowBreaks count="3" manualBreakCount="3">
    <brk id="189" max="16383" man="1"/>
    <brk id="200" max="16383" man="1"/>
    <brk id="23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workbookViewId="0">
      <selection activeCell="C7" sqref="C7"/>
    </sheetView>
  </sheetViews>
  <sheetFormatPr defaultRowHeight="15" x14ac:dyDescent="0.25"/>
  <cols>
    <col min="1" max="1" width="20.5703125" style="20" customWidth="1"/>
    <col min="2" max="2" width="11.7109375" style="20" customWidth="1"/>
    <col min="3" max="4" width="9.140625" style="20"/>
    <col min="5" max="5" width="10.140625" style="20" customWidth="1"/>
    <col min="6" max="6" width="10.7109375" style="20" customWidth="1"/>
    <col min="7" max="7" width="9.140625" style="20"/>
    <col min="8" max="8" width="10.42578125" style="20" customWidth="1"/>
    <col min="9" max="9" width="15.42578125" style="20" customWidth="1"/>
    <col min="10" max="258" width="9.140625" style="20"/>
    <col min="259" max="259" width="11.7109375" style="20" customWidth="1"/>
    <col min="260" max="260" width="9.140625" style="20"/>
    <col min="261" max="261" width="14.7109375" style="20" customWidth="1"/>
    <col min="262" max="262" width="10.7109375" style="20" customWidth="1"/>
    <col min="263" max="514" width="9.140625" style="20"/>
    <col min="515" max="515" width="11.7109375" style="20" customWidth="1"/>
    <col min="516" max="516" width="9.140625" style="20"/>
    <col min="517" max="517" width="14.7109375" style="20" customWidth="1"/>
    <col min="518" max="518" width="10.7109375" style="20" customWidth="1"/>
    <col min="519" max="770" width="9.140625" style="20"/>
    <col min="771" max="771" width="11.7109375" style="20" customWidth="1"/>
    <col min="772" max="772" width="9.140625" style="20"/>
    <col min="773" max="773" width="14.7109375" style="20" customWidth="1"/>
    <col min="774" max="774" width="10.7109375" style="20" customWidth="1"/>
    <col min="775" max="1026" width="9.140625" style="20"/>
    <col min="1027" max="1027" width="11.7109375" style="20" customWidth="1"/>
    <col min="1028" max="1028" width="9.140625" style="20"/>
    <col min="1029" max="1029" width="14.7109375" style="20" customWidth="1"/>
    <col min="1030" max="1030" width="10.7109375" style="20" customWidth="1"/>
    <col min="1031" max="1282" width="9.140625" style="20"/>
    <col min="1283" max="1283" width="11.7109375" style="20" customWidth="1"/>
    <col min="1284" max="1284" width="9.140625" style="20"/>
    <col min="1285" max="1285" width="14.7109375" style="20" customWidth="1"/>
    <col min="1286" max="1286" width="10.7109375" style="20" customWidth="1"/>
    <col min="1287" max="1538" width="9.140625" style="20"/>
    <col min="1539" max="1539" width="11.7109375" style="20" customWidth="1"/>
    <col min="1540" max="1540" width="9.140625" style="20"/>
    <col min="1541" max="1541" width="14.7109375" style="20" customWidth="1"/>
    <col min="1542" max="1542" width="10.7109375" style="20" customWidth="1"/>
    <col min="1543" max="1794" width="9.140625" style="20"/>
    <col min="1795" max="1795" width="11.7109375" style="20" customWidth="1"/>
    <col min="1796" max="1796" width="9.140625" style="20"/>
    <col min="1797" max="1797" width="14.7109375" style="20" customWidth="1"/>
    <col min="1798" max="1798" width="10.7109375" style="20" customWidth="1"/>
    <col min="1799" max="2050" width="9.140625" style="20"/>
    <col min="2051" max="2051" width="11.7109375" style="20" customWidth="1"/>
    <col min="2052" max="2052" width="9.140625" style="20"/>
    <col min="2053" max="2053" width="14.7109375" style="20" customWidth="1"/>
    <col min="2054" max="2054" width="10.7109375" style="20" customWidth="1"/>
    <col min="2055" max="2306" width="9.140625" style="20"/>
    <col min="2307" max="2307" width="11.7109375" style="20" customWidth="1"/>
    <col min="2308" max="2308" width="9.140625" style="20"/>
    <col min="2309" max="2309" width="14.7109375" style="20" customWidth="1"/>
    <col min="2310" max="2310" width="10.7109375" style="20" customWidth="1"/>
    <col min="2311" max="2562" width="9.140625" style="20"/>
    <col min="2563" max="2563" width="11.7109375" style="20" customWidth="1"/>
    <col min="2564" max="2564" width="9.140625" style="20"/>
    <col min="2565" max="2565" width="14.7109375" style="20" customWidth="1"/>
    <col min="2566" max="2566" width="10.7109375" style="20" customWidth="1"/>
    <col min="2567" max="2818" width="9.140625" style="20"/>
    <col min="2819" max="2819" width="11.7109375" style="20" customWidth="1"/>
    <col min="2820" max="2820" width="9.140625" style="20"/>
    <col min="2821" max="2821" width="14.7109375" style="20" customWidth="1"/>
    <col min="2822" max="2822" width="10.7109375" style="20" customWidth="1"/>
    <col min="2823" max="3074" width="9.140625" style="20"/>
    <col min="3075" max="3075" width="11.7109375" style="20" customWidth="1"/>
    <col min="3076" max="3076" width="9.140625" style="20"/>
    <col min="3077" max="3077" width="14.7109375" style="20" customWidth="1"/>
    <col min="3078" max="3078" width="10.7109375" style="20" customWidth="1"/>
    <col min="3079" max="3330" width="9.140625" style="20"/>
    <col min="3331" max="3331" width="11.7109375" style="20" customWidth="1"/>
    <col min="3332" max="3332" width="9.140625" style="20"/>
    <col min="3333" max="3333" width="14.7109375" style="20" customWidth="1"/>
    <col min="3334" max="3334" width="10.7109375" style="20" customWidth="1"/>
    <col min="3335" max="3586" width="9.140625" style="20"/>
    <col min="3587" max="3587" width="11.7109375" style="20" customWidth="1"/>
    <col min="3588" max="3588" width="9.140625" style="20"/>
    <col min="3589" max="3589" width="14.7109375" style="20" customWidth="1"/>
    <col min="3590" max="3590" width="10.7109375" style="20" customWidth="1"/>
    <col min="3591" max="3842" width="9.140625" style="20"/>
    <col min="3843" max="3843" width="11.7109375" style="20" customWidth="1"/>
    <col min="3844" max="3844" width="9.140625" style="20"/>
    <col min="3845" max="3845" width="14.7109375" style="20" customWidth="1"/>
    <col min="3846" max="3846" width="10.7109375" style="20" customWidth="1"/>
    <col min="3847" max="4098" width="9.140625" style="20"/>
    <col min="4099" max="4099" width="11.7109375" style="20" customWidth="1"/>
    <col min="4100" max="4100" width="9.140625" style="20"/>
    <col min="4101" max="4101" width="14.7109375" style="20" customWidth="1"/>
    <col min="4102" max="4102" width="10.7109375" style="20" customWidth="1"/>
    <col min="4103" max="4354" width="9.140625" style="20"/>
    <col min="4355" max="4355" width="11.7109375" style="20" customWidth="1"/>
    <col min="4356" max="4356" width="9.140625" style="20"/>
    <col min="4357" max="4357" width="14.7109375" style="20" customWidth="1"/>
    <col min="4358" max="4358" width="10.7109375" style="20" customWidth="1"/>
    <col min="4359" max="4610" width="9.140625" style="20"/>
    <col min="4611" max="4611" width="11.7109375" style="20" customWidth="1"/>
    <col min="4612" max="4612" width="9.140625" style="20"/>
    <col min="4613" max="4613" width="14.7109375" style="20" customWidth="1"/>
    <col min="4614" max="4614" width="10.7109375" style="20" customWidth="1"/>
    <col min="4615" max="4866" width="9.140625" style="20"/>
    <col min="4867" max="4867" width="11.7109375" style="20" customWidth="1"/>
    <col min="4868" max="4868" width="9.140625" style="20"/>
    <col min="4869" max="4869" width="14.7109375" style="20" customWidth="1"/>
    <col min="4870" max="4870" width="10.7109375" style="20" customWidth="1"/>
    <col min="4871" max="5122" width="9.140625" style="20"/>
    <col min="5123" max="5123" width="11.7109375" style="20" customWidth="1"/>
    <col min="5124" max="5124" width="9.140625" style="20"/>
    <col min="5125" max="5125" width="14.7109375" style="20" customWidth="1"/>
    <col min="5126" max="5126" width="10.7109375" style="20" customWidth="1"/>
    <col min="5127" max="5378" width="9.140625" style="20"/>
    <col min="5379" max="5379" width="11.7109375" style="20" customWidth="1"/>
    <col min="5380" max="5380" width="9.140625" style="20"/>
    <col min="5381" max="5381" width="14.7109375" style="20" customWidth="1"/>
    <col min="5382" max="5382" width="10.7109375" style="20" customWidth="1"/>
    <col min="5383" max="5634" width="9.140625" style="20"/>
    <col min="5635" max="5635" width="11.7109375" style="20" customWidth="1"/>
    <col min="5636" max="5636" width="9.140625" style="20"/>
    <col min="5637" max="5637" width="14.7109375" style="20" customWidth="1"/>
    <col min="5638" max="5638" width="10.7109375" style="20" customWidth="1"/>
    <col min="5639" max="5890" width="9.140625" style="20"/>
    <col min="5891" max="5891" width="11.7109375" style="20" customWidth="1"/>
    <col min="5892" max="5892" width="9.140625" style="20"/>
    <col min="5893" max="5893" width="14.7109375" style="20" customWidth="1"/>
    <col min="5894" max="5894" width="10.7109375" style="20" customWidth="1"/>
    <col min="5895" max="6146" width="9.140625" style="20"/>
    <col min="6147" max="6147" width="11.7109375" style="20" customWidth="1"/>
    <col min="6148" max="6148" width="9.140625" style="20"/>
    <col min="6149" max="6149" width="14.7109375" style="20" customWidth="1"/>
    <col min="6150" max="6150" width="10.7109375" style="20" customWidth="1"/>
    <col min="6151" max="6402" width="9.140625" style="20"/>
    <col min="6403" max="6403" width="11.7109375" style="20" customWidth="1"/>
    <col min="6404" max="6404" width="9.140625" style="20"/>
    <col min="6405" max="6405" width="14.7109375" style="20" customWidth="1"/>
    <col min="6406" max="6406" width="10.7109375" style="20" customWidth="1"/>
    <col min="6407" max="6658" width="9.140625" style="20"/>
    <col min="6659" max="6659" width="11.7109375" style="20" customWidth="1"/>
    <col min="6660" max="6660" width="9.140625" style="20"/>
    <col min="6661" max="6661" width="14.7109375" style="20" customWidth="1"/>
    <col min="6662" max="6662" width="10.7109375" style="20" customWidth="1"/>
    <col min="6663" max="6914" width="9.140625" style="20"/>
    <col min="6915" max="6915" width="11.7109375" style="20" customWidth="1"/>
    <col min="6916" max="6916" width="9.140625" style="20"/>
    <col min="6917" max="6917" width="14.7109375" style="20" customWidth="1"/>
    <col min="6918" max="6918" width="10.7109375" style="20" customWidth="1"/>
    <col min="6919" max="7170" width="9.140625" style="20"/>
    <col min="7171" max="7171" width="11.7109375" style="20" customWidth="1"/>
    <col min="7172" max="7172" width="9.140625" style="20"/>
    <col min="7173" max="7173" width="14.7109375" style="20" customWidth="1"/>
    <col min="7174" max="7174" width="10.7109375" style="20" customWidth="1"/>
    <col min="7175" max="7426" width="9.140625" style="20"/>
    <col min="7427" max="7427" width="11.7109375" style="20" customWidth="1"/>
    <col min="7428" max="7428" width="9.140625" style="20"/>
    <col min="7429" max="7429" width="14.7109375" style="20" customWidth="1"/>
    <col min="7430" max="7430" width="10.7109375" style="20" customWidth="1"/>
    <col min="7431" max="7682" width="9.140625" style="20"/>
    <col min="7683" max="7683" width="11.7109375" style="20" customWidth="1"/>
    <col min="7684" max="7684" width="9.140625" style="20"/>
    <col min="7685" max="7685" width="14.7109375" style="20" customWidth="1"/>
    <col min="7686" max="7686" width="10.7109375" style="20" customWidth="1"/>
    <col min="7687" max="7938" width="9.140625" style="20"/>
    <col min="7939" max="7939" width="11.7109375" style="20" customWidth="1"/>
    <col min="7940" max="7940" width="9.140625" style="20"/>
    <col min="7941" max="7941" width="14.7109375" style="20" customWidth="1"/>
    <col min="7942" max="7942" width="10.7109375" style="20" customWidth="1"/>
    <col min="7943" max="8194" width="9.140625" style="20"/>
    <col min="8195" max="8195" width="11.7109375" style="20" customWidth="1"/>
    <col min="8196" max="8196" width="9.140625" style="20"/>
    <col min="8197" max="8197" width="14.7109375" style="20" customWidth="1"/>
    <col min="8198" max="8198" width="10.7109375" style="20" customWidth="1"/>
    <col min="8199" max="8450" width="9.140625" style="20"/>
    <col min="8451" max="8451" width="11.7109375" style="20" customWidth="1"/>
    <col min="8452" max="8452" width="9.140625" style="20"/>
    <col min="8453" max="8453" width="14.7109375" style="20" customWidth="1"/>
    <col min="8454" max="8454" width="10.7109375" style="20" customWidth="1"/>
    <col min="8455" max="8706" width="9.140625" style="20"/>
    <col min="8707" max="8707" width="11.7109375" style="20" customWidth="1"/>
    <col min="8708" max="8708" width="9.140625" style="20"/>
    <col min="8709" max="8709" width="14.7109375" style="20" customWidth="1"/>
    <col min="8710" max="8710" width="10.7109375" style="20" customWidth="1"/>
    <col min="8711" max="8962" width="9.140625" style="20"/>
    <col min="8963" max="8963" width="11.7109375" style="20" customWidth="1"/>
    <col min="8964" max="8964" width="9.140625" style="20"/>
    <col min="8965" max="8965" width="14.7109375" style="20" customWidth="1"/>
    <col min="8966" max="8966" width="10.7109375" style="20" customWidth="1"/>
    <col min="8967" max="9218" width="9.140625" style="20"/>
    <col min="9219" max="9219" width="11.7109375" style="20" customWidth="1"/>
    <col min="9220" max="9220" width="9.140625" style="20"/>
    <col min="9221" max="9221" width="14.7109375" style="20" customWidth="1"/>
    <col min="9222" max="9222" width="10.7109375" style="20" customWidth="1"/>
    <col min="9223" max="9474" width="9.140625" style="20"/>
    <col min="9475" max="9475" width="11.7109375" style="20" customWidth="1"/>
    <col min="9476" max="9476" width="9.140625" style="20"/>
    <col min="9477" max="9477" width="14.7109375" style="20" customWidth="1"/>
    <col min="9478" max="9478" width="10.7109375" style="20" customWidth="1"/>
    <col min="9479" max="9730" width="9.140625" style="20"/>
    <col min="9731" max="9731" width="11.7109375" style="20" customWidth="1"/>
    <col min="9732" max="9732" width="9.140625" style="20"/>
    <col min="9733" max="9733" width="14.7109375" style="20" customWidth="1"/>
    <col min="9734" max="9734" width="10.7109375" style="20" customWidth="1"/>
    <col min="9735" max="9986" width="9.140625" style="20"/>
    <col min="9987" max="9987" width="11.7109375" style="20" customWidth="1"/>
    <col min="9988" max="9988" width="9.140625" style="20"/>
    <col min="9989" max="9989" width="14.7109375" style="20" customWidth="1"/>
    <col min="9990" max="9990" width="10.7109375" style="20" customWidth="1"/>
    <col min="9991" max="10242" width="9.140625" style="20"/>
    <col min="10243" max="10243" width="11.7109375" style="20" customWidth="1"/>
    <col min="10244" max="10244" width="9.140625" style="20"/>
    <col min="10245" max="10245" width="14.7109375" style="20" customWidth="1"/>
    <col min="10246" max="10246" width="10.7109375" style="20" customWidth="1"/>
    <col min="10247" max="10498" width="9.140625" style="20"/>
    <col min="10499" max="10499" width="11.7109375" style="20" customWidth="1"/>
    <col min="10500" max="10500" width="9.140625" style="20"/>
    <col min="10501" max="10501" width="14.7109375" style="20" customWidth="1"/>
    <col min="10502" max="10502" width="10.7109375" style="20" customWidth="1"/>
    <col min="10503" max="10754" width="9.140625" style="20"/>
    <col min="10755" max="10755" width="11.7109375" style="20" customWidth="1"/>
    <col min="10756" max="10756" width="9.140625" style="20"/>
    <col min="10757" max="10757" width="14.7109375" style="20" customWidth="1"/>
    <col min="10758" max="10758" width="10.7109375" style="20" customWidth="1"/>
    <col min="10759" max="11010" width="9.140625" style="20"/>
    <col min="11011" max="11011" width="11.7109375" style="20" customWidth="1"/>
    <col min="11012" max="11012" width="9.140625" style="20"/>
    <col min="11013" max="11013" width="14.7109375" style="20" customWidth="1"/>
    <col min="11014" max="11014" width="10.7109375" style="20" customWidth="1"/>
    <col min="11015" max="11266" width="9.140625" style="20"/>
    <col min="11267" max="11267" width="11.7109375" style="20" customWidth="1"/>
    <col min="11268" max="11268" width="9.140625" style="20"/>
    <col min="11269" max="11269" width="14.7109375" style="20" customWidth="1"/>
    <col min="11270" max="11270" width="10.7109375" style="20" customWidth="1"/>
    <col min="11271" max="11522" width="9.140625" style="20"/>
    <col min="11523" max="11523" width="11.7109375" style="20" customWidth="1"/>
    <col min="11524" max="11524" width="9.140625" style="20"/>
    <col min="11525" max="11525" width="14.7109375" style="20" customWidth="1"/>
    <col min="11526" max="11526" width="10.7109375" style="20" customWidth="1"/>
    <col min="11527" max="11778" width="9.140625" style="20"/>
    <col min="11779" max="11779" width="11.7109375" style="20" customWidth="1"/>
    <col min="11780" max="11780" width="9.140625" style="20"/>
    <col min="11781" max="11781" width="14.7109375" style="20" customWidth="1"/>
    <col min="11782" max="11782" width="10.7109375" style="20" customWidth="1"/>
    <col min="11783" max="12034" width="9.140625" style="20"/>
    <col min="12035" max="12035" width="11.7109375" style="20" customWidth="1"/>
    <col min="12036" max="12036" width="9.140625" style="20"/>
    <col min="12037" max="12037" width="14.7109375" style="20" customWidth="1"/>
    <col min="12038" max="12038" width="10.7109375" style="20" customWidth="1"/>
    <col min="12039" max="12290" width="9.140625" style="20"/>
    <col min="12291" max="12291" width="11.7109375" style="20" customWidth="1"/>
    <col min="12292" max="12292" width="9.140625" style="20"/>
    <col min="12293" max="12293" width="14.7109375" style="20" customWidth="1"/>
    <col min="12294" max="12294" width="10.7109375" style="20" customWidth="1"/>
    <col min="12295" max="12546" width="9.140625" style="20"/>
    <col min="12547" max="12547" width="11.7109375" style="20" customWidth="1"/>
    <col min="12548" max="12548" width="9.140625" style="20"/>
    <col min="12549" max="12549" width="14.7109375" style="20" customWidth="1"/>
    <col min="12550" max="12550" width="10.7109375" style="20" customWidth="1"/>
    <col min="12551" max="12802" width="9.140625" style="20"/>
    <col min="12803" max="12803" width="11.7109375" style="20" customWidth="1"/>
    <col min="12804" max="12804" width="9.140625" style="20"/>
    <col min="12805" max="12805" width="14.7109375" style="20" customWidth="1"/>
    <col min="12806" max="12806" width="10.7109375" style="20" customWidth="1"/>
    <col min="12807" max="13058" width="9.140625" style="20"/>
    <col min="13059" max="13059" width="11.7109375" style="20" customWidth="1"/>
    <col min="13060" max="13060" width="9.140625" style="20"/>
    <col min="13061" max="13061" width="14.7109375" style="20" customWidth="1"/>
    <col min="13062" max="13062" width="10.7109375" style="20" customWidth="1"/>
    <col min="13063" max="13314" width="9.140625" style="20"/>
    <col min="13315" max="13315" width="11.7109375" style="20" customWidth="1"/>
    <col min="13316" max="13316" width="9.140625" style="20"/>
    <col min="13317" max="13317" width="14.7109375" style="20" customWidth="1"/>
    <col min="13318" max="13318" width="10.7109375" style="20" customWidth="1"/>
    <col min="13319" max="13570" width="9.140625" style="20"/>
    <col min="13571" max="13571" width="11.7109375" style="20" customWidth="1"/>
    <col min="13572" max="13572" width="9.140625" style="20"/>
    <col min="13573" max="13573" width="14.7109375" style="20" customWidth="1"/>
    <col min="13574" max="13574" width="10.7109375" style="20" customWidth="1"/>
    <col min="13575" max="13826" width="9.140625" style="20"/>
    <col min="13827" max="13827" width="11.7109375" style="20" customWidth="1"/>
    <col min="13828" max="13828" width="9.140625" style="20"/>
    <col min="13829" max="13829" width="14.7109375" style="20" customWidth="1"/>
    <col min="13830" max="13830" width="10.7109375" style="20" customWidth="1"/>
    <col min="13831" max="14082" width="9.140625" style="20"/>
    <col min="14083" max="14083" width="11.7109375" style="20" customWidth="1"/>
    <col min="14084" max="14084" width="9.140625" style="20"/>
    <col min="14085" max="14085" width="14.7109375" style="20" customWidth="1"/>
    <col min="14086" max="14086" width="10.7109375" style="20" customWidth="1"/>
    <col min="14087" max="14338" width="9.140625" style="20"/>
    <col min="14339" max="14339" width="11.7109375" style="20" customWidth="1"/>
    <col min="14340" max="14340" width="9.140625" style="20"/>
    <col min="14341" max="14341" width="14.7109375" style="20" customWidth="1"/>
    <col min="14342" max="14342" width="10.7109375" style="20" customWidth="1"/>
    <col min="14343" max="14594" width="9.140625" style="20"/>
    <col min="14595" max="14595" width="11.7109375" style="20" customWidth="1"/>
    <col min="14596" max="14596" width="9.140625" style="20"/>
    <col min="14597" max="14597" width="14.7109375" style="20" customWidth="1"/>
    <col min="14598" max="14598" width="10.7109375" style="20" customWidth="1"/>
    <col min="14599" max="14850" width="9.140625" style="20"/>
    <col min="14851" max="14851" width="11.7109375" style="20" customWidth="1"/>
    <col min="14852" max="14852" width="9.140625" style="20"/>
    <col min="14853" max="14853" width="14.7109375" style="20" customWidth="1"/>
    <col min="14854" max="14854" width="10.7109375" style="20" customWidth="1"/>
    <col min="14855" max="15106" width="9.140625" style="20"/>
    <col min="15107" max="15107" width="11.7109375" style="20" customWidth="1"/>
    <col min="15108" max="15108" width="9.140625" style="20"/>
    <col min="15109" max="15109" width="14.7109375" style="20" customWidth="1"/>
    <col min="15110" max="15110" width="10.7109375" style="20" customWidth="1"/>
    <col min="15111" max="15362" width="9.140625" style="20"/>
    <col min="15363" max="15363" width="11.7109375" style="20" customWidth="1"/>
    <col min="15364" max="15364" width="9.140625" style="20"/>
    <col min="15365" max="15365" width="14.7109375" style="20" customWidth="1"/>
    <col min="15366" max="15366" width="10.7109375" style="20" customWidth="1"/>
    <col min="15367" max="15618" width="9.140625" style="20"/>
    <col min="15619" max="15619" width="11.7109375" style="20" customWidth="1"/>
    <col min="15620" max="15620" width="9.140625" style="20"/>
    <col min="15621" max="15621" width="14.7109375" style="20" customWidth="1"/>
    <col min="15622" max="15622" width="10.7109375" style="20" customWidth="1"/>
    <col min="15623" max="15874" width="9.140625" style="20"/>
    <col min="15875" max="15875" width="11.7109375" style="20" customWidth="1"/>
    <col min="15876" max="15876" width="9.140625" style="20"/>
    <col min="15877" max="15877" width="14.7109375" style="20" customWidth="1"/>
    <col min="15878" max="15878" width="10.7109375" style="20" customWidth="1"/>
    <col min="15879" max="16130" width="9.140625" style="20"/>
    <col min="16131" max="16131" width="11.7109375" style="20" customWidth="1"/>
    <col min="16132" max="16132" width="9.140625" style="20"/>
    <col min="16133" max="16133" width="14.7109375" style="20" customWidth="1"/>
    <col min="16134" max="16134" width="10.7109375" style="20" customWidth="1"/>
    <col min="16135" max="16384" width="9.140625" style="20"/>
  </cols>
  <sheetData>
    <row r="2" spans="1:13" x14ac:dyDescent="0.25">
      <c r="A2" s="21" t="s">
        <v>134</v>
      </c>
      <c r="B2" s="21" t="s">
        <v>135</v>
      </c>
      <c r="C2" s="21" t="s">
        <v>136</v>
      </c>
      <c r="D2" s="242" t="s">
        <v>137</v>
      </c>
      <c r="E2" s="242"/>
    </row>
    <row r="3" spans="1:13" x14ac:dyDescent="0.25">
      <c r="A3" s="24">
        <v>2</v>
      </c>
      <c r="B3" s="24">
        <v>7</v>
      </c>
      <c r="C3" s="24">
        <v>4</v>
      </c>
      <c r="D3" s="243">
        <v>57</v>
      </c>
      <c r="E3" s="243"/>
    </row>
    <row r="5" spans="1:13" hidden="1" x14ac:dyDescent="0.25">
      <c r="A5" s="20" t="s">
        <v>99</v>
      </c>
      <c r="B5" s="22" t="s">
        <v>152</v>
      </c>
      <c r="C5" s="22">
        <f>D3</f>
        <v>57</v>
      </c>
      <c r="D5" s="23"/>
    </row>
    <row r="6" spans="1:13" x14ac:dyDescent="0.25">
      <c r="A6" s="20" t="s">
        <v>100</v>
      </c>
      <c r="B6" s="25">
        <v>10</v>
      </c>
      <c r="C6" s="26">
        <v>1</v>
      </c>
      <c r="D6" s="27">
        <f>((100/B6)*C6)/100</f>
        <v>0.1</v>
      </c>
      <c r="E6" s="28"/>
      <c r="J6" s="28"/>
    </row>
    <row r="7" spans="1:13" x14ac:dyDescent="0.25">
      <c r="A7" s="20" t="s">
        <v>101</v>
      </c>
      <c r="B7" s="25">
        <f>A3+B3+C3+D3</f>
        <v>70</v>
      </c>
      <c r="C7" s="26">
        <v>0</v>
      </c>
      <c r="D7" s="27">
        <f t="shared" ref="D7:D12" si="0">((100/B7)*C7)/100</f>
        <v>0</v>
      </c>
      <c r="F7" s="245" t="s">
        <v>153</v>
      </c>
      <c r="G7" s="245"/>
      <c r="H7" s="29" t="s">
        <v>154</v>
      </c>
      <c r="J7" s="36"/>
    </row>
    <row r="8" spans="1:13" x14ac:dyDescent="0.25">
      <c r="A8" s="20" t="s">
        <v>106</v>
      </c>
      <c r="B8" s="25">
        <f>C5</f>
        <v>57</v>
      </c>
      <c r="C8" s="26">
        <v>0</v>
      </c>
      <c r="D8" s="27">
        <f t="shared" si="0"/>
        <v>0</v>
      </c>
      <c r="E8" s="28"/>
      <c r="F8" s="244" t="s">
        <v>155</v>
      </c>
      <c r="G8" s="244"/>
      <c r="H8" s="25" t="s">
        <v>156</v>
      </c>
      <c r="J8" s="28"/>
    </row>
    <row r="9" spans="1:13" x14ac:dyDescent="0.25">
      <c r="A9" s="20" t="s">
        <v>108</v>
      </c>
      <c r="B9" s="25">
        <f>C5</f>
        <v>57</v>
      </c>
      <c r="C9" s="26">
        <v>0</v>
      </c>
      <c r="D9" s="27">
        <f t="shared" si="0"/>
        <v>0</v>
      </c>
      <c r="E9" s="28"/>
      <c r="F9" s="244" t="s">
        <v>157</v>
      </c>
      <c r="G9" s="244"/>
      <c r="H9" s="25" t="s">
        <v>158</v>
      </c>
      <c r="J9" s="28"/>
    </row>
    <row r="10" spans="1:13" x14ac:dyDescent="0.25">
      <c r="A10" s="20" t="s">
        <v>70</v>
      </c>
      <c r="B10" s="25">
        <f>C5</f>
        <v>57</v>
      </c>
      <c r="C10" s="26">
        <v>0</v>
      </c>
      <c r="D10" s="27">
        <f t="shared" si="0"/>
        <v>0</v>
      </c>
      <c r="E10" s="28"/>
      <c r="F10" s="244" t="s">
        <v>159</v>
      </c>
      <c r="G10" s="244"/>
      <c r="H10" s="25" t="s">
        <v>160</v>
      </c>
      <c r="J10" s="28"/>
    </row>
    <row r="11" spans="1:13" x14ac:dyDescent="0.25">
      <c r="A11" s="30" t="s">
        <v>104</v>
      </c>
      <c r="B11" s="25">
        <f>C5</f>
        <v>57</v>
      </c>
      <c r="C11" s="26">
        <v>0</v>
      </c>
      <c r="D11" s="27">
        <f t="shared" si="0"/>
        <v>0</v>
      </c>
      <c r="E11" s="28"/>
      <c r="F11" s="244" t="s">
        <v>161</v>
      </c>
      <c r="G11" s="244"/>
      <c r="H11" s="25" t="s">
        <v>162</v>
      </c>
    </row>
    <row r="12" spans="1:13" x14ac:dyDescent="0.25">
      <c r="A12" s="20" t="s">
        <v>71</v>
      </c>
      <c r="B12" s="25">
        <f>C5</f>
        <v>57</v>
      </c>
      <c r="C12" s="26">
        <v>0</v>
      </c>
      <c r="D12" s="27">
        <f t="shared" si="0"/>
        <v>0</v>
      </c>
      <c r="E12" s="28"/>
      <c r="F12" s="244" t="s">
        <v>163</v>
      </c>
      <c r="G12" s="244"/>
      <c r="H12" s="25" t="s">
        <v>164</v>
      </c>
    </row>
    <row r="13" spans="1:13" x14ac:dyDescent="0.25">
      <c r="F13" s="244" t="s">
        <v>165</v>
      </c>
      <c r="G13" s="244"/>
      <c r="H13" s="25" t="s">
        <v>166</v>
      </c>
    </row>
    <row r="14" spans="1:13" hidden="1" x14ac:dyDescent="0.25">
      <c r="A14" s="21"/>
      <c r="B14" s="21" t="s">
        <v>105</v>
      </c>
      <c r="C14" s="21" t="s">
        <v>109</v>
      </c>
      <c r="G14" s="21" t="s">
        <v>100</v>
      </c>
      <c r="H14" s="21" t="s">
        <v>102</v>
      </c>
      <c r="I14" s="21" t="s">
        <v>103</v>
      </c>
      <c r="J14" s="21" t="s">
        <v>69</v>
      </c>
      <c r="K14" s="21" t="s">
        <v>70</v>
      </c>
      <c r="L14" s="21" t="s">
        <v>104</v>
      </c>
      <c r="M14" s="21" t="s">
        <v>71</v>
      </c>
    </row>
    <row r="15" spans="1:13" hidden="1" x14ac:dyDescent="0.25">
      <c r="A15" s="21" t="s">
        <v>67</v>
      </c>
      <c r="B15" s="21">
        <f>G15</f>
        <v>1</v>
      </c>
      <c r="C15" s="21">
        <f>G16</f>
        <v>21</v>
      </c>
      <c r="E15" s="242" t="s">
        <v>105</v>
      </c>
      <c r="F15" s="242"/>
      <c r="G15" s="31">
        <f>C6</f>
        <v>1</v>
      </c>
      <c r="H15" s="31">
        <f>40/B7*C7</f>
        <v>0</v>
      </c>
      <c r="I15" s="31">
        <f>15/B8*C8</f>
        <v>0</v>
      </c>
      <c r="J15" s="31">
        <f>10/B9*C9</f>
        <v>0</v>
      </c>
      <c r="K15" s="31">
        <f>10/B10*C10</f>
        <v>0</v>
      </c>
      <c r="L15" s="31">
        <f>5/B11*C11</f>
        <v>0</v>
      </c>
      <c r="M15" s="31">
        <f>5/B12*C12</f>
        <v>0</v>
      </c>
    </row>
    <row r="16" spans="1:13" hidden="1" x14ac:dyDescent="0.25">
      <c r="A16" s="21" t="s">
        <v>68</v>
      </c>
      <c r="B16" s="21">
        <f>H15</f>
        <v>0</v>
      </c>
      <c r="C16" s="21">
        <f>H16</f>
        <v>0</v>
      </c>
      <c r="E16" s="242" t="s">
        <v>107</v>
      </c>
      <c r="F16" s="242"/>
      <c r="G16" s="21">
        <f>G15+20</f>
        <v>21</v>
      </c>
      <c r="H16" s="21">
        <f>30/B7*C7</f>
        <v>0</v>
      </c>
      <c r="I16" s="21">
        <f>15/B8*C8</f>
        <v>0</v>
      </c>
      <c r="J16" s="21">
        <f>10/B9*C9</f>
        <v>0</v>
      </c>
      <c r="K16" s="21">
        <f>5/B10*C10</f>
        <v>0</v>
      </c>
      <c r="L16" s="21">
        <f>5/B11*C11</f>
        <v>0</v>
      </c>
      <c r="M16" s="21">
        <f>5/B12*C12</f>
        <v>0</v>
      </c>
    </row>
    <row r="17" spans="1:13" hidden="1" x14ac:dyDescent="0.25">
      <c r="A17" s="21" t="s">
        <v>103</v>
      </c>
      <c r="B17" s="21">
        <f>I15</f>
        <v>0</v>
      </c>
      <c r="C17" s="21">
        <f>I16</f>
        <v>0</v>
      </c>
      <c r="M17" s="28"/>
    </row>
    <row r="18" spans="1:13" hidden="1" x14ac:dyDescent="0.25">
      <c r="A18" s="21" t="s">
        <v>69</v>
      </c>
      <c r="B18" s="21">
        <f>J15</f>
        <v>0</v>
      </c>
      <c r="C18" s="21">
        <f>J16</f>
        <v>0</v>
      </c>
      <c r="M18" s="28"/>
    </row>
    <row r="19" spans="1:13" hidden="1" x14ac:dyDescent="0.25">
      <c r="A19" s="21" t="s">
        <v>70</v>
      </c>
      <c r="B19" s="21">
        <f>K15</f>
        <v>0</v>
      </c>
      <c r="C19" s="21">
        <f>K16</f>
        <v>0</v>
      </c>
      <c r="M19" s="28"/>
    </row>
    <row r="20" spans="1:13" hidden="1" x14ac:dyDescent="0.25">
      <c r="A20" s="32" t="s">
        <v>104</v>
      </c>
      <c r="B20" s="21">
        <f>L15</f>
        <v>0</v>
      </c>
      <c r="C20" s="21">
        <f>L16</f>
        <v>0</v>
      </c>
      <c r="M20" s="28"/>
    </row>
    <row r="21" spans="1:13" hidden="1" x14ac:dyDescent="0.25">
      <c r="A21" s="21" t="s">
        <v>71</v>
      </c>
      <c r="B21" s="21">
        <f>M15</f>
        <v>0</v>
      </c>
      <c r="C21" s="21">
        <f>M16</f>
        <v>0</v>
      </c>
      <c r="M21" s="28"/>
    </row>
    <row r="22" spans="1:13" x14ac:dyDescent="0.25">
      <c r="A22" s="21" t="s">
        <v>110</v>
      </c>
      <c r="B22" s="33">
        <f>(B15+B16+B17+B18+B19+B20+B21)/100</f>
        <v>0.01</v>
      </c>
      <c r="C22" s="33">
        <f>(C15+C16+C17+C18+C19+C20+C21)/100</f>
        <v>0.21</v>
      </c>
      <c r="F22" s="244" t="s">
        <v>167</v>
      </c>
      <c r="G22" s="244"/>
      <c r="H22" s="25" t="s">
        <v>158</v>
      </c>
      <c r="M22" s="28"/>
    </row>
    <row r="23" spans="1:13" x14ac:dyDescent="0.25">
      <c r="F23" s="244" t="s">
        <v>168</v>
      </c>
      <c r="G23" s="244"/>
      <c r="H23" s="25" t="s">
        <v>169</v>
      </c>
    </row>
    <row r="24" spans="1:13" x14ac:dyDescent="0.25">
      <c r="A24" s="34" t="s">
        <v>142</v>
      </c>
      <c r="B24" s="35">
        <v>0.01</v>
      </c>
      <c r="C24" s="35">
        <v>0.02</v>
      </c>
      <c r="F24" s="244" t="s">
        <v>170</v>
      </c>
      <c r="G24" s="244"/>
      <c r="H24" s="25" t="s">
        <v>171</v>
      </c>
    </row>
    <row r="25" spans="1:13" x14ac:dyDescent="0.25">
      <c r="A25" s="34" t="s">
        <v>143</v>
      </c>
      <c r="B25" s="35">
        <v>0.01</v>
      </c>
      <c r="C25" s="35">
        <v>0.03</v>
      </c>
    </row>
    <row r="26" spans="1:13" x14ac:dyDescent="0.25">
      <c r="A26" s="34" t="s">
        <v>144</v>
      </c>
      <c r="B26" s="35">
        <v>0.03</v>
      </c>
      <c r="C26" s="35">
        <v>0.08</v>
      </c>
    </row>
    <row r="27" spans="1:13" x14ac:dyDescent="0.25">
      <c r="A27" s="34" t="s">
        <v>145</v>
      </c>
      <c r="B27" s="35">
        <v>0.05</v>
      </c>
      <c r="C27" s="35">
        <v>0.15</v>
      </c>
    </row>
    <row r="28" spans="1:13" x14ac:dyDescent="0.25">
      <c r="A28" s="34" t="s">
        <v>146</v>
      </c>
      <c r="B28" s="35">
        <v>7.0000000000000007E-2</v>
      </c>
      <c r="C28" s="35">
        <v>0.2</v>
      </c>
    </row>
    <row r="29" spans="1:13" x14ac:dyDescent="0.25">
      <c r="A29" s="34" t="s">
        <v>147</v>
      </c>
      <c r="B29" s="35">
        <v>0.1</v>
      </c>
      <c r="C29" s="35">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36"/>
  <sheetViews>
    <sheetView topLeftCell="A16" workbookViewId="0">
      <selection activeCell="D27" sqref="D27"/>
    </sheetView>
  </sheetViews>
  <sheetFormatPr defaultRowHeight="15" x14ac:dyDescent="0.25"/>
  <cols>
    <col min="2" max="2" width="12.28515625" customWidth="1"/>
  </cols>
  <sheetData>
    <row r="2" spans="1:12" x14ac:dyDescent="0.25">
      <c r="B2" s="5" t="s">
        <v>111</v>
      </c>
      <c r="C2" s="246"/>
      <c r="D2" s="246"/>
    </row>
    <row r="3" spans="1:12" x14ac:dyDescent="0.25">
      <c r="D3" s="6"/>
      <c r="E3" s="6"/>
      <c r="F3" s="6"/>
      <c r="G3" s="6"/>
      <c r="H3" s="6"/>
      <c r="I3" s="6"/>
    </row>
    <row r="4" spans="1:12" x14ac:dyDescent="0.25">
      <c r="A4" s="5" t="s">
        <v>112</v>
      </c>
      <c r="B4" s="7" t="s">
        <v>113</v>
      </c>
      <c r="C4" s="247" t="s">
        <v>114</v>
      </c>
      <c r="D4" s="247"/>
      <c r="E4" s="247"/>
      <c r="F4" s="8"/>
      <c r="G4" s="247" t="s">
        <v>115</v>
      </c>
      <c r="H4" s="247"/>
      <c r="I4" s="247"/>
      <c r="J4" s="247" t="s">
        <v>116</v>
      </c>
      <c r="K4" s="247"/>
      <c r="L4" s="247"/>
    </row>
    <row r="5" spans="1:12" x14ac:dyDescent="0.25">
      <c r="A5" s="5">
        <v>1</v>
      </c>
      <c r="B5" s="7"/>
      <c r="C5" s="7" t="s">
        <v>117</v>
      </c>
      <c r="D5" s="7" t="s">
        <v>118</v>
      </c>
      <c r="E5" s="7" t="s">
        <v>79</v>
      </c>
      <c r="F5" s="7"/>
      <c r="G5" s="7" t="s">
        <v>117</v>
      </c>
      <c r="H5" s="7" t="s">
        <v>118</v>
      </c>
      <c r="I5" s="7" t="s">
        <v>79</v>
      </c>
      <c r="J5" s="7" t="s">
        <v>117</v>
      </c>
      <c r="K5" s="7" t="s">
        <v>118</v>
      </c>
      <c r="L5" s="7" t="s">
        <v>79</v>
      </c>
    </row>
    <row r="6" spans="1:12" x14ac:dyDescent="0.25">
      <c r="B6" s="9" t="s">
        <v>119</v>
      </c>
      <c r="C6" s="9">
        <v>3.355</v>
      </c>
      <c r="D6" s="9">
        <v>6.4050000000000002</v>
      </c>
      <c r="E6" s="9">
        <f>C6*D6</f>
        <v>21.488775</v>
      </c>
      <c r="F6" s="9" t="s">
        <v>120</v>
      </c>
      <c r="G6" s="9"/>
      <c r="H6" s="9"/>
      <c r="I6" s="9">
        <f>G6*H6</f>
        <v>0</v>
      </c>
      <c r="J6" s="9"/>
      <c r="K6" s="9"/>
      <c r="L6" s="9">
        <f>J6*K6</f>
        <v>0</v>
      </c>
    </row>
    <row r="7" spans="1:12" x14ac:dyDescent="0.25">
      <c r="B7" s="9"/>
      <c r="C7" s="9"/>
      <c r="D7" s="9"/>
      <c r="E7" s="9">
        <f t="shared" ref="E7:E33" si="0">C7*D7</f>
        <v>0</v>
      </c>
      <c r="F7" s="9" t="s">
        <v>121</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122</v>
      </c>
      <c r="C9" s="9">
        <v>2.44</v>
      </c>
      <c r="D9" s="9">
        <v>3.5049999999999999</v>
      </c>
      <c r="E9" s="9">
        <f t="shared" si="0"/>
        <v>8.5521999999999991</v>
      </c>
      <c r="F9" s="9" t="s">
        <v>120</v>
      </c>
      <c r="G9" s="9"/>
      <c r="H9" s="9"/>
      <c r="I9" s="9">
        <f t="shared" si="1"/>
        <v>0</v>
      </c>
      <c r="J9" s="9"/>
      <c r="K9" s="9"/>
      <c r="L9" s="9">
        <f t="shared" si="2"/>
        <v>0</v>
      </c>
    </row>
    <row r="10" spans="1:12" x14ac:dyDescent="0.25">
      <c r="B10" s="9"/>
      <c r="C10" s="9"/>
      <c r="D10" s="9"/>
      <c r="E10" s="9">
        <f t="shared" si="0"/>
        <v>0</v>
      </c>
      <c r="F10" s="9" t="s">
        <v>121</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123</v>
      </c>
      <c r="C13" s="9">
        <v>3.05</v>
      </c>
      <c r="D13" s="9">
        <v>3.66</v>
      </c>
      <c r="E13" s="9">
        <f t="shared" si="0"/>
        <v>11.163</v>
      </c>
      <c r="F13" s="9" t="s">
        <v>120</v>
      </c>
      <c r="G13" s="9"/>
      <c r="H13" s="9"/>
      <c r="I13" s="9">
        <f t="shared" si="1"/>
        <v>0</v>
      </c>
      <c r="J13" s="9"/>
      <c r="K13" s="9"/>
      <c r="L13" s="9">
        <f t="shared" si="2"/>
        <v>0</v>
      </c>
    </row>
    <row r="14" spans="1:12" x14ac:dyDescent="0.25">
      <c r="B14" s="9"/>
      <c r="C14" s="9"/>
      <c r="D14" s="9"/>
      <c r="E14" s="9">
        <f t="shared" si="0"/>
        <v>0</v>
      </c>
      <c r="F14" s="9" t="s">
        <v>121</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124</v>
      </c>
      <c r="C17" s="9">
        <v>3.05</v>
      </c>
      <c r="D17" s="9">
        <v>3.66</v>
      </c>
      <c r="E17" s="9">
        <f t="shared" si="0"/>
        <v>11.163</v>
      </c>
      <c r="F17" s="9" t="s">
        <v>120</v>
      </c>
      <c r="G17" s="9"/>
      <c r="H17" s="9"/>
      <c r="I17" s="9">
        <f t="shared" si="1"/>
        <v>0</v>
      </c>
      <c r="J17" s="9"/>
      <c r="K17" s="9"/>
      <c r="L17" s="9">
        <f t="shared" si="2"/>
        <v>0</v>
      </c>
    </row>
    <row r="18" spans="2:12" x14ac:dyDescent="0.25">
      <c r="B18" s="9"/>
      <c r="C18" s="9"/>
      <c r="D18" s="9"/>
      <c r="E18" s="9">
        <f t="shared" si="0"/>
        <v>0</v>
      </c>
      <c r="F18" s="9" t="s">
        <v>121</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124</v>
      </c>
      <c r="C20" s="9">
        <v>3.355</v>
      </c>
      <c r="D20" s="9">
        <v>4.2699999999999996</v>
      </c>
      <c r="E20" s="9">
        <f t="shared" si="0"/>
        <v>14.325849999999999</v>
      </c>
      <c r="F20" s="9" t="s">
        <v>120</v>
      </c>
      <c r="G20" s="9"/>
      <c r="H20" s="9"/>
      <c r="I20" s="9">
        <f t="shared" si="1"/>
        <v>0</v>
      </c>
      <c r="J20" s="9"/>
      <c r="K20" s="9"/>
      <c r="L20" s="9">
        <f t="shared" si="2"/>
        <v>0</v>
      </c>
    </row>
    <row r="21" spans="2:12" x14ac:dyDescent="0.25">
      <c r="B21" s="9"/>
      <c r="C21" s="9"/>
      <c r="D21" s="9"/>
      <c r="E21" s="9">
        <f t="shared" si="0"/>
        <v>0</v>
      </c>
      <c r="F21" s="9" t="s">
        <v>121</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125</v>
      </c>
      <c r="C23" s="9">
        <v>2.2850000000000001</v>
      </c>
      <c r="D23" s="9">
        <v>1.6259999999999999</v>
      </c>
      <c r="E23" s="9">
        <f t="shared" si="0"/>
        <v>3.7154099999999999</v>
      </c>
      <c r="F23" s="9" t="s">
        <v>126</v>
      </c>
      <c r="G23" s="9"/>
      <c r="H23" s="9"/>
      <c r="I23" s="9">
        <f t="shared" si="1"/>
        <v>0</v>
      </c>
      <c r="J23" s="9"/>
      <c r="K23" s="9"/>
      <c r="L23" s="9">
        <f t="shared" si="2"/>
        <v>0</v>
      </c>
    </row>
    <row r="24" spans="2:12" x14ac:dyDescent="0.25">
      <c r="B24" s="9" t="s">
        <v>127</v>
      </c>
      <c r="C24" s="9">
        <v>1.37</v>
      </c>
      <c r="D24" s="9">
        <v>2.44</v>
      </c>
      <c r="E24" s="9">
        <f t="shared" si="0"/>
        <v>3.3428</v>
      </c>
      <c r="F24" s="9" t="s">
        <v>126</v>
      </c>
      <c r="G24" s="9"/>
      <c r="H24" s="9"/>
      <c r="I24" s="9">
        <f t="shared" si="1"/>
        <v>0</v>
      </c>
      <c r="J24" s="9"/>
      <c r="K24" s="9"/>
      <c r="L24" s="9">
        <f t="shared" si="2"/>
        <v>0</v>
      </c>
    </row>
    <row r="25" spans="2:12" x14ac:dyDescent="0.25">
      <c r="B25" s="9" t="s">
        <v>128</v>
      </c>
      <c r="C25" s="9">
        <v>2.65</v>
      </c>
      <c r="D25" s="9">
        <v>1.5249999999999999</v>
      </c>
      <c r="E25" s="9">
        <f t="shared" si="0"/>
        <v>4.0412499999999998</v>
      </c>
      <c r="F25" s="9" t="s">
        <v>126</v>
      </c>
      <c r="G25" s="9"/>
      <c r="H25" s="9"/>
      <c r="I25" s="9">
        <f t="shared" si="1"/>
        <v>0</v>
      </c>
      <c r="J25" s="9"/>
      <c r="K25" s="9"/>
      <c r="L25" s="9">
        <f t="shared" si="2"/>
        <v>0</v>
      </c>
    </row>
    <row r="26" spans="2:12" x14ac:dyDescent="0.25">
      <c r="B26" s="9"/>
      <c r="C26" s="9">
        <v>0.91500000000000004</v>
      </c>
      <c r="D26" s="9">
        <v>1.83</v>
      </c>
      <c r="E26" s="9">
        <f t="shared" si="0"/>
        <v>1.6744500000000002</v>
      </c>
      <c r="F26" s="9"/>
      <c r="G26" s="9"/>
      <c r="H26" s="9"/>
      <c r="I26" s="9">
        <f t="shared" si="1"/>
        <v>0</v>
      </c>
      <c r="J26" s="9"/>
      <c r="K26" s="9"/>
      <c r="L26" s="9">
        <f t="shared" si="2"/>
        <v>0</v>
      </c>
    </row>
    <row r="27" spans="2:12" x14ac:dyDescent="0.25">
      <c r="B27" s="9" t="s">
        <v>129</v>
      </c>
      <c r="C27" s="9">
        <v>1.97</v>
      </c>
      <c r="D27" s="9">
        <v>1.0649999999999999</v>
      </c>
      <c r="E27" s="9">
        <f t="shared" si="0"/>
        <v>2.0980499999999997</v>
      </c>
      <c r="F27" s="9"/>
      <c r="G27" s="9"/>
      <c r="H27" s="9"/>
      <c r="I27" s="9">
        <f t="shared" si="1"/>
        <v>0</v>
      </c>
      <c r="J27" s="9"/>
      <c r="K27" s="9"/>
      <c r="L27" s="9">
        <f t="shared" si="2"/>
        <v>0</v>
      </c>
    </row>
    <row r="28" spans="2:12" x14ac:dyDescent="0.25">
      <c r="B28" s="9" t="s">
        <v>130</v>
      </c>
      <c r="C28" s="9">
        <v>6.55</v>
      </c>
      <c r="D28" s="9">
        <v>1.0649999999999999</v>
      </c>
      <c r="E28" s="9">
        <f t="shared" si="0"/>
        <v>6.9757499999999997</v>
      </c>
      <c r="F28" s="9"/>
      <c r="G28" s="9"/>
      <c r="H28" s="9"/>
      <c r="I28" s="9">
        <f t="shared" si="1"/>
        <v>0</v>
      </c>
      <c r="J28" s="9"/>
      <c r="K28" s="9"/>
      <c r="L28" s="9">
        <f t="shared" si="2"/>
        <v>0</v>
      </c>
    </row>
    <row r="29" spans="2:12" x14ac:dyDescent="0.25">
      <c r="B29" s="9" t="s">
        <v>131</v>
      </c>
      <c r="C29" s="9">
        <v>1.52</v>
      </c>
      <c r="D29" s="9">
        <v>0.91500000000000004</v>
      </c>
      <c r="E29" s="9">
        <f t="shared" si="0"/>
        <v>1.3908</v>
      </c>
      <c r="F29" s="9"/>
      <c r="G29" s="9"/>
      <c r="H29" s="9"/>
      <c r="I29" s="9">
        <f t="shared" si="1"/>
        <v>0</v>
      </c>
      <c r="J29" s="9"/>
      <c r="K29" s="9"/>
      <c r="L29" s="9">
        <f t="shared" si="2"/>
        <v>0</v>
      </c>
    </row>
    <row r="30" spans="2:12" x14ac:dyDescent="0.25">
      <c r="B30" s="9" t="s">
        <v>132</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80</v>
      </c>
      <c r="C34" s="9"/>
      <c r="D34" s="9">
        <f>E34*10.764</f>
        <v>968.02088993999996</v>
      </c>
      <c r="E34" s="9">
        <f>SUM(E6:E33)</f>
        <v>89.931335000000004</v>
      </c>
      <c r="F34" s="9"/>
      <c r="G34" s="9"/>
      <c r="H34" s="9">
        <f>I34*10.764</f>
        <v>0</v>
      </c>
      <c r="I34" s="9">
        <f>SUM(I6:I33)</f>
        <v>0</v>
      </c>
      <c r="J34" s="9"/>
      <c r="K34" s="9">
        <f>L34*10.764</f>
        <v>0</v>
      </c>
      <c r="L34" s="9">
        <f>SUM(L6:L33)</f>
        <v>0</v>
      </c>
    </row>
    <row r="36" spans="2:12" x14ac:dyDescent="0.25">
      <c r="D36">
        <f>D34+H34</f>
        <v>968.02088993999996</v>
      </c>
      <c r="E36">
        <f>E34+I34</f>
        <v>89.931335000000004</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Sheet1</vt:lpstr>
      <vt:lpstr>C%</vt:lpstr>
      <vt:lpstr>Flat detail</vt:lpstr>
      <vt:lpstr>'Report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2025-07-09T13:03:58Z</cp:lastPrinted>
  <dcterms:created xsi:type="dcterms:W3CDTF">2019-07-16T09:29:46Z</dcterms:created>
  <dcterms:modified xsi:type="dcterms:W3CDTF">2025-07-09T13:04:37Z</dcterms:modified>
</cp:coreProperties>
</file>