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"/>
    </mc:Choice>
  </mc:AlternateContent>
  <xr:revisionPtr revIDLastSave="0" documentId="13_ncr:1_{18B3EBAE-AEF0-4DDA-ACB1-D2B5ED06B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47" i="1"/>
  <c r="C71" i="1" l="1"/>
  <c r="I222" i="1" l="1"/>
  <c r="J222" i="1" s="1"/>
  <c r="D199" i="1" l="1"/>
  <c r="F199" i="1" s="1"/>
  <c r="D197" i="1"/>
  <c r="F197" i="1" s="1"/>
  <c r="U198" i="1"/>
  <c r="U199" i="1" s="1"/>
  <c r="U200" i="1" s="1"/>
  <c r="D198" i="1"/>
  <c r="F198" i="1" s="1"/>
  <c r="G197" i="1"/>
  <c r="V196" i="1"/>
  <c r="D215" i="1"/>
  <c r="F215" i="1" s="1"/>
  <c r="D214" i="1"/>
  <c r="F214" i="1" s="1"/>
  <c r="U213" i="1"/>
  <c r="U214" i="1" s="1"/>
  <c r="U215" i="1" s="1"/>
  <c r="D213" i="1"/>
  <c r="F213" i="1" s="1"/>
  <c r="G212" i="1"/>
  <c r="D212" i="1"/>
  <c r="F212" i="1" s="1"/>
  <c r="V211" i="1"/>
  <c r="F210" i="1"/>
  <c r="D210" i="1"/>
  <c r="D209" i="1"/>
  <c r="F209" i="1" s="1"/>
  <c r="U208" i="1"/>
  <c r="U209" i="1" s="1"/>
  <c r="U210" i="1" s="1"/>
  <c r="D208" i="1"/>
  <c r="F208" i="1" s="1"/>
  <c r="G207" i="1"/>
  <c r="D207" i="1"/>
  <c r="F207" i="1" s="1"/>
  <c r="V206" i="1"/>
  <c r="D205" i="1"/>
  <c r="F205" i="1" s="1"/>
  <c r="D204" i="1"/>
  <c r="F204" i="1" s="1"/>
  <c r="U203" i="1"/>
  <c r="U204" i="1" s="1"/>
  <c r="U205" i="1" s="1"/>
  <c r="D203" i="1"/>
  <c r="F203" i="1" s="1"/>
  <c r="G202" i="1"/>
  <c r="D202" i="1"/>
  <c r="F202" i="1" s="1"/>
  <c r="V201" i="1"/>
  <c r="F195" i="1"/>
  <c r="D195" i="1"/>
  <c r="D194" i="1"/>
  <c r="F194" i="1" s="1"/>
  <c r="U193" i="1"/>
  <c r="U194" i="1" s="1"/>
  <c r="U195" i="1" s="1"/>
  <c r="D193" i="1"/>
  <c r="F193" i="1" s="1"/>
  <c r="G192" i="1"/>
  <c r="D192" i="1"/>
  <c r="F192" i="1" s="1"/>
  <c r="V191" i="1"/>
  <c r="D190" i="1"/>
  <c r="F190" i="1" s="1"/>
  <c r="D189" i="1"/>
  <c r="F189" i="1" s="1"/>
  <c r="U188" i="1"/>
  <c r="U189" i="1" s="1"/>
  <c r="U190" i="1" s="1"/>
  <c r="D188" i="1"/>
  <c r="F188" i="1" s="1"/>
  <c r="G187" i="1"/>
  <c r="D187" i="1"/>
  <c r="F187" i="1" s="1"/>
  <c r="V186" i="1"/>
  <c r="D185" i="1"/>
  <c r="F185" i="1" s="1"/>
  <c r="D184" i="1"/>
  <c r="F184" i="1" s="1"/>
  <c r="U183" i="1"/>
  <c r="U184" i="1" s="1"/>
  <c r="U185" i="1" s="1"/>
  <c r="D183" i="1"/>
  <c r="F183" i="1" s="1"/>
  <c r="G182" i="1"/>
  <c r="D182" i="1"/>
  <c r="F182" i="1" s="1"/>
  <c r="V181" i="1"/>
  <c r="D180" i="1"/>
  <c r="F180" i="1" s="1"/>
  <c r="D179" i="1"/>
  <c r="F179" i="1" s="1"/>
  <c r="U178" i="1"/>
  <c r="U179" i="1" s="1"/>
  <c r="U180" i="1" s="1"/>
  <c r="D178" i="1"/>
  <c r="F178" i="1" s="1"/>
  <c r="G177" i="1"/>
  <c r="D177" i="1"/>
  <c r="F177" i="1" s="1"/>
  <c r="V176" i="1"/>
  <c r="D175" i="1"/>
  <c r="F175" i="1" s="1"/>
  <c r="D174" i="1"/>
  <c r="F174" i="1" s="1"/>
  <c r="U173" i="1"/>
  <c r="U174" i="1" s="1"/>
  <c r="U175" i="1" s="1"/>
  <c r="D173" i="1"/>
  <c r="F173" i="1" s="1"/>
  <c r="G172" i="1"/>
  <c r="D172" i="1"/>
  <c r="F172" i="1" s="1"/>
  <c r="V171" i="1"/>
  <c r="D170" i="1"/>
  <c r="F170" i="1" s="1"/>
  <c r="D169" i="1"/>
  <c r="F169" i="1" s="1"/>
  <c r="U168" i="1"/>
  <c r="U169" i="1" s="1"/>
  <c r="U170" i="1" s="1"/>
  <c r="D168" i="1"/>
  <c r="F168" i="1" s="1"/>
  <c r="G167" i="1"/>
  <c r="D167" i="1"/>
  <c r="F167" i="1" s="1"/>
  <c r="V166" i="1"/>
  <c r="F165" i="1"/>
  <c r="D165" i="1"/>
  <c r="U163" i="1"/>
  <c r="U164" i="1" s="1"/>
  <c r="U165" i="1" s="1"/>
  <c r="D163" i="1"/>
  <c r="F163" i="1" s="1"/>
  <c r="G162" i="1"/>
  <c r="D162" i="1"/>
  <c r="F162" i="1" s="1"/>
  <c r="V161" i="1"/>
  <c r="D160" i="1"/>
  <c r="F160" i="1" s="1"/>
  <c r="D159" i="1"/>
  <c r="F159" i="1" s="1"/>
  <c r="U158" i="1"/>
  <c r="U159" i="1" s="1"/>
  <c r="U160" i="1" s="1"/>
  <c r="D158" i="1"/>
  <c r="F158" i="1" s="1"/>
  <c r="G157" i="1"/>
  <c r="D157" i="1"/>
  <c r="F157" i="1" s="1"/>
  <c r="V156" i="1"/>
  <c r="D155" i="1"/>
  <c r="F155" i="1" s="1"/>
  <c r="D154" i="1"/>
  <c r="F154" i="1" s="1"/>
  <c r="U153" i="1"/>
  <c r="U154" i="1" s="1"/>
  <c r="U155" i="1" s="1"/>
  <c r="D153" i="1"/>
  <c r="F153" i="1" s="1"/>
  <c r="G152" i="1"/>
  <c r="D152" i="1"/>
  <c r="F152" i="1" s="1"/>
  <c r="V151" i="1"/>
  <c r="D150" i="1"/>
  <c r="D149" i="1"/>
  <c r="D148" i="1"/>
  <c r="F148" i="1" s="1"/>
  <c r="D147" i="1"/>
  <c r="F147" i="1" s="1"/>
  <c r="D140" i="1"/>
  <c r="D139" i="1"/>
  <c r="D143" i="1"/>
  <c r="D142" i="1"/>
  <c r="F142" i="1" s="1"/>
  <c r="F150" i="1"/>
  <c r="F149" i="1"/>
  <c r="U148" i="1"/>
  <c r="U149" i="1" s="1"/>
  <c r="U150" i="1" s="1"/>
  <c r="G147" i="1"/>
  <c r="V146" i="1"/>
  <c r="D145" i="1"/>
  <c r="F145" i="1" s="1"/>
  <c r="D144" i="1"/>
  <c r="F144" i="1" s="1"/>
  <c r="U143" i="1"/>
  <c r="U144" i="1" s="1"/>
  <c r="U145" i="1" s="1"/>
  <c r="F143" i="1"/>
  <c r="G142" i="1"/>
  <c r="V141" i="1"/>
  <c r="F140" i="1"/>
  <c r="F139" i="1"/>
  <c r="U138" i="1"/>
  <c r="U139" i="1" s="1"/>
  <c r="U140" i="1" s="1"/>
  <c r="G137" i="1"/>
  <c r="V136" i="1"/>
  <c r="V132" i="1"/>
  <c r="D299" i="1"/>
  <c r="F299" i="1" s="1"/>
  <c r="U298" i="1"/>
  <c r="U299" i="1" s="1"/>
  <c r="D298" i="1"/>
  <c r="F298" i="1" s="1"/>
  <c r="U297" i="1"/>
  <c r="D297" i="1"/>
  <c r="F297" i="1" s="1"/>
  <c r="G296" i="1"/>
  <c r="D296" i="1"/>
  <c r="F296" i="1" s="1"/>
  <c r="V295" i="1"/>
  <c r="D281" i="1"/>
  <c r="F281" i="1" s="1"/>
  <c r="I281" i="1"/>
  <c r="D283" i="1"/>
  <c r="F283" i="1" s="1"/>
  <c r="U282" i="1"/>
  <c r="U283" i="1" s="1"/>
  <c r="U284" i="1" s="1"/>
  <c r="D282" i="1"/>
  <c r="F282" i="1" s="1"/>
  <c r="G281" i="1"/>
  <c r="V280" i="1"/>
  <c r="D294" i="1"/>
  <c r="F294" i="1" s="1"/>
  <c r="D293" i="1"/>
  <c r="F293" i="1" s="1"/>
  <c r="U292" i="1"/>
  <c r="U293" i="1" s="1"/>
  <c r="U294" i="1" s="1"/>
  <c r="D292" i="1"/>
  <c r="F292" i="1" s="1"/>
  <c r="G291" i="1"/>
  <c r="D291" i="1"/>
  <c r="F291" i="1" s="1"/>
  <c r="V290" i="1"/>
  <c r="D289" i="1"/>
  <c r="F289" i="1" s="1"/>
  <c r="F288" i="1"/>
  <c r="D288" i="1"/>
  <c r="U287" i="1"/>
  <c r="U288" i="1" s="1"/>
  <c r="U289" i="1" s="1"/>
  <c r="D287" i="1"/>
  <c r="F287" i="1" s="1"/>
  <c r="G286" i="1"/>
  <c r="D286" i="1"/>
  <c r="F286" i="1" s="1"/>
  <c r="V285" i="1"/>
  <c r="D279" i="1"/>
  <c r="F279" i="1" s="1"/>
  <c r="D278" i="1"/>
  <c r="F278" i="1" s="1"/>
  <c r="U277" i="1"/>
  <c r="U278" i="1" s="1"/>
  <c r="U279" i="1" s="1"/>
  <c r="D277" i="1"/>
  <c r="F277" i="1" s="1"/>
  <c r="G276" i="1"/>
  <c r="D276" i="1"/>
  <c r="F276" i="1" s="1"/>
  <c r="V275" i="1"/>
  <c r="D274" i="1"/>
  <c r="F274" i="1" s="1"/>
  <c r="D273" i="1"/>
  <c r="F273" i="1" s="1"/>
  <c r="U272" i="1"/>
  <c r="U273" i="1" s="1"/>
  <c r="U274" i="1" s="1"/>
  <c r="D272" i="1"/>
  <c r="F272" i="1" s="1"/>
  <c r="G271" i="1"/>
  <c r="D271" i="1"/>
  <c r="F271" i="1" s="1"/>
  <c r="V270" i="1"/>
  <c r="D269" i="1"/>
  <c r="F269" i="1" s="1"/>
  <c r="D268" i="1"/>
  <c r="F268" i="1" s="1"/>
  <c r="U267" i="1"/>
  <c r="U268" i="1" s="1"/>
  <c r="U269" i="1" s="1"/>
  <c r="D267" i="1"/>
  <c r="F267" i="1" s="1"/>
  <c r="G266" i="1"/>
  <c r="D266" i="1"/>
  <c r="F266" i="1" s="1"/>
  <c r="V265" i="1"/>
  <c r="D264" i="1"/>
  <c r="F264" i="1" s="1"/>
  <c r="D263" i="1"/>
  <c r="F263" i="1" s="1"/>
  <c r="U262" i="1"/>
  <c r="U263" i="1" s="1"/>
  <c r="U264" i="1" s="1"/>
  <c r="D262" i="1"/>
  <c r="F262" i="1" s="1"/>
  <c r="G261" i="1"/>
  <c r="D261" i="1"/>
  <c r="F261" i="1" s="1"/>
  <c r="V260" i="1"/>
  <c r="D259" i="1"/>
  <c r="F259" i="1" s="1"/>
  <c r="D258" i="1"/>
  <c r="F258" i="1" s="1"/>
  <c r="U257" i="1"/>
  <c r="U258" i="1" s="1"/>
  <c r="U259" i="1" s="1"/>
  <c r="D257" i="1"/>
  <c r="F257" i="1" s="1"/>
  <c r="G256" i="1"/>
  <c r="D256" i="1"/>
  <c r="F256" i="1" s="1"/>
  <c r="V255" i="1"/>
  <c r="D254" i="1"/>
  <c r="F254" i="1" s="1"/>
  <c r="D253" i="1"/>
  <c r="F253" i="1" s="1"/>
  <c r="U252" i="1"/>
  <c r="U253" i="1" s="1"/>
  <c r="U254" i="1" s="1"/>
  <c r="D252" i="1"/>
  <c r="F252" i="1" s="1"/>
  <c r="G251" i="1"/>
  <c r="D251" i="1"/>
  <c r="F251" i="1" s="1"/>
  <c r="V250" i="1"/>
  <c r="D249" i="1"/>
  <c r="F249" i="1" s="1"/>
  <c r="U247" i="1"/>
  <c r="U248" i="1" s="1"/>
  <c r="U249" i="1" s="1"/>
  <c r="D247" i="1"/>
  <c r="F247" i="1" s="1"/>
  <c r="G246" i="1"/>
  <c r="D246" i="1"/>
  <c r="F246" i="1" s="1"/>
  <c r="V245" i="1"/>
  <c r="D244" i="1"/>
  <c r="F244" i="1" s="1"/>
  <c r="D243" i="1"/>
  <c r="F243" i="1" s="1"/>
  <c r="U242" i="1"/>
  <c r="U243" i="1" s="1"/>
  <c r="U244" i="1" s="1"/>
  <c r="D242" i="1"/>
  <c r="F242" i="1" s="1"/>
  <c r="G241" i="1"/>
  <c r="D241" i="1"/>
  <c r="F241" i="1" s="1"/>
  <c r="V240" i="1"/>
  <c r="D239" i="1"/>
  <c r="F239" i="1" s="1"/>
  <c r="D238" i="1"/>
  <c r="F238" i="1" s="1"/>
  <c r="U237" i="1"/>
  <c r="U238" i="1" s="1"/>
  <c r="U239" i="1" s="1"/>
  <c r="D237" i="1"/>
  <c r="F237" i="1" s="1"/>
  <c r="G236" i="1"/>
  <c r="D236" i="1"/>
  <c r="F236" i="1" s="1"/>
  <c r="V235" i="1"/>
  <c r="D234" i="1"/>
  <c r="F234" i="1" s="1"/>
  <c r="D233" i="1"/>
  <c r="F233" i="1" s="1"/>
  <c r="U232" i="1"/>
  <c r="U233" i="1" s="1"/>
  <c r="U234" i="1" s="1"/>
  <c r="D232" i="1"/>
  <c r="F232" i="1" s="1"/>
  <c r="G231" i="1"/>
  <c r="D231" i="1"/>
  <c r="F231" i="1" s="1"/>
  <c r="V230" i="1"/>
  <c r="D229" i="1"/>
  <c r="F229" i="1" s="1"/>
  <c r="D228" i="1"/>
  <c r="F228" i="1" s="1"/>
  <c r="U227" i="1"/>
  <c r="U228" i="1" s="1"/>
  <c r="U229" i="1" s="1"/>
  <c r="D227" i="1"/>
  <c r="F227" i="1" s="1"/>
  <c r="G226" i="1"/>
  <c r="D226" i="1"/>
  <c r="F226" i="1" s="1"/>
  <c r="V225" i="1"/>
  <c r="D224" i="1"/>
  <c r="F224" i="1" s="1"/>
  <c r="D223" i="1"/>
  <c r="F223" i="1" s="1"/>
  <c r="D222" i="1"/>
  <c r="F222" i="1" s="1"/>
  <c r="D221" i="1"/>
  <c r="U222" i="1"/>
  <c r="U223" i="1" s="1"/>
  <c r="U224" i="1" s="1"/>
  <c r="G221" i="1"/>
  <c r="V220" i="1"/>
  <c r="I220" i="1"/>
  <c r="V216" i="1"/>
  <c r="V152" i="1"/>
  <c r="V281" i="1"/>
  <c r="V182" i="1"/>
  <c r="V212" i="1"/>
  <c r="V296" i="1"/>
  <c r="V162" i="1"/>
  <c r="V231" i="1"/>
  <c r="V202" i="1"/>
  <c r="V137" i="1"/>
  <c r="V291" i="1"/>
  <c r="V167" i="1"/>
  <c r="V251" i="1"/>
  <c r="V261" i="1"/>
  <c r="V236" i="1"/>
  <c r="V172" i="1"/>
  <c r="V142" i="1"/>
  <c r="V256" i="1"/>
  <c r="V241" i="1"/>
  <c r="V207" i="1"/>
  <c r="V177" i="1"/>
  <c r="V147" i="1"/>
  <c r="V226" i="1"/>
  <c r="V246" i="1"/>
  <c r="V271" i="1"/>
  <c r="V266" i="1"/>
  <c r="V221" i="1"/>
  <c r="V286" i="1"/>
  <c r="V197" i="1"/>
  <c r="V187" i="1"/>
  <c r="V276" i="1"/>
  <c r="V192" i="1"/>
  <c r="V157" i="1"/>
  <c r="C112" i="1" l="1"/>
  <c r="E112" i="1"/>
  <c r="G112" i="1"/>
  <c r="E113" i="1"/>
  <c r="C113" i="1"/>
  <c r="F221" i="1"/>
  <c r="G113" i="1" s="1"/>
  <c r="V198" i="1"/>
  <c r="S197" i="1"/>
  <c r="A197" i="1" s="1"/>
  <c r="V213" i="1"/>
  <c r="S212" i="1"/>
  <c r="A212" i="1" s="1"/>
  <c r="V208" i="1"/>
  <c r="S207" i="1"/>
  <c r="A207" i="1" s="1"/>
  <c r="V203" i="1"/>
  <c r="S202" i="1"/>
  <c r="A202" i="1" s="1"/>
  <c r="V193" i="1"/>
  <c r="S192" i="1"/>
  <c r="A192" i="1" s="1"/>
  <c r="V188" i="1"/>
  <c r="S187" i="1"/>
  <c r="A187" i="1" s="1"/>
  <c r="V183" i="1"/>
  <c r="S182" i="1"/>
  <c r="A182" i="1" s="1"/>
  <c r="S177" i="1"/>
  <c r="A177" i="1" s="1"/>
  <c r="V178" i="1"/>
  <c r="V173" i="1"/>
  <c r="S172" i="1"/>
  <c r="A172" i="1" s="1"/>
  <c r="V168" i="1"/>
  <c r="S167" i="1"/>
  <c r="A167" i="1" s="1"/>
  <c r="V163" i="1"/>
  <c r="S162" i="1"/>
  <c r="A162" i="1" s="1"/>
  <c r="V158" i="1"/>
  <c r="S157" i="1"/>
  <c r="A157" i="1" s="1"/>
  <c r="V153" i="1"/>
  <c r="S152" i="1"/>
  <c r="A152" i="1" s="1"/>
  <c r="V148" i="1"/>
  <c r="S147" i="1"/>
  <c r="A147" i="1" s="1"/>
  <c r="V143" i="1"/>
  <c r="S142" i="1"/>
  <c r="A142" i="1" s="1"/>
  <c r="V138" i="1"/>
  <c r="S137" i="1"/>
  <c r="A137" i="1" s="1"/>
  <c r="V297" i="1"/>
  <c r="S296" i="1"/>
  <c r="A296" i="1" s="1"/>
  <c r="V282" i="1"/>
  <c r="S281" i="1"/>
  <c r="A281" i="1" s="1"/>
  <c r="V292" i="1"/>
  <c r="S291" i="1"/>
  <c r="A291" i="1" s="1"/>
  <c r="S286" i="1"/>
  <c r="A286" i="1" s="1"/>
  <c r="V287" i="1"/>
  <c r="V277" i="1"/>
  <c r="S276" i="1"/>
  <c r="A276" i="1" s="1"/>
  <c r="V272" i="1"/>
  <c r="S271" i="1"/>
  <c r="A271" i="1" s="1"/>
  <c r="V267" i="1"/>
  <c r="S266" i="1"/>
  <c r="A266" i="1" s="1"/>
  <c r="S261" i="1"/>
  <c r="A261" i="1" s="1"/>
  <c r="V262" i="1"/>
  <c r="S256" i="1"/>
  <c r="A256" i="1" s="1"/>
  <c r="V257" i="1"/>
  <c r="V252" i="1"/>
  <c r="S251" i="1"/>
  <c r="A251" i="1" s="1"/>
  <c r="V247" i="1"/>
  <c r="S246" i="1"/>
  <c r="A246" i="1" s="1"/>
  <c r="V242" i="1"/>
  <c r="S241" i="1"/>
  <c r="A241" i="1" s="1"/>
  <c r="V237" i="1"/>
  <c r="S236" i="1"/>
  <c r="A236" i="1" s="1"/>
  <c r="V232" i="1"/>
  <c r="S231" i="1"/>
  <c r="A231" i="1" s="1"/>
  <c r="V227" i="1"/>
  <c r="S226" i="1"/>
  <c r="A226" i="1" s="1"/>
  <c r="V222" i="1"/>
  <c r="S221" i="1"/>
  <c r="A221" i="1" s="1"/>
  <c r="J75" i="1"/>
  <c r="J74" i="1"/>
  <c r="H65" i="1"/>
  <c r="V199" i="1" l="1"/>
  <c r="S198" i="1"/>
  <c r="A198" i="1" s="1"/>
  <c r="V214" i="1"/>
  <c r="S213" i="1"/>
  <c r="A213" i="1" s="1"/>
  <c r="V209" i="1"/>
  <c r="S208" i="1"/>
  <c r="A208" i="1" s="1"/>
  <c r="V204" i="1"/>
  <c r="S203" i="1"/>
  <c r="A203" i="1" s="1"/>
  <c r="V194" i="1"/>
  <c r="S193" i="1"/>
  <c r="A193" i="1" s="1"/>
  <c r="V189" i="1"/>
  <c r="S188" i="1"/>
  <c r="A188" i="1" s="1"/>
  <c r="V184" i="1"/>
  <c r="S183" i="1"/>
  <c r="A183" i="1" s="1"/>
  <c r="V179" i="1"/>
  <c r="S178" i="1"/>
  <c r="A178" i="1" s="1"/>
  <c r="V174" i="1"/>
  <c r="S173" i="1"/>
  <c r="A173" i="1" s="1"/>
  <c r="V169" i="1"/>
  <c r="S168" i="1"/>
  <c r="A168" i="1" s="1"/>
  <c r="V164" i="1"/>
  <c r="S163" i="1"/>
  <c r="A163" i="1" s="1"/>
  <c r="V159" i="1"/>
  <c r="S158" i="1"/>
  <c r="A158" i="1" s="1"/>
  <c r="V154" i="1"/>
  <c r="S153" i="1"/>
  <c r="A153" i="1" s="1"/>
  <c r="V149" i="1"/>
  <c r="S148" i="1"/>
  <c r="A148" i="1" s="1"/>
  <c r="V144" i="1"/>
  <c r="S143" i="1"/>
  <c r="A143" i="1" s="1"/>
  <c r="V139" i="1"/>
  <c r="S138" i="1"/>
  <c r="A138" i="1" s="1"/>
  <c r="V298" i="1"/>
  <c r="S297" i="1"/>
  <c r="A297" i="1" s="1"/>
  <c r="V283" i="1"/>
  <c r="S282" i="1"/>
  <c r="A282" i="1" s="1"/>
  <c r="V293" i="1"/>
  <c r="S292" i="1"/>
  <c r="A292" i="1" s="1"/>
  <c r="V288" i="1"/>
  <c r="S287" i="1"/>
  <c r="A287" i="1" s="1"/>
  <c r="V278" i="1"/>
  <c r="S277" i="1"/>
  <c r="A277" i="1" s="1"/>
  <c r="V273" i="1"/>
  <c r="S272" i="1"/>
  <c r="A272" i="1" s="1"/>
  <c r="V268" i="1"/>
  <c r="S267" i="1"/>
  <c r="A267" i="1" s="1"/>
  <c r="V263" i="1"/>
  <c r="S262" i="1"/>
  <c r="A262" i="1" s="1"/>
  <c r="V258" i="1"/>
  <c r="S257" i="1"/>
  <c r="A257" i="1" s="1"/>
  <c r="V253" i="1"/>
  <c r="S252" i="1"/>
  <c r="A252" i="1" s="1"/>
  <c r="V248" i="1"/>
  <c r="S247" i="1"/>
  <c r="A247" i="1" s="1"/>
  <c r="V243" i="1"/>
  <c r="S242" i="1"/>
  <c r="A242" i="1" s="1"/>
  <c r="V238" i="1"/>
  <c r="S237" i="1"/>
  <c r="A237" i="1" s="1"/>
  <c r="V233" i="1"/>
  <c r="S232" i="1"/>
  <c r="A232" i="1" s="1"/>
  <c r="V228" i="1"/>
  <c r="S227" i="1"/>
  <c r="A227" i="1" s="1"/>
  <c r="V223" i="1"/>
  <c r="S222" i="1"/>
  <c r="A222" i="1" s="1"/>
  <c r="D70" i="1"/>
  <c r="J68" i="1"/>
  <c r="J67" i="1"/>
  <c r="D74" i="1"/>
  <c r="J70" i="1"/>
  <c r="J71" i="1" s="1"/>
  <c r="J76" i="1" s="1"/>
  <c r="D77" i="1"/>
  <c r="D75" i="1"/>
  <c r="D73" i="1"/>
  <c r="D71" i="1"/>
  <c r="J69" i="1"/>
  <c r="C68" i="1" s="1"/>
  <c r="D68" i="1" s="1"/>
  <c r="D76" i="1"/>
  <c r="D72" i="1"/>
  <c r="V200" i="1" l="1"/>
  <c r="S200" i="1" s="1"/>
  <c r="A200" i="1" s="1"/>
  <c r="S199" i="1"/>
  <c r="A199" i="1" s="1"/>
  <c r="V215" i="1"/>
  <c r="S215" i="1" s="1"/>
  <c r="A215" i="1" s="1"/>
  <c r="S214" i="1"/>
  <c r="A214" i="1" s="1"/>
  <c r="V210" i="1"/>
  <c r="S210" i="1" s="1"/>
  <c r="A210" i="1" s="1"/>
  <c r="S209" i="1"/>
  <c r="A209" i="1" s="1"/>
  <c r="V205" i="1"/>
  <c r="S205" i="1" s="1"/>
  <c r="A205" i="1" s="1"/>
  <c r="S204" i="1"/>
  <c r="A204" i="1" s="1"/>
  <c r="V195" i="1"/>
  <c r="S195" i="1" s="1"/>
  <c r="A195" i="1" s="1"/>
  <c r="S194" i="1"/>
  <c r="A194" i="1" s="1"/>
  <c r="V190" i="1"/>
  <c r="S190" i="1" s="1"/>
  <c r="A190" i="1" s="1"/>
  <c r="S189" i="1"/>
  <c r="A189" i="1" s="1"/>
  <c r="V185" i="1"/>
  <c r="S185" i="1" s="1"/>
  <c r="A185" i="1" s="1"/>
  <c r="S184" i="1"/>
  <c r="A184" i="1" s="1"/>
  <c r="V180" i="1"/>
  <c r="S180" i="1" s="1"/>
  <c r="A180" i="1" s="1"/>
  <c r="S179" i="1"/>
  <c r="A179" i="1" s="1"/>
  <c r="V175" i="1"/>
  <c r="S175" i="1" s="1"/>
  <c r="A175" i="1" s="1"/>
  <c r="S174" i="1"/>
  <c r="A174" i="1" s="1"/>
  <c r="V170" i="1"/>
  <c r="S170" i="1" s="1"/>
  <c r="A170" i="1" s="1"/>
  <c r="S169" i="1"/>
  <c r="A169" i="1" s="1"/>
  <c r="V165" i="1"/>
  <c r="S165" i="1" s="1"/>
  <c r="A165" i="1" s="1"/>
  <c r="S164" i="1"/>
  <c r="A164" i="1" s="1"/>
  <c r="V160" i="1"/>
  <c r="S160" i="1" s="1"/>
  <c r="A160" i="1" s="1"/>
  <c r="S159" i="1"/>
  <c r="A159" i="1" s="1"/>
  <c r="V155" i="1"/>
  <c r="S155" i="1" s="1"/>
  <c r="A155" i="1" s="1"/>
  <c r="S154" i="1"/>
  <c r="A154" i="1" s="1"/>
  <c r="V150" i="1"/>
  <c r="S150" i="1" s="1"/>
  <c r="A150" i="1" s="1"/>
  <c r="S149" i="1"/>
  <c r="A149" i="1" s="1"/>
  <c r="V145" i="1"/>
  <c r="S145" i="1" s="1"/>
  <c r="A145" i="1" s="1"/>
  <c r="S144" i="1"/>
  <c r="A144" i="1" s="1"/>
  <c r="V140" i="1"/>
  <c r="S140" i="1" s="1"/>
  <c r="A140" i="1" s="1"/>
  <c r="S139" i="1"/>
  <c r="A139" i="1" s="1"/>
  <c r="V299" i="1"/>
  <c r="S299" i="1" s="1"/>
  <c r="A299" i="1" s="1"/>
  <c r="S298" i="1"/>
  <c r="A298" i="1" s="1"/>
  <c r="V284" i="1"/>
  <c r="S284" i="1" s="1"/>
  <c r="A284" i="1" s="1"/>
  <c r="S283" i="1"/>
  <c r="A283" i="1" s="1"/>
  <c r="V294" i="1"/>
  <c r="S294" i="1" s="1"/>
  <c r="A294" i="1" s="1"/>
  <c r="S293" i="1"/>
  <c r="A293" i="1" s="1"/>
  <c r="V289" i="1"/>
  <c r="S289" i="1" s="1"/>
  <c r="A289" i="1" s="1"/>
  <c r="S288" i="1"/>
  <c r="A288" i="1" s="1"/>
  <c r="V279" i="1"/>
  <c r="S279" i="1" s="1"/>
  <c r="A279" i="1" s="1"/>
  <c r="S278" i="1"/>
  <c r="A278" i="1" s="1"/>
  <c r="V274" i="1"/>
  <c r="S274" i="1" s="1"/>
  <c r="A274" i="1" s="1"/>
  <c r="S273" i="1"/>
  <c r="A273" i="1" s="1"/>
  <c r="V269" i="1"/>
  <c r="S269" i="1" s="1"/>
  <c r="A269" i="1" s="1"/>
  <c r="S268" i="1"/>
  <c r="A268" i="1" s="1"/>
  <c r="V264" i="1"/>
  <c r="S264" i="1" s="1"/>
  <c r="A264" i="1" s="1"/>
  <c r="S263" i="1"/>
  <c r="A263" i="1" s="1"/>
  <c r="V259" i="1"/>
  <c r="S259" i="1" s="1"/>
  <c r="A259" i="1" s="1"/>
  <c r="S258" i="1"/>
  <c r="A258" i="1" s="1"/>
  <c r="V254" i="1"/>
  <c r="S254" i="1" s="1"/>
  <c r="A254" i="1" s="1"/>
  <c r="S253" i="1"/>
  <c r="A253" i="1" s="1"/>
  <c r="V249" i="1"/>
  <c r="S249" i="1" s="1"/>
  <c r="A249" i="1" s="1"/>
  <c r="S248" i="1"/>
  <c r="A248" i="1" s="1"/>
  <c r="V244" i="1"/>
  <c r="S244" i="1" s="1"/>
  <c r="A244" i="1" s="1"/>
  <c r="S243" i="1"/>
  <c r="A243" i="1" s="1"/>
  <c r="V239" i="1"/>
  <c r="S239" i="1" s="1"/>
  <c r="A239" i="1" s="1"/>
  <c r="S238" i="1"/>
  <c r="A238" i="1" s="1"/>
  <c r="V234" i="1"/>
  <c r="S234" i="1" s="1"/>
  <c r="A234" i="1" s="1"/>
  <c r="S233" i="1"/>
  <c r="A233" i="1" s="1"/>
  <c r="V229" i="1"/>
  <c r="S229" i="1" s="1"/>
  <c r="A229" i="1" s="1"/>
  <c r="S228" i="1"/>
  <c r="A228" i="1" s="1"/>
  <c r="V224" i="1"/>
  <c r="S224" i="1" s="1"/>
  <c r="A224" i="1" s="1"/>
  <c r="S223" i="1"/>
  <c r="A223" i="1" s="1"/>
  <c r="J72" i="1"/>
  <c r="J73" i="1" s="1"/>
  <c r="C85" i="1"/>
  <c r="C86" i="1" s="1"/>
  <c r="J77" i="1" l="1"/>
  <c r="C69" i="1" s="1"/>
  <c r="D383" i="1"/>
  <c r="F383" i="1" s="1"/>
  <c r="D382" i="1"/>
  <c r="F382" i="1" s="1"/>
  <c r="U381" i="1"/>
  <c r="U382" i="1" s="1"/>
  <c r="U383" i="1" s="1"/>
  <c r="D381" i="1"/>
  <c r="F381" i="1" s="1"/>
  <c r="G380" i="1"/>
  <c r="D380" i="1"/>
  <c r="F380" i="1" s="1"/>
  <c r="V379" i="1"/>
  <c r="D378" i="1"/>
  <c r="F378" i="1" s="1"/>
  <c r="D377" i="1"/>
  <c r="F377" i="1" s="1"/>
  <c r="U376" i="1"/>
  <c r="U377" i="1" s="1"/>
  <c r="U378" i="1" s="1"/>
  <c r="D376" i="1"/>
  <c r="F376" i="1" s="1"/>
  <c r="G375" i="1"/>
  <c r="F375" i="1"/>
  <c r="D375" i="1"/>
  <c r="V374" i="1"/>
  <c r="D373" i="1"/>
  <c r="F373" i="1" s="1"/>
  <c r="D372" i="1"/>
  <c r="F372" i="1" s="1"/>
  <c r="U371" i="1"/>
  <c r="U372" i="1" s="1"/>
  <c r="U373" i="1" s="1"/>
  <c r="D371" i="1"/>
  <c r="F371" i="1" s="1"/>
  <c r="G370" i="1"/>
  <c r="D370" i="1"/>
  <c r="F370" i="1" s="1"/>
  <c r="V369" i="1"/>
  <c r="D367" i="1"/>
  <c r="F367" i="1" s="1"/>
  <c r="D365" i="1"/>
  <c r="F365" i="1" s="1"/>
  <c r="U366" i="1"/>
  <c r="U367" i="1" s="1"/>
  <c r="U368" i="1" s="1"/>
  <c r="D366" i="1"/>
  <c r="F366" i="1" s="1"/>
  <c r="G365" i="1"/>
  <c r="V364" i="1"/>
  <c r="D363" i="1"/>
  <c r="F363" i="1" s="1"/>
  <c r="D362" i="1"/>
  <c r="F362" i="1" s="1"/>
  <c r="U361" i="1"/>
  <c r="U362" i="1" s="1"/>
  <c r="U363" i="1" s="1"/>
  <c r="D361" i="1"/>
  <c r="F361" i="1" s="1"/>
  <c r="G360" i="1"/>
  <c r="D360" i="1"/>
  <c r="F360" i="1" s="1"/>
  <c r="V359" i="1"/>
  <c r="D358" i="1"/>
  <c r="F358" i="1" s="1"/>
  <c r="D357" i="1"/>
  <c r="F357" i="1" s="1"/>
  <c r="U356" i="1"/>
  <c r="U357" i="1" s="1"/>
  <c r="U358" i="1" s="1"/>
  <c r="D356" i="1"/>
  <c r="F356" i="1" s="1"/>
  <c r="G355" i="1"/>
  <c r="D355" i="1"/>
  <c r="F355" i="1" s="1"/>
  <c r="V354" i="1"/>
  <c r="D353" i="1"/>
  <c r="F353" i="1" s="1"/>
  <c r="D352" i="1"/>
  <c r="F352" i="1" s="1"/>
  <c r="U351" i="1"/>
  <c r="U352" i="1" s="1"/>
  <c r="U353" i="1" s="1"/>
  <c r="D351" i="1"/>
  <c r="F351" i="1" s="1"/>
  <c r="G350" i="1"/>
  <c r="D350" i="1"/>
  <c r="F350" i="1" s="1"/>
  <c r="V349" i="1"/>
  <c r="D348" i="1"/>
  <c r="F348" i="1" s="1"/>
  <c r="D347" i="1"/>
  <c r="F347" i="1" s="1"/>
  <c r="U346" i="1"/>
  <c r="U347" i="1" s="1"/>
  <c r="U348" i="1" s="1"/>
  <c r="D346" i="1"/>
  <c r="F346" i="1" s="1"/>
  <c r="G345" i="1"/>
  <c r="D345" i="1"/>
  <c r="F345" i="1" s="1"/>
  <c r="V344" i="1"/>
  <c r="D343" i="1"/>
  <c r="F343" i="1" s="1"/>
  <c r="D342" i="1"/>
  <c r="F342" i="1" s="1"/>
  <c r="U341" i="1"/>
  <c r="U342" i="1" s="1"/>
  <c r="U343" i="1" s="1"/>
  <c r="D341" i="1"/>
  <c r="F341" i="1" s="1"/>
  <c r="G340" i="1"/>
  <c r="D340" i="1"/>
  <c r="F340" i="1" s="1"/>
  <c r="V339" i="1"/>
  <c r="D338" i="1"/>
  <c r="F338" i="1" s="1"/>
  <c r="D337" i="1"/>
  <c r="F337" i="1" s="1"/>
  <c r="U336" i="1"/>
  <c r="U337" i="1" s="1"/>
  <c r="U338" i="1" s="1"/>
  <c r="D336" i="1"/>
  <c r="F336" i="1" s="1"/>
  <c r="G335" i="1"/>
  <c r="D335" i="1"/>
  <c r="F335" i="1" s="1"/>
  <c r="V334" i="1"/>
  <c r="D333" i="1"/>
  <c r="F333" i="1" s="1"/>
  <c r="D331" i="1"/>
  <c r="F331" i="1" s="1"/>
  <c r="D330" i="1"/>
  <c r="F330" i="1" s="1"/>
  <c r="D328" i="1"/>
  <c r="F328" i="1" s="1"/>
  <c r="D327" i="1"/>
  <c r="F327" i="1" s="1"/>
  <c r="U326" i="1"/>
  <c r="U327" i="1" s="1"/>
  <c r="U328" i="1" s="1"/>
  <c r="D326" i="1"/>
  <c r="F326" i="1" s="1"/>
  <c r="G325" i="1"/>
  <c r="D325" i="1"/>
  <c r="F325" i="1" s="1"/>
  <c r="V324" i="1"/>
  <c r="D323" i="1"/>
  <c r="F323" i="1" s="1"/>
  <c r="D322" i="1"/>
  <c r="F322" i="1" s="1"/>
  <c r="U321" i="1"/>
  <c r="U322" i="1" s="1"/>
  <c r="U323" i="1" s="1"/>
  <c r="D321" i="1"/>
  <c r="F321" i="1" s="1"/>
  <c r="G320" i="1"/>
  <c r="D320" i="1"/>
  <c r="F320" i="1" s="1"/>
  <c r="V319" i="1"/>
  <c r="D318" i="1"/>
  <c r="F318" i="1" s="1"/>
  <c r="D317" i="1"/>
  <c r="F317" i="1" s="1"/>
  <c r="D316" i="1"/>
  <c r="F316" i="1" s="1"/>
  <c r="D315" i="1"/>
  <c r="F315" i="1" s="1"/>
  <c r="D313" i="1"/>
  <c r="F313" i="1" s="1"/>
  <c r="D312" i="1"/>
  <c r="F312" i="1" s="1"/>
  <c r="D311" i="1"/>
  <c r="F311" i="1" s="1"/>
  <c r="D310" i="1"/>
  <c r="F310" i="1" s="1"/>
  <c r="D308" i="1"/>
  <c r="F308" i="1" s="1"/>
  <c r="D307" i="1"/>
  <c r="F307" i="1" s="1"/>
  <c r="D306" i="1"/>
  <c r="F306" i="1" s="1"/>
  <c r="D305" i="1"/>
  <c r="F305" i="1" s="1"/>
  <c r="I304" i="1"/>
  <c r="U331" i="1"/>
  <c r="U332" i="1" s="1"/>
  <c r="U333" i="1" s="1"/>
  <c r="G330" i="1"/>
  <c r="V329" i="1"/>
  <c r="U316" i="1"/>
  <c r="U317" i="1" s="1"/>
  <c r="U318" i="1" s="1"/>
  <c r="G315" i="1"/>
  <c r="V314" i="1"/>
  <c r="U311" i="1"/>
  <c r="U312" i="1" s="1"/>
  <c r="U313" i="1" s="1"/>
  <c r="G310" i="1"/>
  <c r="V309" i="1"/>
  <c r="U306" i="1"/>
  <c r="U307" i="1" s="1"/>
  <c r="U308" i="1" s="1"/>
  <c r="G305" i="1"/>
  <c r="V304" i="1"/>
  <c r="V300" i="1"/>
  <c r="V325" i="1"/>
  <c r="V335" i="1"/>
  <c r="V370" i="1"/>
  <c r="V375" i="1"/>
  <c r="V315" i="1"/>
  <c r="V380" i="1"/>
  <c r="V360" i="1"/>
  <c r="V345" i="1"/>
  <c r="V365" i="1"/>
  <c r="V310" i="1"/>
  <c r="V355" i="1"/>
  <c r="V340" i="1"/>
  <c r="V330" i="1"/>
  <c r="V320" i="1"/>
  <c r="V305" i="1"/>
  <c r="V350" i="1"/>
  <c r="G114" i="1" l="1"/>
  <c r="E114" i="1"/>
  <c r="C114" i="1"/>
  <c r="E68" i="1"/>
  <c r="I64" i="1" s="1"/>
  <c r="C66" i="1" s="1"/>
  <c r="G68" i="1"/>
  <c r="D69" i="1"/>
  <c r="S380" i="1"/>
  <c r="A380" i="1" s="1"/>
  <c r="V381" i="1"/>
  <c r="S375" i="1"/>
  <c r="A375" i="1" s="1"/>
  <c r="V376" i="1"/>
  <c r="S370" i="1"/>
  <c r="A370" i="1" s="1"/>
  <c r="V371" i="1"/>
  <c r="S365" i="1"/>
  <c r="A365" i="1" s="1"/>
  <c r="V366" i="1"/>
  <c r="V361" i="1"/>
  <c r="S360" i="1"/>
  <c r="A360" i="1" s="1"/>
  <c r="V356" i="1"/>
  <c r="S355" i="1"/>
  <c r="A355" i="1" s="1"/>
  <c r="V351" i="1"/>
  <c r="S350" i="1"/>
  <c r="A350" i="1" s="1"/>
  <c r="V346" i="1"/>
  <c r="S345" i="1"/>
  <c r="A345" i="1" s="1"/>
  <c r="V341" i="1"/>
  <c r="S340" i="1"/>
  <c r="A340" i="1" s="1"/>
  <c r="V336" i="1"/>
  <c r="S335" i="1"/>
  <c r="A335" i="1" s="1"/>
  <c r="S325" i="1"/>
  <c r="A325" i="1" s="1"/>
  <c r="V326" i="1"/>
  <c r="S320" i="1"/>
  <c r="A320" i="1" s="1"/>
  <c r="V321" i="1"/>
  <c r="S330" i="1"/>
  <c r="A330" i="1" s="1"/>
  <c r="V331" i="1"/>
  <c r="S315" i="1"/>
  <c r="A315" i="1" s="1"/>
  <c r="V316" i="1"/>
  <c r="V311" i="1"/>
  <c r="S310" i="1"/>
  <c r="A310" i="1" s="1"/>
  <c r="S305" i="1"/>
  <c r="A305" i="1" s="1"/>
  <c r="V306" i="1"/>
  <c r="V382" i="1" l="1"/>
  <c r="S381" i="1"/>
  <c r="A381" i="1" s="1"/>
  <c r="V377" i="1"/>
  <c r="S376" i="1"/>
  <c r="A376" i="1" s="1"/>
  <c r="V372" i="1"/>
  <c r="S371" i="1"/>
  <c r="A371" i="1" s="1"/>
  <c r="S366" i="1"/>
  <c r="A366" i="1" s="1"/>
  <c r="V367" i="1"/>
  <c r="V362" i="1"/>
  <c r="S361" i="1"/>
  <c r="A361" i="1" s="1"/>
  <c r="S356" i="1"/>
  <c r="A356" i="1" s="1"/>
  <c r="V357" i="1"/>
  <c r="S351" i="1"/>
  <c r="A351" i="1" s="1"/>
  <c r="V352" i="1"/>
  <c r="S346" i="1"/>
  <c r="A346" i="1" s="1"/>
  <c r="V347" i="1"/>
  <c r="S341" i="1"/>
  <c r="A341" i="1" s="1"/>
  <c r="V342" i="1"/>
  <c r="S336" i="1"/>
  <c r="A336" i="1" s="1"/>
  <c r="V337" i="1"/>
  <c r="S326" i="1"/>
  <c r="A326" i="1" s="1"/>
  <c r="V327" i="1"/>
  <c r="S321" i="1"/>
  <c r="A321" i="1" s="1"/>
  <c r="V322" i="1"/>
  <c r="V332" i="1"/>
  <c r="S331" i="1"/>
  <c r="A331" i="1" s="1"/>
  <c r="S316" i="1"/>
  <c r="A316" i="1" s="1"/>
  <c r="V317" i="1"/>
  <c r="S311" i="1"/>
  <c r="A311" i="1" s="1"/>
  <c r="V312" i="1"/>
  <c r="V307" i="1"/>
  <c r="S306" i="1"/>
  <c r="A306" i="1" s="1"/>
  <c r="G115" i="1"/>
  <c r="G117" i="1" s="1"/>
  <c r="G116" i="1"/>
  <c r="D478" i="1"/>
  <c r="D477" i="1"/>
  <c r="D422" i="1"/>
  <c r="D421" i="1"/>
  <c r="D420" i="1"/>
  <c r="D419" i="1"/>
  <c r="D418" i="1"/>
  <c r="D417" i="1"/>
  <c r="D415" i="1"/>
  <c r="D414" i="1"/>
  <c r="D413" i="1"/>
  <c r="D412" i="1"/>
  <c r="D411" i="1"/>
  <c r="D410" i="1"/>
  <c r="D408" i="1"/>
  <c r="D407" i="1"/>
  <c r="D406" i="1"/>
  <c r="D405" i="1"/>
  <c r="D404" i="1"/>
  <c r="D403" i="1"/>
  <c r="D401" i="1"/>
  <c r="J401" i="1" s="1"/>
  <c r="D400" i="1"/>
  <c r="J400" i="1" s="1"/>
  <c r="D399" i="1"/>
  <c r="J399" i="1" s="1"/>
  <c r="D398" i="1"/>
  <c r="J398" i="1" s="1"/>
  <c r="D397" i="1"/>
  <c r="J397" i="1" s="1"/>
  <c r="D396" i="1"/>
  <c r="J396" i="1" s="1"/>
  <c r="V383" i="1" l="1"/>
  <c r="S383" i="1" s="1"/>
  <c r="A383" i="1" s="1"/>
  <c r="S382" i="1"/>
  <c r="A382" i="1" s="1"/>
  <c r="S377" i="1"/>
  <c r="A377" i="1" s="1"/>
  <c r="V378" i="1"/>
  <c r="S378" i="1" s="1"/>
  <c r="A378" i="1" s="1"/>
  <c r="V373" i="1"/>
  <c r="S373" i="1" s="1"/>
  <c r="A373" i="1" s="1"/>
  <c r="S372" i="1"/>
  <c r="A372" i="1" s="1"/>
  <c r="V368" i="1"/>
  <c r="S368" i="1" s="1"/>
  <c r="A368" i="1" s="1"/>
  <c r="S367" i="1"/>
  <c r="A367" i="1" s="1"/>
  <c r="S362" i="1"/>
  <c r="A362" i="1" s="1"/>
  <c r="V363" i="1"/>
  <c r="S363" i="1" s="1"/>
  <c r="A363" i="1" s="1"/>
  <c r="S357" i="1"/>
  <c r="A357" i="1" s="1"/>
  <c r="V358" i="1"/>
  <c r="S358" i="1" s="1"/>
  <c r="A358" i="1" s="1"/>
  <c r="S352" i="1"/>
  <c r="A352" i="1" s="1"/>
  <c r="V353" i="1"/>
  <c r="S353" i="1" s="1"/>
  <c r="A353" i="1" s="1"/>
  <c r="S347" i="1"/>
  <c r="A347" i="1" s="1"/>
  <c r="V348" i="1"/>
  <c r="S348" i="1" s="1"/>
  <c r="A348" i="1" s="1"/>
  <c r="S342" i="1"/>
  <c r="A342" i="1" s="1"/>
  <c r="V343" i="1"/>
  <c r="S343" i="1" s="1"/>
  <c r="A343" i="1" s="1"/>
  <c r="S337" i="1"/>
  <c r="A337" i="1" s="1"/>
  <c r="V338" i="1"/>
  <c r="S338" i="1" s="1"/>
  <c r="A338" i="1" s="1"/>
  <c r="V328" i="1"/>
  <c r="S328" i="1" s="1"/>
  <c r="A328" i="1" s="1"/>
  <c r="S327" i="1"/>
  <c r="A327" i="1" s="1"/>
  <c r="V323" i="1"/>
  <c r="S322" i="1"/>
  <c r="A322" i="1" s="1"/>
  <c r="S332" i="1"/>
  <c r="A332" i="1" s="1"/>
  <c r="V333" i="1"/>
  <c r="S333" i="1" s="1"/>
  <c r="A333" i="1" s="1"/>
  <c r="S317" i="1"/>
  <c r="A317" i="1" s="1"/>
  <c r="V318" i="1"/>
  <c r="S318" i="1" s="1"/>
  <c r="A318" i="1" s="1"/>
  <c r="S312" i="1"/>
  <c r="A312" i="1" s="1"/>
  <c r="V313" i="1"/>
  <c r="S313" i="1" s="1"/>
  <c r="A313" i="1" s="1"/>
  <c r="V308" i="1"/>
  <c r="S307" i="1"/>
  <c r="A307" i="1" s="1"/>
  <c r="I407" i="1"/>
  <c r="I406" i="1"/>
  <c r="I405" i="1"/>
  <c r="I404" i="1"/>
  <c r="I403" i="1"/>
  <c r="I401" i="1"/>
  <c r="S323" i="1" l="1"/>
  <c r="A323" i="1" s="1"/>
  <c r="S308" i="1"/>
  <c r="A308" i="1" s="1"/>
  <c r="J89" i="1"/>
  <c r="J88" i="1"/>
  <c r="H79" i="1"/>
  <c r="D84" i="1" l="1"/>
  <c r="J82" i="1"/>
  <c r="J84" i="1"/>
  <c r="D88" i="1"/>
  <c r="D86" i="1"/>
  <c r="D91" i="1"/>
  <c r="D89" i="1"/>
  <c r="D87" i="1"/>
  <c r="D85" i="1"/>
  <c r="J83" i="1"/>
  <c r="J81" i="1"/>
  <c r="D90" i="1"/>
  <c r="D82" i="1"/>
  <c r="C14" i="1"/>
  <c r="J452" i="1"/>
  <c r="I452" i="1"/>
  <c r="I390" i="1"/>
  <c r="I389" i="1"/>
  <c r="I394" i="1"/>
  <c r="J85" i="1" l="1"/>
  <c r="D567" i="1"/>
  <c r="D566" i="1"/>
  <c r="D565" i="1"/>
  <c r="D583" i="1"/>
  <c r="D582" i="1"/>
  <c r="D581" i="1"/>
  <c r="D580" i="1"/>
  <c r="D578" i="1"/>
  <c r="D577" i="1"/>
  <c r="D576" i="1"/>
  <c r="D575" i="1"/>
  <c r="D573" i="1"/>
  <c r="D572" i="1"/>
  <c r="D571" i="1"/>
  <c r="D570" i="1"/>
  <c r="D563" i="1"/>
  <c r="D562" i="1"/>
  <c r="D561" i="1"/>
  <c r="D560" i="1"/>
  <c r="D558" i="1"/>
  <c r="D557" i="1"/>
  <c r="D556" i="1"/>
  <c r="D555" i="1"/>
  <c r="D553" i="1"/>
  <c r="D552" i="1"/>
  <c r="D551" i="1"/>
  <c r="D550" i="1"/>
  <c r="D548" i="1"/>
  <c r="D547" i="1"/>
  <c r="D546" i="1"/>
  <c r="D545" i="1"/>
  <c r="D543" i="1"/>
  <c r="D542" i="1"/>
  <c r="D541" i="1"/>
  <c r="D540" i="1"/>
  <c r="D538" i="1"/>
  <c r="D537" i="1"/>
  <c r="D536" i="1"/>
  <c r="D535" i="1"/>
  <c r="D532" i="1"/>
  <c r="D531" i="1"/>
  <c r="D530" i="1"/>
  <c r="D528" i="1"/>
  <c r="D527" i="1"/>
  <c r="D526" i="1"/>
  <c r="D525" i="1"/>
  <c r="D523" i="1"/>
  <c r="D522" i="1"/>
  <c r="D521" i="1"/>
  <c r="D520" i="1"/>
  <c r="D518" i="1"/>
  <c r="D517" i="1"/>
  <c r="D516" i="1"/>
  <c r="D515" i="1"/>
  <c r="D513" i="1"/>
  <c r="D512" i="1"/>
  <c r="I512" i="1" s="1"/>
  <c r="D511" i="1"/>
  <c r="D510" i="1"/>
  <c r="D508" i="1"/>
  <c r="D507" i="1"/>
  <c r="D506" i="1"/>
  <c r="D505" i="1"/>
  <c r="D499" i="1"/>
  <c r="D498" i="1"/>
  <c r="D497" i="1"/>
  <c r="D496" i="1"/>
  <c r="D495" i="1"/>
  <c r="D494" i="1"/>
  <c r="D492" i="1"/>
  <c r="D491" i="1"/>
  <c r="D490" i="1"/>
  <c r="D489" i="1"/>
  <c r="D488" i="1"/>
  <c r="D487" i="1"/>
  <c r="D485" i="1"/>
  <c r="D484" i="1"/>
  <c r="D483" i="1"/>
  <c r="D482" i="1"/>
  <c r="D481" i="1"/>
  <c r="D480" i="1"/>
  <c r="D475" i="1"/>
  <c r="D474" i="1"/>
  <c r="D473" i="1"/>
  <c r="D471" i="1"/>
  <c r="D470" i="1"/>
  <c r="D469" i="1"/>
  <c r="D468" i="1"/>
  <c r="D467" i="1"/>
  <c r="D466" i="1"/>
  <c r="D464" i="1"/>
  <c r="D463" i="1"/>
  <c r="D462" i="1"/>
  <c r="D461" i="1"/>
  <c r="D460" i="1"/>
  <c r="D459" i="1"/>
  <c r="D457" i="1"/>
  <c r="D456" i="1"/>
  <c r="D455" i="1"/>
  <c r="D454" i="1"/>
  <c r="D453" i="1"/>
  <c r="D452" i="1"/>
  <c r="D450" i="1"/>
  <c r="D449" i="1"/>
  <c r="D448" i="1"/>
  <c r="D447" i="1"/>
  <c r="D446" i="1"/>
  <c r="D445" i="1"/>
  <c r="D443" i="1"/>
  <c r="D442" i="1"/>
  <c r="D441" i="1"/>
  <c r="D440" i="1"/>
  <c r="D439" i="1"/>
  <c r="D438" i="1"/>
  <c r="D436" i="1"/>
  <c r="D435" i="1"/>
  <c r="D434" i="1"/>
  <c r="D433" i="1"/>
  <c r="D432" i="1"/>
  <c r="D431" i="1"/>
  <c r="D429" i="1"/>
  <c r="D426" i="1"/>
  <c r="D425" i="1"/>
  <c r="D424" i="1"/>
  <c r="D394" i="1"/>
  <c r="D393" i="1"/>
  <c r="D392" i="1"/>
  <c r="D391" i="1"/>
  <c r="D390" i="1"/>
  <c r="D389" i="1"/>
  <c r="U581" i="1"/>
  <c r="U582" i="1" s="1"/>
  <c r="U583" i="1" s="1"/>
  <c r="G580" i="1"/>
  <c r="V579" i="1"/>
  <c r="U495" i="1"/>
  <c r="U496" i="1" s="1"/>
  <c r="U497" i="1" s="1"/>
  <c r="U498" i="1" s="1"/>
  <c r="U499" i="1" s="1"/>
  <c r="G494" i="1"/>
  <c r="V493" i="1"/>
  <c r="U488" i="1"/>
  <c r="U489" i="1" s="1"/>
  <c r="U490" i="1" s="1"/>
  <c r="U491" i="1" s="1"/>
  <c r="U492" i="1" s="1"/>
  <c r="G487" i="1"/>
  <c r="V486" i="1"/>
  <c r="U576" i="1"/>
  <c r="U577" i="1" s="1"/>
  <c r="U578" i="1" s="1"/>
  <c r="G575" i="1"/>
  <c r="V574" i="1"/>
  <c r="U571" i="1"/>
  <c r="U572" i="1" s="1"/>
  <c r="U573" i="1" s="1"/>
  <c r="G570" i="1"/>
  <c r="V569" i="1"/>
  <c r="U481" i="1"/>
  <c r="U482" i="1" s="1"/>
  <c r="U483" i="1" s="1"/>
  <c r="U484" i="1" s="1"/>
  <c r="U485" i="1" s="1"/>
  <c r="G480" i="1"/>
  <c r="V479" i="1"/>
  <c r="U566" i="1"/>
  <c r="U567" i="1" s="1"/>
  <c r="U568" i="1" s="1"/>
  <c r="G565" i="1"/>
  <c r="V564" i="1"/>
  <c r="U474" i="1"/>
  <c r="U475" i="1" s="1"/>
  <c r="U476" i="1" s="1"/>
  <c r="U477" i="1" s="1"/>
  <c r="U478" i="1" s="1"/>
  <c r="G473" i="1"/>
  <c r="V472" i="1"/>
  <c r="U561" i="1"/>
  <c r="U562" i="1" s="1"/>
  <c r="U563" i="1" s="1"/>
  <c r="G560" i="1"/>
  <c r="V559" i="1"/>
  <c r="U467" i="1"/>
  <c r="U468" i="1" s="1"/>
  <c r="U469" i="1" s="1"/>
  <c r="U470" i="1" s="1"/>
  <c r="U471" i="1" s="1"/>
  <c r="G466" i="1"/>
  <c r="V465" i="1"/>
  <c r="U453" i="1"/>
  <c r="U454" i="1" s="1"/>
  <c r="U455" i="1" s="1"/>
  <c r="U456" i="1" s="1"/>
  <c r="U457" i="1" s="1"/>
  <c r="G452" i="1"/>
  <c r="V451" i="1"/>
  <c r="U556" i="1"/>
  <c r="U557" i="1" s="1"/>
  <c r="U558" i="1" s="1"/>
  <c r="G555" i="1"/>
  <c r="V554" i="1"/>
  <c r="U551" i="1"/>
  <c r="U552" i="1" s="1"/>
  <c r="U553" i="1" s="1"/>
  <c r="G550" i="1"/>
  <c r="V549" i="1"/>
  <c r="U460" i="1"/>
  <c r="U461" i="1" s="1"/>
  <c r="U462" i="1" s="1"/>
  <c r="U463" i="1" s="1"/>
  <c r="U464" i="1" s="1"/>
  <c r="G459" i="1"/>
  <c r="V458" i="1"/>
  <c r="U446" i="1"/>
  <c r="U447" i="1" s="1"/>
  <c r="U448" i="1" s="1"/>
  <c r="U449" i="1" s="1"/>
  <c r="U450" i="1" s="1"/>
  <c r="G445" i="1"/>
  <c r="V444" i="1"/>
  <c r="U546" i="1"/>
  <c r="U547" i="1" s="1"/>
  <c r="U548" i="1" s="1"/>
  <c r="G545" i="1"/>
  <c r="V544" i="1"/>
  <c r="U541" i="1"/>
  <c r="U542" i="1" s="1"/>
  <c r="U543" i="1" s="1"/>
  <c r="G540" i="1"/>
  <c r="V539" i="1"/>
  <c r="U439" i="1"/>
  <c r="U440" i="1" s="1"/>
  <c r="U441" i="1" s="1"/>
  <c r="U442" i="1" s="1"/>
  <c r="U443" i="1" s="1"/>
  <c r="G438" i="1"/>
  <c r="V437" i="1"/>
  <c r="U432" i="1"/>
  <c r="U433" i="1" s="1"/>
  <c r="U434" i="1" s="1"/>
  <c r="U435" i="1" s="1"/>
  <c r="U436" i="1" s="1"/>
  <c r="G431" i="1"/>
  <c r="V430" i="1"/>
  <c r="U536" i="1"/>
  <c r="U537" i="1" s="1"/>
  <c r="U538" i="1" s="1"/>
  <c r="G535" i="1"/>
  <c r="V534" i="1"/>
  <c r="U531" i="1"/>
  <c r="U532" i="1" s="1"/>
  <c r="U533" i="1" s="1"/>
  <c r="G530" i="1"/>
  <c r="V529" i="1"/>
  <c r="U425" i="1"/>
  <c r="U426" i="1" s="1"/>
  <c r="U427" i="1" s="1"/>
  <c r="U428" i="1" s="1"/>
  <c r="U429" i="1" s="1"/>
  <c r="G424" i="1"/>
  <c r="V423" i="1"/>
  <c r="U526" i="1"/>
  <c r="U527" i="1" s="1"/>
  <c r="U528" i="1" s="1"/>
  <c r="G525" i="1"/>
  <c r="V524" i="1"/>
  <c r="U418" i="1"/>
  <c r="U419" i="1" s="1"/>
  <c r="U420" i="1" s="1"/>
  <c r="U421" i="1" s="1"/>
  <c r="U422" i="1" s="1"/>
  <c r="G417" i="1"/>
  <c r="V416" i="1"/>
  <c r="U411" i="1"/>
  <c r="U412" i="1" s="1"/>
  <c r="U413" i="1" s="1"/>
  <c r="U414" i="1" s="1"/>
  <c r="U415" i="1" s="1"/>
  <c r="G410" i="1"/>
  <c r="V409" i="1"/>
  <c r="U521" i="1"/>
  <c r="U522" i="1" s="1"/>
  <c r="U523" i="1" s="1"/>
  <c r="G520" i="1"/>
  <c r="V519" i="1"/>
  <c r="U516" i="1"/>
  <c r="U517" i="1" s="1"/>
  <c r="U518" i="1" s="1"/>
  <c r="G515" i="1"/>
  <c r="V514" i="1"/>
  <c r="U404" i="1"/>
  <c r="U405" i="1" s="1"/>
  <c r="U406" i="1" s="1"/>
  <c r="U407" i="1" s="1"/>
  <c r="U408" i="1" s="1"/>
  <c r="G403" i="1"/>
  <c r="V402" i="1"/>
  <c r="U397" i="1"/>
  <c r="U398" i="1" s="1"/>
  <c r="U399" i="1" s="1"/>
  <c r="U400" i="1" s="1"/>
  <c r="U401" i="1" s="1"/>
  <c r="G396" i="1"/>
  <c r="V395" i="1"/>
  <c r="U511" i="1"/>
  <c r="U512" i="1" s="1"/>
  <c r="U513" i="1" s="1"/>
  <c r="I511" i="1"/>
  <c r="G510" i="1"/>
  <c r="V509" i="1"/>
  <c r="U506" i="1"/>
  <c r="U507" i="1" s="1"/>
  <c r="U508" i="1" s="1"/>
  <c r="G505" i="1"/>
  <c r="V504" i="1"/>
  <c r="V500" i="1"/>
  <c r="V384" i="1"/>
  <c r="V396" i="1"/>
  <c r="V530" i="1"/>
  <c r="V580" i="1"/>
  <c r="V510" i="1"/>
  <c r="V487" i="1"/>
  <c r="V525" i="1"/>
  <c r="V417" i="1"/>
  <c r="V535" i="1"/>
  <c r="V540" i="1"/>
  <c r="V459" i="1"/>
  <c r="V480" i="1"/>
  <c r="V473" i="1"/>
  <c r="V424" i="1"/>
  <c r="V575" i="1"/>
  <c r="V555" i="1"/>
  <c r="V545" i="1"/>
  <c r="V550" i="1"/>
  <c r="V560" i="1"/>
  <c r="V452" i="1"/>
  <c r="V410" i="1"/>
  <c r="V570" i="1"/>
  <c r="V515" i="1"/>
  <c r="V438" i="1"/>
  <c r="V431" i="1"/>
  <c r="V466" i="1"/>
  <c r="V505" i="1"/>
  <c r="V565" i="1"/>
  <c r="V494" i="1"/>
  <c r="V445" i="1"/>
  <c r="V403" i="1"/>
  <c r="V520" i="1"/>
  <c r="J90" i="1" l="1"/>
  <c r="J86" i="1"/>
  <c r="J87" i="1" s="1"/>
  <c r="C116" i="1"/>
  <c r="C115" i="1"/>
  <c r="E115" i="1"/>
  <c r="E116" i="1"/>
  <c r="K518" i="1"/>
  <c r="J518" i="1"/>
  <c r="I518" i="1"/>
  <c r="V581" i="1"/>
  <c r="S580" i="1"/>
  <c r="A580" i="1" s="1"/>
  <c r="V495" i="1"/>
  <c r="S494" i="1"/>
  <c r="A494" i="1" s="1"/>
  <c r="V488" i="1"/>
  <c r="S487" i="1"/>
  <c r="A487" i="1" s="1"/>
  <c r="V576" i="1"/>
  <c r="S575" i="1"/>
  <c r="A575" i="1" s="1"/>
  <c r="V571" i="1"/>
  <c r="S570" i="1"/>
  <c r="A570" i="1" s="1"/>
  <c r="V481" i="1"/>
  <c r="S480" i="1"/>
  <c r="A480" i="1" s="1"/>
  <c r="V566" i="1"/>
  <c r="S565" i="1"/>
  <c r="A565" i="1" s="1"/>
  <c r="V474" i="1"/>
  <c r="S473" i="1"/>
  <c r="A473" i="1" s="1"/>
  <c r="V561" i="1"/>
  <c r="S560" i="1"/>
  <c r="A560" i="1" s="1"/>
  <c r="V467" i="1"/>
  <c r="S466" i="1"/>
  <c r="A466" i="1" s="1"/>
  <c r="V453" i="1"/>
  <c r="S452" i="1"/>
  <c r="A452" i="1" s="1"/>
  <c r="V556" i="1"/>
  <c r="S555" i="1"/>
  <c r="A555" i="1" s="1"/>
  <c r="V551" i="1"/>
  <c r="S550" i="1"/>
  <c r="A550" i="1" s="1"/>
  <c r="V460" i="1"/>
  <c r="S459" i="1"/>
  <c r="A459" i="1" s="1"/>
  <c r="V446" i="1"/>
  <c r="S445" i="1"/>
  <c r="A445" i="1" s="1"/>
  <c r="V546" i="1"/>
  <c r="S545" i="1"/>
  <c r="A545" i="1" s="1"/>
  <c r="V541" i="1"/>
  <c r="S540" i="1"/>
  <c r="A540" i="1" s="1"/>
  <c r="V439" i="1"/>
  <c r="S438" i="1"/>
  <c r="A438" i="1" s="1"/>
  <c r="V432" i="1"/>
  <c r="S431" i="1"/>
  <c r="A431" i="1" s="1"/>
  <c r="V536" i="1"/>
  <c r="S535" i="1"/>
  <c r="A535" i="1" s="1"/>
  <c r="V531" i="1"/>
  <c r="S530" i="1"/>
  <c r="A530" i="1" s="1"/>
  <c r="V425" i="1"/>
  <c r="S424" i="1"/>
  <c r="A424" i="1" s="1"/>
  <c r="V526" i="1"/>
  <c r="S525" i="1"/>
  <c r="A525" i="1" s="1"/>
  <c r="V418" i="1"/>
  <c r="S417" i="1"/>
  <c r="A417" i="1" s="1"/>
  <c r="V411" i="1"/>
  <c r="S410" i="1"/>
  <c r="A410" i="1" s="1"/>
  <c r="V521" i="1"/>
  <c r="S520" i="1"/>
  <c r="A520" i="1" s="1"/>
  <c r="V516" i="1"/>
  <c r="S515" i="1"/>
  <c r="A515" i="1" s="1"/>
  <c r="V404" i="1"/>
  <c r="S403" i="1"/>
  <c r="A403" i="1" s="1"/>
  <c r="V397" i="1"/>
  <c r="S396" i="1"/>
  <c r="A396" i="1" s="1"/>
  <c r="V511" i="1"/>
  <c r="S510" i="1"/>
  <c r="A510" i="1" s="1"/>
  <c r="V506" i="1"/>
  <c r="S505" i="1"/>
  <c r="A505" i="1" s="1"/>
  <c r="F123" i="1"/>
  <c r="G123" i="1"/>
  <c r="G124" i="1" s="1"/>
  <c r="G125" i="1" s="1"/>
  <c r="G126" i="1" s="1"/>
  <c r="G127" i="1" s="1"/>
  <c r="G128" i="1" s="1"/>
  <c r="G129" i="1" s="1"/>
  <c r="A124" i="1"/>
  <c r="A125" i="1" s="1"/>
  <c r="A126" i="1" s="1"/>
  <c r="A127" i="1" s="1"/>
  <c r="A128" i="1" s="1"/>
  <c r="A129" i="1" s="1"/>
  <c r="F124" i="1"/>
  <c r="F125" i="1"/>
  <c r="F126" i="1"/>
  <c r="F127" i="1"/>
  <c r="F128" i="1"/>
  <c r="F129" i="1"/>
  <c r="E3" i="1"/>
  <c r="C117" i="1" l="1"/>
  <c r="E117" i="1"/>
  <c r="J91" i="1"/>
  <c r="C83" i="1" s="1"/>
  <c r="V582" i="1"/>
  <c r="S581" i="1"/>
  <c r="A581" i="1" s="1"/>
  <c r="V496" i="1"/>
  <c r="S495" i="1"/>
  <c r="A495" i="1" s="1"/>
  <c r="V489" i="1"/>
  <c r="S488" i="1"/>
  <c r="A488" i="1" s="1"/>
  <c r="V577" i="1"/>
  <c r="S576" i="1"/>
  <c r="A576" i="1" s="1"/>
  <c r="V572" i="1"/>
  <c r="S571" i="1"/>
  <c r="A571" i="1" s="1"/>
  <c r="V482" i="1"/>
  <c r="S481" i="1"/>
  <c r="A481" i="1" s="1"/>
  <c r="V567" i="1"/>
  <c r="S566" i="1"/>
  <c r="A566" i="1" s="1"/>
  <c r="V475" i="1"/>
  <c r="S474" i="1"/>
  <c r="A474" i="1" s="1"/>
  <c r="V562" i="1"/>
  <c r="S561" i="1"/>
  <c r="A561" i="1" s="1"/>
  <c r="V468" i="1"/>
  <c r="S467" i="1"/>
  <c r="A467" i="1" s="1"/>
  <c r="V454" i="1"/>
  <c r="S453" i="1"/>
  <c r="A453" i="1" s="1"/>
  <c r="V557" i="1"/>
  <c r="S556" i="1"/>
  <c r="A556" i="1" s="1"/>
  <c r="V552" i="1"/>
  <c r="S551" i="1"/>
  <c r="A551" i="1" s="1"/>
  <c r="V461" i="1"/>
  <c r="S460" i="1"/>
  <c r="A460" i="1" s="1"/>
  <c r="V447" i="1"/>
  <c r="S446" i="1"/>
  <c r="A446" i="1" s="1"/>
  <c r="V547" i="1"/>
  <c r="S546" i="1"/>
  <c r="A546" i="1" s="1"/>
  <c r="V542" i="1"/>
  <c r="S541" i="1"/>
  <c r="A541" i="1" s="1"/>
  <c r="V440" i="1"/>
  <c r="S439" i="1"/>
  <c r="A439" i="1" s="1"/>
  <c r="V433" i="1"/>
  <c r="S432" i="1"/>
  <c r="A432" i="1" s="1"/>
  <c r="V537" i="1"/>
  <c r="S536" i="1"/>
  <c r="A536" i="1" s="1"/>
  <c r="V532" i="1"/>
  <c r="S531" i="1"/>
  <c r="A531" i="1" s="1"/>
  <c r="V426" i="1"/>
  <c r="S425" i="1"/>
  <c r="A425" i="1" s="1"/>
  <c r="V527" i="1"/>
  <c r="S526" i="1"/>
  <c r="A526" i="1" s="1"/>
  <c r="V419" i="1"/>
  <c r="S418" i="1"/>
  <c r="A418" i="1" s="1"/>
  <c r="V412" i="1"/>
  <c r="S411" i="1"/>
  <c r="A411" i="1" s="1"/>
  <c r="V522" i="1"/>
  <c r="S521" i="1"/>
  <c r="A521" i="1" s="1"/>
  <c r="V517" i="1"/>
  <c r="S516" i="1"/>
  <c r="A516" i="1" s="1"/>
  <c r="V405" i="1"/>
  <c r="S404" i="1"/>
  <c r="A404" i="1" s="1"/>
  <c r="V398" i="1"/>
  <c r="S397" i="1"/>
  <c r="A397" i="1" s="1"/>
  <c r="V512" i="1"/>
  <c r="S511" i="1"/>
  <c r="A511" i="1" s="1"/>
  <c r="V507" i="1"/>
  <c r="S506" i="1"/>
  <c r="A506" i="1" s="1"/>
  <c r="G82" i="1" l="1"/>
  <c r="D83" i="1"/>
  <c r="E82" i="1"/>
  <c r="I78" i="1" s="1"/>
  <c r="C80" i="1" s="1"/>
  <c r="V583" i="1"/>
  <c r="S583" i="1" s="1"/>
  <c r="A583" i="1" s="1"/>
  <c r="S582" i="1"/>
  <c r="A582" i="1" s="1"/>
  <c r="V497" i="1"/>
  <c r="S496" i="1"/>
  <c r="A496" i="1" s="1"/>
  <c r="V490" i="1"/>
  <c r="S489" i="1"/>
  <c r="A489" i="1" s="1"/>
  <c r="V578" i="1"/>
  <c r="S578" i="1" s="1"/>
  <c r="A578" i="1" s="1"/>
  <c r="S577" i="1"/>
  <c r="A577" i="1" s="1"/>
  <c r="V573" i="1"/>
  <c r="S573" i="1" s="1"/>
  <c r="A573" i="1" s="1"/>
  <c r="S572" i="1"/>
  <c r="A572" i="1" s="1"/>
  <c r="V483" i="1"/>
  <c r="S482" i="1"/>
  <c r="A482" i="1" s="1"/>
  <c r="V568" i="1"/>
  <c r="S568" i="1" s="1"/>
  <c r="A568" i="1" s="1"/>
  <c r="S567" i="1"/>
  <c r="A567" i="1" s="1"/>
  <c r="V476" i="1"/>
  <c r="S475" i="1"/>
  <c r="A475" i="1" s="1"/>
  <c r="V563" i="1"/>
  <c r="S563" i="1" s="1"/>
  <c r="A563" i="1" s="1"/>
  <c r="S562" i="1"/>
  <c r="A562" i="1" s="1"/>
  <c r="V469" i="1"/>
  <c r="S468" i="1"/>
  <c r="A468" i="1" s="1"/>
  <c r="V455" i="1"/>
  <c r="S454" i="1"/>
  <c r="A454" i="1" s="1"/>
  <c r="V558" i="1"/>
  <c r="S558" i="1" s="1"/>
  <c r="A558" i="1" s="1"/>
  <c r="S557" i="1"/>
  <c r="A557" i="1" s="1"/>
  <c r="V553" i="1"/>
  <c r="S553" i="1" s="1"/>
  <c r="A553" i="1" s="1"/>
  <c r="S552" i="1"/>
  <c r="A552" i="1" s="1"/>
  <c r="V462" i="1"/>
  <c r="S461" i="1"/>
  <c r="A461" i="1" s="1"/>
  <c r="V448" i="1"/>
  <c r="S447" i="1"/>
  <c r="A447" i="1" s="1"/>
  <c r="V548" i="1"/>
  <c r="S548" i="1" s="1"/>
  <c r="A548" i="1" s="1"/>
  <c r="S547" i="1"/>
  <c r="A547" i="1" s="1"/>
  <c r="V543" i="1"/>
  <c r="S543" i="1" s="1"/>
  <c r="A543" i="1" s="1"/>
  <c r="S542" i="1"/>
  <c r="A542" i="1" s="1"/>
  <c r="V441" i="1"/>
  <c r="S440" i="1"/>
  <c r="A440" i="1" s="1"/>
  <c r="V434" i="1"/>
  <c r="S433" i="1"/>
  <c r="A433" i="1" s="1"/>
  <c r="V538" i="1"/>
  <c r="S538" i="1" s="1"/>
  <c r="A538" i="1" s="1"/>
  <c r="S537" i="1"/>
  <c r="A537" i="1" s="1"/>
  <c r="V533" i="1"/>
  <c r="S533" i="1" s="1"/>
  <c r="A533" i="1" s="1"/>
  <c r="S532" i="1"/>
  <c r="A532" i="1" s="1"/>
  <c r="V427" i="1"/>
  <c r="S426" i="1"/>
  <c r="A426" i="1" s="1"/>
  <c r="V528" i="1"/>
  <c r="S528" i="1" s="1"/>
  <c r="A528" i="1" s="1"/>
  <c r="S527" i="1"/>
  <c r="A527" i="1" s="1"/>
  <c r="V420" i="1"/>
  <c r="S419" i="1"/>
  <c r="A419" i="1" s="1"/>
  <c r="V413" i="1"/>
  <c r="S412" i="1"/>
  <c r="A412" i="1" s="1"/>
  <c r="V523" i="1"/>
  <c r="S523" i="1" s="1"/>
  <c r="A523" i="1" s="1"/>
  <c r="S522" i="1"/>
  <c r="A522" i="1" s="1"/>
  <c r="V518" i="1"/>
  <c r="S518" i="1" s="1"/>
  <c r="A518" i="1" s="1"/>
  <c r="S517" i="1"/>
  <c r="A517" i="1" s="1"/>
  <c r="V406" i="1"/>
  <c r="S405" i="1"/>
  <c r="A405" i="1" s="1"/>
  <c r="V399" i="1"/>
  <c r="S398" i="1"/>
  <c r="A398" i="1" s="1"/>
  <c r="V513" i="1"/>
  <c r="S513" i="1" s="1"/>
  <c r="A513" i="1" s="1"/>
  <c r="S512" i="1"/>
  <c r="A512" i="1" s="1"/>
  <c r="V508" i="1"/>
  <c r="S507" i="1"/>
  <c r="A507" i="1" s="1"/>
  <c r="U390" i="1"/>
  <c r="U391" i="1" s="1"/>
  <c r="U392" i="1" s="1"/>
  <c r="U393" i="1" s="1"/>
  <c r="U394" i="1" s="1"/>
  <c r="E41" i="1"/>
  <c r="V388" i="1"/>
  <c r="G389" i="1"/>
  <c r="V389" i="1"/>
  <c r="F92" i="1" l="1"/>
  <c r="D63" i="1"/>
  <c r="V498" i="1"/>
  <c r="S497" i="1"/>
  <c r="A497" i="1" s="1"/>
  <c r="V491" i="1"/>
  <c r="S490" i="1"/>
  <c r="A490" i="1" s="1"/>
  <c r="V484" i="1"/>
  <c r="S483" i="1"/>
  <c r="A483" i="1" s="1"/>
  <c r="V477" i="1"/>
  <c r="S476" i="1"/>
  <c r="A476" i="1" s="1"/>
  <c r="V470" i="1"/>
  <c r="S469" i="1"/>
  <c r="A469" i="1" s="1"/>
  <c r="V456" i="1"/>
  <c r="S455" i="1"/>
  <c r="A455" i="1" s="1"/>
  <c r="V463" i="1"/>
  <c r="S462" i="1"/>
  <c r="A462" i="1" s="1"/>
  <c r="V449" i="1"/>
  <c r="S448" i="1"/>
  <c r="A448" i="1" s="1"/>
  <c r="V442" i="1"/>
  <c r="S441" i="1"/>
  <c r="A441" i="1" s="1"/>
  <c r="S434" i="1"/>
  <c r="A434" i="1" s="1"/>
  <c r="V435" i="1"/>
  <c r="V428" i="1"/>
  <c r="S427" i="1"/>
  <c r="A427" i="1" s="1"/>
  <c r="V421" i="1"/>
  <c r="S420" i="1"/>
  <c r="A420" i="1" s="1"/>
  <c r="V414" i="1"/>
  <c r="S413" i="1"/>
  <c r="A413" i="1" s="1"/>
  <c r="V407" i="1"/>
  <c r="S406" i="1"/>
  <c r="A406" i="1" s="1"/>
  <c r="S399" i="1"/>
  <c r="A399" i="1" s="1"/>
  <c r="V400" i="1"/>
  <c r="S508" i="1"/>
  <c r="A508" i="1" s="1"/>
  <c r="S389" i="1"/>
  <c r="A389" i="1" s="1"/>
  <c r="V390" i="1"/>
  <c r="S390" i="1" s="1"/>
  <c r="A390" i="1" s="1"/>
  <c r="F6" i="5"/>
  <c r="G6" i="5" s="1"/>
  <c r="F7" i="5"/>
  <c r="G7" i="5" s="1"/>
  <c r="F8" i="5"/>
  <c r="G8" i="5" s="1"/>
  <c r="F5" i="5"/>
  <c r="G5" i="5" s="1"/>
  <c r="V499" i="1" l="1"/>
  <c r="S499" i="1" s="1"/>
  <c r="A499" i="1" s="1"/>
  <c r="S498" i="1"/>
  <c r="A498" i="1" s="1"/>
  <c r="V492" i="1"/>
  <c r="S492" i="1" s="1"/>
  <c r="A492" i="1" s="1"/>
  <c r="S491" i="1"/>
  <c r="A491" i="1" s="1"/>
  <c r="V485" i="1"/>
  <c r="S485" i="1" s="1"/>
  <c r="A485" i="1" s="1"/>
  <c r="S484" i="1"/>
  <c r="A484" i="1" s="1"/>
  <c r="V478" i="1"/>
  <c r="S478" i="1" s="1"/>
  <c r="A478" i="1" s="1"/>
  <c r="S477" i="1"/>
  <c r="A477" i="1" s="1"/>
  <c r="V471" i="1"/>
  <c r="S471" i="1" s="1"/>
  <c r="A471" i="1" s="1"/>
  <c r="S470" i="1"/>
  <c r="A470" i="1" s="1"/>
  <c r="V457" i="1"/>
  <c r="S457" i="1" s="1"/>
  <c r="A457" i="1" s="1"/>
  <c r="S456" i="1"/>
  <c r="A456" i="1" s="1"/>
  <c r="V464" i="1"/>
  <c r="S464" i="1" s="1"/>
  <c r="A464" i="1" s="1"/>
  <c r="S463" i="1"/>
  <c r="A463" i="1" s="1"/>
  <c r="V450" i="1"/>
  <c r="S450" i="1" s="1"/>
  <c r="A450" i="1" s="1"/>
  <c r="S449" i="1"/>
  <c r="A449" i="1" s="1"/>
  <c r="V443" i="1"/>
  <c r="S443" i="1" s="1"/>
  <c r="A443" i="1" s="1"/>
  <c r="S442" i="1"/>
  <c r="A442" i="1" s="1"/>
  <c r="V436" i="1"/>
  <c r="S436" i="1" s="1"/>
  <c r="A436" i="1" s="1"/>
  <c r="S435" i="1"/>
  <c r="A435" i="1" s="1"/>
  <c r="V429" i="1"/>
  <c r="S429" i="1" s="1"/>
  <c r="A429" i="1" s="1"/>
  <c r="S428" i="1"/>
  <c r="A428" i="1" s="1"/>
  <c r="V422" i="1"/>
  <c r="S422" i="1" s="1"/>
  <c r="A422" i="1" s="1"/>
  <c r="S421" i="1"/>
  <c r="A421" i="1" s="1"/>
  <c r="V415" i="1"/>
  <c r="S415" i="1" s="1"/>
  <c r="A415" i="1" s="1"/>
  <c r="S414" i="1"/>
  <c r="A414" i="1" s="1"/>
  <c r="V408" i="1"/>
  <c r="S408" i="1" s="1"/>
  <c r="A408" i="1" s="1"/>
  <c r="S407" i="1"/>
  <c r="A407" i="1" s="1"/>
  <c r="V401" i="1"/>
  <c r="S401" i="1" s="1"/>
  <c r="A401" i="1" s="1"/>
  <c r="S400" i="1"/>
  <c r="A400" i="1" s="1"/>
  <c r="V391" i="1"/>
  <c r="S391" i="1" s="1"/>
  <c r="A391" i="1" s="1"/>
  <c r="G9" i="5"/>
  <c r="V392" i="1" l="1"/>
  <c r="S392" i="1" s="1"/>
  <c r="A392" i="1" s="1"/>
  <c r="V393" i="1" l="1"/>
  <c r="S393" i="1" l="1"/>
  <c r="A393" i="1" s="1"/>
  <c r="V394" i="1"/>
  <c r="E7" i="1"/>
  <c r="S394" i="1" l="1"/>
  <c r="A394" i="1" s="1"/>
  <c r="D598" i="1"/>
  <c r="F106" i="1"/>
  <c r="E42" i="1"/>
  <c r="D56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<sst xmlns="http://schemas.openxmlformats.org/spreadsheetml/2006/main" count="798" uniqueCount="292">
  <si>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</si>
  <si>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</si>
  <si>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</si>
  <si>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</si>
  <si>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</si>
  <si>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</si>
  <si>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</si>
  <si>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</si>
  <si>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</si>
  <si>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</si>
  <si>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</si>
  <si>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</si>
  <si>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</si>
  <si>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</si>
  <si>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</si>
  <si>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</si>
  <si>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</si>
  <si>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</si>
  <si>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</si>
  <si>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</si>
  <si>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</si>
  <si>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</si>
  <si>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</si>
  <si>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</si>
  <si>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</si>
  <si>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</si>
  <si>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</si>
  <si>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</si>
  <si>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</si>
  <si>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</si>
  <si>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</si>
  <si>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</si>
  <si>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</si>
  <si>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</si>
  <si>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</si>
  <si>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</si>
  <si>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</si>
  <si>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</si>
  <si>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</si>
  <si>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</si>
  <si>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</si>
  <si>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</si>
  <si>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</si>
  <si>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</si>
  <si>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</si>
  <si>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</si>
  <si>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</si>
  <si>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</si>
  <si>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</si>
  <si>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</si>
  <si>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</si>
  <si>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</si>
  <si>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</si>
  <si>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</si>
  <si>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</si>
  <si>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</si>
  <si>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</si>
  <si>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</si>
  <si>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</si>
  <si>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</si>
  <si>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</si>
  <si>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</si>
  <si>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</si>
  <si>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</si>
  <si>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</si>
  <si>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</si>
  <si>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</si>
  <si>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</si>
  <si>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</si>
  <si>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</si>
  <si>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</si>
  <si>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</si>
  <si>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</si>
  <si>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</si>
  <si>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</si>
  <si>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</si>
  <si>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</si>
  <si>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</si>
  <si>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</si>
  <si>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</si>
  <si>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</si>
  <si>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</si>
  <si>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</si>
  <si>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</si>
  <si>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</si>
  <si>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</si>
  <si>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</si>
  <si>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</si>
  <si>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</si>
  <si>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</si>
  <si>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</si>
  <si>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</si>
  <si>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</si>
  <si>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</si>
  <si>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</si>
  <si>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</si>
  <si>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</si>
  <si>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</si>
  <si>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</si>
  <si>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</si>
  <si>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</si>
  <si>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</si>
  <si>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</si>
  <si>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</si>
  <si>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</si>
  <si>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</si>
  <si>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</si>
  <si>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</si>
  <si>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</si>
  <si>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</si>
  <si>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</si>
  <si>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</si>
  <si>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</si>
  <si>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</si>
  <si>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</si>
  <si>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</si>
  <si>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</si>
  <si>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</si>
  <si>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</si>
  <si>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</si>
  <si>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</si>
  <si>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</si>
  <si>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</si>
  <si>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</si>
  <si>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 xml:space="preserve">Valid upto date: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</si>
  <si>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</si>
  <si>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</si>
  <si>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</si>
  <si>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</si>
  <si>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</si>
  <si>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</si>
  <si>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</si>
  <si>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</si>
  <si>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</si>
  <si>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</si>
  <si>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</si>
  <si>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</si>
  <si>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</si>
  <si>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</si>
  <si>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</si>
  <si>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</si>
  <si>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</si>
  <si>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</si>
  <si>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</si>
  <si>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</si>
  <si>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</si>
  <si>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</si>
  <si>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</si>
  <si>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</si>
  <si>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</si>
  <si>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</si>
  <si>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</si>
  <si>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</si>
  <si>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</si>
  <si>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</si>
  <si>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</si>
  <si>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</si>
  <si>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</si>
  <si>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</si>
  <si>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</si>
  <si>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</si>
  <si>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</si>
  <si>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</si>
  <si>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Building</t>
  </si>
  <si>
    <t>Contact Details ( Name &amp; Contact No.)</t>
  </si>
  <si>
    <t>Axis Goregaon</t>
  </si>
  <si>
    <t>M/s.Mahindra Lifespace Developers limited</t>
  </si>
  <si>
    <t>Mahindra Alcove</t>
  </si>
  <si>
    <t>As per RERA - 31/12/2025.</t>
  </si>
  <si>
    <t>Saki</t>
  </si>
  <si>
    <t>Kurla</t>
  </si>
  <si>
    <t>Basement Floor for Parking</t>
  </si>
  <si>
    <t xml:space="preserve">1st Floor for Parking </t>
  </si>
  <si>
    <t>1st Floor for Residential</t>
  </si>
  <si>
    <t>D Wing</t>
  </si>
  <si>
    <t>2BHK</t>
  </si>
  <si>
    <t>1BHK</t>
  </si>
  <si>
    <t>E Wing</t>
  </si>
  <si>
    <t xml:space="preserve">2nd Floor </t>
  </si>
  <si>
    <t xml:space="preserve">3rd Floor </t>
  </si>
  <si>
    <t>3rd Floor</t>
  </si>
  <si>
    <t>4thFloor</t>
  </si>
  <si>
    <t xml:space="preserve">4th Floor </t>
  </si>
  <si>
    <t xml:space="preserve">5th Floor </t>
  </si>
  <si>
    <t>5th Floor</t>
  </si>
  <si>
    <t>Refuge Area</t>
  </si>
  <si>
    <t>6th Floor (Part Refuge Area)</t>
  </si>
  <si>
    <t>7th Floor</t>
  </si>
  <si>
    <t xml:space="preserve">7th Floor </t>
  </si>
  <si>
    <t xml:space="preserve">8th Floor </t>
  </si>
  <si>
    <t>8th Floor</t>
  </si>
  <si>
    <t>9th Floor</t>
  </si>
  <si>
    <t xml:space="preserve">9th Floor </t>
  </si>
  <si>
    <t xml:space="preserve">10th Floor </t>
  </si>
  <si>
    <t>10th Floor</t>
  </si>
  <si>
    <t>11th Floor</t>
  </si>
  <si>
    <t xml:space="preserve">11th Floor </t>
  </si>
  <si>
    <t xml:space="preserve">12th Floor </t>
  </si>
  <si>
    <t>12th Floor</t>
  </si>
  <si>
    <t>13th Floor (Part Refuge Area)</t>
  </si>
  <si>
    <t xml:space="preserve">14th Floor </t>
  </si>
  <si>
    <t>14th Floor</t>
  </si>
  <si>
    <t>15th Floor</t>
  </si>
  <si>
    <t xml:space="preserve">15th Floor </t>
  </si>
  <si>
    <t xml:space="preserve">16th Floor </t>
  </si>
  <si>
    <t>16th Floor</t>
  </si>
  <si>
    <t>Wing D</t>
  </si>
  <si>
    <t>Wing E</t>
  </si>
  <si>
    <t>Slum</t>
  </si>
  <si>
    <t>Saki Vihar Road</t>
  </si>
  <si>
    <t>Ansa Industrial Estate</t>
  </si>
  <si>
    <t>J. B. Metal Compound</t>
  </si>
  <si>
    <t>4Km from Ghatkopar Railway Station</t>
  </si>
  <si>
    <t>CTS No</t>
  </si>
  <si>
    <t>Village</t>
  </si>
  <si>
    <t xml:space="preserve">Residential </t>
  </si>
  <si>
    <t>Upper Class</t>
  </si>
  <si>
    <t>Developing</t>
  </si>
  <si>
    <t>Mumbai</t>
  </si>
  <si>
    <t>Ghatkopar</t>
  </si>
  <si>
    <t>95, 95/1 to 5</t>
  </si>
  <si>
    <t>Recommended rate of the flat Per Sq. Ft. (on Saleable area)</t>
  </si>
  <si>
    <t>5000/-</t>
  </si>
  <si>
    <t>Water, Electricity Charges</t>
  </si>
  <si>
    <t>25,000/-</t>
  </si>
  <si>
    <t>Approved Plans, CC, Builder saleable, cost sheet.</t>
  </si>
  <si>
    <t>Builder Saleable area</t>
  </si>
  <si>
    <t>7,00,000/-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</si>
  <si>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</si>
  <si>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</si>
  <si>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</si>
  <si>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</si>
  <si>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</si>
  <si>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</si>
  <si>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</si>
  <si>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</si>
  <si>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</si>
  <si>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</si>
  <si>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</si>
  <si>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</si>
  <si>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</si>
  <si>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</si>
  <si>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</si>
  <si>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</si>
  <si>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</si>
  <si>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</si>
  <si>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80000/-</t>
  </si>
  <si>
    <t>Advance Maintenance Charges</t>
  </si>
  <si>
    <t>CHE/ES/2226/L/337(NEW)/FCC/3/Amend</t>
  </si>
  <si>
    <t xml:space="preserve">Ground Floor for Meter Room, Entrance Lobby Parking </t>
  </si>
  <si>
    <t>1st &amp; 2nd Parking Floor</t>
  </si>
  <si>
    <t>Valid Up to: "Further C.C. up to top of 15th upper floor for Wing ‘D’ &amp; Wing ‘E’ only as per last approved plans dt. 27.12.2021, restricting the C.C. for 16th floor (restricted for pending verification of top of plinth level by AAI)”</t>
  </si>
  <si>
    <t>C Wing</t>
  </si>
  <si>
    <t>3BHK</t>
  </si>
  <si>
    <t>4th Floor</t>
  </si>
  <si>
    <t>Wing C</t>
  </si>
  <si>
    <t xml:space="preserve">Location Link </t>
  </si>
  <si>
    <t>https://goo.gl/maps/rm4mk7Ypv5oKiKUn7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</si>
  <si>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E mail : vsjcapf@gmail.com. Web site : www.vsjadon.com</t>
  </si>
  <si>
    <t>Wing B, C, D &amp; E</t>
  </si>
  <si>
    <t>Wing B = P51800031699
Wing C = P51800033573
Wing D &amp; E = P51800028352</t>
  </si>
  <si>
    <t>04 Wings</t>
  </si>
  <si>
    <t xml:space="preserve">Wing B = Bs + 1st &amp; 2nd Prk Floor + St + 1st to 16th Floor
Wing C = Bs + 1st &amp; 2nd Prk Floor + St + 1st to 16th Floor
Wing D = Bs + 1st &amp; 2nd Prk Floor + St + 1st to 16th Floor
Wing E = Bs + 1st &amp; 2nd Prk Floor + St + 1st to 16th Floor
</t>
  </si>
  <si>
    <t>CHE/ES/2226/L/337(NEW)/FCC/5/Amend</t>
  </si>
  <si>
    <t>"Full C.C. to Wing ‘C’, ‘D’ &amp; ‘E’ and Further C.C. up to top of 8th floor only for Wing ‘A’ &amp; ‘B’ as per approved amended plans dated 12.08.2022 excluding 9th to 16th floors for Wing ‘A’ &amp; ‘B’ (restricted for non-handing over of setback area)"</t>
  </si>
  <si>
    <t>Wing B = Bs + 1st &amp; 2nd Prk Floor + St + 1st to 16th Floor</t>
  </si>
  <si>
    <t>Layout :</t>
  </si>
  <si>
    <t>B Wing</t>
  </si>
  <si>
    <t>1st &amp; 2nd Podium Floor for Parking</t>
  </si>
  <si>
    <t>Stilt Floor for Parking</t>
  </si>
  <si>
    <t>Wing B</t>
  </si>
  <si>
    <t>A Wing</t>
  </si>
  <si>
    <t>Substation</t>
  </si>
  <si>
    <t>3.5BHK</t>
  </si>
  <si>
    <t>Wing A</t>
  </si>
  <si>
    <t>Site Meet Person Contact Details ( Name &amp; Contact No.)</t>
  </si>
  <si>
    <t>Latitude, Longitude</t>
  </si>
  <si>
    <t>19.1081392,72.8880838</t>
  </si>
  <si>
    <t>2.5BHK</t>
  </si>
  <si>
    <t>CHE/ES/2226/L/337(NEW)</t>
  </si>
  <si>
    <t>2 Basement  + 2 ground Change on 26/10/2023</t>
  </si>
  <si>
    <t>Flats - 279</t>
  </si>
  <si>
    <t>CHE/ES/2226/L/337(NEW)/FCC/6/Amend</t>
  </si>
  <si>
    <t>"Further C.C. up to top of 11th floor only for Wing ‘A’ &amp; ‘B’ as per approved amended plans dated 12.08.2022 excluding 12th to 16th floors for Wing ‘A’ &amp; ‘B’ (restricted for non-handing over of setback area)"</t>
  </si>
  <si>
    <t>Commencement Certificate No.
(Wing B)</t>
  </si>
  <si>
    <t>Commencement Certificate No.
(Wing C, D &amp; E)</t>
  </si>
  <si>
    <t>Wing C, D &amp; E = Bs + 1st &amp; 2nd Prk Floor + St + 1st to 16th Floor</t>
  </si>
  <si>
    <t>Ganesh Wadkar</t>
  </si>
  <si>
    <t>Mr. Gauri Bagwe 8692011409</t>
  </si>
  <si>
    <t>Varsha 8698785704</t>
  </si>
  <si>
    <t xml:space="preserve">1. Wing C, D &amp; E = Finishing work is in process (Internal visit not allowed).
    Wing B = Work is same as last visit (11/07/2024).
2. We considered  Saleable area  as per Builder area sheet.
3. We considered Carpet area as per Approved Plan.
4. We considered Gross carpet area = Net carpet.
5. We have considered rate by verifying it from market inquire.
6. Car parking is subjected to authentic documentation.
7. Project consist of A to E Wings but on RERA site only C, D &amp; E Wings are registered. So, We have done APF of C, D &amp; E Wing only.
8. We have updated revised approved Floor plan of wing C, D &amp; E (On 27/01/2023).
9. We have updated latest approved floor plans &amp; CC for Wing B (On 26/10/2023).
10. We have updated latest approved CC for Wing B from MCGM site on (on 18/01/2024).
11.Validity of CC is expired on 07/05/2024. Please provide revised CC.
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</si>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</sst>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3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8" fillId="0" borderId="0" xfId="0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vertical="top" wrapText="1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9" fontId="18" fillId="0" borderId="13" xfId="0" applyNumberFormat="1" applyFont="1" applyBorder="1" applyProtection="1">
      <protection hidden="1"/>
    </xf>
    <xf numFmtId="9" fontId="18" fillId="0" borderId="15" xfId="0" applyNumberFormat="1" applyFont="1" applyBorder="1" applyProtection="1">
      <protection hidden="1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1" xfId="1" applyFont="1" applyBorder="1" applyProtection="1">
      <protection hidden="1"/>
    </xf>
    <xf numFmtId="0" fontId="18" fillId="0" borderId="0" xfId="0" applyFont="1" applyProtection="1">
      <protection hidden="1"/>
    </xf>
    <xf numFmtId="0" fontId="18" fillId="0" borderId="13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8" fillId="0" borderId="14" xfId="0" applyFont="1" applyBorder="1" applyProtection="1">
      <protection hidden="1"/>
    </xf>
    <xf numFmtId="1" fontId="0" fillId="0" borderId="15" xfId="0" applyNumberFormat="1" applyBorder="1"/>
    <xf numFmtId="1" fontId="8" fillId="0" borderId="1" xfId="1" applyNumberFormat="1" applyFont="1" applyBorder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0" fontId="8" fillId="0" borderId="9" xfId="1" applyFont="1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horizontal="left" vertical="top" wrapText="1"/>
      <protection locked="0"/>
    </xf>
    <xf numFmtId="1" fontId="9" fillId="0" borderId="24" xfId="0" applyNumberFormat="1" applyFont="1" applyBorder="1" applyAlignment="1" applyProtection="1">
      <alignment horizontal="left" vertical="top" wrapText="1"/>
      <protection locked="0"/>
    </xf>
    <xf numFmtId="1" fontId="9" fillId="0" borderId="10" xfId="0" applyNumberFormat="1" applyFont="1" applyBorder="1" applyAlignment="1" applyProtection="1">
      <alignment horizontal="left" vertical="top" wrapText="1"/>
      <protection locked="0"/>
    </xf>
    <xf numFmtId="0" fontId="14" fillId="0" borderId="9" xfId="2" applyFont="1" applyBorder="1" applyAlignment="1" applyProtection="1">
      <alignment horizontal="left" vertical="top" wrapText="1"/>
      <protection locked="0"/>
    </xf>
    <xf numFmtId="0" fontId="14" fillId="0" borderId="24" xfId="2" applyFont="1" applyBorder="1" applyAlignment="1" applyProtection="1">
      <alignment horizontal="left" vertical="top" wrapText="1"/>
      <protection locked="0"/>
    </xf>
    <xf numFmtId="0" fontId="14" fillId="0" borderId="10" xfId="2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vertical="top"/>
      <protection locked="0"/>
    </xf>
    <xf numFmtId="0" fontId="7" fillId="0" borderId="24" xfId="1" applyFont="1" applyBorder="1" applyAlignment="1" applyProtection="1">
      <alignment vertical="top"/>
      <protection locked="0"/>
    </xf>
    <xf numFmtId="0" fontId="7" fillId="0" borderId="10" xfId="1" applyFont="1" applyBorder="1" applyAlignment="1" applyProtection="1">
      <alignment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0" borderId="27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165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20" xfId="1" applyFont="1" applyBorder="1" applyAlignment="1" applyProtection="1">
      <alignment horizontal="center" vertical="top" wrapText="1"/>
      <protection locked="0"/>
    </xf>
    <xf numFmtId="0" fontId="14" fillId="0" borderId="29" xfId="1" applyFont="1" applyBorder="1" applyAlignment="1" applyProtection="1">
      <alignment horizontal="center" vertical="top" wrapText="1"/>
      <protection locked="0"/>
    </xf>
    <xf numFmtId="0" fontId="14" fillId="0" borderId="21" xfId="1" applyFont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14" fillId="0" borderId="26" xfId="1" applyFont="1" applyBorder="1" applyAlignment="1" applyProtection="1">
      <alignment horizontal="center" vertical="top" wrapText="1"/>
      <protection locked="0"/>
    </xf>
    <xf numFmtId="0" fontId="14" fillId="0" borderId="22" xfId="1" applyFont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top" wrapText="1"/>
      <protection locked="0"/>
    </xf>
    <xf numFmtId="0" fontId="14" fillId="0" borderId="23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13" fillId="0" borderId="1" xfId="1" applyNumberFormat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24" fillId="0" borderId="9" xfId="9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horizontal="left" vertical="top" wrapText="1"/>
      <protection locked="0"/>
    </xf>
    <xf numFmtId="0" fontId="14" fillId="0" borderId="2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369798</xdr:colOff>
      <xdr:row>685</xdr:row>
      <xdr:rowOff>0</xdr:rowOff>
    </xdr:from>
    <xdr:to>
      <xdr:col>7</xdr:col>
      <xdr:colOff>423792</xdr:colOff>
      <xdr:row>702</xdr:row>
      <xdr:rowOff>170999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798" y="75628500"/>
          <a:ext cx="608275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369798</xdr:colOff>
      <xdr:row>703</xdr:row>
      <xdr:rowOff>154823</xdr:rowOff>
    </xdr:from>
    <xdr:to>
      <xdr:col>7</xdr:col>
      <xdr:colOff>423792</xdr:colOff>
      <xdr:row>721</xdr:row>
      <xdr:rowOff>124119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798" y="79414029"/>
          <a:ext cx="608275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1102339</xdr:colOff>
      <xdr:row>606</xdr:row>
      <xdr:rowOff>122369</xdr:rowOff>
    </xdr:from>
    <xdr:to>
      <xdr:col>13</xdr:col>
      <xdr:colOff>587989</xdr:colOff>
      <xdr:row>608</xdr:row>
      <xdr:rowOff>91651</xdr:rowOff>
    </xdr:to>
    <xdr:sp macro="" textlink="">
      <xdr:nvSpPr>
        <xdr:cNvPr id="19" name="TextBox 214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541239" y="91343294"/>
          <a:ext cx="342900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 Wing</a:t>
          </a:r>
          <a:endParaRPr lang="en-IN" sz="18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619</xdr:row>
      <xdr:rowOff>0</xdr:rowOff>
    </xdr:from>
    <xdr:to>
      <xdr:col>14</xdr:col>
      <xdr:colOff>223557</xdr:colOff>
      <xdr:row>620</xdr:row>
      <xdr:rowOff>156084</xdr:rowOff>
    </xdr:to>
    <xdr:sp macro="" textlink="">
      <xdr:nvSpPr>
        <xdr:cNvPr id="22" name="TextBox 214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393206" y="94499206"/>
          <a:ext cx="3663763" cy="35779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 Wing</a:t>
          </a:r>
          <a:endParaRPr lang="en-IN" sz="18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171450</xdr:colOff>
      <xdr:row>600</xdr:row>
      <xdr:rowOff>28575</xdr:rowOff>
    </xdr:from>
    <xdr:to>
      <xdr:col>15</xdr:col>
      <xdr:colOff>410695</xdr:colOff>
      <xdr:row>601</xdr:row>
      <xdr:rowOff>192503</xdr:rowOff>
    </xdr:to>
    <xdr:sp macro="" textlink="">
      <xdr:nvSpPr>
        <xdr:cNvPr id="15" name="TextBox 214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629650" y="90058875"/>
          <a:ext cx="3382495" cy="35442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 Wing</a:t>
          </a:r>
          <a:endParaRPr lang="en-IN" sz="18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37729</xdr:colOff>
      <xdr:row>597</xdr:row>
      <xdr:rowOff>0</xdr:rowOff>
    </xdr:from>
    <xdr:to>
      <xdr:col>23</xdr:col>
      <xdr:colOff>418729</xdr:colOff>
      <xdr:row>598</xdr:row>
      <xdr:rowOff>138529</xdr:rowOff>
    </xdr:to>
    <xdr:sp macro="" textlink="">
      <xdr:nvSpPr>
        <xdr:cNvPr id="17" name="TextBox 213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419979" y="89430225"/>
          <a:ext cx="3429000" cy="33855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 &amp; D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361950</xdr:colOff>
      <xdr:row>613</xdr:row>
      <xdr:rowOff>148267</xdr:rowOff>
    </xdr:from>
    <xdr:to>
      <xdr:col>12</xdr:col>
      <xdr:colOff>0</xdr:colOff>
      <xdr:row>615</xdr:row>
      <xdr:rowOff>102645</xdr:rowOff>
    </xdr:to>
    <xdr:sp macro="" textlink="">
      <xdr:nvSpPr>
        <xdr:cNvPr id="18" name="TextBox 214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44803" y="113551796"/>
          <a:ext cx="949138" cy="35779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 Wing</a:t>
          </a:r>
          <a:endParaRPr lang="en-IN" sz="18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600</xdr:row>
      <xdr:rowOff>0</xdr:rowOff>
    </xdr:from>
    <xdr:to>
      <xdr:col>10</xdr:col>
      <xdr:colOff>271234</xdr:colOff>
      <xdr:row>601</xdr:row>
      <xdr:rowOff>178832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800975" y="108746925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E Wing </a:t>
          </a:r>
        </a:p>
      </xdr:txBody>
    </xdr:sp>
    <xdr:clientData/>
  </xdr:twoCellAnchor>
  <xdr:twoCellAnchor editAs="oneCell">
    <xdr:from>
      <xdr:col>1</xdr:col>
      <xdr:colOff>590550</xdr:colOff>
      <xdr:row>641</xdr:row>
      <xdr:rowOff>142875</xdr:rowOff>
    </xdr:from>
    <xdr:to>
      <xdr:col>6</xdr:col>
      <xdr:colOff>265642</xdr:colOff>
      <xdr:row>664</xdr:row>
      <xdr:rowOff>182033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117281325"/>
          <a:ext cx="3742267" cy="4639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221583</xdr:colOff>
      <xdr:row>666</xdr:row>
      <xdr:rowOff>19050</xdr:rowOff>
    </xdr:from>
    <xdr:to>
      <xdr:col>5</xdr:col>
      <xdr:colOff>615558</xdr:colOff>
      <xdr:row>679</xdr:row>
      <xdr:rowOff>45847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3683" y="122158125"/>
          <a:ext cx="2880000" cy="262712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666750</xdr:colOff>
      <xdr:row>653</xdr:row>
      <xdr:rowOff>161925</xdr:rowOff>
    </xdr:from>
    <xdr:to>
      <xdr:col>2</xdr:col>
      <xdr:colOff>797204</xdr:colOff>
      <xdr:row>655</xdr:row>
      <xdr:rowOff>90170</xdr:rowOff>
    </xdr:to>
    <xdr:sp macro="" textlink="">
      <xdr:nvSpPr>
        <xdr:cNvPr id="49" name="TextBox 213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428750" y="119700675"/>
          <a:ext cx="930554" cy="328295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331927</xdr:colOff>
      <xdr:row>655</xdr:row>
      <xdr:rowOff>90170</xdr:rowOff>
    </xdr:from>
    <xdr:to>
      <xdr:col>2</xdr:col>
      <xdr:colOff>628650</xdr:colOff>
      <xdr:row>657</xdr:row>
      <xdr:rowOff>66675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>
          <a:stCxn id="49" idx="2"/>
        </xdr:cNvCxnSpPr>
      </xdr:nvCxnSpPr>
      <xdr:spPr>
        <a:xfrm>
          <a:off x="1894027" y="120028970"/>
          <a:ext cx="296723" cy="37655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658</xdr:row>
      <xdr:rowOff>161925</xdr:rowOff>
    </xdr:from>
    <xdr:to>
      <xdr:col>5</xdr:col>
      <xdr:colOff>63779</xdr:colOff>
      <xdr:row>660</xdr:row>
      <xdr:rowOff>90170</xdr:rowOff>
    </xdr:to>
    <xdr:sp macro="" textlink="">
      <xdr:nvSpPr>
        <xdr:cNvPr id="51" name="TextBox 213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181350" y="120700800"/>
          <a:ext cx="930554" cy="328295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828676</xdr:colOff>
      <xdr:row>657</xdr:row>
      <xdr:rowOff>2</xdr:rowOff>
    </xdr:from>
    <xdr:to>
      <xdr:col>4</xdr:col>
      <xdr:colOff>228600</xdr:colOff>
      <xdr:row>658</xdr:row>
      <xdr:rowOff>171450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H="1" flipV="1">
          <a:off x="3238501" y="120338852"/>
          <a:ext cx="257174" cy="3714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655</xdr:row>
      <xdr:rowOff>47625</xdr:rowOff>
    </xdr:from>
    <xdr:to>
      <xdr:col>5</xdr:col>
      <xdr:colOff>759104</xdr:colOff>
      <xdr:row>656</xdr:row>
      <xdr:rowOff>175895</xdr:rowOff>
    </xdr:to>
    <xdr:sp macro="" textlink="">
      <xdr:nvSpPr>
        <xdr:cNvPr id="53" name="TextBox 213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876675" y="119986425"/>
          <a:ext cx="930554" cy="328295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323850</xdr:colOff>
      <xdr:row>653</xdr:row>
      <xdr:rowOff>123825</xdr:rowOff>
    </xdr:from>
    <xdr:to>
      <xdr:col>5</xdr:col>
      <xdr:colOff>142875</xdr:colOff>
      <xdr:row>655</xdr:row>
      <xdr:rowOff>57151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H="1" flipV="1">
          <a:off x="3590925" y="119662575"/>
          <a:ext cx="600075" cy="3333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651</xdr:row>
      <xdr:rowOff>133348</xdr:rowOff>
    </xdr:from>
    <xdr:to>
      <xdr:col>6</xdr:col>
      <xdr:colOff>35204</xdr:colOff>
      <xdr:row>653</xdr:row>
      <xdr:rowOff>61593</xdr:rowOff>
    </xdr:to>
    <xdr:sp macro="" textlink="">
      <xdr:nvSpPr>
        <xdr:cNvPr id="55" name="TextBox 21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933825" y="119272048"/>
          <a:ext cx="930554" cy="328295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723901</xdr:colOff>
      <xdr:row>649</xdr:row>
      <xdr:rowOff>171450</xdr:rowOff>
    </xdr:from>
    <xdr:to>
      <xdr:col>5</xdr:col>
      <xdr:colOff>200025</xdr:colOff>
      <xdr:row>651</xdr:row>
      <xdr:rowOff>142873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H="1" flipV="1">
          <a:off x="3990976" y="118910100"/>
          <a:ext cx="257174" cy="3714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644</xdr:row>
      <xdr:rowOff>133348</xdr:rowOff>
    </xdr:from>
    <xdr:to>
      <xdr:col>4</xdr:col>
      <xdr:colOff>301904</xdr:colOff>
      <xdr:row>646</xdr:row>
      <xdr:rowOff>61593</xdr:rowOff>
    </xdr:to>
    <xdr:sp macro="" textlink="">
      <xdr:nvSpPr>
        <xdr:cNvPr id="57" name="TextBox 213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38425" y="117871873"/>
          <a:ext cx="930554" cy="328295"/>
        </a:xfrm>
        <a:prstGeom prst="rect">
          <a:avLst/>
        </a:prstGeom>
        <a:solidFill>
          <a:srgbClr val="FFFF00"/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 Wing</a:t>
          </a:r>
          <a:endParaRPr kumimoji="0" lang="en-IN" sz="1600" b="1" i="0" u="none" strike="noStrike" kern="120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85726</xdr:colOff>
      <xdr:row>646</xdr:row>
      <xdr:rowOff>76201</xdr:rowOff>
    </xdr:from>
    <xdr:to>
      <xdr:col>4</xdr:col>
      <xdr:colOff>247650</xdr:colOff>
      <xdr:row>647</xdr:row>
      <xdr:rowOff>133350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3352801" y="118214776"/>
          <a:ext cx="161924" cy="2571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1087483</xdr:colOff>
      <xdr:row>594</xdr:row>
      <xdr:rowOff>65858</xdr:rowOff>
    </xdr:from>
    <xdr:to>
      <xdr:col>23</xdr:col>
      <xdr:colOff>285205</xdr:colOff>
      <xdr:row>631</xdr:row>
      <xdr:rowOff>31027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701643" y="106547738"/>
          <a:ext cx="6375762" cy="7287989"/>
          <a:chOff x="119743" y="107749048"/>
          <a:chExt cx="6222368" cy="7311842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19743" y="107749048"/>
            <a:ext cx="6222368" cy="7311842"/>
            <a:chOff x="119743" y="110122606"/>
            <a:chExt cx="6207578" cy="7503526"/>
          </a:xfrm>
        </xdr:grpSpPr>
        <xdr:pic>
          <xdr:nvPicPr>
            <xdr:cNvPr id="43" name="Picture 42" descr="https://vsjcllp.vsjadon.com/upload/insp-226067-1525.jpg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90751" y="115421229"/>
              <a:ext cx="2148475" cy="220490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26067-847.jpg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9743" y="110126688"/>
              <a:ext cx="3023707" cy="255814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26067-861.jpg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20785" y="112796185"/>
              <a:ext cx="3292929" cy="254116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26067-862.jpg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41223" y="110122606"/>
              <a:ext cx="3086098" cy="255814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26067-940.jpg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8251" y="112778722"/>
              <a:ext cx="2747283" cy="254116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219636" y="108096942"/>
            <a:ext cx="776320" cy="3314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D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4995956" y="108030657"/>
            <a:ext cx="718815" cy="3314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C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3548743" y="108182164"/>
            <a:ext cx="718815" cy="3314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E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1577482" y="107947830"/>
            <a:ext cx="718824" cy="330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B</a:t>
            </a:r>
          </a:p>
        </xdr:txBody>
      </xdr:sp>
    </xdr:grpSp>
    <xdr:clientData/>
  </xdr:twoCellAnchor>
  <xdr:twoCellAnchor>
    <xdr:from>
      <xdr:col>0</xdr:col>
      <xdr:colOff>601980</xdr:colOff>
      <xdr:row>599</xdr:row>
      <xdr:rowOff>15240</xdr:rowOff>
    </xdr:from>
    <xdr:to>
      <xdr:col>7</xdr:col>
      <xdr:colOff>55810</xdr:colOff>
      <xdr:row>635</xdr:row>
      <xdr:rowOff>68580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2ECC58C-2065-2094-76D1-92C59CAE6FE1}"/>
            </a:ext>
          </a:extLst>
        </xdr:cNvPr>
        <xdr:cNvGrpSpPr/>
      </xdr:nvGrpSpPr>
      <xdr:grpSpPr>
        <a:xfrm>
          <a:off x="601980" y="107487720"/>
          <a:ext cx="5214550" cy="7178040"/>
          <a:chOff x="284205" y="177490"/>
          <a:chExt cx="5214550" cy="7178040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70F301AE-4214-9FF0-08E6-BF321CE0DFB4}"/>
              </a:ext>
            </a:extLst>
          </xdr:cNvPr>
          <xdr:cNvGrpSpPr/>
        </xdr:nvGrpSpPr>
        <xdr:grpSpPr>
          <a:xfrm>
            <a:off x="284205" y="2858128"/>
            <a:ext cx="5214550" cy="2520000"/>
            <a:chOff x="284205" y="2858128"/>
            <a:chExt cx="5214550" cy="2520000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21958FE6-AED2-A319-CD3A-2C1E2CFE51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981088" y="2858128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9F679C75-32E0-9DCE-1AB7-67E94490CD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4205" y="2858128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976D6D93-3D92-6322-3A6A-8C25EB72C2C5}"/>
              </a:ext>
            </a:extLst>
          </xdr:cNvPr>
          <xdr:cNvGrpSpPr/>
        </xdr:nvGrpSpPr>
        <xdr:grpSpPr>
          <a:xfrm>
            <a:off x="707465" y="5546511"/>
            <a:ext cx="4368031" cy="1809019"/>
            <a:chOff x="412942" y="5650755"/>
            <a:chExt cx="4368031" cy="1809019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8C28CC56-299F-9824-E41D-032FD71937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2942" y="5650755"/>
              <a:ext cx="238893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3146F247-1F6F-5812-36B4-50384F12383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5425"/>
            <a:stretch/>
          </xdr:blipFill>
          <xdr:spPr>
            <a:xfrm>
              <a:off x="2982639" y="5650755"/>
              <a:ext cx="1798334" cy="180901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654C1A77-E3E7-428D-AB33-C0ED41E813D4}"/>
              </a:ext>
            </a:extLst>
          </xdr:cNvPr>
          <xdr:cNvGrpSpPr/>
        </xdr:nvGrpSpPr>
        <xdr:grpSpPr>
          <a:xfrm>
            <a:off x="284206" y="177490"/>
            <a:ext cx="5214549" cy="2522220"/>
            <a:chOff x="284205" y="177490"/>
            <a:chExt cx="5214549" cy="252222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CD4AC8B-675F-627A-5640-F490A77C69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4205" y="177490"/>
              <a:ext cx="251766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D130B706-13C0-818A-95E0-A7A6E9447F6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447"/>
            <a:stretch/>
          </xdr:blipFill>
          <xdr:spPr>
            <a:xfrm>
              <a:off x="2981087" y="177490"/>
              <a:ext cx="2517667" cy="252222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B14E0DD-96C3-99DC-99DD-3673317AF6CB}"/>
                </a:ext>
              </a:extLst>
            </xdr:cNvPr>
            <xdr:cNvSpPr txBox="1"/>
          </xdr:nvSpPr>
          <xdr:spPr>
            <a:xfrm>
              <a:off x="3274034" y="379626"/>
              <a:ext cx="29687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E</a:t>
              </a:r>
              <a:endParaRPr lang="en-IN" b="1"/>
            </a:p>
          </xdr:txBody>
        </xdr:sp>
        <xdr:sp macro="" textlink="">
          <xdr:nvSpPr>
            <xdr:cNvPr id="23" name="TextBox 21">
              <a:extLst>
                <a:ext uri="{FF2B5EF4-FFF2-40B4-BE49-F238E27FC236}">
                  <a16:creationId xmlns:a16="http://schemas.microsoft.com/office/drawing/2014/main" id="{AF6F4B10-1F29-4B20-5332-434EFC29F278}"/>
                </a:ext>
              </a:extLst>
            </xdr:cNvPr>
            <xdr:cNvSpPr txBox="1"/>
          </xdr:nvSpPr>
          <xdr:spPr>
            <a:xfrm>
              <a:off x="3881806" y="379626"/>
              <a:ext cx="33054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D</a:t>
              </a:r>
              <a:endParaRPr lang="en-IN" b="1"/>
            </a:p>
          </xdr:txBody>
        </xdr:sp>
        <xdr:sp macro="" textlink="">
          <xdr:nvSpPr>
            <xdr:cNvPr id="24" name="TextBox 22">
              <a:extLst>
                <a:ext uri="{FF2B5EF4-FFF2-40B4-BE49-F238E27FC236}">
                  <a16:creationId xmlns:a16="http://schemas.microsoft.com/office/drawing/2014/main" id="{4199FE7F-BE97-0D50-F032-5B9538CB8F61}"/>
                </a:ext>
              </a:extLst>
            </xdr:cNvPr>
            <xdr:cNvSpPr txBox="1"/>
          </xdr:nvSpPr>
          <xdr:spPr>
            <a:xfrm>
              <a:off x="4623718" y="194960"/>
              <a:ext cx="3064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C</a:t>
              </a:r>
              <a:endParaRPr lang="en-IN" b="1"/>
            </a:p>
          </xdr:txBody>
        </xdr:sp>
        <xdr:sp macro="" textlink="">
          <xdr:nvSpPr>
            <xdr:cNvPr id="25" name="TextBox 23">
              <a:extLst>
                <a:ext uri="{FF2B5EF4-FFF2-40B4-BE49-F238E27FC236}">
                  <a16:creationId xmlns:a16="http://schemas.microsoft.com/office/drawing/2014/main" id="{4E560588-355E-50FB-5D1E-FC6AA1B69D66}"/>
                </a:ext>
              </a:extLst>
            </xdr:cNvPr>
            <xdr:cNvSpPr txBox="1"/>
          </xdr:nvSpPr>
          <xdr:spPr>
            <a:xfrm>
              <a:off x="1228528" y="564292"/>
              <a:ext cx="31451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</a:t>
              </a:r>
              <a:endParaRPr lang="en-IN" b="1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66893</xdr:colOff>
      <xdr:row>11</xdr:row>
      <xdr:rowOff>0</xdr:rowOff>
    </xdr:from>
    <xdr:to>
      <xdr:col>6</xdr:col>
      <xdr:colOff>67562</xdr:colOff>
      <xdr:row>29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76" y="2103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133059</xdr:rowOff>
    </xdr:from>
    <xdr:to>
      <xdr:col>6</xdr:col>
      <xdr:colOff>669</xdr:colOff>
      <xdr:row>49</xdr:row>
      <xdr:rowOff>113559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5856342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240332</xdr:colOff>
      <xdr:row>11</xdr:row>
      <xdr:rowOff>0</xdr:rowOff>
    </xdr:from>
    <xdr:to>
      <xdr:col>15</xdr:col>
      <xdr:colOff>158174</xdr:colOff>
      <xdr:row>29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2571" y="2103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m4mk7Ypv5oKiKUn7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684"/>
  <sheetViews>
    <sheetView tabSelected="1" view="pageBreakPreview" topLeftCell="A585" zoomScaleNormal="100" zoomScaleSheetLayoutView="100" zoomScalePageLayoutView="85" workbookViewId="0">
      <selection activeCell="M585" sqref="M585"/>
    </sheetView>
  </sheetViews>
  <sheetFormatPr defaultColWidth="9.109375" defaultRowHeight="15.6" x14ac:dyDescent="0.3"/>
  <cols>
    <col min="1" max="1" width="11.44140625" style="18" customWidth="1"/>
    <col min="2" max="2" width="12" style="18" customWidth="1"/>
    <col min="3" max="3" width="12.6640625" style="18" customWidth="1"/>
    <col min="4" max="4" width="12.88671875" style="18" customWidth="1"/>
    <col min="5" max="7" width="11.6640625" style="18" customWidth="1"/>
    <col min="8" max="8" width="12.44140625" style="18" customWidth="1"/>
    <col min="9" max="9" width="20.44140625" style="8" customWidth="1"/>
    <col min="10" max="10" width="9.88671875" style="8" bestFit="1" customWidth="1"/>
    <col min="11" max="11" width="10.5546875" style="8" bestFit="1" customWidth="1"/>
    <col min="12" max="18" width="9.109375" style="8"/>
    <col min="19" max="19" width="11.109375" style="8" hidden="1" customWidth="1"/>
    <col min="20" max="21" width="9.109375" style="8" hidden="1" customWidth="1"/>
    <col min="22" max="22" width="10.6640625" style="8" hidden="1" customWidth="1"/>
    <col min="23" max="23" width="13.44140625" style="8" hidden="1" customWidth="1"/>
    <col min="24" max="254" width="9.109375" style="8"/>
    <col min="255" max="255" width="8.6640625" style="8" customWidth="1"/>
    <col min="256" max="256" width="9.88671875" style="8" customWidth="1"/>
    <col min="257" max="257" width="14.44140625" style="8" customWidth="1"/>
    <col min="258" max="258" width="7.33203125" style="8" customWidth="1"/>
    <col min="259" max="259" width="5.5546875" style="8" customWidth="1"/>
    <col min="260" max="260" width="9" style="8" customWidth="1"/>
    <col min="261" max="262" width="9.88671875" style="8" customWidth="1"/>
    <col min="263" max="263" width="11.109375" style="8" customWidth="1"/>
    <col min="264" max="264" width="2.88671875" style="8" customWidth="1"/>
    <col min="265" max="265" width="3.5546875" style="8" customWidth="1"/>
    <col min="266" max="510" width="9.109375" style="8"/>
    <col min="511" max="511" width="8.6640625" style="8" customWidth="1"/>
    <col min="512" max="512" width="9.88671875" style="8" customWidth="1"/>
    <col min="513" max="513" width="14.44140625" style="8" customWidth="1"/>
    <col min="514" max="514" width="7.33203125" style="8" customWidth="1"/>
    <col min="515" max="515" width="5.5546875" style="8" customWidth="1"/>
    <col min="516" max="516" width="9" style="8" customWidth="1"/>
    <col min="517" max="518" width="9.88671875" style="8" customWidth="1"/>
    <col min="519" max="519" width="11.109375" style="8" customWidth="1"/>
    <col min="520" max="520" width="2.88671875" style="8" customWidth="1"/>
    <col min="521" max="521" width="3.5546875" style="8" customWidth="1"/>
    <col min="522" max="766" width="9.109375" style="8"/>
    <col min="767" max="767" width="8.6640625" style="8" customWidth="1"/>
    <col min="768" max="768" width="9.88671875" style="8" customWidth="1"/>
    <col min="769" max="769" width="14.44140625" style="8" customWidth="1"/>
    <col min="770" max="770" width="7.33203125" style="8" customWidth="1"/>
    <col min="771" max="771" width="5.5546875" style="8" customWidth="1"/>
    <col min="772" max="772" width="9" style="8" customWidth="1"/>
    <col min="773" max="774" width="9.88671875" style="8" customWidth="1"/>
    <col min="775" max="775" width="11.109375" style="8" customWidth="1"/>
    <col min="776" max="776" width="2.88671875" style="8" customWidth="1"/>
    <col min="777" max="777" width="3.5546875" style="8" customWidth="1"/>
    <col min="778" max="1022" width="9.109375" style="8"/>
    <col min="1023" max="1023" width="8.6640625" style="8" customWidth="1"/>
    <col min="1024" max="1024" width="9.88671875" style="8" customWidth="1"/>
    <col min="1025" max="1025" width="14.44140625" style="8" customWidth="1"/>
    <col min="1026" max="1026" width="7.33203125" style="8" customWidth="1"/>
    <col min="1027" max="1027" width="5.5546875" style="8" customWidth="1"/>
    <col min="1028" max="1028" width="9" style="8" customWidth="1"/>
    <col min="1029" max="1030" width="9.88671875" style="8" customWidth="1"/>
    <col min="1031" max="1031" width="11.109375" style="8" customWidth="1"/>
    <col min="1032" max="1032" width="2.88671875" style="8" customWidth="1"/>
    <col min="1033" max="1033" width="3.5546875" style="8" customWidth="1"/>
    <col min="1034" max="1278" width="9.109375" style="8"/>
    <col min="1279" max="1279" width="8.6640625" style="8" customWidth="1"/>
    <col min="1280" max="1280" width="9.88671875" style="8" customWidth="1"/>
    <col min="1281" max="1281" width="14.44140625" style="8" customWidth="1"/>
    <col min="1282" max="1282" width="7.33203125" style="8" customWidth="1"/>
    <col min="1283" max="1283" width="5.5546875" style="8" customWidth="1"/>
    <col min="1284" max="1284" width="9" style="8" customWidth="1"/>
    <col min="1285" max="1286" width="9.88671875" style="8" customWidth="1"/>
    <col min="1287" max="1287" width="11.109375" style="8" customWidth="1"/>
    <col min="1288" max="1288" width="2.88671875" style="8" customWidth="1"/>
    <col min="1289" max="1289" width="3.5546875" style="8" customWidth="1"/>
    <col min="1290" max="1534" width="9.109375" style="8"/>
    <col min="1535" max="1535" width="8.6640625" style="8" customWidth="1"/>
    <col min="1536" max="1536" width="9.88671875" style="8" customWidth="1"/>
    <col min="1537" max="1537" width="14.44140625" style="8" customWidth="1"/>
    <col min="1538" max="1538" width="7.33203125" style="8" customWidth="1"/>
    <col min="1539" max="1539" width="5.5546875" style="8" customWidth="1"/>
    <col min="1540" max="1540" width="9" style="8" customWidth="1"/>
    <col min="1541" max="1542" width="9.88671875" style="8" customWidth="1"/>
    <col min="1543" max="1543" width="11.109375" style="8" customWidth="1"/>
    <col min="1544" max="1544" width="2.88671875" style="8" customWidth="1"/>
    <col min="1545" max="1545" width="3.5546875" style="8" customWidth="1"/>
    <col min="1546" max="1790" width="9.109375" style="8"/>
    <col min="1791" max="1791" width="8.6640625" style="8" customWidth="1"/>
    <col min="1792" max="1792" width="9.88671875" style="8" customWidth="1"/>
    <col min="1793" max="1793" width="14.44140625" style="8" customWidth="1"/>
    <col min="1794" max="1794" width="7.33203125" style="8" customWidth="1"/>
    <col min="1795" max="1795" width="5.5546875" style="8" customWidth="1"/>
    <col min="1796" max="1796" width="9" style="8" customWidth="1"/>
    <col min="1797" max="1798" width="9.88671875" style="8" customWidth="1"/>
    <col min="1799" max="1799" width="11.109375" style="8" customWidth="1"/>
    <col min="1800" max="1800" width="2.88671875" style="8" customWidth="1"/>
    <col min="1801" max="1801" width="3.5546875" style="8" customWidth="1"/>
    <col min="1802" max="2046" width="9.109375" style="8"/>
    <col min="2047" max="2047" width="8.6640625" style="8" customWidth="1"/>
    <col min="2048" max="2048" width="9.88671875" style="8" customWidth="1"/>
    <col min="2049" max="2049" width="14.44140625" style="8" customWidth="1"/>
    <col min="2050" max="2050" width="7.33203125" style="8" customWidth="1"/>
    <col min="2051" max="2051" width="5.5546875" style="8" customWidth="1"/>
    <col min="2052" max="2052" width="9" style="8" customWidth="1"/>
    <col min="2053" max="2054" width="9.88671875" style="8" customWidth="1"/>
    <col min="2055" max="2055" width="11.109375" style="8" customWidth="1"/>
    <col min="2056" max="2056" width="2.88671875" style="8" customWidth="1"/>
    <col min="2057" max="2057" width="3.5546875" style="8" customWidth="1"/>
    <col min="2058" max="2302" width="9.109375" style="8"/>
    <col min="2303" max="2303" width="8.6640625" style="8" customWidth="1"/>
    <col min="2304" max="2304" width="9.88671875" style="8" customWidth="1"/>
    <col min="2305" max="2305" width="14.44140625" style="8" customWidth="1"/>
    <col min="2306" max="2306" width="7.33203125" style="8" customWidth="1"/>
    <col min="2307" max="2307" width="5.5546875" style="8" customWidth="1"/>
    <col min="2308" max="2308" width="9" style="8" customWidth="1"/>
    <col min="2309" max="2310" width="9.88671875" style="8" customWidth="1"/>
    <col min="2311" max="2311" width="11.109375" style="8" customWidth="1"/>
    <col min="2312" max="2312" width="2.88671875" style="8" customWidth="1"/>
    <col min="2313" max="2313" width="3.5546875" style="8" customWidth="1"/>
    <col min="2314" max="2558" width="9.109375" style="8"/>
    <col min="2559" max="2559" width="8.6640625" style="8" customWidth="1"/>
    <col min="2560" max="2560" width="9.88671875" style="8" customWidth="1"/>
    <col min="2561" max="2561" width="14.44140625" style="8" customWidth="1"/>
    <col min="2562" max="2562" width="7.33203125" style="8" customWidth="1"/>
    <col min="2563" max="2563" width="5.5546875" style="8" customWidth="1"/>
    <col min="2564" max="2564" width="9" style="8" customWidth="1"/>
    <col min="2565" max="2566" width="9.88671875" style="8" customWidth="1"/>
    <col min="2567" max="2567" width="11.109375" style="8" customWidth="1"/>
    <col min="2568" max="2568" width="2.88671875" style="8" customWidth="1"/>
    <col min="2569" max="2569" width="3.5546875" style="8" customWidth="1"/>
    <col min="2570" max="2814" width="9.109375" style="8"/>
    <col min="2815" max="2815" width="8.6640625" style="8" customWidth="1"/>
    <col min="2816" max="2816" width="9.88671875" style="8" customWidth="1"/>
    <col min="2817" max="2817" width="14.44140625" style="8" customWidth="1"/>
    <col min="2818" max="2818" width="7.33203125" style="8" customWidth="1"/>
    <col min="2819" max="2819" width="5.5546875" style="8" customWidth="1"/>
    <col min="2820" max="2820" width="9" style="8" customWidth="1"/>
    <col min="2821" max="2822" width="9.88671875" style="8" customWidth="1"/>
    <col min="2823" max="2823" width="11.109375" style="8" customWidth="1"/>
    <col min="2824" max="2824" width="2.88671875" style="8" customWidth="1"/>
    <col min="2825" max="2825" width="3.5546875" style="8" customWidth="1"/>
    <col min="2826" max="3070" width="9.109375" style="8"/>
    <col min="3071" max="3071" width="8.6640625" style="8" customWidth="1"/>
    <col min="3072" max="3072" width="9.88671875" style="8" customWidth="1"/>
    <col min="3073" max="3073" width="14.44140625" style="8" customWidth="1"/>
    <col min="3074" max="3074" width="7.33203125" style="8" customWidth="1"/>
    <col min="3075" max="3075" width="5.5546875" style="8" customWidth="1"/>
    <col min="3076" max="3076" width="9" style="8" customWidth="1"/>
    <col min="3077" max="3078" width="9.88671875" style="8" customWidth="1"/>
    <col min="3079" max="3079" width="11.109375" style="8" customWidth="1"/>
    <col min="3080" max="3080" width="2.88671875" style="8" customWidth="1"/>
    <col min="3081" max="3081" width="3.5546875" style="8" customWidth="1"/>
    <col min="3082" max="3326" width="9.109375" style="8"/>
    <col min="3327" max="3327" width="8.6640625" style="8" customWidth="1"/>
    <col min="3328" max="3328" width="9.88671875" style="8" customWidth="1"/>
    <col min="3329" max="3329" width="14.44140625" style="8" customWidth="1"/>
    <col min="3330" max="3330" width="7.33203125" style="8" customWidth="1"/>
    <col min="3331" max="3331" width="5.5546875" style="8" customWidth="1"/>
    <col min="3332" max="3332" width="9" style="8" customWidth="1"/>
    <col min="3333" max="3334" width="9.88671875" style="8" customWidth="1"/>
    <col min="3335" max="3335" width="11.109375" style="8" customWidth="1"/>
    <col min="3336" max="3336" width="2.88671875" style="8" customWidth="1"/>
    <col min="3337" max="3337" width="3.5546875" style="8" customWidth="1"/>
    <col min="3338" max="3582" width="9.109375" style="8"/>
    <col min="3583" max="3583" width="8.6640625" style="8" customWidth="1"/>
    <col min="3584" max="3584" width="9.88671875" style="8" customWidth="1"/>
    <col min="3585" max="3585" width="14.44140625" style="8" customWidth="1"/>
    <col min="3586" max="3586" width="7.33203125" style="8" customWidth="1"/>
    <col min="3587" max="3587" width="5.5546875" style="8" customWidth="1"/>
    <col min="3588" max="3588" width="9" style="8" customWidth="1"/>
    <col min="3589" max="3590" width="9.88671875" style="8" customWidth="1"/>
    <col min="3591" max="3591" width="11.109375" style="8" customWidth="1"/>
    <col min="3592" max="3592" width="2.88671875" style="8" customWidth="1"/>
    <col min="3593" max="3593" width="3.5546875" style="8" customWidth="1"/>
    <col min="3594" max="3838" width="9.109375" style="8"/>
    <col min="3839" max="3839" width="8.6640625" style="8" customWidth="1"/>
    <col min="3840" max="3840" width="9.88671875" style="8" customWidth="1"/>
    <col min="3841" max="3841" width="14.44140625" style="8" customWidth="1"/>
    <col min="3842" max="3842" width="7.33203125" style="8" customWidth="1"/>
    <col min="3843" max="3843" width="5.5546875" style="8" customWidth="1"/>
    <col min="3844" max="3844" width="9" style="8" customWidth="1"/>
    <col min="3845" max="3846" width="9.88671875" style="8" customWidth="1"/>
    <col min="3847" max="3847" width="11.109375" style="8" customWidth="1"/>
    <col min="3848" max="3848" width="2.88671875" style="8" customWidth="1"/>
    <col min="3849" max="3849" width="3.5546875" style="8" customWidth="1"/>
    <col min="3850" max="4094" width="9.109375" style="8"/>
    <col min="4095" max="4095" width="8.6640625" style="8" customWidth="1"/>
    <col min="4096" max="4096" width="9.88671875" style="8" customWidth="1"/>
    <col min="4097" max="4097" width="14.44140625" style="8" customWidth="1"/>
    <col min="4098" max="4098" width="7.33203125" style="8" customWidth="1"/>
    <col min="4099" max="4099" width="5.5546875" style="8" customWidth="1"/>
    <col min="4100" max="4100" width="9" style="8" customWidth="1"/>
    <col min="4101" max="4102" width="9.88671875" style="8" customWidth="1"/>
    <col min="4103" max="4103" width="11.109375" style="8" customWidth="1"/>
    <col min="4104" max="4104" width="2.88671875" style="8" customWidth="1"/>
    <col min="4105" max="4105" width="3.5546875" style="8" customWidth="1"/>
    <col min="4106" max="4350" width="9.109375" style="8"/>
    <col min="4351" max="4351" width="8.6640625" style="8" customWidth="1"/>
    <col min="4352" max="4352" width="9.88671875" style="8" customWidth="1"/>
    <col min="4353" max="4353" width="14.44140625" style="8" customWidth="1"/>
    <col min="4354" max="4354" width="7.33203125" style="8" customWidth="1"/>
    <col min="4355" max="4355" width="5.5546875" style="8" customWidth="1"/>
    <col min="4356" max="4356" width="9" style="8" customWidth="1"/>
    <col min="4357" max="4358" width="9.88671875" style="8" customWidth="1"/>
    <col min="4359" max="4359" width="11.109375" style="8" customWidth="1"/>
    <col min="4360" max="4360" width="2.88671875" style="8" customWidth="1"/>
    <col min="4361" max="4361" width="3.5546875" style="8" customWidth="1"/>
    <col min="4362" max="4606" width="9.109375" style="8"/>
    <col min="4607" max="4607" width="8.6640625" style="8" customWidth="1"/>
    <col min="4608" max="4608" width="9.88671875" style="8" customWidth="1"/>
    <col min="4609" max="4609" width="14.44140625" style="8" customWidth="1"/>
    <col min="4610" max="4610" width="7.33203125" style="8" customWidth="1"/>
    <col min="4611" max="4611" width="5.5546875" style="8" customWidth="1"/>
    <col min="4612" max="4612" width="9" style="8" customWidth="1"/>
    <col min="4613" max="4614" width="9.88671875" style="8" customWidth="1"/>
    <col min="4615" max="4615" width="11.109375" style="8" customWidth="1"/>
    <col min="4616" max="4616" width="2.88671875" style="8" customWidth="1"/>
    <col min="4617" max="4617" width="3.5546875" style="8" customWidth="1"/>
    <col min="4618" max="4862" width="9.109375" style="8"/>
    <col min="4863" max="4863" width="8.6640625" style="8" customWidth="1"/>
    <col min="4864" max="4864" width="9.88671875" style="8" customWidth="1"/>
    <col min="4865" max="4865" width="14.44140625" style="8" customWidth="1"/>
    <col min="4866" max="4866" width="7.33203125" style="8" customWidth="1"/>
    <col min="4867" max="4867" width="5.5546875" style="8" customWidth="1"/>
    <col min="4868" max="4868" width="9" style="8" customWidth="1"/>
    <col min="4869" max="4870" width="9.88671875" style="8" customWidth="1"/>
    <col min="4871" max="4871" width="11.109375" style="8" customWidth="1"/>
    <col min="4872" max="4872" width="2.88671875" style="8" customWidth="1"/>
    <col min="4873" max="4873" width="3.5546875" style="8" customWidth="1"/>
    <col min="4874" max="5118" width="9.109375" style="8"/>
    <col min="5119" max="5119" width="8.6640625" style="8" customWidth="1"/>
    <col min="5120" max="5120" width="9.88671875" style="8" customWidth="1"/>
    <col min="5121" max="5121" width="14.44140625" style="8" customWidth="1"/>
    <col min="5122" max="5122" width="7.33203125" style="8" customWidth="1"/>
    <col min="5123" max="5123" width="5.5546875" style="8" customWidth="1"/>
    <col min="5124" max="5124" width="9" style="8" customWidth="1"/>
    <col min="5125" max="5126" width="9.88671875" style="8" customWidth="1"/>
    <col min="5127" max="5127" width="11.109375" style="8" customWidth="1"/>
    <col min="5128" max="5128" width="2.88671875" style="8" customWidth="1"/>
    <col min="5129" max="5129" width="3.5546875" style="8" customWidth="1"/>
    <col min="5130" max="5374" width="9.109375" style="8"/>
    <col min="5375" max="5375" width="8.6640625" style="8" customWidth="1"/>
    <col min="5376" max="5376" width="9.88671875" style="8" customWidth="1"/>
    <col min="5377" max="5377" width="14.44140625" style="8" customWidth="1"/>
    <col min="5378" max="5378" width="7.33203125" style="8" customWidth="1"/>
    <col min="5379" max="5379" width="5.5546875" style="8" customWidth="1"/>
    <col min="5380" max="5380" width="9" style="8" customWidth="1"/>
    <col min="5381" max="5382" width="9.88671875" style="8" customWidth="1"/>
    <col min="5383" max="5383" width="11.109375" style="8" customWidth="1"/>
    <col min="5384" max="5384" width="2.88671875" style="8" customWidth="1"/>
    <col min="5385" max="5385" width="3.5546875" style="8" customWidth="1"/>
    <col min="5386" max="5630" width="9.109375" style="8"/>
    <col min="5631" max="5631" width="8.6640625" style="8" customWidth="1"/>
    <col min="5632" max="5632" width="9.88671875" style="8" customWidth="1"/>
    <col min="5633" max="5633" width="14.44140625" style="8" customWidth="1"/>
    <col min="5634" max="5634" width="7.33203125" style="8" customWidth="1"/>
    <col min="5635" max="5635" width="5.5546875" style="8" customWidth="1"/>
    <col min="5636" max="5636" width="9" style="8" customWidth="1"/>
    <col min="5637" max="5638" width="9.88671875" style="8" customWidth="1"/>
    <col min="5639" max="5639" width="11.109375" style="8" customWidth="1"/>
    <col min="5640" max="5640" width="2.88671875" style="8" customWidth="1"/>
    <col min="5641" max="5641" width="3.5546875" style="8" customWidth="1"/>
    <col min="5642" max="5886" width="9.109375" style="8"/>
    <col min="5887" max="5887" width="8.6640625" style="8" customWidth="1"/>
    <col min="5888" max="5888" width="9.88671875" style="8" customWidth="1"/>
    <col min="5889" max="5889" width="14.44140625" style="8" customWidth="1"/>
    <col min="5890" max="5890" width="7.33203125" style="8" customWidth="1"/>
    <col min="5891" max="5891" width="5.5546875" style="8" customWidth="1"/>
    <col min="5892" max="5892" width="9" style="8" customWidth="1"/>
    <col min="5893" max="5894" width="9.88671875" style="8" customWidth="1"/>
    <col min="5895" max="5895" width="11.109375" style="8" customWidth="1"/>
    <col min="5896" max="5896" width="2.88671875" style="8" customWidth="1"/>
    <col min="5897" max="5897" width="3.5546875" style="8" customWidth="1"/>
    <col min="5898" max="6142" width="9.109375" style="8"/>
    <col min="6143" max="6143" width="8.6640625" style="8" customWidth="1"/>
    <col min="6144" max="6144" width="9.88671875" style="8" customWidth="1"/>
    <col min="6145" max="6145" width="14.44140625" style="8" customWidth="1"/>
    <col min="6146" max="6146" width="7.33203125" style="8" customWidth="1"/>
    <col min="6147" max="6147" width="5.5546875" style="8" customWidth="1"/>
    <col min="6148" max="6148" width="9" style="8" customWidth="1"/>
    <col min="6149" max="6150" width="9.88671875" style="8" customWidth="1"/>
    <col min="6151" max="6151" width="11.109375" style="8" customWidth="1"/>
    <col min="6152" max="6152" width="2.88671875" style="8" customWidth="1"/>
    <col min="6153" max="6153" width="3.5546875" style="8" customWidth="1"/>
    <col min="6154" max="6398" width="9.109375" style="8"/>
    <col min="6399" max="6399" width="8.6640625" style="8" customWidth="1"/>
    <col min="6400" max="6400" width="9.88671875" style="8" customWidth="1"/>
    <col min="6401" max="6401" width="14.44140625" style="8" customWidth="1"/>
    <col min="6402" max="6402" width="7.33203125" style="8" customWidth="1"/>
    <col min="6403" max="6403" width="5.5546875" style="8" customWidth="1"/>
    <col min="6404" max="6404" width="9" style="8" customWidth="1"/>
    <col min="6405" max="6406" width="9.88671875" style="8" customWidth="1"/>
    <col min="6407" max="6407" width="11.109375" style="8" customWidth="1"/>
    <col min="6408" max="6408" width="2.88671875" style="8" customWidth="1"/>
    <col min="6409" max="6409" width="3.5546875" style="8" customWidth="1"/>
    <col min="6410" max="6654" width="9.109375" style="8"/>
    <col min="6655" max="6655" width="8.6640625" style="8" customWidth="1"/>
    <col min="6656" max="6656" width="9.88671875" style="8" customWidth="1"/>
    <col min="6657" max="6657" width="14.44140625" style="8" customWidth="1"/>
    <col min="6658" max="6658" width="7.33203125" style="8" customWidth="1"/>
    <col min="6659" max="6659" width="5.5546875" style="8" customWidth="1"/>
    <col min="6660" max="6660" width="9" style="8" customWidth="1"/>
    <col min="6661" max="6662" width="9.88671875" style="8" customWidth="1"/>
    <col min="6663" max="6663" width="11.109375" style="8" customWidth="1"/>
    <col min="6664" max="6664" width="2.88671875" style="8" customWidth="1"/>
    <col min="6665" max="6665" width="3.5546875" style="8" customWidth="1"/>
    <col min="6666" max="6910" width="9.109375" style="8"/>
    <col min="6911" max="6911" width="8.6640625" style="8" customWidth="1"/>
    <col min="6912" max="6912" width="9.88671875" style="8" customWidth="1"/>
    <col min="6913" max="6913" width="14.44140625" style="8" customWidth="1"/>
    <col min="6914" max="6914" width="7.33203125" style="8" customWidth="1"/>
    <col min="6915" max="6915" width="5.5546875" style="8" customWidth="1"/>
    <col min="6916" max="6916" width="9" style="8" customWidth="1"/>
    <col min="6917" max="6918" width="9.88671875" style="8" customWidth="1"/>
    <col min="6919" max="6919" width="11.109375" style="8" customWidth="1"/>
    <col min="6920" max="6920" width="2.88671875" style="8" customWidth="1"/>
    <col min="6921" max="6921" width="3.5546875" style="8" customWidth="1"/>
    <col min="6922" max="7166" width="9.109375" style="8"/>
    <col min="7167" max="7167" width="8.6640625" style="8" customWidth="1"/>
    <col min="7168" max="7168" width="9.88671875" style="8" customWidth="1"/>
    <col min="7169" max="7169" width="14.44140625" style="8" customWidth="1"/>
    <col min="7170" max="7170" width="7.33203125" style="8" customWidth="1"/>
    <col min="7171" max="7171" width="5.5546875" style="8" customWidth="1"/>
    <col min="7172" max="7172" width="9" style="8" customWidth="1"/>
    <col min="7173" max="7174" width="9.88671875" style="8" customWidth="1"/>
    <col min="7175" max="7175" width="11.109375" style="8" customWidth="1"/>
    <col min="7176" max="7176" width="2.88671875" style="8" customWidth="1"/>
    <col min="7177" max="7177" width="3.5546875" style="8" customWidth="1"/>
    <col min="7178" max="7422" width="9.109375" style="8"/>
    <col min="7423" max="7423" width="8.6640625" style="8" customWidth="1"/>
    <col min="7424" max="7424" width="9.88671875" style="8" customWidth="1"/>
    <col min="7425" max="7425" width="14.44140625" style="8" customWidth="1"/>
    <col min="7426" max="7426" width="7.33203125" style="8" customWidth="1"/>
    <col min="7427" max="7427" width="5.5546875" style="8" customWidth="1"/>
    <col min="7428" max="7428" width="9" style="8" customWidth="1"/>
    <col min="7429" max="7430" width="9.88671875" style="8" customWidth="1"/>
    <col min="7431" max="7431" width="11.109375" style="8" customWidth="1"/>
    <col min="7432" max="7432" width="2.88671875" style="8" customWidth="1"/>
    <col min="7433" max="7433" width="3.5546875" style="8" customWidth="1"/>
    <col min="7434" max="7678" width="9.109375" style="8"/>
    <col min="7679" max="7679" width="8.6640625" style="8" customWidth="1"/>
    <col min="7680" max="7680" width="9.88671875" style="8" customWidth="1"/>
    <col min="7681" max="7681" width="14.44140625" style="8" customWidth="1"/>
    <col min="7682" max="7682" width="7.33203125" style="8" customWidth="1"/>
    <col min="7683" max="7683" width="5.5546875" style="8" customWidth="1"/>
    <col min="7684" max="7684" width="9" style="8" customWidth="1"/>
    <col min="7685" max="7686" width="9.88671875" style="8" customWidth="1"/>
    <col min="7687" max="7687" width="11.109375" style="8" customWidth="1"/>
    <col min="7688" max="7688" width="2.88671875" style="8" customWidth="1"/>
    <col min="7689" max="7689" width="3.5546875" style="8" customWidth="1"/>
    <col min="7690" max="7934" width="9.109375" style="8"/>
    <col min="7935" max="7935" width="8.6640625" style="8" customWidth="1"/>
    <col min="7936" max="7936" width="9.88671875" style="8" customWidth="1"/>
    <col min="7937" max="7937" width="14.44140625" style="8" customWidth="1"/>
    <col min="7938" max="7938" width="7.33203125" style="8" customWidth="1"/>
    <col min="7939" max="7939" width="5.5546875" style="8" customWidth="1"/>
    <col min="7940" max="7940" width="9" style="8" customWidth="1"/>
    <col min="7941" max="7942" width="9.88671875" style="8" customWidth="1"/>
    <col min="7943" max="7943" width="11.109375" style="8" customWidth="1"/>
    <col min="7944" max="7944" width="2.88671875" style="8" customWidth="1"/>
    <col min="7945" max="7945" width="3.5546875" style="8" customWidth="1"/>
    <col min="7946" max="8190" width="9.109375" style="8"/>
    <col min="8191" max="8191" width="8.6640625" style="8" customWidth="1"/>
    <col min="8192" max="8192" width="9.88671875" style="8" customWidth="1"/>
    <col min="8193" max="8193" width="14.44140625" style="8" customWidth="1"/>
    <col min="8194" max="8194" width="7.33203125" style="8" customWidth="1"/>
    <col min="8195" max="8195" width="5.5546875" style="8" customWidth="1"/>
    <col min="8196" max="8196" width="9" style="8" customWidth="1"/>
    <col min="8197" max="8198" width="9.88671875" style="8" customWidth="1"/>
    <col min="8199" max="8199" width="11.109375" style="8" customWidth="1"/>
    <col min="8200" max="8200" width="2.88671875" style="8" customWidth="1"/>
    <col min="8201" max="8201" width="3.5546875" style="8" customWidth="1"/>
    <col min="8202" max="8446" width="9.109375" style="8"/>
    <col min="8447" max="8447" width="8.6640625" style="8" customWidth="1"/>
    <col min="8448" max="8448" width="9.88671875" style="8" customWidth="1"/>
    <col min="8449" max="8449" width="14.44140625" style="8" customWidth="1"/>
    <col min="8450" max="8450" width="7.33203125" style="8" customWidth="1"/>
    <col min="8451" max="8451" width="5.5546875" style="8" customWidth="1"/>
    <col min="8452" max="8452" width="9" style="8" customWidth="1"/>
    <col min="8453" max="8454" width="9.88671875" style="8" customWidth="1"/>
    <col min="8455" max="8455" width="11.109375" style="8" customWidth="1"/>
    <col min="8456" max="8456" width="2.88671875" style="8" customWidth="1"/>
    <col min="8457" max="8457" width="3.5546875" style="8" customWidth="1"/>
    <col min="8458" max="8702" width="9.109375" style="8"/>
    <col min="8703" max="8703" width="8.6640625" style="8" customWidth="1"/>
    <col min="8704" max="8704" width="9.88671875" style="8" customWidth="1"/>
    <col min="8705" max="8705" width="14.44140625" style="8" customWidth="1"/>
    <col min="8706" max="8706" width="7.33203125" style="8" customWidth="1"/>
    <col min="8707" max="8707" width="5.5546875" style="8" customWidth="1"/>
    <col min="8708" max="8708" width="9" style="8" customWidth="1"/>
    <col min="8709" max="8710" width="9.88671875" style="8" customWidth="1"/>
    <col min="8711" max="8711" width="11.109375" style="8" customWidth="1"/>
    <col min="8712" max="8712" width="2.88671875" style="8" customWidth="1"/>
    <col min="8713" max="8713" width="3.5546875" style="8" customWidth="1"/>
    <col min="8714" max="8958" width="9.109375" style="8"/>
    <col min="8959" max="8959" width="8.6640625" style="8" customWidth="1"/>
    <col min="8960" max="8960" width="9.88671875" style="8" customWidth="1"/>
    <col min="8961" max="8961" width="14.44140625" style="8" customWidth="1"/>
    <col min="8962" max="8962" width="7.33203125" style="8" customWidth="1"/>
    <col min="8963" max="8963" width="5.5546875" style="8" customWidth="1"/>
    <col min="8964" max="8964" width="9" style="8" customWidth="1"/>
    <col min="8965" max="8966" width="9.88671875" style="8" customWidth="1"/>
    <col min="8967" max="8967" width="11.109375" style="8" customWidth="1"/>
    <col min="8968" max="8968" width="2.88671875" style="8" customWidth="1"/>
    <col min="8969" max="8969" width="3.5546875" style="8" customWidth="1"/>
    <col min="8970" max="9214" width="9.109375" style="8"/>
    <col min="9215" max="9215" width="8.6640625" style="8" customWidth="1"/>
    <col min="9216" max="9216" width="9.88671875" style="8" customWidth="1"/>
    <col min="9217" max="9217" width="14.44140625" style="8" customWidth="1"/>
    <col min="9218" max="9218" width="7.33203125" style="8" customWidth="1"/>
    <col min="9219" max="9219" width="5.5546875" style="8" customWidth="1"/>
    <col min="9220" max="9220" width="9" style="8" customWidth="1"/>
    <col min="9221" max="9222" width="9.88671875" style="8" customWidth="1"/>
    <col min="9223" max="9223" width="11.109375" style="8" customWidth="1"/>
    <col min="9224" max="9224" width="2.88671875" style="8" customWidth="1"/>
    <col min="9225" max="9225" width="3.5546875" style="8" customWidth="1"/>
    <col min="9226" max="9470" width="9.109375" style="8"/>
    <col min="9471" max="9471" width="8.6640625" style="8" customWidth="1"/>
    <col min="9472" max="9472" width="9.88671875" style="8" customWidth="1"/>
    <col min="9473" max="9473" width="14.44140625" style="8" customWidth="1"/>
    <col min="9474" max="9474" width="7.33203125" style="8" customWidth="1"/>
    <col min="9475" max="9475" width="5.5546875" style="8" customWidth="1"/>
    <col min="9476" max="9476" width="9" style="8" customWidth="1"/>
    <col min="9477" max="9478" width="9.88671875" style="8" customWidth="1"/>
    <col min="9479" max="9479" width="11.109375" style="8" customWidth="1"/>
    <col min="9480" max="9480" width="2.88671875" style="8" customWidth="1"/>
    <col min="9481" max="9481" width="3.5546875" style="8" customWidth="1"/>
    <col min="9482" max="9726" width="9.109375" style="8"/>
    <col min="9727" max="9727" width="8.6640625" style="8" customWidth="1"/>
    <col min="9728" max="9728" width="9.88671875" style="8" customWidth="1"/>
    <col min="9729" max="9729" width="14.44140625" style="8" customWidth="1"/>
    <col min="9730" max="9730" width="7.33203125" style="8" customWidth="1"/>
    <col min="9731" max="9731" width="5.5546875" style="8" customWidth="1"/>
    <col min="9732" max="9732" width="9" style="8" customWidth="1"/>
    <col min="9733" max="9734" width="9.88671875" style="8" customWidth="1"/>
    <col min="9735" max="9735" width="11.109375" style="8" customWidth="1"/>
    <col min="9736" max="9736" width="2.88671875" style="8" customWidth="1"/>
    <col min="9737" max="9737" width="3.5546875" style="8" customWidth="1"/>
    <col min="9738" max="9982" width="9.109375" style="8"/>
    <col min="9983" max="9983" width="8.6640625" style="8" customWidth="1"/>
    <col min="9984" max="9984" width="9.88671875" style="8" customWidth="1"/>
    <col min="9985" max="9985" width="14.44140625" style="8" customWidth="1"/>
    <col min="9986" max="9986" width="7.33203125" style="8" customWidth="1"/>
    <col min="9987" max="9987" width="5.5546875" style="8" customWidth="1"/>
    <col min="9988" max="9988" width="9" style="8" customWidth="1"/>
    <col min="9989" max="9990" width="9.88671875" style="8" customWidth="1"/>
    <col min="9991" max="9991" width="11.109375" style="8" customWidth="1"/>
    <col min="9992" max="9992" width="2.88671875" style="8" customWidth="1"/>
    <col min="9993" max="9993" width="3.5546875" style="8" customWidth="1"/>
    <col min="9994" max="10238" width="9.109375" style="8"/>
    <col min="10239" max="10239" width="8.6640625" style="8" customWidth="1"/>
    <col min="10240" max="10240" width="9.88671875" style="8" customWidth="1"/>
    <col min="10241" max="10241" width="14.44140625" style="8" customWidth="1"/>
    <col min="10242" max="10242" width="7.33203125" style="8" customWidth="1"/>
    <col min="10243" max="10243" width="5.5546875" style="8" customWidth="1"/>
    <col min="10244" max="10244" width="9" style="8" customWidth="1"/>
    <col min="10245" max="10246" width="9.88671875" style="8" customWidth="1"/>
    <col min="10247" max="10247" width="11.109375" style="8" customWidth="1"/>
    <col min="10248" max="10248" width="2.88671875" style="8" customWidth="1"/>
    <col min="10249" max="10249" width="3.5546875" style="8" customWidth="1"/>
    <col min="10250" max="10494" width="9.109375" style="8"/>
    <col min="10495" max="10495" width="8.6640625" style="8" customWidth="1"/>
    <col min="10496" max="10496" width="9.88671875" style="8" customWidth="1"/>
    <col min="10497" max="10497" width="14.44140625" style="8" customWidth="1"/>
    <col min="10498" max="10498" width="7.33203125" style="8" customWidth="1"/>
    <col min="10499" max="10499" width="5.5546875" style="8" customWidth="1"/>
    <col min="10500" max="10500" width="9" style="8" customWidth="1"/>
    <col min="10501" max="10502" width="9.88671875" style="8" customWidth="1"/>
    <col min="10503" max="10503" width="11.109375" style="8" customWidth="1"/>
    <col min="10504" max="10504" width="2.88671875" style="8" customWidth="1"/>
    <col min="10505" max="10505" width="3.5546875" style="8" customWidth="1"/>
    <col min="10506" max="10750" width="9.109375" style="8"/>
    <col min="10751" max="10751" width="8.6640625" style="8" customWidth="1"/>
    <col min="10752" max="10752" width="9.88671875" style="8" customWidth="1"/>
    <col min="10753" max="10753" width="14.44140625" style="8" customWidth="1"/>
    <col min="10754" max="10754" width="7.33203125" style="8" customWidth="1"/>
    <col min="10755" max="10755" width="5.5546875" style="8" customWidth="1"/>
    <col min="10756" max="10756" width="9" style="8" customWidth="1"/>
    <col min="10757" max="10758" width="9.88671875" style="8" customWidth="1"/>
    <col min="10759" max="10759" width="11.109375" style="8" customWidth="1"/>
    <col min="10760" max="10760" width="2.88671875" style="8" customWidth="1"/>
    <col min="10761" max="10761" width="3.5546875" style="8" customWidth="1"/>
    <col min="10762" max="11006" width="9.109375" style="8"/>
    <col min="11007" max="11007" width="8.6640625" style="8" customWidth="1"/>
    <col min="11008" max="11008" width="9.88671875" style="8" customWidth="1"/>
    <col min="11009" max="11009" width="14.44140625" style="8" customWidth="1"/>
    <col min="11010" max="11010" width="7.33203125" style="8" customWidth="1"/>
    <col min="11011" max="11011" width="5.5546875" style="8" customWidth="1"/>
    <col min="11012" max="11012" width="9" style="8" customWidth="1"/>
    <col min="11013" max="11014" width="9.88671875" style="8" customWidth="1"/>
    <col min="11015" max="11015" width="11.109375" style="8" customWidth="1"/>
    <col min="11016" max="11016" width="2.88671875" style="8" customWidth="1"/>
    <col min="11017" max="11017" width="3.5546875" style="8" customWidth="1"/>
    <col min="11018" max="11262" width="9.109375" style="8"/>
    <col min="11263" max="11263" width="8.6640625" style="8" customWidth="1"/>
    <col min="11264" max="11264" width="9.88671875" style="8" customWidth="1"/>
    <col min="11265" max="11265" width="14.44140625" style="8" customWidth="1"/>
    <col min="11266" max="11266" width="7.33203125" style="8" customWidth="1"/>
    <col min="11267" max="11267" width="5.5546875" style="8" customWidth="1"/>
    <col min="11268" max="11268" width="9" style="8" customWidth="1"/>
    <col min="11269" max="11270" width="9.88671875" style="8" customWidth="1"/>
    <col min="11271" max="11271" width="11.109375" style="8" customWidth="1"/>
    <col min="11272" max="11272" width="2.88671875" style="8" customWidth="1"/>
    <col min="11273" max="11273" width="3.5546875" style="8" customWidth="1"/>
    <col min="11274" max="11518" width="9.109375" style="8"/>
    <col min="11519" max="11519" width="8.6640625" style="8" customWidth="1"/>
    <col min="11520" max="11520" width="9.88671875" style="8" customWidth="1"/>
    <col min="11521" max="11521" width="14.44140625" style="8" customWidth="1"/>
    <col min="11522" max="11522" width="7.33203125" style="8" customWidth="1"/>
    <col min="11523" max="11523" width="5.5546875" style="8" customWidth="1"/>
    <col min="11524" max="11524" width="9" style="8" customWidth="1"/>
    <col min="11525" max="11526" width="9.88671875" style="8" customWidth="1"/>
    <col min="11527" max="11527" width="11.109375" style="8" customWidth="1"/>
    <col min="11528" max="11528" width="2.88671875" style="8" customWidth="1"/>
    <col min="11529" max="11529" width="3.5546875" style="8" customWidth="1"/>
    <col min="11530" max="11774" width="9.109375" style="8"/>
    <col min="11775" max="11775" width="8.6640625" style="8" customWidth="1"/>
    <col min="11776" max="11776" width="9.88671875" style="8" customWidth="1"/>
    <col min="11777" max="11777" width="14.44140625" style="8" customWidth="1"/>
    <col min="11778" max="11778" width="7.33203125" style="8" customWidth="1"/>
    <col min="11779" max="11779" width="5.5546875" style="8" customWidth="1"/>
    <col min="11780" max="11780" width="9" style="8" customWidth="1"/>
    <col min="11781" max="11782" width="9.88671875" style="8" customWidth="1"/>
    <col min="11783" max="11783" width="11.109375" style="8" customWidth="1"/>
    <col min="11784" max="11784" width="2.88671875" style="8" customWidth="1"/>
    <col min="11785" max="11785" width="3.5546875" style="8" customWidth="1"/>
    <col min="11786" max="12030" width="9.109375" style="8"/>
    <col min="12031" max="12031" width="8.6640625" style="8" customWidth="1"/>
    <col min="12032" max="12032" width="9.88671875" style="8" customWidth="1"/>
    <col min="12033" max="12033" width="14.44140625" style="8" customWidth="1"/>
    <col min="12034" max="12034" width="7.33203125" style="8" customWidth="1"/>
    <col min="12035" max="12035" width="5.5546875" style="8" customWidth="1"/>
    <col min="12036" max="12036" width="9" style="8" customWidth="1"/>
    <col min="12037" max="12038" width="9.88671875" style="8" customWidth="1"/>
    <col min="12039" max="12039" width="11.109375" style="8" customWidth="1"/>
    <col min="12040" max="12040" width="2.88671875" style="8" customWidth="1"/>
    <col min="12041" max="12041" width="3.5546875" style="8" customWidth="1"/>
    <col min="12042" max="12286" width="9.109375" style="8"/>
    <col min="12287" max="12287" width="8.6640625" style="8" customWidth="1"/>
    <col min="12288" max="12288" width="9.88671875" style="8" customWidth="1"/>
    <col min="12289" max="12289" width="14.44140625" style="8" customWidth="1"/>
    <col min="12290" max="12290" width="7.33203125" style="8" customWidth="1"/>
    <col min="12291" max="12291" width="5.5546875" style="8" customWidth="1"/>
    <col min="12292" max="12292" width="9" style="8" customWidth="1"/>
    <col min="12293" max="12294" width="9.88671875" style="8" customWidth="1"/>
    <col min="12295" max="12295" width="11.109375" style="8" customWidth="1"/>
    <col min="12296" max="12296" width="2.88671875" style="8" customWidth="1"/>
    <col min="12297" max="12297" width="3.5546875" style="8" customWidth="1"/>
    <col min="12298" max="12542" width="9.109375" style="8"/>
    <col min="12543" max="12543" width="8.6640625" style="8" customWidth="1"/>
    <col min="12544" max="12544" width="9.88671875" style="8" customWidth="1"/>
    <col min="12545" max="12545" width="14.44140625" style="8" customWidth="1"/>
    <col min="12546" max="12546" width="7.33203125" style="8" customWidth="1"/>
    <col min="12547" max="12547" width="5.5546875" style="8" customWidth="1"/>
    <col min="12548" max="12548" width="9" style="8" customWidth="1"/>
    <col min="12549" max="12550" width="9.88671875" style="8" customWidth="1"/>
    <col min="12551" max="12551" width="11.109375" style="8" customWidth="1"/>
    <col min="12552" max="12552" width="2.88671875" style="8" customWidth="1"/>
    <col min="12553" max="12553" width="3.5546875" style="8" customWidth="1"/>
    <col min="12554" max="12798" width="9.109375" style="8"/>
    <col min="12799" max="12799" width="8.6640625" style="8" customWidth="1"/>
    <col min="12800" max="12800" width="9.88671875" style="8" customWidth="1"/>
    <col min="12801" max="12801" width="14.44140625" style="8" customWidth="1"/>
    <col min="12802" max="12802" width="7.33203125" style="8" customWidth="1"/>
    <col min="12803" max="12803" width="5.5546875" style="8" customWidth="1"/>
    <col min="12804" max="12804" width="9" style="8" customWidth="1"/>
    <col min="12805" max="12806" width="9.88671875" style="8" customWidth="1"/>
    <col min="12807" max="12807" width="11.109375" style="8" customWidth="1"/>
    <col min="12808" max="12808" width="2.88671875" style="8" customWidth="1"/>
    <col min="12809" max="12809" width="3.5546875" style="8" customWidth="1"/>
    <col min="12810" max="13054" width="9.109375" style="8"/>
    <col min="13055" max="13055" width="8.6640625" style="8" customWidth="1"/>
    <col min="13056" max="13056" width="9.88671875" style="8" customWidth="1"/>
    <col min="13057" max="13057" width="14.44140625" style="8" customWidth="1"/>
    <col min="13058" max="13058" width="7.33203125" style="8" customWidth="1"/>
    <col min="13059" max="13059" width="5.5546875" style="8" customWidth="1"/>
    <col min="13060" max="13060" width="9" style="8" customWidth="1"/>
    <col min="13061" max="13062" width="9.88671875" style="8" customWidth="1"/>
    <col min="13063" max="13063" width="11.109375" style="8" customWidth="1"/>
    <col min="13064" max="13064" width="2.88671875" style="8" customWidth="1"/>
    <col min="13065" max="13065" width="3.5546875" style="8" customWidth="1"/>
    <col min="13066" max="13310" width="9.109375" style="8"/>
    <col min="13311" max="13311" width="8.6640625" style="8" customWidth="1"/>
    <col min="13312" max="13312" width="9.88671875" style="8" customWidth="1"/>
    <col min="13313" max="13313" width="14.44140625" style="8" customWidth="1"/>
    <col min="13314" max="13314" width="7.33203125" style="8" customWidth="1"/>
    <col min="13315" max="13315" width="5.5546875" style="8" customWidth="1"/>
    <col min="13316" max="13316" width="9" style="8" customWidth="1"/>
    <col min="13317" max="13318" width="9.88671875" style="8" customWidth="1"/>
    <col min="13319" max="13319" width="11.109375" style="8" customWidth="1"/>
    <col min="13320" max="13320" width="2.88671875" style="8" customWidth="1"/>
    <col min="13321" max="13321" width="3.5546875" style="8" customWidth="1"/>
    <col min="13322" max="13566" width="9.109375" style="8"/>
    <col min="13567" max="13567" width="8.6640625" style="8" customWidth="1"/>
    <col min="13568" max="13568" width="9.88671875" style="8" customWidth="1"/>
    <col min="13569" max="13569" width="14.44140625" style="8" customWidth="1"/>
    <col min="13570" max="13570" width="7.33203125" style="8" customWidth="1"/>
    <col min="13571" max="13571" width="5.5546875" style="8" customWidth="1"/>
    <col min="13572" max="13572" width="9" style="8" customWidth="1"/>
    <col min="13573" max="13574" width="9.88671875" style="8" customWidth="1"/>
    <col min="13575" max="13575" width="11.109375" style="8" customWidth="1"/>
    <col min="13576" max="13576" width="2.88671875" style="8" customWidth="1"/>
    <col min="13577" max="13577" width="3.5546875" style="8" customWidth="1"/>
    <col min="13578" max="13822" width="9.109375" style="8"/>
    <col min="13823" max="13823" width="8.6640625" style="8" customWidth="1"/>
    <col min="13824" max="13824" width="9.88671875" style="8" customWidth="1"/>
    <col min="13825" max="13825" width="14.44140625" style="8" customWidth="1"/>
    <col min="13826" max="13826" width="7.33203125" style="8" customWidth="1"/>
    <col min="13827" max="13827" width="5.5546875" style="8" customWidth="1"/>
    <col min="13828" max="13828" width="9" style="8" customWidth="1"/>
    <col min="13829" max="13830" width="9.88671875" style="8" customWidth="1"/>
    <col min="13831" max="13831" width="11.109375" style="8" customWidth="1"/>
    <col min="13832" max="13832" width="2.88671875" style="8" customWidth="1"/>
    <col min="13833" max="13833" width="3.5546875" style="8" customWidth="1"/>
    <col min="13834" max="14078" width="9.109375" style="8"/>
    <col min="14079" max="14079" width="8.6640625" style="8" customWidth="1"/>
    <col min="14080" max="14080" width="9.88671875" style="8" customWidth="1"/>
    <col min="14081" max="14081" width="14.44140625" style="8" customWidth="1"/>
    <col min="14082" max="14082" width="7.33203125" style="8" customWidth="1"/>
    <col min="14083" max="14083" width="5.5546875" style="8" customWidth="1"/>
    <col min="14084" max="14084" width="9" style="8" customWidth="1"/>
    <col min="14085" max="14086" width="9.88671875" style="8" customWidth="1"/>
    <col min="14087" max="14087" width="11.109375" style="8" customWidth="1"/>
    <col min="14088" max="14088" width="2.88671875" style="8" customWidth="1"/>
    <col min="14089" max="14089" width="3.5546875" style="8" customWidth="1"/>
    <col min="14090" max="14334" width="9.109375" style="8"/>
    <col min="14335" max="14335" width="8.6640625" style="8" customWidth="1"/>
    <col min="14336" max="14336" width="9.88671875" style="8" customWidth="1"/>
    <col min="14337" max="14337" width="14.44140625" style="8" customWidth="1"/>
    <col min="14338" max="14338" width="7.33203125" style="8" customWidth="1"/>
    <col min="14339" max="14339" width="5.5546875" style="8" customWidth="1"/>
    <col min="14340" max="14340" width="9" style="8" customWidth="1"/>
    <col min="14341" max="14342" width="9.88671875" style="8" customWidth="1"/>
    <col min="14343" max="14343" width="11.109375" style="8" customWidth="1"/>
    <col min="14344" max="14344" width="2.88671875" style="8" customWidth="1"/>
    <col min="14345" max="14345" width="3.5546875" style="8" customWidth="1"/>
    <col min="14346" max="14590" width="9.109375" style="8"/>
    <col min="14591" max="14591" width="8.6640625" style="8" customWidth="1"/>
    <col min="14592" max="14592" width="9.88671875" style="8" customWidth="1"/>
    <col min="14593" max="14593" width="14.44140625" style="8" customWidth="1"/>
    <col min="14594" max="14594" width="7.33203125" style="8" customWidth="1"/>
    <col min="14595" max="14595" width="5.5546875" style="8" customWidth="1"/>
    <col min="14596" max="14596" width="9" style="8" customWidth="1"/>
    <col min="14597" max="14598" width="9.88671875" style="8" customWidth="1"/>
    <col min="14599" max="14599" width="11.109375" style="8" customWidth="1"/>
    <col min="14600" max="14600" width="2.88671875" style="8" customWidth="1"/>
    <col min="14601" max="14601" width="3.5546875" style="8" customWidth="1"/>
    <col min="14602" max="14846" width="9.109375" style="8"/>
    <col min="14847" max="14847" width="8.6640625" style="8" customWidth="1"/>
    <col min="14848" max="14848" width="9.88671875" style="8" customWidth="1"/>
    <col min="14849" max="14849" width="14.44140625" style="8" customWidth="1"/>
    <col min="14850" max="14850" width="7.33203125" style="8" customWidth="1"/>
    <col min="14851" max="14851" width="5.5546875" style="8" customWidth="1"/>
    <col min="14852" max="14852" width="9" style="8" customWidth="1"/>
    <col min="14853" max="14854" width="9.88671875" style="8" customWidth="1"/>
    <col min="14855" max="14855" width="11.109375" style="8" customWidth="1"/>
    <col min="14856" max="14856" width="2.88671875" style="8" customWidth="1"/>
    <col min="14857" max="14857" width="3.5546875" style="8" customWidth="1"/>
    <col min="14858" max="15102" width="9.109375" style="8"/>
    <col min="15103" max="15103" width="8.6640625" style="8" customWidth="1"/>
    <col min="15104" max="15104" width="9.88671875" style="8" customWidth="1"/>
    <col min="15105" max="15105" width="14.44140625" style="8" customWidth="1"/>
    <col min="15106" max="15106" width="7.33203125" style="8" customWidth="1"/>
    <col min="15107" max="15107" width="5.5546875" style="8" customWidth="1"/>
    <col min="15108" max="15108" width="9" style="8" customWidth="1"/>
    <col min="15109" max="15110" width="9.88671875" style="8" customWidth="1"/>
    <col min="15111" max="15111" width="11.109375" style="8" customWidth="1"/>
    <col min="15112" max="15112" width="2.88671875" style="8" customWidth="1"/>
    <col min="15113" max="15113" width="3.5546875" style="8" customWidth="1"/>
    <col min="15114" max="15358" width="9.109375" style="8"/>
    <col min="15359" max="15359" width="8.6640625" style="8" customWidth="1"/>
    <col min="15360" max="15360" width="9.88671875" style="8" customWidth="1"/>
    <col min="15361" max="15361" width="14.44140625" style="8" customWidth="1"/>
    <col min="15362" max="15362" width="7.33203125" style="8" customWidth="1"/>
    <col min="15363" max="15363" width="5.5546875" style="8" customWidth="1"/>
    <col min="15364" max="15364" width="9" style="8" customWidth="1"/>
    <col min="15365" max="15366" width="9.88671875" style="8" customWidth="1"/>
    <col min="15367" max="15367" width="11.109375" style="8" customWidth="1"/>
    <col min="15368" max="15368" width="2.88671875" style="8" customWidth="1"/>
    <col min="15369" max="15369" width="3.5546875" style="8" customWidth="1"/>
    <col min="15370" max="15614" width="9.109375" style="8"/>
    <col min="15615" max="15615" width="8.6640625" style="8" customWidth="1"/>
    <col min="15616" max="15616" width="9.88671875" style="8" customWidth="1"/>
    <col min="15617" max="15617" width="14.44140625" style="8" customWidth="1"/>
    <col min="15618" max="15618" width="7.33203125" style="8" customWidth="1"/>
    <col min="15619" max="15619" width="5.5546875" style="8" customWidth="1"/>
    <col min="15620" max="15620" width="9" style="8" customWidth="1"/>
    <col min="15621" max="15622" width="9.88671875" style="8" customWidth="1"/>
    <col min="15623" max="15623" width="11.109375" style="8" customWidth="1"/>
    <col min="15624" max="15624" width="2.88671875" style="8" customWidth="1"/>
    <col min="15625" max="15625" width="3.5546875" style="8" customWidth="1"/>
    <col min="15626" max="15870" width="9.109375" style="8"/>
    <col min="15871" max="15871" width="8.6640625" style="8" customWidth="1"/>
    <col min="15872" max="15872" width="9.88671875" style="8" customWidth="1"/>
    <col min="15873" max="15873" width="14.44140625" style="8" customWidth="1"/>
    <col min="15874" max="15874" width="7.33203125" style="8" customWidth="1"/>
    <col min="15875" max="15875" width="5.5546875" style="8" customWidth="1"/>
    <col min="15876" max="15876" width="9" style="8" customWidth="1"/>
    <col min="15877" max="15878" width="9.88671875" style="8" customWidth="1"/>
    <col min="15879" max="15879" width="11.109375" style="8" customWidth="1"/>
    <col min="15880" max="15880" width="2.88671875" style="8" customWidth="1"/>
    <col min="15881" max="15881" width="3.5546875" style="8" customWidth="1"/>
    <col min="15882" max="16126" width="9.109375" style="8"/>
    <col min="16127" max="16127" width="8.6640625" style="8" customWidth="1"/>
    <col min="16128" max="16128" width="9.88671875" style="8" customWidth="1"/>
    <col min="16129" max="16129" width="14.44140625" style="8" customWidth="1"/>
    <col min="16130" max="16130" width="7.33203125" style="8" customWidth="1"/>
    <col min="16131" max="16131" width="5.5546875" style="8" customWidth="1"/>
    <col min="16132" max="16132" width="9" style="8" customWidth="1"/>
    <col min="16133" max="16134" width="9.88671875" style="8" customWidth="1"/>
    <col min="16135" max="16135" width="11.109375" style="8" customWidth="1"/>
    <col min="16136" max="16136" width="2.88671875" style="8" customWidth="1"/>
    <col min="16137" max="16137" width="3.5546875" style="8" customWidth="1"/>
    <col min="16138" max="16384" width="9.109375" style="8"/>
  </cols>
  <sheetData>
    <row r="1" spans="1:8" ht="46.5" customHeight="1" x14ac:dyDescent="0.3">
      <c r="A1" s="143" t="s">
        <v>258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3">
      <c r="A3" s="128" t="s">
        <v>1</v>
      </c>
      <c r="B3" s="128"/>
      <c r="C3" s="128"/>
      <c r="D3" s="128"/>
      <c r="E3" s="142" t="str">
        <f ca="1">TEXT(TODAY(),"DD/MM/YYYY")</f>
        <v>15/07/2025</v>
      </c>
      <c r="F3" s="142"/>
      <c r="G3" s="142"/>
      <c r="H3" s="142"/>
    </row>
    <row r="4" spans="1:8" ht="15" customHeight="1" x14ac:dyDescent="0.3">
      <c r="A4" s="128" t="s">
        <v>2</v>
      </c>
      <c r="B4" s="128"/>
      <c r="C4" s="128"/>
      <c r="D4" s="128"/>
      <c r="E4" s="145" t="s">
        <v>165</v>
      </c>
      <c r="F4" s="145"/>
      <c r="G4" s="145"/>
      <c r="H4" s="145"/>
    </row>
    <row r="5" spans="1:8" x14ac:dyDescent="0.3">
      <c r="A5" s="128" t="s">
        <v>3</v>
      </c>
      <c r="B5" s="128"/>
      <c r="C5" s="128"/>
      <c r="D5" s="128"/>
      <c r="E5" s="142">
        <v>45846</v>
      </c>
      <c r="F5" s="142"/>
      <c r="G5" s="142"/>
      <c r="H5" s="142"/>
    </row>
    <row r="6" spans="1:8" ht="16.5" customHeight="1" x14ac:dyDescent="0.3">
      <c r="A6" s="128" t="s">
        <v>4</v>
      </c>
      <c r="B6" s="128"/>
      <c r="C6" s="128"/>
      <c r="D6" s="128"/>
      <c r="E6" s="140" t="s">
        <v>166</v>
      </c>
      <c r="F6" s="140"/>
      <c r="G6" s="140"/>
      <c r="H6" s="140"/>
    </row>
    <row r="7" spans="1:8" ht="15" customHeight="1" x14ac:dyDescent="0.3">
      <c r="A7" s="128" t="s">
        <v>5</v>
      </c>
      <c r="B7" s="128"/>
      <c r="C7" s="128"/>
      <c r="D7" s="128"/>
      <c r="E7" s="140" t="str">
        <f>E6</f>
        <v>M/s.Mahindra Lifespace Developers limited</v>
      </c>
      <c r="F7" s="140"/>
      <c r="G7" s="140"/>
      <c r="H7" s="140"/>
    </row>
    <row r="8" spans="1:8" x14ac:dyDescent="0.3">
      <c r="A8" s="128" t="s">
        <v>6</v>
      </c>
      <c r="B8" s="128"/>
      <c r="C8" s="128"/>
      <c r="D8" s="128"/>
      <c r="E8" s="144" t="s">
        <v>167</v>
      </c>
      <c r="F8" s="144"/>
      <c r="G8" s="144"/>
      <c r="H8" s="144"/>
    </row>
    <row r="9" spans="1:8" x14ac:dyDescent="0.3">
      <c r="A9" s="128" t="s">
        <v>164</v>
      </c>
      <c r="B9" s="128"/>
      <c r="C9" s="128"/>
      <c r="D9" s="128"/>
      <c r="E9" s="128" t="s">
        <v>289</v>
      </c>
      <c r="F9" s="128"/>
      <c r="G9" s="128"/>
      <c r="H9" s="128"/>
    </row>
    <row r="10" spans="1:8" x14ac:dyDescent="0.3">
      <c r="A10" s="128" t="s">
        <v>275</v>
      </c>
      <c r="B10" s="128"/>
      <c r="C10" s="128"/>
      <c r="D10" s="128"/>
      <c r="E10" s="128" t="s">
        <v>288</v>
      </c>
      <c r="F10" s="128"/>
      <c r="G10" s="128"/>
      <c r="H10" s="128"/>
    </row>
    <row r="11" spans="1:8" x14ac:dyDescent="0.3">
      <c r="A11" s="114" t="s">
        <v>7</v>
      </c>
      <c r="B11" s="114"/>
      <c r="C11" s="114"/>
      <c r="D11" s="114"/>
      <c r="E11" s="114" t="s">
        <v>259</v>
      </c>
      <c r="F11" s="114"/>
      <c r="G11" s="114"/>
      <c r="H11" s="114"/>
    </row>
    <row r="12" spans="1:8" x14ac:dyDescent="0.3">
      <c r="A12" s="128" t="s">
        <v>8</v>
      </c>
      <c r="B12" s="128"/>
      <c r="C12" s="128"/>
      <c r="D12" s="128"/>
      <c r="E12" s="115" t="s">
        <v>225</v>
      </c>
      <c r="F12" s="115"/>
      <c r="G12" s="115"/>
      <c r="H12" s="115"/>
    </row>
    <row r="13" spans="1:8" ht="48.75" customHeight="1" x14ac:dyDescent="0.3">
      <c r="A13" s="128" t="s">
        <v>9</v>
      </c>
      <c r="B13" s="128"/>
      <c r="C13" s="128"/>
      <c r="D13" s="128"/>
      <c r="E13" s="115" t="s">
        <v>260</v>
      </c>
      <c r="F13" s="114"/>
      <c r="G13" s="114"/>
      <c r="H13" s="114"/>
    </row>
    <row r="14" spans="1:8" ht="34.5" customHeight="1" x14ac:dyDescent="0.3">
      <c r="A14" s="140" t="s">
        <v>10</v>
      </c>
      <c r="B14" s="140"/>
      <c r="C14" s="14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Mahindra Alcove, CTS No.95, 95/1 to 5, near J. B. Metal Compound, Saki Vihar Road, Saki, Ghatkopar, Kurla, Mumbai.</v>
      </c>
      <c r="D14" s="140"/>
      <c r="E14" s="140"/>
      <c r="F14" s="140"/>
      <c r="G14" s="140"/>
      <c r="H14" s="140"/>
    </row>
    <row r="15" spans="1:8" ht="15.75" customHeight="1" x14ac:dyDescent="0.3">
      <c r="A15" s="115" t="s">
        <v>213</v>
      </c>
      <c r="B15" s="115"/>
      <c r="C15" s="115" t="s">
        <v>220</v>
      </c>
      <c r="D15" s="115"/>
      <c r="E15" s="115"/>
      <c r="F15" s="115"/>
      <c r="G15" s="115"/>
      <c r="H15" s="115"/>
    </row>
    <row r="16" spans="1:8" ht="15.75" customHeight="1" x14ac:dyDescent="0.3">
      <c r="A16" s="115" t="s">
        <v>11</v>
      </c>
      <c r="B16" s="115"/>
      <c r="C16" s="114" t="s">
        <v>209</v>
      </c>
      <c r="D16" s="114"/>
      <c r="E16" s="115" t="s">
        <v>214</v>
      </c>
      <c r="F16" s="115"/>
      <c r="G16" s="115" t="s">
        <v>169</v>
      </c>
      <c r="H16" s="115"/>
    </row>
    <row r="17" spans="1:8" x14ac:dyDescent="0.3">
      <c r="A17" s="114" t="s">
        <v>13</v>
      </c>
      <c r="B17" s="114"/>
      <c r="C17" s="115" t="s">
        <v>219</v>
      </c>
      <c r="D17" s="115"/>
      <c r="E17" s="115" t="s">
        <v>12</v>
      </c>
      <c r="F17" s="115"/>
      <c r="G17" s="141" t="s">
        <v>218</v>
      </c>
      <c r="H17" s="141"/>
    </row>
    <row r="18" spans="1:8" x14ac:dyDescent="0.3">
      <c r="A18" s="114" t="s">
        <v>106</v>
      </c>
      <c r="B18" s="114"/>
      <c r="C18" s="115" t="s">
        <v>170</v>
      </c>
      <c r="D18" s="115"/>
      <c r="E18" s="115" t="s">
        <v>14</v>
      </c>
      <c r="F18" s="115"/>
      <c r="G18" s="115">
        <v>400072</v>
      </c>
      <c r="H18" s="115"/>
    </row>
    <row r="19" spans="1:8" ht="32.25" customHeight="1" x14ac:dyDescent="0.3">
      <c r="A19" s="114" t="s">
        <v>15</v>
      </c>
      <c r="B19" s="114"/>
      <c r="C19" s="139" t="s">
        <v>211</v>
      </c>
      <c r="D19" s="139"/>
      <c r="E19" s="115" t="s">
        <v>16</v>
      </c>
      <c r="F19" s="115"/>
      <c r="G19" s="115" t="s">
        <v>212</v>
      </c>
      <c r="H19" s="115"/>
    </row>
    <row r="20" spans="1:8" x14ac:dyDescent="0.3">
      <c r="A20" s="140" t="s">
        <v>110</v>
      </c>
      <c r="B20" s="140"/>
      <c r="C20" s="140"/>
      <c r="D20" s="140"/>
      <c r="E20" s="114" t="s">
        <v>17</v>
      </c>
      <c r="F20" s="114"/>
      <c r="G20" s="114"/>
      <c r="H20" s="114"/>
    </row>
    <row r="21" spans="1:8" x14ac:dyDescent="0.3">
      <c r="A21" s="140"/>
      <c r="B21" s="140"/>
      <c r="C21" s="140"/>
      <c r="D21" s="140"/>
      <c r="E21" s="114"/>
      <c r="F21" s="114"/>
      <c r="G21" s="114"/>
      <c r="H21" s="114"/>
    </row>
    <row r="22" spans="1:8" ht="15" customHeight="1" x14ac:dyDescent="0.3">
      <c r="A22" s="140" t="s">
        <v>18</v>
      </c>
      <c r="B22" s="140"/>
      <c r="C22" s="140"/>
      <c r="D22" s="140"/>
      <c r="E22" s="115" t="s">
        <v>19</v>
      </c>
      <c r="F22" s="115"/>
      <c r="G22" s="115"/>
      <c r="H22" s="115"/>
    </row>
    <row r="23" spans="1:8" ht="15" customHeight="1" x14ac:dyDescent="0.3">
      <c r="A23" s="128" t="s">
        <v>20</v>
      </c>
      <c r="B23" s="128"/>
      <c r="C23" s="128"/>
      <c r="D23" s="128"/>
      <c r="E23" s="115" t="s">
        <v>216</v>
      </c>
      <c r="F23" s="115"/>
      <c r="G23" s="115"/>
      <c r="H23" s="115"/>
    </row>
    <row r="24" spans="1:8" x14ac:dyDescent="0.3">
      <c r="A24" s="128" t="s">
        <v>21</v>
      </c>
      <c r="B24" s="128"/>
      <c r="C24" s="128"/>
      <c r="D24" s="128"/>
      <c r="E24" s="115" t="s">
        <v>22</v>
      </c>
      <c r="F24" s="115"/>
      <c r="G24" s="115"/>
      <c r="H24" s="115"/>
    </row>
    <row r="25" spans="1:8" ht="15.75" customHeight="1" x14ac:dyDescent="0.3">
      <c r="A25" s="128" t="s">
        <v>23</v>
      </c>
      <c r="B25" s="128"/>
      <c r="C25" s="128"/>
      <c r="D25" s="128"/>
      <c r="E25" s="115" t="s">
        <v>217</v>
      </c>
      <c r="F25" s="115"/>
      <c r="G25" s="115"/>
      <c r="H25" s="115"/>
    </row>
    <row r="26" spans="1:8" x14ac:dyDescent="0.3">
      <c r="A26" s="128" t="s">
        <v>24</v>
      </c>
      <c r="B26" s="128"/>
      <c r="C26" s="128"/>
      <c r="D26" s="128"/>
      <c r="E26" s="115" t="s">
        <v>25</v>
      </c>
      <c r="F26" s="115"/>
      <c r="G26" s="115"/>
      <c r="H26" s="115"/>
    </row>
    <row r="27" spans="1:8" x14ac:dyDescent="0.3">
      <c r="A27" s="128" t="s">
        <v>115</v>
      </c>
      <c r="B27" s="128"/>
      <c r="C27" s="128"/>
      <c r="D27" s="128"/>
      <c r="E27" s="115" t="s">
        <v>116</v>
      </c>
      <c r="F27" s="115"/>
      <c r="G27" s="115"/>
      <c r="H27" s="115"/>
    </row>
    <row r="28" spans="1:8" ht="15" customHeight="1" x14ac:dyDescent="0.3">
      <c r="A28" s="140" t="s">
        <v>34</v>
      </c>
      <c r="B28" s="140"/>
      <c r="C28" s="140"/>
      <c r="D28" s="140"/>
      <c r="E28" s="145" t="s">
        <v>215</v>
      </c>
      <c r="F28" s="145"/>
      <c r="G28" s="145"/>
      <c r="H28" s="145"/>
    </row>
    <row r="29" spans="1:8" x14ac:dyDescent="0.3">
      <c r="A29" s="140" t="s">
        <v>129</v>
      </c>
      <c r="B29" s="140"/>
      <c r="C29" s="140"/>
      <c r="D29" s="140"/>
      <c r="E29" s="140" t="s">
        <v>35</v>
      </c>
      <c r="F29" s="140"/>
      <c r="G29" s="140"/>
      <c r="H29" s="140"/>
    </row>
    <row r="30" spans="1:8" s="12" customFormat="1" x14ac:dyDescent="0.3">
      <c r="A30" s="161" t="s">
        <v>130</v>
      </c>
      <c r="B30" s="161"/>
      <c r="C30" s="150" t="s">
        <v>30</v>
      </c>
      <c r="D30" s="150"/>
      <c r="E30" s="150"/>
      <c r="F30" s="150" t="s">
        <v>32</v>
      </c>
      <c r="G30" s="150"/>
      <c r="H30" s="150"/>
    </row>
    <row r="31" spans="1:8" s="12" customFormat="1" x14ac:dyDescent="0.3">
      <c r="A31" s="147" t="s">
        <v>26</v>
      </c>
      <c r="B31" s="147" t="s">
        <v>31</v>
      </c>
      <c r="C31" s="149" t="s">
        <v>31</v>
      </c>
      <c r="D31" s="149"/>
      <c r="E31" s="149"/>
      <c r="F31" s="149" t="s">
        <v>210</v>
      </c>
      <c r="G31" s="149"/>
      <c r="H31" s="149"/>
    </row>
    <row r="32" spans="1:8" x14ac:dyDescent="0.3">
      <c r="A32" s="147" t="s">
        <v>27</v>
      </c>
      <c r="B32" s="147" t="s">
        <v>31</v>
      </c>
      <c r="C32" s="149" t="s">
        <v>31</v>
      </c>
      <c r="D32" s="149"/>
      <c r="E32" s="149"/>
      <c r="F32" s="149" t="s">
        <v>209</v>
      </c>
      <c r="G32" s="149"/>
      <c r="H32" s="149"/>
    </row>
    <row r="33" spans="1:8" s="12" customFormat="1" x14ac:dyDescent="0.3">
      <c r="A33" s="147" t="s">
        <v>29</v>
      </c>
      <c r="B33" s="147" t="s">
        <v>31</v>
      </c>
      <c r="C33" s="149" t="s">
        <v>31</v>
      </c>
      <c r="D33" s="149"/>
      <c r="E33" s="149"/>
      <c r="F33" s="149" t="s">
        <v>208</v>
      </c>
      <c r="G33" s="149"/>
      <c r="H33" s="149"/>
    </row>
    <row r="34" spans="1:8" x14ac:dyDescent="0.3">
      <c r="A34" s="147" t="s">
        <v>28</v>
      </c>
      <c r="B34" s="147" t="s">
        <v>31</v>
      </c>
      <c r="C34" s="149" t="s">
        <v>31</v>
      </c>
      <c r="D34" s="149"/>
      <c r="E34" s="149"/>
      <c r="F34" s="149" t="s">
        <v>163</v>
      </c>
      <c r="G34" s="149"/>
      <c r="H34" s="149"/>
    </row>
    <row r="35" spans="1:8" x14ac:dyDescent="0.3">
      <c r="A35" s="128" t="s">
        <v>33</v>
      </c>
      <c r="B35" s="128"/>
      <c r="C35" s="128"/>
      <c r="D35" s="128"/>
      <c r="E35" s="128"/>
      <c r="F35" s="128"/>
      <c r="G35" s="128"/>
      <c r="H35" s="128"/>
    </row>
    <row r="36" spans="1:8" ht="15.75" customHeight="1" x14ac:dyDescent="0.3">
      <c r="A36" s="125" t="s">
        <v>276</v>
      </c>
      <c r="B36" s="125"/>
      <c r="C36" s="64" t="s">
        <v>277</v>
      </c>
      <c r="D36" s="65"/>
      <c r="E36" s="65"/>
      <c r="F36" s="65"/>
      <c r="G36" s="65"/>
      <c r="H36" s="66"/>
    </row>
    <row r="37" spans="1:8" x14ac:dyDescent="0.3">
      <c r="A37" s="125" t="s">
        <v>256</v>
      </c>
      <c r="B37" s="125"/>
      <c r="C37" s="164" t="s">
        <v>257</v>
      </c>
      <c r="D37" s="65"/>
      <c r="E37" s="65"/>
      <c r="F37" s="65"/>
      <c r="G37" s="65"/>
      <c r="H37" s="66"/>
    </row>
    <row r="38" spans="1:8" x14ac:dyDescent="0.3">
      <c r="A38" s="144" t="s">
        <v>36</v>
      </c>
      <c r="B38" s="144"/>
      <c r="C38" s="144"/>
      <c r="D38" s="144"/>
      <c r="E38" s="144"/>
      <c r="F38" s="144"/>
      <c r="G38" s="144"/>
      <c r="H38" s="144"/>
    </row>
    <row r="39" spans="1:8" x14ac:dyDescent="0.3">
      <c r="A39" s="128" t="s">
        <v>37</v>
      </c>
      <c r="B39" s="128"/>
      <c r="C39" s="128"/>
      <c r="D39" s="128"/>
      <c r="E39" s="148">
        <v>8141.37</v>
      </c>
      <c r="F39" s="148"/>
      <c r="G39" s="148"/>
      <c r="H39" s="148"/>
    </row>
    <row r="40" spans="1:8" x14ac:dyDescent="0.3">
      <c r="A40" s="128" t="s">
        <v>38</v>
      </c>
      <c r="B40" s="128"/>
      <c r="C40" s="128"/>
      <c r="D40" s="128"/>
      <c r="E40" s="146">
        <v>1</v>
      </c>
      <c r="F40" s="146"/>
      <c r="G40" s="146"/>
      <c r="H40" s="146"/>
    </row>
    <row r="41" spans="1:8" x14ac:dyDescent="0.3">
      <c r="A41" s="128" t="s">
        <v>39</v>
      </c>
      <c r="B41" s="128"/>
      <c r="C41" s="128"/>
      <c r="D41" s="128"/>
      <c r="E41" s="146">
        <f>E43/E39-E40</f>
        <v>1.9765494013906748</v>
      </c>
      <c r="F41" s="146"/>
      <c r="G41" s="146"/>
      <c r="H41" s="146"/>
    </row>
    <row r="42" spans="1:8" x14ac:dyDescent="0.3">
      <c r="A42" s="128" t="s">
        <v>40</v>
      </c>
      <c r="B42" s="128"/>
      <c r="C42" s="128"/>
      <c r="D42" s="128"/>
      <c r="E42" s="146">
        <f>E40+E41</f>
        <v>2.9765494013906748</v>
      </c>
      <c r="F42" s="146"/>
      <c r="G42" s="146"/>
      <c r="H42" s="146"/>
    </row>
    <row r="43" spans="1:8" x14ac:dyDescent="0.3">
      <c r="A43" s="128" t="s">
        <v>128</v>
      </c>
      <c r="B43" s="128"/>
      <c r="C43" s="128"/>
      <c r="D43" s="128"/>
      <c r="E43" s="162">
        <v>24233.19</v>
      </c>
      <c r="F43" s="162"/>
      <c r="G43" s="162"/>
      <c r="H43" s="162"/>
    </row>
    <row r="44" spans="1:8" x14ac:dyDescent="0.3">
      <c r="A44" s="114" t="s">
        <v>41</v>
      </c>
      <c r="B44" s="114"/>
      <c r="C44" s="114"/>
      <c r="D44" s="114"/>
      <c r="E44" s="114" t="s">
        <v>261</v>
      </c>
      <c r="F44" s="114"/>
      <c r="G44" s="114"/>
      <c r="H44" s="114"/>
    </row>
    <row r="45" spans="1:8" x14ac:dyDescent="0.3">
      <c r="A45" s="144" t="s">
        <v>42</v>
      </c>
      <c r="B45" s="144"/>
      <c r="C45" s="144"/>
      <c r="D45" s="144"/>
      <c r="E45" s="144"/>
      <c r="F45" s="144"/>
      <c r="G45" s="144"/>
      <c r="H45" s="144"/>
    </row>
    <row r="46" spans="1:8" ht="35.25" customHeight="1" x14ac:dyDescent="0.3">
      <c r="A46" s="115" t="s">
        <v>43</v>
      </c>
      <c r="B46" s="115"/>
      <c r="C46" s="139" t="s">
        <v>279</v>
      </c>
      <c r="D46" s="132"/>
      <c r="E46" s="132"/>
      <c r="F46" s="41" t="s">
        <v>44</v>
      </c>
      <c r="G46" s="163">
        <v>44785</v>
      </c>
      <c r="H46" s="163"/>
    </row>
    <row r="47" spans="1:8" ht="31.5" customHeight="1" x14ac:dyDescent="0.3">
      <c r="A47" s="115" t="s">
        <v>45</v>
      </c>
      <c r="B47" s="115"/>
      <c r="C47" s="139" t="str">
        <f>C46</f>
        <v>CHE/ES/2226/L/337(NEW)</v>
      </c>
      <c r="D47" s="139"/>
      <c r="E47" s="139"/>
      <c r="F47" s="41" t="s">
        <v>44</v>
      </c>
      <c r="G47" s="163">
        <v>44785</v>
      </c>
      <c r="H47" s="163"/>
    </row>
    <row r="48" spans="1:8" s="11" customFormat="1" ht="34.5" hidden="1" customHeight="1" x14ac:dyDescent="0.3">
      <c r="A48" s="115" t="s">
        <v>46</v>
      </c>
      <c r="B48" s="115"/>
      <c r="C48" s="139" t="s">
        <v>248</v>
      </c>
      <c r="D48" s="132"/>
      <c r="E48" s="132"/>
      <c r="F48" s="14" t="s">
        <v>44</v>
      </c>
      <c r="G48" s="163">
        <v>44657</v>
      </c>
      <c r="H48" s="163"/>
    </row>
    <row r="49" spans="1:11" s="11" customFormat="1" ht="98.25" hidden="1" customHeight="1" x14ac:dyDescent="0.3">
      <c r="A49" s="115"/>
      <c r="B49" s="115"/>
      <c r="C49" s="139" t="s">
        <v>251</v>
      </c>
      <c r="D49" s="139"/>
      <c r="E49" s="139"/>
      <c r="F49" s="15" t="s">
        <v>124</v>
      </c>
      <c r="G49" s="163">
        <v>44688</v>
      </c>
      <c r="H49" s="163"/>
    </row>
    <row r="50" spans="1:11" s="11" customFormat="1" ht="34.5" customHeight="1" x14ac:dyDescent="0.3">
      <c r="A50" s="115" t="s">
        <v>285</v>
      </c>
      <c r="B50" s="115"/>
      <c r="C50" s="139" t="s">
        <v>263</v>
      </c>
      <c r="D50" s="132"/>
      <c r="E50" s="132"/>
      <c r="F50" s="14" t="s">
        <v>44</v>
      </c>
      <c r="G50" s="163">
        <v>45110</v>
      </c>
      <c r="H50" s="163"/>
    </row>
    <row r="51" spans="1:11" s="11" customFormat="1" ht="112.5" customHeight="1" x14ac:dyDescent="0.3">
      <c r="A51" s="115"/>
      <c r="B51" s="115"/>
      <c r="C51" s="139" t="s">
        <v>264</v>
      </c>
      <c r="D51" s="139"/>
      <c r="E51" s="139"/>
      <c r="F51" s="15" t="s">
        <v>124</v>
      </c>
      <c r="G51" s="163">
        <v>45419</v>
      </c>
      <c r="H51" s="163"/>
    </row>
    <row r="52" spans="1:11" s="11" customFormat="1" ht="34.5" customHeight="1" x14ac:dyDescent="0.3">
      <c r="A52" s="115" t="s">
        <v>284</v>
      </c>
      <c r="B52" s="115"/>
      <c r="C52" s="139" t="s">
        <v>282</v>
      </c>
      <c r="D52" s="132"/>
      <c r="E52" s="132"/>
      <c r="F52" s="14" t="s">
        <v>44</v>
      </c>
      <c r="G52" s="163">
        <v>45251</v>
      </c>
      <c r="H52" s="163"/>
    </row>
    <row r="53" spans="1:11" s="11" customFormat="1" ht="100.8" customHeight="1" x14ac:dyDescent="0.3">
      <c r="A53" s="115"/>
      <c r="B53" s="115"/>
      <c r="C53" s="139" t="s">
        <v>283</v>
      </c>
      <c r="D53" s="139"/>
      <c r="E53" s="139"/>
      <c r="F53" s="15" t="s">
        <v>124</v>
      </c>
      <c r="G53" s="163">
        <v>45419</v>
      </c>
      <c r="H53" s="163"/>
    </row>
    <row r="54" spans="1:11" x14ac:dyDescent="0.3">
      <c r="A54" s="173" t="s">
        <v>47</v>
      </c>
      <c r="B54" s="173"/>
      <c r="C54" s="174" t="s">
        <v>144</v>
      </c>
      <c r="D54" s="175"/>
      <c r="E54" s="175" t="s">
        <v>48</v>
      </c>
      <c r="F54" s="47" t="s">
        <v>44</v>
      </c>
      <c r="G54" s="172" t="s">
        <v>31</v>
      </c>
      <c r="H54" s="172"/>
    </row>
    <row r="55" spans="1:11" x14ac:dyDescent="0.3">
      <c r="A55" s="165" t="s">
        <v>50</v>
      </c>
      <c r="B55" s="165"/>
      <c r="C55" s="165"/>
      <c r="D55" s="165"/>
      <c r="E55" s="165"/>
      <c r="F55" s="165"/>
      <c r="G55" s="165"/>
      <c r="H55" s="165"/>
    </row>
    <row r="56" spans="1:11" x14ac:dyDescent="0.3">
      <c r="A56" s="140" t="s">
        <v>127</v>
      </c>
      <c r="B56" s="140"/>
      <c r="C56" s="140"/>
      <c r="D56" s="128">
        <f>E43</f>
        <v>24233.19</v>
      </c>
      <c r="E56" s="128"/>
      <c r="F56" s="128"/>
      <c r="G56" s="128"/>
      <c r="H56" s="128"/>
    </row>
    <row r="57" spans="1:11" x14ac:dyDescent="0.3">
      <c r="A57" s="115" t="s">
        <v>51</v>
      </c>
      <c r="B57" s="114"/>
      <c r="C57" s="114"/>
      <c r="D57" s="114" t="s">
        <v>281</v>
      </c>
      <c r="E57" s="114"/>
      <c r="F57" s="114"/>
      <c r="G57" s="114"/>
      <c r="H57" s="114"/>
    </row>
    <row r="58" spans="1:11" ht="63.75" customHeight="1" x14ac:dyDescent="0.3">
      <c r="A58" s="115" t="s">
        <v>52</v>
      </c>
      <c r="B58" s="114"/>
      <c r="C58" s="114"/>
      <c r="D58" s="115" t="s">
        <v>262</v>
      </c>
      <c r="E58" s="114"/>
      <c r="F58" s="114"/>
      <c r="G58" s="114"/>
      <c r="H58" s="114"/>
    </row>
    <row r="59" spans="1:11" ht="64.5" customHeight="1" x14ac:dyDescent="0.3">
      <c r="A59" s="115" t="s">
        <v>125</v>
      </c>
      <c r="B59" s="114"/>
      <c r="C59" s="114"/>
      <c r="D59" s="115" t="s">
        <v>262</v>
      </c>
      <c r="E59" s="114"/>
      <c r="F59" s="114"/>
      <c r="G59" s="114"/>
      <c r="H59" s="114"/>
    </row>
    <row r="60" spans="1:11" ht="15.75" customHeight="1" x14ac:dyDescent="0.3">
      <c r="A60" s="114" t="s">
        <v>49</v>
      </c>
      <c r="B60" s="114"/>
      <c r="C60" s="114"/>
      <c r="D60" s="115" t="s">
        <v>168</v>
      </c>
      <c r="E60" s="115"/>
      <c r="F60" s="115"/>
      <c r="G60" s="115"/>
      <c r="H60" s="115"/>
    </row>
    <row r="61" spans="1:11" ht="15.75" customHeight="1" x14ac:dyDescent="0.3">
      <c r="A61" s="114" t="s">
        <v>121</v>
      </c>
      <c r="B61" s="114"/>
      <c r="C61" s="114"/>
      <c r="D61" s="115" t="s">
        <v>122</v>
      </c>
      <c r="E61" s="115"/>
      <c r="F61" s="115"/>
      <c r="G61" s="115"/>
      <c r="H61" s="115"/>
    </row>
    <row r="62" spans="1:11" ht="15.75" customHeight="1" x14ac:dyDescent="0.3">
      <c r="A62" s="114" t="s">
        <v>123</v>
      </c>
      <c r="B62" s="114"/>
      <c r="C62" s="114"/>
      <c r="D62" s="115" t="s">
        <v>31</v>
      </c>
      <c r="E62" s="115"/>
      <c r="F62" s="115"/>
      <c r="G62" s="115"/>
      <c r="H62" s="115"/>
      <c r="J62" s="20"/>
      <c r="K62" s="20"/>
    </row>
    <row r="63" spans="1:11" ht="15.75" customHeight="1" thickBot="1" x14ac:dyDescent="0.35">
      <c r="A63" s="114" t="s">
        <v>120</v>
      </c>
      <c r="B63" s="114"/>
      <c r="C63" s="114"/>
      <c r="D63" s="115" t="str">
        <f ca="1">(IF(G82&gt;95%,"Nothing",IF(G82&gt;0%,"Cement, Aggregate, Steel, etc",IF(G82=0%,"Work not yet Started"))))</f>
        <v>Cement, Aggregate, Steel, etc</v>
      </c>
      <c r="E63" s="115"/>
      <c r="F63" s="115"/>
      <c r="G63" s="115"/>
      <c r="H63" s="115"/>
      <c r="J63" s="20"/>
      <c r="K63" s="20"/>
    </row>
    <row r="64" spans="1:11" ht="15.75" customHeight="1" x14ac:dyDescent="0.3">
      <c r="A64" s="133" t="s">
        <v>228</v>
      </c>
      <c r="B64" s="134"/>
      <c r="C64" s="166" t="s">
        <v>265</v>
      </c>
      <c r="D64" s="167"/>
      <c r="E64" s="167"/>
      <c r="F64" s="167"/>
      <c r="G64" s="167"/>
      <c r="H64" s="168"/>
      <c r="I64" s="5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completed, RCC upto 13 Slab, Brickwork upto 11 Floor, Internal Plaster upto 8 Floor, External Plaster upto 8 Floor Completed</v>
      </c>
      <c r="J64" s="23"/>
      <c r="K64" s="23"/>
    </row>
    <row r="65" spans="1:11" x14ac:dyDescent="0.3">
      <c r="A65" s="22" t="s">
        <v>103</v>
      </c>
      <c r="B65" s="54">
        <v>2</v>
      </c>
      <c r="C65" s="54" t="s">
        <v>105</v>
      </c>
      <c r="D65" s="54">
        <v>2</v>
      </c>
      <c r="E65" s="54" t="s">
        <v>104</v>
      </c>
      <c r="F65" s="54">
        <v>0</v>
      </c>
      <c r="G65" s="54" t="s">
        <v>114</v>
      </c>
      <c r="H65" s="42">
        <f ca="1">--TRIM(RIGHT(SUBSTITUTE(LEFT(C64,_xlfn.AGGREGATE(16,6,FIND({0,1,2,3,4,5,6,7,8,9},C64,ROW(INDIRECT("1:"&amp;LEN(C64)))),1))," ",REPT(" ",LEN(C64))),LEN(C64)))</f>
        <v>16</v>
      </c>
      <c r="I65" s="20"/>
      <c r="J65" s="24"/>
      <c r="K65" s="24"/>
    </row>
    <row r="66" spans="1:11" ht="48" customHeight="1" x14ac:dyDescent="0.3">
      <c r="A66" s="130" t="s">
        <v>126</v>
      </c>
      <c r="B66" s="131"/>
      <c r="C66" s="173" t="str">
        <f ca="1">I64</f>
        <v>Excavation work Completed. Plinth work completed, RCC upto 13 Slab, Brickwork upto 11 Floor, Internal Plaster upto 8 Floor, External Plaster upto 8 Floor Completed</v>
      </c>
      <c r="D66" s="173"/>
      <c r="E66" s="173"/>
      <c r="F66" s="173"/>
      <c r="G66" s="173"/>
      <c r="H66" s="176"/>
      <c r="I66" s="20" t="s">
        <v>143</v>
      </c>
      <c r="J66" s="24"/>
      <c r="K66" s="24"/>
    </row>
    <row r="67" spans="1:11" ht="31.2" x14ac:dyDescent="0.3">
      <c r="A67" s="126" t="s">
        <v>53</v>
      </c>
      <c r="B67" s="127"/>
      <c r="C67" s="43" t="s">
        <v>229</v>
      </c>
      <c r="D67" s="43" t="s">
        <v>117</v>
      </c>
      <c r="E67" s="127" t="s">
        <v>119</v>
      </c>
      <c r="F67" s="127"/>
      <c r="G67" s="127" t="s">
        <v>118</v>
      </c>
      <c r="H67" s="129"/>
      <c r="I67" s="56" t="s">
        <v>230</v>
      </c>
      <c r="J67" s="25">
        <f ca="1">H65*25%</f>
        <v>4</v>
      </c>
      <c r="K67" s="25"/>
    </row>
    <row r="68" spans="1:11" x14ac:dyDescent="0.3">
      <c r="A68" s="126" t="s">
        <v>231</v>
      </c>
      <c r="B68" s="127"/>
      <c r="C68" s="44">
        <f ca="1">J69</f>
        <v>16</v>
      </c>
      <c r="D68" s="52">
        <f ca="1">((100/H65)*C68)/100</f>
        <v>1</v>
      </c>
      <c r="E68" s="135">
        <f ca="1">(((C69/H65*10)+(40/(D65+F65+H65)*C70)+(7.5/(H65)*C71)+(7.5/(H65)*C72)+(10/H65*C73)+(10/H65*C74)+(5/H65*C75)+(5/H65*C76)+(5/H65*C77))/100)</f>
        <v>0.52795138888888882</v>
      </c>
      <c r="F68" s="135"/>
      <c r="G68" s="135">
        <f ca="1">((((C68/H65)*20)+((C69/H65)*25)+(30/(H65+F65+D65)*C70)+(5/H65*C71)+(5/H65*C72)+(5/H65*C73)+(5/H65*C74)+(0/H65*C75)+(0/H65*C76)+(5/H65*C77))/100)</f>
        <v>0.75104166666666672</v>
      </c>
      <c r="H68" s="136"/>
      <c r="I68" s="56" t="s">
        <v>137</v>
      </c>
      <c r="J68" s="57">
        <f ca="1">H65*50%</f>
        <v>8</v>
      </c>
      <c r="K68" s="25"/>
    </row>
    <row r="69" spans="1:11" x14ac:dyDescent="0.3">
      <c r="A69" s="126" t="s">
        <v>54</v>
      </c>
      <c r="B69" s="127"/>
      <c r="C69" s="45">
        <f ca="1">J77</f>
        <v>16</v>
      </c>
      <c r="D69" s="52">
        <f ca="1">((100/H65)*C69)/100</f>
        <v>1</v>
      </c>
      <c r="E69" s="135"/>
      <c r="F69" s="135"/>
      <c r="G69" s="135"/>
      <c r="H69" s="136"/>
      <c r="I69" s="56" t="s">
        <v>138</v>
      </c>
      <c r="J69" s="57">
        <f ca="1">H65</f>
        <v>16</v>
      </c>
      <c r="K69" s="26">
        <v>0.02</v>
      </c>
    </row>
    <row r="70" spans="1:11" x14ac:dyDescent="0.3">
      <c r="A70" s="169" t="s">
        <v>232</v>
      </c>
      <c r="B70" s="149"/>
      <c r="C70" s="45">
        <v>13</v>
      </c>
      <c r="D70" s="52">
        <f ca="1">((100/(D65+F65+H65))*C70)/100</f>
        <v>0.7222222222222221</v>
      </c>
      <c r="E70" s="135"/>
      <c r="F70" s="135"/>
      <c r="G70" s="135"/>
      <c r="H70" s="136"/>
      <c r="I70" s="56" t="s">
        <v>139</v>
      </c>
      <c r="J70" s="58">
        <f ca="1">(IF(B65&gt;1,(H65/(B65+2)),H65/4))</f>
        <v>4</v>
      </c>
      <c r="K70" s="26">
        <v>0.04</v>
      </c>
    </row>
    <row r="71" spans="1:11" x14ac:dyDescent="0.3">
      <c r="A71" s="126" t="s">
        <v>233</v>
      </c>
      <c r="B71" s="127" t="s">
        <v>234</v>
      </c>
      <c r="C71" s="45">
        <f>C70-2</f>
        <v>11</v>
      </c>
      <c r="D71" s="52">
        <f ca="1">((100/H65)*C71)/100</f>
        <v>0.6875</v>
      </c>
      <c r="E71" s="135"/>
      <c r="F71" s="135"/>
      <c r="G71" s="135"/>
      <c r="H71" s="136"/>
      <c r="I71" s="56" t="s">
        <v>140</v>
      </c>
      <c r="J71" s="58">
        <f ca="1">(IF(B65&gt;1,(H65/(B65+2)+J70),H65/4+J70))</f>
        <v>8</v>
      </c>
      <c r="K71" s="26">
        <v>0.08</v>
      </c>
    </row>
    <row r="72" spans="1:11" x14ac:dyDescent="0.3">
      <c r="A72" s="126" t="s">
        <v>235</v>
      </c>
      <c r="B72" s="127" t="s">
        <v>234</v>
      </c>
      <c r="C72" s="45">
        <v>8</v>
      </c>
      <c r="D72" s="52">
        <f ca="1">((100/H65)*C72)/100</f>
        <v>0.5</v>
      </c>
      <c r="E72" s="135"/>
      <c r="F72" s="135"/>
      <c r="G72" s="135"/>
      <c r="H72" s="136"/>
      <c r="I72" s="56" t="s">
        <v>236</v>
      </c>
      <c r="J72" s="58">
        <f ca="1">(IF(B65&gt;1,(H65/(B65+2)+J71),0))</f>
        <v>12</v>
      </c>
      <c r="K72" s="26">
        <v>0.15</v>
      </c>
    </row>
    <row r="73" spans="1:11" x14ac:dyDescent="0.3">
      <c r="A73" s="126" t="s">
        <v>237</v>
      </c>
      <c r="B73" s="127" t="s">
        <v>238</v>
      </c>
      <c r="C73" s="45">
        <v>8</v>
      </c>
      <c r="D73" s="52">
        <f ca="1">((100/(H65))*C73)/100</f>
        <v>0.5</v>
      </c>
      <c r="E73" s="135"/>
      <c r="F73" s="135"/>
      <c r="G73" s="135"/>
      <c r="H73" s="136"/>
      <c r="I73" s="56" t="s">
        <v>239</v>
      </c>
      <c r="J73" s="58">
        <f>(IF(B65&gt;2,(H65/(B65+2)+J72),0))</f>
        <v>0</v>
      </c>
      <c r="K73" s="26">
        <v>0.04</v>
      </c>
    </row>
    <row r="74" spans="1:11" x14ac:dyDescent="0.3">
      <c r="A74" s="126" t="s">
        <v>240</v>
      </c>
      <c r="B74" s="127" t="s">
        <v>240</v>
      </c>
      <c r="C74" s="45">
        <v>0</v>
      </c>
      <c r="D74" s="52">
        <f ca="1">((100/H65)*C74)/100</f>
        <v>0</v>
      </c>
      <c r="E74" s="135"/>
      <c r="F74" s="135"/>
      <c r="G74" s="135"/>
      <c r="H74" s="136"/>
      <c r="I74" s="56" t="s">
        <v>241</v>
      </c>
      <c r="J74" s="59">
        <f>(IF(B65&gt;3,(H65/(B65+2)+J73),0))</f>
        <v>0</v>
      </c>
      <c r="K74" s="26">
        <v>0.08</v>
      </c>
    </row>
    <row r="75" spans="1:11" x14ac:dyDescent="0.3">
      <c r="A75" s="126" t="s">
        <v>242</v>
      </c>
      <c r="B75" s="127"/>
      <c r="C75" s="45">
        <v>0</v>
      </c>
      <c r="D75" s="52">
        <f ca="1">((100/H65)*C75)/100</f>
        <v>0</v>
      </c>
      <c r="E75" s="135"/>
      <c r="F75" s="135"/>
      <c r="G75" s="135"/>
      <c r="H75" s="136"/>
      <c r="I75" s="56" t="s">
        <v>243</v>
      </c>
      <c r="J75" s="58">
        <f>(IF(B65&gt;4,(H65/(B65+2)+J74),0))</f>
        <v>0</v>
      </c>
      <c r="K75" s="26">
        <v>0.15</v>
      </c>
    </row>
    <row r="76" spans="1:11" ht="15" customHeight="1" x14ac:dyDescent="0.3">
      <c r="A76" s="126" t="s">
        <v>244</v>
      </c>
      <c r="B76" s="127" t="s">
        <v>244</v>
      </c>
      <c r="C76" s="44">
        <v>0</v>
      </c>
      <c r="D76" s="52">
        <f ca="1">((100/(H65))*C76)/100</f>
        <v>0</v>
      </c>
      <c r="E76" s="135"/>
      <c r="F76" s="135"/>
      <c r="G76" s="135"/>
      <c r="H76" s="136"/>
      <c r="I76" s="56" t="s">
        <v>141</v>
      </c>
      <c r="J76" s="58">
        <f>(IF(B65=1,(H65/(B65+3)+J71),IF(B65=0,(H65/4+J71),IF(B65&gt;1,0))))</f>
        <v>0</v>
      </c>
      <c r="K76" s="26">
        <v>0.2</v>
      </c>
    </row>
    <row r="77" spans="1:11" ht="16.2" thickBot="1" x14ac:dyDescent="0.35">
      <c r="A77" s="170" t="s">
        <v>245</v>
      </c>
      <c r="B77" s="171"/>
      <c r="C77" s="46">
        <v>0</v>
      </c>
      <c r="D77" s="53">
        <f ca="1">((100/(H65))*C77)/100</f>
        <v>0</v>
      </c>
      <c r="E77" s="137"/>
      <c r="F77" s="137"/>
      <c r="G77" s="137"/>
      <c r="H77" s="138"/>
      <c r="I77" s="60" t="s">
        <v>142</v>
      </c>
      <c r="J77" s="61">
        <f ca="1">(IF(B65&gt;1.5,(H65/(B65+2)+J71+MAX(0,J72-J71)+MAX(0,J73-J72)+MAX(0,J74-J73)+MAX(0,J75-J74)+MAX(0,J76-J75)),IF(B65=1,(H65/(B65+3)+J76),IF(B65=0,H65/4+J76))))</f>
        <v>16</v>
      </c>
      <c r="K77" s="27">
        <v>0.3</v>
      </c>
    </row>
    <row r="78" spans="1:11" ht="15.75" customHeight="1" x14ac:dyDescent="0.3">
      <c r="A78" s="133" t="s">
        <v>228</v>
      </c>
      <c r="B78" s="134"/>
      <c r="C78" s="166" t="s">
        <v>286</v>
      </c>
      <c r="D78" s="167"/>
      <c r="E78" s="167"/>
      <c r="F78" s="167"/>
      <c r="G78" s="167"/>
      <c r="H78" s="168"/>
      <c r="I78" s="55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Plinth, RCC, Brick, Plaster, Flooring, Painting work Completed. Finishing work is in process.</v>
      </c>
      <c r="J78" s="23"/>
      <c r="K78" s="23"/>
    </row>
    <row r="79" spans="1:11" x14ac:dyDescent="0.3">
      <c r="A79" s="22" t="s">
        <v>103</v>
      </c>
      <c r="B79" s="54">
        <v>1</v>
      </c>
      <c r="C79" s="54" t="s">
        <v>105</v>
      </c>
      <c r="D79" s="54">
        <v>3</v>
      </c>
      <c r="E79" s="54" t="s">
        <v>104</v>
      </c>
      <c r="F79" s="54">
        <v>0</v>
      </c>
      <c r="G79" s="54" t="s">
        <v>114</v>
      </c>
      <c r="H79" s="42">
        <f ca="1">--TRIM(RIGHT(SUBSTITUTE(LEFT(C78,_xlfn.AGGREGATE(16,6,FIND({0,1,2,3,4,5,6,7,8,9},C78,ROW(INDIRECT("1:"&amp;LEN(C78)))),1))," ",REPT(" ",LEN(C78))),LEN(C78)))</f>
        <v>16</v>
      </c>
      <c r="I79" s="20"/>
      <c r="J79" s="24"/>
      <c r="K79" s="24"/>
    </row>
    <row r="80" spans="1:11" ht="35.25" customHeight="1" x14ac:dyDescent="0.3">
      <c r="A80" s="130" t="s">
        <v>126</v>
      </c>
      <c r="B80" s="131"/>
      <c r="C80" s="173" t="str">
        <f ca="1">I78</f>
        <v>Plinth, RCC, Brick, Plaster, Flooring, Painting work Completed. Finishing work is in process.</v>
      </c>
      <c r="D80" s="173"/>
      <c r="E80" s="173"/>
      <c r="F80" s="173"/>
      <c r="G80" s="173"/>
      <c r="H80" s="176"/>
      <c r="I80" s="20" t="s">
        <v>143</v>
      </c>
      <c r="J80" s="24"/>
      <c r="K80" s="24"/>
    </row>
    <row r="81" spans="1:11" ht="31.2" x14ac:dyDescent="0.3">
      <c r="A81" s="126" t="s">
        <v>53</v>
      </c>
      <c r="B81" s="127"/>
      <c r="C81" s="43" t="s">
        <v>229</v>
      </c>
      <c r="D81" s="43" t="s">
        <v>117</v>
      </c>
      <c r="E81" s="127" t="s">
        <v>119</v>
      </c>
      <c r="F81" s="127"/>
      <c r="G81" s="127" t="s">
        <v>118</v>
      </c>
      <c r="H81" s="129"/>
      <c r="I81" s="56" t="s">
        <v>230</v>
      </c>
      <c r="J81" s="25">
        <f ca="1">H79*25%</f>
        <v>4</v>
      </c>
      <c r="K81" s="25"/>
    </row>
    <row r="82" spans="1:11" x14ac:dyDescent="0.3">
      <c r="A82" s="126" t="s">
        <v>231</v>
      </c>
      <c r="B82" s="127"/>
      <c r="C82" s="44">
        <v>16</v>
      </c>
      <c r="D82" s="52">
        <f ca="1">((100/H79)*C82)/100</f>
        <v>1</v>
      </c>
      <c r="E82" s="135">
        <f ca="1">(((C83/H79*10)+(40/(D79+F79+H79)*C84)+(7.5/(H79)*C85)+(7.5/(H79)*C86)+(10/H79*C87)+(10/H79*C88)+(5/H79*C89)+(5/H79*C90)+(5/H79*C91))/100)</f>
        <v>0.9375</v>
      </c>
      <c r="F82" s="135"/>
      <c r="G82" s="135">
        <f ca="1">((((C82/H79)*20)+((C83/H79)*25)+(30/(H79+F79+D79)*C84)+(5/H79*C85)+(5/H79*C86)+(5/H79*C87)+(5/H79*C88)+(0/H79*C89)+(0/H79*C90)+(5/H79*C91))/100)</f>
        <v>0.95</v>
      </c>
      <c r="H82" s="136"/>
      <c r="I82" s="56" t="s">
        <v>137</v>
      </c>
      <c r="J82" s="57">
        <f ca="1">H79*50%</f>
        <v>8</v>
      </c>
      <c r="K82" s="25"/>
    </row>
    <row r="83" spans="1:11" x14ac:dyDescent="0.3">
      <c r="A83" s="126" t="s">
        <v>54</v>
      </c>
      <c r="B83" s="127"/>
      <c r="C83" s="45">
        <f ca="1">J91</f>
        <v>16</v>
      </c>
      <c r="D83" s="52">
        <f ca="1">((100/H79)*C83)/100</f>
        <v>1</v>
      </c>
      <c r="E83" s="135"/>
      <c r="F83" s="135"/>
      <c r="G83" s="135"/>
      <c r="H83" s="136"/>
      <c r="I83" s="56" t="s">
        <v>138</v>
      </c>
      <c r="J83" s="57">
        <f ca="1">H79</f>
        <v>16</v>
      </c>
      <c r="K83" s="26">
        <v>0.02</v>
      </c>
    </row>
    <row r="84" spans="1:11" x14ac:dyDescent="0.3">
      <c r="A84" s="169" t="s">
        <v>232</v>
      </c>
      <c r="B84" s="149"/>
      <c r="C84" s="45">
        <f>D79+F79+16</f>
        <v>19</v>
      </c>
      <c r="D84" s="52">
        <f ca="1">((100/(D79+F79+H79))*C84)/100</f>
        <v>1</v>
      </c>
      <c r="E84" s="135"/>
      <c r="F84" s="135"/>
      <c r="G84" s="135"/>
      <c r="H84" s="136"/>
      <c r="I84" s="56" t="s">
        <v>139</v>
      </c>
      <c r="J84" s="58">
        <f ca="1">(IF(B79&gt;1,(H79/(B79+2)),H79/4))</f>
        <v>4</v>
      </c>
      <c r="K84" s="26">
        <v>0.04</v>
      </c>
    </row>
    <row r="85" spans="1:11" x14ac:dyDescent="0.3">
      <c r="A85" s="126" t="s">
        <v>233</v>
      </c>
      <c r="B85" s="127" t="s">
        <v>234</v>
      </c>
      <c r="C85" s="45">
        <f>C84-D79</f>
        <v>16</v>
      </c>
      <c r="D85" s="52">
        <f ca="1">((100/H79)*C85)/100</f>
        <v>1</v>
      </c>
      <c r="E85" s="135"/>
      <c r="F85" s="135"/>
      <c r="G85" s="135"/>
      <c r="H85" s="136"/>
      <c r="I85" s="56" t="s">
        <v>140</v>
      </c>
      <c r="J85" s="58">
        <f ca="1">(IF(B79&gt;1,(H79/(B79+2)+J84),H79/4+J84))</f>
        <v>8</v>
      </c>
      <c r="K85" s="26">
        <v>0.08</v>
      </c>
    </row>
    <row r="86" spans="1:11" x14ac:dyDescent="0.3">
      <c r="A86" s="126" t="s">
        <v>235</v>
      </c>
      <c r="B86" s="127" t="s">
        <v>234</v>
      </c>
      <c r="C86" s="45">
        <f>C85-D80</f>
        <v>16</v>
      </c>
      <c r="D86" s="52">
        <f ca="1">((100/H79)*C86)/100</f>
        <v>1</v>
      </c>
      <c r="E86" s="135"/>
      <c r="F86" s="135"/>
      <c r="G86" s="135"/>
      <c r="H86" s="136"/>
      <c r="I86" s="56" t="s">
        <v>236</v>
      </c>
      <c r="J86" s="58">
        <f>(IF(B79&gt;1,(H79/(B79+2)+J85),0))</f>
        <v>0</v>
      </c>
      <c r="K86" s="26">
        <v>0.15</v>
      </c>
    </row>
    <row r="87" spans="1:11" x14ac:dyDescent="0.3">
      <c r="A87" s="126" t="s">
        <v>237</v>
      </c>
      <c r="B87" s="127" t="s">
        <v>238</v>
      </c>
      <c r="C87" s="45">
        <v>16</v>
      </c>
      <c r="D87" s="52">
        <f ca="1">((100/(H79))*C87)/100</f>
        <v>1</v>
      </c>
      <c r="E87" s="135"/>
      <c r="F87" s="135"/>
      <c r="G87" s="135"/>
      <c r="H87" s="136"/>
      <c r="I87" s="56" t="s">
        <v>239</v>
      </c>
      <c r="J87" s="58">
        <f>(IF(B79&gt;2,(H79/(B79+2)+J86),0))</f>
        <v>0</v>
      </c>
      <c r="K87" s="26">
        <v>0.04</v>
      </c>
    </row>
    <row r="88" spans="1:11" x14ac:dyDescent="0.3">
      <c r="A88" s="126" t="s">
        <v>240</v>
      </c>
      <c r="B88" s="127" t="s">
        <v>240</v>
      </c>
      <c r="C88" s="44">
        <v>16</v>
      </c>
      <c r="D88" s="52">
        <f ca="1">((100/H79)*C88)/100</f>
        <v>1</v>
      </c>
      <c r="E88" s="135"/>
      <c r="F88" s="135"/>
      <c r="G88" s="135"/>
      <c r="H88" s="136"/>
      <c r="I88" s="56" t="s">
        <v>241</v>
      </c>
      <c r="J88" s="59">
        <f>(IF(B79&gt;3,(H79/(B79+2)+J87),0))</f>
        <v>0</v>
      </c>
      <c r="K88" s="26">
        <v>0.08</v>
      </c>
    </row>
    <row r="89" spans="1:11" x14ac:dyDescent="0.3">
      <c r="A89" s="126" t="s">
        <v>242</v>
      </c>
      <c r="B89" s="127"/>
      <c r="C89" s="44">
        <v>15</v>
      </c>
      <c r="D89" s="52">
        <f ca="1">((100/H79)*C89)/100</f>
        <v>0.9375</v>
      </c>
      <c r="E89" s="135"/>
      <c r="F89" s="135"/>
      <c r="G89" s="135"/>
      <c r="H89" s="136"/>
      <c r="I89" s="56" t="s">
        <v>243</v>
      </c>
      <c r="J89" s="58">
        <f>(IF(B79&gt;4,(H79/(B79+2)+J88),0))</f>
        <v>0</v>
      </c>
      <c r="K89" s="26">
        <v>0.15</v>
      </c>
    </row>
    <row r="90" spans="1:11" ht="15" customHeight="1" x14ac:dyDescent="0.3">
      <c r="A90" s="126" t="s">
        <v>244</v>
      </c>
      <c r="B90" s="127" t="s">
        <v>244</v>
      </c>
      <c r="C90" s="44">
        <v>13</v>
      </c>
      <c r="D90" s="52">
        <f ca="1">((100/(H79))*C90)/100</f>
        <v>0.8125</v>
      </c>
      <c r="E90" s="135"/>
      <c r="F90" s="135"/>
      <c r="G90" s="135"/>
      <c r="H90" s="136"/>
      <c r="I90" s="56" t="s">
        <v>141</v>
      </c>
      <c r="J90" s="58">
        <f ca="1">(IF(B79=1,(H79/(B79+3)+J85),IF(B79=0,(H79/4+J85),IF(B79&gt;1,0))))</f>
        <v>12</v>
      </c>
      <c r="K90" s="26">
        <v>0.2</v>
      </c>
    </row>
    <row r="91" spans="1:11" ht="16.2" thickBot="1" x14ac:dyDescent="0.35">
      <c r="A91" s="170" t="s">
        <v>245</v>
      </c>
      <c r="B91" s="171"/>
      <c r="C91" s="46">
        <v>0</v>
      </c>
      <c r="D91" s="53">
        <f ca="1">((100/(H79))*C91)/100</f>
        <v>0</v>
      </c>
      <c r="E91" s="137"/>
      <c r="F91" s="137"/>
      <c r="G91" s="137"/>
      <c r="H91" s="138"/>
      <c r="I91" s="60" t="s">
        <v>142</v>
      </c>
      <c r="J91" s="61">
        <f ca="1">(IF(B79&gt;1.5,(H79/(B79+2)+J85+MAX(0,J86-J85)+MAX(0,J87-J86)+MAX(0,J88-J87)+MAX(0,J89-J88)+MAX(0,J90-J89)),IF(B79=1,(H79/(B79+3)+J90),IF(B79=0,H79/4+J90))))</f>
        <v>16</v>
      </c>
      <c r="K91" s="27">
        <v>0.3</v>
      </c>
    </row>
    <row r="92" spans="1:11" x14ac:dyDescent="0.3">
      <c r="A92" s="177" t="s">
        <v>156</v>
      </c>
      <c r="B92" s="178"/>
      <c r="C92" s="178"/>
      <c r="D92" s="178"/>
      <c r="E92" s="179"/>
      <c r="F92" s="177" t="str">
        <f ca="1">(IF(G82="100%","Yes",IF(G82&gt;0%,"Under Construction",IF(G82=0%,"Work not yet Started"))))</f>
        <v>Under Construction</v>
      </c>
      <c r="G92" s="178"/>
      <c r="H92" s="179"/>
    </row>
    <row r="93" spans="1:11" x14ac:dyDescent="0.3">
      <c r="A93" s="128" t="s">
        <v>55</v>
      </c>
      <c r="B93" s="128"/>
      <c r="C93" s="128"/>
      <c r="D93" s="128"/>
      <c r="E93" s="128"/>
      <c r="F93" s="128"/>
      <c r="G93" s="128"/>
      <c r="H93" s="128"/>
    </row>
    <row r="94" spans="1:11" ht="15" customHeight="1" x14ac:dyDescent="0.3">
      <c r="A94" s="131" t="s">
        <v>107</v>
      </c>
      <c r="B94" s="131"/>
      <c r="C94" s="173" t="s">
        <v>108</v>
      </c>
      <c r="D94" s="173"/>
      <c r="E94" s="173"/>
      <c r="F94" s="173"/>
      <c r="G94" s="173"/>
      <c r="H94" s="173"/>
    </row>
    <row r="95" spans="1:11" x14ac:dyDescent="0.3">
      <c r="A95" s="144" t="s">
        <v>56</v>
      </c>
      <c r="B95" s="144"/>
      <c r="C95" s="144"/>
      <c r="D95" s="144"/>
      <c r="E95" s="144"/>
      <c r="F95" s="144"/>
      <c r="G95" s="144"/>
      <c r="H95" s="144"/>
    </row>
    <row r="96" spans="1:11" x14ac:dyDescent="0.3">
      <c r="A96" s="128" t="s">
        <v>221</v>
      </c>
      <c r="B96" s="128"/>
      <c r="C96" s="128"/>
      <c r="D96" s="128"/>
      <c r="E96" s="128"/>
      <c r="F96" s="175">
        <v>17000</v>
      </c>
      <c r="G96" s="175"/>
      <c r="H96" s="175"/>
    </row>
    <row r="97" spans="1:8" s="13" customFormat="1" hidden="1" x14ac:dyDescent="0.25">
      <c r="A97" s="128" t="s">
        <v>131</v>
      </c>
      <c r="B97" s="128"/>
      <c r="C97" s="128"/>
      <c r="D97" s="128"/>
      <c r="E97" s="128"/>
      <c r="F97" s="132" t="s">
        <v>31</v>
      </c>
      <c r="G97" s="132"/>
      <c r="H97" s="132"/>
    </row>
    <row r="98" spans="1:8" s="13" customFormat="1" hidden="1" x14ac:dyDescent="0.25">
      <c r="A98" s="128" t="s">
        <v>132</v>
      </c>
      <c r="B98" s="128"/>
      <c r="C98" s="128"/>
      <c r="D98" s="128"/>
      <c r="E98" s="128"/>
      <c r="F98" s="132" t="s">
        <v>31</v>
      </c>
      <c r="G98" s="132"/>
      <c r="H98" s="132"/>
    </row>
    <row r="99" spans="1:8" s="13" customFormat="1" hidden="1" x14ac:dyDescent="0.25">
      <c r="A99" s="128" t="s">
        <v>133</v>
      </c>
      <c r="B99" s="128"/>
      <c r="C99" s="128"/>
      <c r="D99" s="128"/>
      <c r="E99" s="128"/>
      <c r="F99" s="132" t="s">
        <v>31</v>
      </c>
      <c r="G99" s="132"/>
      <c r="H99" s="132"/>
    </row>
    <row r="100" spans="1:8" s="13" customFormat="1" hidden="1" x14ac:dyDescent="0.25">
      <c r="A100" s="128" t="s">
        <v>134</v>
      </c>
      <c r="B100" s="128"/>
      <c r="C100" s="128"/>
      <c r="D100" s="128"/>
      <c r="E100" s="128"/>
      <c r="F100" s="132" t="s">
        <v>31</v>
      </c>
      <c r="G100" s="132"/>
      <c r="H100" s="132"/>
    </row>
    <row r="101" spans="1:8" s="13" customFormat="1" hidden="1" x14ac:dyDescent="0.25">
      <c r="A101" s="128" t="s">
        <v>135</v>
      </c>
      <c r="B101" s="128"/>
      <c r="C101" s="128"/>
      <c r="D101" s="128"/>
      <c r="E101" s="128"/>
      <c r="F101" s="132" t="s">
        <v>31</v>
      </c>
      <c r="G101" s="132"/>
      <c r="H101" s="132"/>
    </row>
    <row r="102" spans="1:8" s="13" customFormat="1" x14ac:dyDescent="0.25">
      <c r="A102" s="128" t="s">
        <v>223</v>
      </c>
      <c r="B102" s="128"/>
      <c r="C102" s="128"/>
      <c r="D102" s="128"/>
      <c r="E102" s="128"/>
      <c r="F102" s="132" t="s">
        <v>224</v>
      </c>
      <c r="G102" s="132"/>
      <c r="H102" s="132"/>
    </row>
    <row r="103" spans="1:8" s="13" customFormat="1" x14ac:dyDescent="0.25">
      <c r="A103" s="128" t="s">
        <v>136</v>
      </c>
      <c r="B103" s="128"/>
      <c r="C103" s="128"/>
      <c r="D103" s="128"/>
      <c r="E103" s="128"/>
      <c r="F103" s="132" t="s">
        <v>222</v>
      </c>
      <c r="G103" s="132"/>
      <c r="H103" s="132"/>
    </row>
    <row r="104" spans="1:8" s="13" customFormat="1" x14ac:dyDescent="0.25">
      <c r="A104" s="128" t="s">
        <v>247</v>
      </c>
      <c r="B104" s="128"/>
      <c r="C104" s="128"/>
      <c r="D104" s="128"/>
      <c r="E104" s="128"/>
      <c r="F104" s="132" t="s">
        <v>246</v>
      </c>
      <c r="G104" s="132"/>
      <c r="H104" s="132"/>
    </row>
    <row r="105" spans="1:8" x14ac:dyDescent="0.3">
      <c r="A105" s="128" t="s">
        <v>57</v>
      </c>
      <c r="B105" s="128"/>
      <c r="C105" s="128"/>
      <c r="D105" s="128"/>
      <c r="E105" s="128"/>
      <c r="F105" s="139" t="s">
        <v>227</v>
      </c>
      <c r="G105" s="139"/>
      <c r="H105" s="139"/>
    </row>
    <row r="106" spans="1:8" s="9" customFormat="1" x14ac:dyDescent="0.3">
      <c r="A106" s="144" t="s">
        <v>58</v>
      </c>
      <c r="B106" s="144"/>
      <c r="C106" s="144"/>
      <c r="D106" s="144"/>
      <c r="E106" s="144"/>
      <c r="F106" s="132">
        <f>F96*0.8</f>
        <v>13600</v>
      </c>
      <c r="G106" s="132"/>
      <c r="H106" s="132"/>
    </row>
    <row r="107" spans="1:8" s="1" customFormat="1" ht="15.75" hidden="1" customHeight="1" x14ac:dyDescent="0.3">
      <c r="A107" s="102" t="s">
        <v>109</v>
      </c>
      <c r="B107" s="102"/>
      <c r="C107" s="102"/>
      <c r="D107" s="102"/>
      <c r="E107" s="102"/>
      <c r="F107" s="102"/>
      <c r="G107" s="102"/>
      <c r="H107" s="102"/>
    </row>
    <row r="108" spans="1:8" s="1" customFormat="1" ht="15.75" hidden="1" customHeight="1" x14ac:dyDescent="0.3">
      <c r="A108" s="99" t="s">
        <v>59</v>
      </c>
      <c r="B108" s="99"/>
      <c r="C108" s="97" t="s">
        <v>112</v>
      </c>
      <c r="D108" s="97"/>
      <c r="E108" s="98" t="s">
        <v>60</v>
      </c>
      <c r="F108" s="98"/>
      <c r="G108" s="99" t="s">
        <v>61</v>
      </c>
      <c r="H108" s="99"/>
    </row>
    <row r="109" spans="1:8" s="1" customFormat="1" hidden="1" x14ac:dyDescent="0.3">
      <c r="A109" s="70"/>
      <c r="B109" s="70"/>
      <c r="C109" s="89"/>
      <c r="D109" s="89"/>
      <c r="E109" s="72"/>
      <c r="F109" s="72"/>
      <c r="G109" s="96"/>
      <c r="H109" s="96"/>
    </row>
    <row r="110" spans="1:8" s="1" customFormat="1" x14ac:dyDescent="0.3">
      <c r="A110" s="102" t="s">
        <v>102</v>
      </c>
      <c r="B110" s="102"/>
      <c r="C110" s="102"/>
      <c r="D110" s="102"/>
      <c r="E110" s="102"/>
      <c r="F110" s="102"/>
      <c r="G110" s="102"/>
      <c r="H110" s="102"/>
    </row>
    <row r="111" spans="1:8" s="1" customFormat="1" ht="15.75" customHeight="1" x14ac:dyDescent="0.3">
      <c r="A111" s="99" t="s">
        <v>59</v>
      </c>
      <c r="B111" s="99"/>
      <c r="C111" s="97" t="s">
        <v>112</v>
      </c>
      <c r="D111" s="97"/>
      <c r="E111" s="98" t="s">
        <v>60</v>
      </c>
      <c r="F111" s="98"/>
      <c r="G111" s="99" t="s">
        <v>61</v>
      </c>
      <c r="H111" s="99"/>
    </row>
    <row r="112" spans="1:8" s="1" customFormat="1" hidden="1" x14ac:dyDescent="0.3">
      <c r="A112" s="70" t="s">
        <v>274</v>
      </c>
      <c r="B112" s="70"/>
      <c r="C112" s="71">
        <f>COUNT(D139:D140)+COUNT(D142:D145)+COUNT(D147:D150)+COUNT(D152:D155)+COUNT(D157:D160)+COUNT(D162:D163,D165)+COUNT(D167:D170)+COUNT(D172:D175)+COUNT(D177:D180)+COUNT(D182:D185)+COUNT(D187:D190)+COUNT(D192:D195)+COUNT(D197:D199)+COUNT(D202:D205)+COUNT(D207:D210)+COUNT(D212:D215)</f>
        <v>60</v>
      </c>
      <c r="D112" s="72"/>
      <c r="E112" s="71">
        <f>SUM(D139:D140)+SUM(D142:D145)+SUM(D147:D150)+SUM(D152:D155)+SUM(D157:D160)+SUM(D162:D163,D165)+SUM(D167:D170)+SUM(D172:D175)+SUM(D177:D180)+SUM(D182:D185)+SUM(D187:D190)+SUM(D192:D195)+SUM(D197:D199)+SUM(D202:D205)+SUM(D207:D210)+SUM(D212:D215)</f>
        <v>48893.747759999984</v>
      </c>
      <c r="F112" s="72"/>
      <c r="G112" s="71">
        <f>SUM(F139:F140)+SUM(F142:F145)+SUM(F147:F150)+SUM(F152:F155)+SUM(F157:F160)+SUM(F162:F163,F165)+SUM(F167:F170)+SUM(F172:F175)+SUM(F177:F180)+SUM(F182:F185)+SUM(F187:F190)+SUM(F192:F195)+SUM(F197:F199)+SUM(F202:F205)+SUM(F207:F210)+SUM(F212:F215)</f>
        <v>79696.808848800007</v>
      </c>
      <c r="H112" s="72"/>
    </row>
    <row r="113" spans="1:21" s="1" customFormat="1" x14ac:dyDescent="0.3">
      <c r="A113" s="70" t="s">
        <v>270</v>
      </c>
      <c r="B113" s="70"/>
      <c r="C113" s="71">
        <f>COUNT(D221:D224)+COUNT(D226:D229)+COUNT(D231:D234)+COUNT(D236:D239)+COUNT(D241:D244)+COUNT(D246:D247,D249)+COUNT(D251:D254)+COUNT(D256:D259)+COUNT(D261:D264)+COUNT(D266:D269)+COUNT(D271:D274)+COUNT(D276:D279)+COUNT(D281:D283)+COUNT(D286:D289)+COUNT(D291:D294)+COUNT(D296:D299)</f>
        <v>62</v>
      </c>
      <c r="D113" s="72"/>
      <c r="E113" s="71">
        <f>SUM(D221:D224)+SUM(D226:D229)+SUM(D231:D234)+SUM(D236:D239)+SUM(D241:D244)+SUM(D246:D247,D249)+SUM(D251:D254)+SUM(D256:D259)+SUM(D261:D264)+SUM(D266:D269)+SUM(D271:D274)+SUM(D276:D279)+SUM(D281:D283)+SUM(D286:D289)+SUM(D291:D294)+SUM(D296:D299)</f>
        <v>50393.639041200004</v>
      </c>
      <c r="F113" s="72"/>
      <c r="G113" s="71">
        <f>SUM(F221:F224)+SUM(F226:F229)+SUM(F231:F234)+SUM(F236:F239)+SUM(F241:F244)+SUM(F246:F247,F249)+SUM(F251:F254)+SUM(F256:F259)+SUM(F261:F264)+SUM(F266:F269)+SUM(F271:F274)+SUM(F276:F279)+SUM(F281:F283)+SUM(F286:F289)+SUM(F291:F294)+SUM(F296:F299)</f>
        <v>82141.631637155995</v>
      </c>
      <c r="H113" s="72"/>
    </row>
    <row r="114" spans="1:21" s="1" customFormat="1" x14ac:dyDescent="0.3">
      <c r="A114" s="70" t="s">
        <v>255</v>
      </c>
      <c r="B114" s="70"/>
      <c r="C114" s="88">
        <f>COUNT(D305:D308,D310:D313,D315:D318,D320:D323,D325:D328,D330:D331,D333,D335:D338,D340:D343,D345:D348,D350:D353,D355:D358,D360:D363,D365:D367,D370:D373,D375:D378,D380:D383)</f>
        <v>62</v>
      </c>
      <c r="D114" s="89"/>
      <c r="E114" s="71">
        <f>SUM(D305:D308,D310:D313,D315:D318,D320:D323,D325:D328,D330:D331,D333,D335:D338,D340:D343,D345:D348,D350:D353,D355:D358,D360:D363,D365:D367,D370:D373,D375:D378,D380:D383)</f>
        <v>49436.038079999991</v>
      </c>
      <c r="F114" s="72"/>
      <c r="G114" s="71">
        <f>SUM(F305:F308,F310:F313,F315:F318,F320:F323,F325:F328,F330:F331,F333,F335:F338,F340:F343,F345:F348,F350:F353,F355:F358,F360:F363,F365:F367,F370:F373,F375:F378,F380:F383)</f>
        <v>80580.742070399952</v>
      </c>
      <c r="H114" s="72"/>
    </row>
    <row r="115" spans="1:21" s="1" customFormat="1" x14ac:dyDescent="0.3">
      <c r="A115" s="70" t="s">
        <v>206</v>
      </c>
      <c r="B115" s="70"/>
      <c r="C115" s="88">
        <f>COUNT(D389:D394)+COUNT(D396:D401)+COUNT(D403:D408)+COUNT(D410:D415)+COUNT(D417:D422)+COUNT(D424:D426)+COUNT(D429)+COUNT(D431:D436)+COUNT(D438:D443)+COUNT(D445:D450)+COUNT(D452:D457)+COUNT(D459:D464)+COUNT(D466:D471)+COUNT(D473:D475)+COUNT(D477:D478)+COUNT(D480:D485)+COUNT(D487:D492)+COUNT(D494:D499)</f>
        <v>93</v>
      </c>
      <c r="D115" s="89"/>
      <c r="E115" s="71">
        <f>SUM(D389:D394)+SUM(D396:D401)+SUM(D403:D408)+SUM(D410:D415)+SUM(D417:D422)+SUM(D424:D426)+SUM(D429)+SUM(D431:D436)+SUM(D438:D443)+SUM(D445:D450)+SUM(D452:D457)+SUM(D459:D464)+SUM(D466:D471)+SUM(D473:D475)+SUM(D477:D478)+SUM(D480:D485)+SUM(D487:D492)+SUM(D494:D499)</f>
        <v>51944.265359999976</v>
      </c>
      <c r="F115" s="72"/>
      <c r="G115" s="71">
        <f>SUM(F389:F394)+SUM(F396:F401)+SUM(F403:F408)+SUM(F410:F415)+SUM(F417:F422)+SUM(F424:F426)+SUM(F429)+SUM(F431:F436)+SUM(F438:F443)+SUM(F445:F450)+SUM(F452:F457)+SUM(F459:F464)+SUM(F466:F471)+SUM(F473:F475)+SUM(F477:F478)+SUM(F480:F485)+SUM(F487:F492)+SUM(F494:F499)</f>
        <v>85224</v>
      </c>
      <c r="H115" s="72"/>
    </row>
    <row r="116" spans="1:21" s="1" customFormat="1" x14ac:dyDescent="0.3">
      <c r="A116" s="70" t="s">
        <v>207</v>
      </c>
      <c r="B116" s="70"/>
      <c r="C116" s="88">
        <f>COUNT(D505:D508)+COUNT(D510:D513)+COUNT(D515:D518)+COUNT(D520:D523)+COUNT(D525:D528)+COUNT(D530:D532)+COUNT(D535:D538)+COUNT(D540:D543)+COUNT(D545:D548)+COUNT(D550:D553)+COUNT(D555:D558)+COUNT(D560:D563)+COUNT(D565:D567)+COUNT(D570:D573)+COUNT(D575:D578)+COUNT(D580:D583)</f>
        <v>62</v>
      </c>
      <c r="D116" s="89"/>
      <c r="E116" s="71">
        <f>SUM(D505:D508)+SUM(D510:D513)+SUM(D515:D518)+SUM(D520:D523)+SUM(D525:D528)+SUM(D530:D532)+SUM(D535:D538)+SUM(D540:D543)+SUM(D545:D548)+SUM(D550:D553)+SUM(D555:D558)+SUM(D560:D563)+SUM(D565:D567)+SUM(D570:D573)+SUM(D575:D578)+SUM(D580:D583)</f>
        <v>37808.334719999992</v>
      </c>
      <c r="F116" s="72"/>
      <c r="G116" s="71">
        <f>SUM(F505:F508)+SUM(F510:F513)+SUM(F515:F518)+SUM(F520:F523)+SUM(F525:F528)+SUM(F530:F532)+SUM(F535:F538)+SUM(F540:F543)+SUM(F545:F548)+SUM(F550:F553)+SUM(F555:F558)+SUM(F560:F563)+SUM(F565:F567)+SUM(F570:F573)+SUM(F575:F578)+SUM(F580:F583)</f>
        <v>61926</v>
      </c>
      <c r="H116" s="72"/>
    </row>
    <row r="117" spans="1:21" s="1" customFormat="1" x14ac:dyDescent="0.3">
      <c r="A117" s="102" t="s">
        <v>63</v>
      </c>
      <c r="B117" s="102"/>
      <c r="C117" s="103">
        <f>SUM(C113:C116)</f>
        <v>279</v>
      </c>
      <c r="D117" s="97"/>
      <c r="E117" s="104">
        <f>SUM(E113:E116)</f>
        <v>189582.27720119996</v>
      </c>
      <c r="F117" s="98"/>
      <c r="G117" s="99">
        <f>SUM(G113:G116)</f>
        <v>309872.37370755593</v>
      </c>
      <c r="H117" s="99"/>
    </row>
    <row r="118" spans="1:21" s="9" customFormat="1" x14ac:dyDescent="0.3">
      <c r="A118" s="125" t="s">
        <v>64</v>
      </c>
      <c r="B118" s="125"/>
      <c r="C118" s="125"/>
      <c r="D118" s="125"/>
      <c r="E118" s="125"/>
      <c r="F118" s="125"/>
      <c r="G118" s="125"/>
      <c r="H118" s="125"/>
    </row>
    <row r="119" spans="1:21" x14ac:dyDescent="0.3">
      <c r="A119" s="125" t="s">
        <v>65</v>
      </c>
      <c r="B119" s="125"/>
      <c r="C119" s="125"/>
      <c r="D119" s="125"/>
      <c r="E119" s="125"/>
      <c r="F119" s="125"/>
      <c r="G119" s="125"/>
      <c r="H119" s="125"/>
    </row>
    <row r="120" spans="1:21" ht="47.25" hidden="1" customHeight="1" x14ac:dyDescent="0.3">
      <c r="A120" s="92" t="s">
        <v>160</v>
      </c>
      <c r="B120" s="92" t="s">
        <v>159</v>
      </c>
      <c r="C120" s="92" t="s">
        <v>66</v>
      </c>
      <c r="D120" s="92" t="s">
        <v>67</v>
      </c>
      <c r="E120" s="90" t="s">
        <v>68</v>
      </c>
      <c r="F120" s="38" t="s">
        <v>157</v>
      </c>
      <c r="G120" s="94" t="s">
        <v>69</v>
      </c>
      <c r="H120" s="95"/>
    </row>
    <row r="121" spans="1:21" s="2" customFormat="1" hidden="1" x14ac:dyDescent="0.3">
      <c r="A121" s="93"/>
      <c r="B121" s="93"/>
      <c r="C121" s="93"/>
      <c r="D121" s="93"/>
      <c r="E121" s="91"/>
      <c r="F121" s="39">
        <v>0.6</v>
      </c>
      <c r="G121" s="100"/>
      <c r="H121" s="101"/>
    </row>
    <row r="122" spans="1:21" s="2" customFormat="1" hidden="1" x14ac:dyDescent="0.3">
      <c r="A122" s="85" t="s">
        <v>172</v>
      </c>
      <c r="B122" s="86"/>
      <c r="C122" s="86"/>
      <c r="D122" s="86"/>
      <c r="E122" s="86"/>
      <c r="F122" s="86"/>
      <c r="G122" s="86"/>
      <c r="H122" s="87"/>
    </row>
    <row r="123" spans="1:21" s="2" customFormat="1" hidden="1" x14ac:dyDescent="0.3">
      <c r="A123" s="67">
        <v>1</v>
      </c>
      <c r="B123" s="69"/>
      <c r="C123" s="21"/>
      <c r="D123" s="21"/>
      <c r="E123" s="21"/>
      <c r="F123" s="21">
        <f>D123*(($F$121)+1)+E123</f>
        <v>0</v>
      </c>
      <c r="G123" s="67" t="str">
        <f>A385</f>
        <v>Basement Floor for Parking</v>
      </c>
      <c r="H123" s="69"/>
      <c r="I123" s="40"/>
      <c r="S123" s="74"/>
      <c r="T123" s="74"/>
      <c r="U123" s="40"/>
    </row>
    <row r="124" spans="1:21" s="2" customFormat="1" hidden="1" x14ac:dyDescent="0.3">
      <c r="A124" s="67">
        <f>A123+1</f>
        <v>2</v>
      </c>
      <c r="B124" s="69"/>
      <c r="C124" s="21"/>
      <c r="D124" s="21"/>
      <c r="E124" s="21"/>
      <c r="F124" s="21">
        <f t="shared" ref="F124:F125" si="0">D124*(($F$121)+1)+E124</f>
        <v>0</v>
      </c>
      <c r="G124" s="67" t="str">
        <f t="shared" ref="G124:G129" si="1">G123</f>
        <v>Basement Floor for Parking</v>
      </c>
      <c r="H124" s="69"/>
      <c r="I124" s="40"/>
      <c r="S124" s="74"/>
      <c r="T124" s="74"/>
      <c r="U124" s="40"/>
    </row>
    <row r="125" spans="1:21" s="2" customFormat="1" hidden="1" x14ac:dyDescent="0.3">
      <c r="A125" s="67">
        <f t="shared" ref="A125:A127" si="2">A124+1</f>
        <v>3</v>
      </c>
      <c r="B125" s="69"/>
      <c r="C125" s="21"/>
      <c r="D125" s="21"/>
      <c r="E125" s="21"/>
      <c r="F125" s="21">
        <f t="shared" si="0"/>
        <v>0</v>
      </c>
      <c r="G125" s="67" t="str">
        <f t="shared" si="1"/>
        <v>Basement Floor for Parking</v>
      </c>
      <c r="H125" s="69"/>
      <c r="I125" s="40"/>
      <c r="S125" s="74"/>
      <c r="T125" s="74"/>
      <c r="U125" s="40"/>
    </row>
    <row r="126" spans="1:21" s="2" customFormat="1" hidden="1" x14ac:dyDescent="0.3">
      <c r="A126" s="67">
        <f t="shared" si="2"/>
        <v>4</v>
      </c>
      <c r="B126" s="69"/>
      <c r="C126" s="21"/>
      <c r="D126" s="21"/>
      <c r="E126" s="21"/>
      <c r="F126" s="21">
        <f t="shared" ref="F126:F127" si="3">D126*(($F$121)+1)+E126</f>
        <v>0</v>
      </c>
      <c r="G126" s="67" t="str">
        <f t="shared" si="1"/>
        <v>Basement Floor for Parking</v>
      </c>
      <c r="H126" s="69"/>
      <c r="I126" s="40"/>
      <c r="S126" s="74"/>
      <c r="T126" s="74"/>
      <c r="U126" s="40"/>
    </row>
    <row r="127" spans="1:21" s="2" customFormat="1" hidden="1" x14ac:dyDescent="0.3">
      <c r="A127" s="67">
        <f t="shared" si="2"/>
        <v>5</v>
      </c>
      <c r="B127" s="69"/>
      <c r="C127" s="21"/>
      <c r="D127" s="21"/>
      <c r="E127" s="21"/>
      <c r="F127" s="21">
        <f t="shared" si="3"/>
        <v>0</v>
      </c>
      <c r="G127" s="67" t="str">
        <f t="shared" si="1"/>
        <v>Basement Floor for Parking</v>
      </c>
      <c r="H127" s="69"/>
      <c r="I127" s="40"/>
      <c r="S127" s="74"/>
      <c r="T127" s="74"/>
      <c r="U127" s="40"/>
    </row>
    <row r="128" spans="1:21" s="2" customFormat="1" hidden="1" x14ac:dyDescent="0.3">
      <c r="A128" s="67">
        <f t="shared" ref="A128:A129" si="4">A127+1</f>
        <v>6</v>
      </c>
      <c r="B128" s="69"/>
      <c r="C128" s="21"/>
      <c r="D128" s="21"/>
      <c r="E128" s="21"/>
      <c r="F128" s="21">
        <f t="shared" ref="F128:F129" si="5">D128*(($F$121)+1)+E128</f>
        <v>0</v>
      </c>
      <c r="G128" s="67" t="str">
        <f t="shared" si="1"/>
        <v>Basement Floor for Parking</v>
      </c>
      <c r="H128" s="69"/>
      <c r="I128" s="40"/>
      <c r="S128" s="74"/>
      <c r="T128" s="74"/>
      <c r="U128" s="40"/>
    </row>
    <row r="129" spans="1:22" s="2" customFormat="1" hidden="1" x14ac:dyDescent="0.3">
      <c r="A129" s="67">
        <f t="shared" si="4"/>
        <v>7</v>
      </c>
      <c r="B129" s="69"/>
      <c r="C129" s="21"/>
      <c r="D129" s="21"/>
      <c r="E129" s="21"/>
      <c r="F129" s="21">
        <f t="shared" si="5"/>
        <v>0</v>
      </c>
      <c r="G129" s="67" t="str">
        <f t="shared" si="1"/>
        <v>Basement Floor for Parking</v>
      </c>
      <c r="H129" s="69"/>
      <c r="I129" s="40"/>
      <c r="S129" s="74"/>
      <c r="T129" s="74"/>
      <c r="U129" s="40"/>
    </row>
    <row r="130" spans="1:22" s="2" customFormat="1" hidden="1" x14ac:dyDescent="0.3">
      <c r="A130" s="67"/>
      <c r="B130" s="68"/>
      <c r="C130" s="68"/>
      <c r="D130" s="68"/>
      <c r="E130" s="68"/>
      <c r="F130" s="68"/>
      <c r="G130" s="68"/>
      <c r="H130" s="69"/>
      <c r="I130" s="40"/>
      <c r="U130" s="40"/>
    </row>
    <row r="131" spans="1:22" ht="47.25" customHeight="1" x14ac:dyDescent="0.3">
      <c r="A131" s="51" t="s">
        <v>161</v>
      </c>
      <c r="B131" s="51" t="s">
        <v>162</v>
      </c>
      <c r="C131" s="38" t="s">
        <v>66</v>
      </c>
      <c r="D131" s="38" t="s">
        <v>67</v>
      </c>
      <c r="E131" s="50" t="s">
        <v>68</v>
      </c>
      <c r="F131" s="38" t="s">
        <v>226</v>
      </c>
      <c r="G131" s="94" t="s">
        <v>69</v>
      </c>
      <c r="H131" s="95"/>
      <c r="I131" s="40"/>
    </row>
    <row r="132" spans="1:22" s="2" customFormat="1" hidden="1" x14ac:dyDescent="0.3">
      <c r="A132" s="84" t="s">
        <v>271</v>
      </c>
      <c r="B132" s="84"/>
      <c r="C132" s="84"/>
      <c r="D132" s="84"/>
      <c r="E132" s="84"/>
      <c r="F132" s="84"/>
      <c r="G132" s="84"/>
      <c r="H132" s="84"/>
      <c r="I132" s="40"/>
      <c r="S132" s="74"/>
      <c r="T132" s="74"/>
      <c r="V132" s="2" t="str">
        <f>LEFT(A132,SUM(LEN(A132)-LEN(SUBSTITUTE(A132,{"0","1","2","3","4","5","6","7","8","9"},""))))</f>
        <v/>
      </c>
    </row>
    <row r="133" spans="1:22" s="2" customFormat="1" hidden="1" x14ac:dyDescent="0.3">
      <c r="A133" s="85" t="s">
        <v>171</v>
      </c>
      <c r="B133" s="86"/>
      <c r="C133" s="86"/>
      <c r="D133" s="86"/>
      <c r="E133" s="86"/>
      <c r="F133" s="86"/>
      <c r="G133" s="86"/>
      <c r="H133" s="87"/>
    </row>
    <row r="134" spans="1:22" s="2" customFormat="1" hidden="1" x14ac:dyDescent="0.3">
      <c r="A134" s="85" t="s">
        <v>268</v>
      </c>
      <c r="B134" s="86"/>
      <c r="C134" s="86"/>
      <c r="D134" s="86"/>
      <c r="E134" s="86"/>
      <c r="F134" s="86"/>
      <c r="G134" s="86"/>
      <c r="H134" s="87"/>
    </row>
    <row r="135" spans="1:22" s="2" customFormat="1" hidden="1" x14ac:dyDescent="0.3">
      <c r="A135" s="85" t="s">
        <v>269</v>
      </c>
      <c r="B135" s="86"/>
      <c r="C135" s="86"/>
      <c r="D135" s="86"/>
      <c r="E135" s="86"/>
      <c r="F135" s="86"/>
      <c r="G135" s="86"/>
      <c r="H135" s="87"/>
    </row>
    <row r="136" spans="1:22" s="2" customFormat="1" hidden="1" x14ac:dyDescent="0.3">
      <c r="A136" s="73" t="s">
        <v>173</v>
      </c>
      <c r="B136" s="73"/>
      <c r="C136" s="73"/>
      <c r="D136" s="73"/>
      <c r="E136" s="73"/>
      <c r="F136" s="73"/>
      <c r="G136" s="73"/>
      <c r="H136" s="73"/>
      <c r="I136" s="40"/>
      <c r="S136" s="74"/>
      <c r="T136" s="74"/>
      <c r="V136" s="2" t="str">
        <f>LEFT(A136,SUM(LEN(A136)-LEN(SUBSTITUTE(A136,{"0","1","2","3","4","5","6","7","8","9"},""))))</f>
        <v>1</v>
      </c>
    </row>
    <row r="137" spans="1:22" s="2" customFormat="1" ht="15.75" hidden="1" customHeight="1" x14ac:dyDescent="0.3">
      <c r="A137" s="75">
        <f t="shared" ref="A137:A140" ca="1" si="6">S137</f>
        <v>101</v>
      </c>
      <c r="B137" s="75"/>
      <c r="C137" s="76" t="s">
        <v>272</v>
      </c>
      <c r="D137" s="80"/>
      <c r="E137" s="80"/>
      <c r="F137" s="77"/>
      <c r="G137" s="76" t="str">
        <f>A136</f>
        <v>1st Floor for Residential</v>
      </c>
      <c r="H137" s="77"/>
      <c r="I137" s="40"/>
      <c r="S137" s="74">
        <f t="shared" ref="S137:S140" ca="1" si="7">V137</f>
        <v>101</v>
      </c>
      <c r="T137" s="74"/>
      <c r="U137" s="40">
        <v>1</v>
      </c>
      <c r="V137" s="2">
        <f ca="1">(SUMPRODUCT(MID(0&amp;V136, LARGE(INDEX(ISNUMBER(--MID(V136, ROW(INDIRECT("1:"&amp;LEN(V136))), 1)) * ROW(INDIRECT("1:"&amp;LEN(V136))), 0), ROW(INDIRECT("1:"&amp;LEN(V136))))+1, 1) * 10^ROW(INDIRECT("1:"&amp;LEN(V136)))/10))*U137*100+1</f>
        <v>101</v>
      </c>
    </row>
    <row r="138" spans="1:22" s="2" customFormat="1" ht="15.75" hidden="1" customHeight="1" x14ac:dyDescent="0.3">
      <c r="A138" s="75">
        <f t="shared" ca="1" si="6"/>
        <v>102</v>
      </c>
      <c r="B138" s="75"/>
      <c r="C138" s="81"/>
      <c r="D138" s="82"/>
      <c r="E138" s="82"/>
      <c r="F138" s="83"/>
      <c r="G138" s="78"/>
      <c r="H138" s="79"/>
      <c r="I138" s="40"/>
      <c r="S138" s="74">
        <f t="shared" ca="1" si="7"/>
        <v>102</v>
      </c>
      <c r="T138" s="74"/>
      <c r="U138" s="40">
        <f>U137+1</f>
        <v>2</v>
      </c>
      <c r="V138" s="2">
        <f ca="1">V137+1</f>
        <v>102</v>
      </c>
    </row>
    <row r="139" spans="1:22" s="2" customFormat="1" ht="15.75" hidden="1" customHeight="1" x14ac:dyDescent="0.3">
      <c r="A139" s="75">
        <f t="shared" ca="1" si="6"/>
        <v>103</v>
      </c>
      <c r="B139" s="75"/>
      <c r="C139" s="21" t="s">
        <v>253</v>
      </c>
      <c r="D139" s="62">
        <f>(82.69)*(10.764)</f>
        <v>890.07515999999987</v>
      </c>
      <c r="E139" s="21">
        <v>0</v>
      </c>
      <c r="F139" s="21">
        <f t="shared" ref="F139:F140" si="8">D139*1.63+E139</f>
        <v>1450.8225107999997</v>
      </c>
      <c r="G139" s="78"/>
      <c r="H139" s="79"/>
      <c r="I139" s="40"/>
      <c r="S139" s="74">
        <f t="shared" ca="1" si="7"/>
        <v>103</v>
      </c>
      <c r="T139" s="74"/>
      <c r="U139" s="40">
        <f>U138+1</f>
        <v>3</v>
      </c>
      <c r="V139" s="2">
        <f ca="1">V138+1</f>
        <v>103</v>
      </c>
    </row>
    <row r="140" spans="1:22" s="2" customFormat="1" ht="15.75" hidden="1" customHeight="1" x14ac:dyDescent="0.3">
      <c r="A140" s="75">
        <f t="shared" ca="1" si="6"/>
        <v>104</v>
      </c>
      <c r="B140" s="75"/>
      <c r="C140" s="21" t="s">
        <v>175</v>
      </c>
      <c r="D140" s="62">
        <f>(72.74)*(10.764)</f>
        <v>782.97335999999984</v>
      </c>
      <c r="E140" s="21">
        <v>0</v>
      </c>
      <c r="F140" s="21">
        <f t="shared" si="8"/>
        <v>1276.2465767999997</v>
      </c>
      <c r="G140" s="78"/>
      <c r="H140" s="79"/>
      <c r="I140" s="40"/>
      <c r="S140" s="74">
        <f t="shared" ca="1" si="7"/>
        <v>104</v>
      </c>
      <c r="T140" s="74"/>
      <c r="U140" s="40">
        <f t="shared" ref="U140:V140" si="9">U139+1</f>
        <v>4</v>
      </c>
      <c r="V140" s="2">
        <f t="shared" ca="1" si="9"/>
        <v>104</v>
      </c>
    </row>
    <row r="141" spans="1:22" s="2" customFormat="1" hidden="1" x14ac:dyDescent="0.3">
      <c r="A141" s="73" t="s">
        <v>158</v>
      </c>
      <c r="B141" s="73"/>
      <c r="C141" s="73"/>
      <c r="D141" s="73"/>
      <c r="E141" s="73"/>
      <c r="F141" s="73"/>
      <c r="G141" s="73"/>
      <c r="H141" s="73"/>
      <c r="I141" s="40"/>
      <c r="S141" s="74"/>
      <c r="T141" s="74"/>
      <c r="V141" s="2" t="str">
        <f>LEFT(A141,SUM(LEN(A141)-LEN(SUBSTITUTE(A141,{"0","1","2","3","4","5","6","7","8","9"},""))))</f>
        <v>2</v>
      </c>
    </row>
    <row r="142" spans="1:22" s="2" customFormat="1" ht="15.75" hidden="1" customHeight="1" x14ac:dyDescent="0.3">
      <c r="A142" s="75">
        <f t="shared" ref="A142:A145" ca="1" si="10">S142</f>
        <v>201</v>
      </c>
      <c r="B142" s="75"/>
      <c r="C142" s="21" t="s">
        <v>175</v>
      </c>
      <c r="D142" s="62">
        <f>(72.68)*(10.764)</f>
        <v>782.32752000000005</v>
      </c>
      <c r="E142" s="21">
        <v>0</v>
      </c>
      <c r="F142" s="21">
        <f>D142*1.63+E142</f>
        <v>1275.1938576</v>
      </c>
      <c r="G142" s="76" t="str">
        <f>A141</f>
        <v>2nd Floor</v>
      </c>
      <c r="H142" s="77"/>
      <c r="I142" s="40"/>
      <c r="S142" s="74">
        <f t="shared" ref="S142:S145" ca="1" si="11">V142</f>
        <v>201</v>
      </c>
      <c r="T142" s="74"/>
      <c r="U142" s="40">
        <v>1</v>
      </c>
      <c r="V142" s="2">
        <f ca="1">(SUMPRODUCT(MID(0&amp;V141, LARGE(INDEX(ISNUMBER(--MID(V141, ROW(INDIRECT("1:"&amp;LEN(V141))), 1)) * ROW(INDIRECT("1:"&amp;LEN(V141))), 0), ROW(INDIRECT("1:"&amp;LEN(V141))))+1, 1) * 10^ROW(INDIRECT("1:"&amp;LEN(V141)))/10))*U142*100+1</f>
        <v>201</v>
      </c>
    </row>
    <row r="143" spans="1:22" s="2" customFormat="1" ht="15.75" hidden="1" customHeight="1" x14ac:dyDescent="0.3">
      <c r="A143" s="75">
        <f t="shared" ca="1" si="10"/>
        <v>202</v>
      </c>
      <c r="B143" s="75"/>
      <c r="C143" s="21" t="s">
        <v>175</v>
      </c>
      <c r="D143" s="62">
        <f>(73.02)*(10.764)</f>
        <v>785.98727999999994</v>
      </c>
      <c r="E143" s="21">
        <v>0</v>
      </c>
      <c r="F143" s="21">
        <f t="shared" ref="F143:F145" si="12">D143*1.63+E143</f>
        <v>1281.1592663999998</v>
      </c>
      <c r="G143" s="78"/>
      <c r="H143" s="79"/>
      <c r="I143" s="40"/>
      <c r="S143" s="74">
        <f t="shared" ca="1" si="11"/>
        <v>202</v>
      </c>
      <c r="T143" s="74"/>
      <c r="U143" s="40">
        <f>U142+1</f>
        <v>2</v>
      </c>
      <c r="V143" s="2">
        <f ca="1">V142+1</f>
        <v>202</v>
      </c>
    </row>
    <row r="144" spans="1:22" s="2" customFormat="1" ht="15.75" hidden="1" customHeight="1" x14ac:dyDescent="0.3">
      <c r="A144" s="75">
        <f t="shared" ca="1" si="10"/>
        <v>203</v>
      </c>
      <c r="B144" s="75"/>
      <c r="C144" s="21" t="s">
        <v>253</v>
      </c>
      <c r="D144" s="62">
        <f>(82.69)*(10.764)</f>
        <v>890.07515999999987</v>
      </c>
      <c r="E144" s="21">
        <v>0</v>
      </c>
      <c r="F144" s="21">
        <f t="shared" si="12"/>
        <v>1450.8225107999997</v>
      </c>
      <c r="G144" s="78"/>
      <c r="H144" s="79"/>
      <c r="I144" s="40"/>
      <c r="S144" s="74">
        <f t="shared" ca="1" si="11"/>
        <v>203</v>
      </c>
      <c r="T144" s="74"/>
      <c r="U144" s="40">
        <f>U143+1</f>
        <v>3</v>
      </c>
      <c r="V144" s="2">
        <f ca="1">V143+1</f>
        <v>203</v>
      </c>
    </row>
    <row r="145" spans="1:22" s="2" customFormat="1" ht="15.75" hidden="1" customHeight="1" x14ac:dyDescent="0.3">
      <c r="A145" s="75">
        <f t="shared" ca="1" si="10"/>
        <v>204</v>
      </c>
      <c r="B145" s="75"/>
      <c r="C145" s="21" t="s">
        <v>175</v>
      </c>
      <c r="D145" s="62">
        <f>(72.74)*(10.764)</f>
        <v>782.97335999999984</v>
      </c>
      <c r="E145" s="21">
        <v>0</v>
      </c>
      <c r="F145" s="21">
        <f t="shared" si="12"/>
        <v>1276.2465767999997</v>
      </c>
      <c r="G145" s="78"/>
      <c r="H145" s="79"/>
      <c r="I145" s="40"/>
      <c r="S145" s="74">
        <f t="shared" ca="1" si="11"/>
        <v>204</v>
      </c>
      <c r="T145" s="74"/>
      <c r="U145" s="40">
        <f t="shared" ref="U145:V145" si="13">U144+1</f>
        <v>4</v>
      </c>
      <c r="V145" s="2">
        <f t="shared" ca="1" si="13"/>
        <v>204</v>
      </c>
    </row>
    <row r="146" spans="1:22" s="2" customFormat="1" hidden="1" x14ac:dyDescent="0.3">
      <c r="A146" s="73" t="s">
        <v>180</v>
      </c>
      <c r="B146" s="73"/>
      <c r="C146" s="73"/>
      <c r="D146" s="73"/>
      <c r="E146" s="73"/>
      <c r="F146" s="73"/>
      <c r="G146" s="73"/>
      <c r="H146" s="73"/>
      <c r="I146" s="40"/>
      <c r="S146" s="74"/>
      <c r="T146" s="74"/>
      <c r="V146" s="2" t="str">
        <f>LEFT(A146,SUM(LEN(A146)-LEN(SUBSTITUTE(A146,{"0","1","2","3","4","5","6","7","8","9"},""))))</f>
        <v>3</v>
      </c>
    </row>
    <row r="147" spans="1:22" s="2" customFormat="1" ht="15.75" hidden="1" customHeight="1" x14ac:dyDescent="0.3">
      <c r="A147" s="75">
        <f t="shared" ref="A147:A150" ca="1" si="14">S147</f>
        <v>301</v>
      </c>
      <c r="B147" s="75"/>
      <c r="C147" s="21" t="s">
        <v>175</v>
      </c>
      <c r="D147" s="62">
        <f>(72.68)*(10.764)</f>
        <v>782.32752000000005</v>
      </c>
      <c r="E147" s="21">
        <v>0</v>
      </c>
      <c r="F147" s="21">
        <f>D147*1.63+E147</f>
        <v>1275.1938576</v>
      </c>
      <c r="G147" s="76" t="str">
        <f>A146</f>
        <v>3rd Floor</v>
      </c>
      <c r="H147" s="77"/>
      <c r="I147" s="40"/>
      <c r="S147" s="74">
        <f t="shared" ref="S147:S150" ca="1" si="15">V147</f>
        <v>301</v>
      </c>
      <c r="T147" s="74"/>
      <c r="U147" s="40">
        <v>1</v>
      </c>
      <c r="V147" s="2">
        <f ca="1">(SUMPRODUCT(MID(0&amp;V146, LARGE(INDEX(ISNUMBER(--MID(V146, ROW(INDIRECT("1:"&amp;LEN(V146))), 1)) * ROW(INDIRECT("1:"&amp;LEN(V146))), 0), ROW(INDIRECT("1:"&amp;LEN(V146))))+1, 1) * 10^ROW(INDIRECT("1:"&amp;LEN(V146)))/10))*U147*100+1</f>
        <v>301</v>
      </c>
    </row>
    <row r="148" spans="1:22" s="2" customFormat="1" ht="15.75" hidden="1" customHeight="1" x14ac:dyDescent="0.3">
      <c r="A148" s="75">
        <f t="shared" ca="1" si="14"/>
        <v>302</v>
      </c>
      <c r="B148" s="75"/>
      <c r="C148" s="21" t="s">
        <v>175</v>
      </c>
      <c r="D148" s="62">
        <f>(73.02)*(10.764)</f>
        <v>785.98727999999994</v>
      </c>
      <c r="E148" s="21">
        <v>0</v>
      </c>
      <c r="F148" s="21">
        <f t="shared" ref="F148:F150" si="16">D148*1.63+E148</f>
        <v>1281.1592663999998</v>
      </c>
      <c r="G148" s="78"/>
      <c r="H148" s="79"/>
      <c r="I148" s="40"/>
      <c r="S148" s="74">
        <f t="shared" ca="1" si="15"/>
        <v>302</v>
      </c>
      <c r="T148" s="74"/>
      <c r="U148" s="40">
        <f>U147+1</f>
        <v>2</v>
      </c>
      <c r="V148" s="2">
        <f ca="1">V147+1</f>
        <v>302</v>
      </c>
    </row>
    <row r="149" spans="1:22" s="2" customFormat="1" ht="15.75" hidden="1" customHeight="1" x14ac:dyDescent="0.3">
      <c r="A149" s="75">
        <f t="shared" ca="1" si="14"/>
        <v>303</v>
      </c>
      <c r="B149" s="75"/>
      <c r="C149" s="21" t="s">
        <v>253</v>
      </c>
      <c r="D149" s="62">
        <f>(82.69)*(10.764)</f>
        <v>890.07515999999987</v>
      </c>
      <c r="E149" s="21">
        <v>0</v>
      </c>
      <c r="F149" s="21">
        <f t="shared" si="16"/>
        <v>1450.8225107999997</v>
      </c>
      <c r="G149" s="78"/>
      <c r="H149" s="79"/>
      <c r="I149" s="40"/>
      <c r="S149" s="74">
        <f t="shared" ca="1" si="15"/>
        <v>303</v>
      </c>
      <c r="T149" s="74"/>
      <c r="U149" s="40">
        <f>U148+1</f>
        <v>3</v>
      </c>
      <c r="V149" s="2">
        <f ca="1">V148+1</f>
        <v>303</v>
      </c>
    </row>
    <row r="150" spans="1:22" s="2" customFormat="1" ht="15.75" hidden="1" customHeight="1" x14ac:dyDescent="0.3">
      <c r="A150" s="75">
        <f t="shared" ca="1" si="14"/>
        <v>304</v>
      </c>
      <c r="B150" s="75"/>
      <c r="C150" s="21" t="s">
        <v>175</v>
      </c>
      <c r="D150" s="62">
        <f>(72.74)*(10.764)</f>
        <v>782.97335999999984</v>
      </c>
      <c r="E150" s="21">
        <v>0</v>
      </c>
      <c r="F150" s="21">
        <f t="shared" si="16"/>
        <v>1276.2465767999997</v>
      </c>
      <c r="G150" s="78"/>
      <c r="H150" s="79"/>
      <c r="I150" s="40"/>
      <c r="S150" s="74">
        <f t="shared" ca="1" si="15"/>
        <v>304</v>
      </c>
      <c r="T150" s="74"/>
      <c r="U150" s="40">
        <f t="shared" ref="U150:V150" si="17">U149+1</f>
        <v>4</v>
      </c>
      <c r="V150" s="2">
        <f t="shared" ca="1" si="17"/>
        <v>304</v>
      </c>
    </row>
    <row r="151" spans="1:22" s="2" customFormat="1" hidden="1" x14ac:dyDescent="0.3">
      <c r="A151" s="73" t="s">
        <v>254</v>
      </c>
      <c r="B151" s="73"/>
      <c r="C151" s="73"/>
      <c r="D151" s="73"/>
      <c r="E151" s="73"/>
      <c r="F151" s="73"/>
      <c r="G151" s="73"/>
      <c r="H151" s="73"/>
      <c r="I151" s="40"/>
      <c r="S151" s="74"/>
      <c r="T151" s="74"/>
      <c r="V151" s="2" t="str">
        <f>LEFT(A151,SUM(LEN(A151)-LEN(SUBSTITUTE(A151,{"0","1","2","3","4","5","6","7","8","9"},""))))</f>
        <v>4</v>
      </c>
    </row>
    <row r="152" spans="1:22" s="2" customFormat="1" ht="15.75" hidden="1" customHeight="1" x14ac:dyDescent="0.3">
      <c r="A152" s="75">
        <f t="shared" ref="A152:A155" ca="1" si="18">S152</f>
        <v>401</v>
      </c>
      <c r="B152" s="75"/>
      <c r="C152" s="21" t="s">
        <v>175</v>
      </c>
      <c r="D152" s="62">
        <f>(72.68)*(10.764)</f>
        <v>782.32752000000005</v>
      </c>
      <c r="E152" s="21">
        <v>0</v>
      </c>
      <c r="F152" s="21">
        <f>D152*1.63+E152</f>
        <v>1275.1938576</v>
      </c>
      <c r="G152" s="76" t="str">
        <f>A151</f>
        <v>4th Floor</v>
      </c>
      <c r="H152" s="77"/>
      <c r="I152" s="40"/>
      <c r="S152" s="74">
        <f t="shared" ref="S152:S155" ca="1" si="19">V152</f>
        <v>401</v>
      </c>
      <c r="T152" s="74"/>
      <c r="U152" s="40">
        <v>1</v>
      </c>
      <c r="V152" s="2">
        <f ca="1">(SUMPRODUCT(MID(0&amp;V151, LARGE(INDEX(ISNUMBER(--MID(V151, ROW(INDIRECT("1:"&amp;LEN(V151))), 1)) * ROW(INDIRECT("1:"&amp;LEN(V151))), 0), ROW(INDIRECT("1:"&amp;LEN(V151))))+1, 1) * 10^ROW(INDIRECT("1:"&amp;LEN(V151)))/10))*U152*100+1</f>
        <v>401</v>
      </c>
    </row>
    <row r="153" spans="1:22" s="2" customFormat="1" ht="15.75" hidden="1" customHeight="1" x14ac:dyDescent="0.3">
      <c r="A153" s="75">
        <f t="shared" ca="1" si="18"/>
        <v>402</v>
      </c>
      <c r="B153" s="75"/>
      <c r="C153" s="21" t="s">
        <v>175</v>
      </c>
      <c r="D153" s="62">
        <f>(73.02)*(10.764)</f>
        <v>785.98727999999994</v>
      </c>
      <c r="E153" s="21">
        <v>0</v>
      </c>
      <c r="F153" s="21">
        <f t="shared" ref="F153:F155" si="20">D153*1.63+E153</f>
        <v>1281.1592663999998</v>
      </c>
      <c r="G153" s="78"/>
      <c r="H153" s="79"/>
      <c r="I153" s="40"/>
      <c r="S153" s="74">
        <f t="shared" ca="1" si="19"/>
        <v>402</v>
      </c>
      <c r="T153" s="74"/>
      <c r="U153" s="40">
        <f>U152+1</f>
        <v>2</v>
      </c>
      <c r="V153" s="2">
        <f ca="1">V152+1</f>
        <v>402</v>
      </c>
    </row>
    <row r="154" spans="1:22" s="2" customFormat="1" ht="15.75" hidden="1" customHeight="1" x14ac:dyDescent="0.3">
      <c r="A154" s="75">
        <f t="shared" ca="1" si="18"/>
        <v>403</v>
      </c>
      <c r="B154" s="75"/>
      <c r="C154" s="21" t="s">
        <v>253</v>
      </c>
      <c r="D154" s="62">
        <f>(82.69)*(10.764)</f>
        <v>890.07515999999987</v>
      </c>
      <c r="E154" s="21">
        <v>0</v>
      </c>
      <c r="F154" s="21">
        <f t="shared" si="20"/>
        <v>1450.8225107999997</v>
      </c>
      <c r="G154" s="78"/>
      <c r="H154" s="79"/>
      <c r="I154" s="40"/>
      <c r="S154" s="74">
        <f t="shared" ca="1" si="19"/>
        <v>403</v>
      </c>
      <c r="T154" s="74"/>
      <c r="U154" s="40">
        <f>U153+1</f>
        <v>3</v>
      </c>
      <c r="V154" s="2">
        <f ca="1">V153+1</f>
        <v>403</v>
      </c>
    </row>
    <row r="155" spans="1:22" s="2" customFormat="1" ht="15.75" hidden="1" customHeight="1" x14ac:dyDescent="0.3">
      <c r="A155" s="75">
        <f t="shared" ca="1" si="18"/>
        <v>404</v>
      </c>
      <c r="B155" s="75"/>
      <c r="C155" s="21" t="s">
        <v>175</v>
      </c>
      <c r="D155" s="62">
        <f>(72.74)*(10.764)</f>
        <v>782.97335999999984</v>
      </c>
      <c r="E155" s="21">
        <v>0</v>
      </c>
      <c r="F155" s="21">
        <f t="shared" si="20"/>
        <v>1276.2465767999997</v>
      </c>
      <c r="G155" s="78"/>
      <c r="H155" s="79"/>
      <c r="I155" s="40"/>
      <c r="S155" s="74">
        <f t="shared" ca="1" si="19"/>
        <v>404</v>
      </c>
      <c r="T155" s="74"/>
      <c r="U155" s="40">
        <f t="shared" ref="U155:V155" si="21">U154+1</f>
        <v>4</v>
      </c>
      <c r="V155" s="2">
        <f t="shared" ca="1" si="21"/>
        <v>404</v>
      </c>
    </row>
    <row r="156" spans="1:22" s="2" customFormat="1" hidden="1" x14ac:dyDescent="0.3">
      <c r="A156" s="73" t="s">
        <v>184</v>
      </c>
      <c r="B156" s="73"/>
      <c r="C156" s="73"/>
      <c r="D156" s="73"/>
      <c r="E156" s="73"/>
      <c r="F156" s="73"/>
      <c r="G156" s="73"/>
      <c r="H156" s="73"/>
      <c r="I156" s="40"/>
      <c r="S156" s="74"/>
      <c r="T156" s="74"/>
      <c r="V156" s="2" t="str">
        <f>LEFT(A156,SUM(LEN(A156)-LEN(SUBSTITUTE(A156,{"0","1","2","3","4","5","6","7","8","9"},""))))</f>
        <v>5</v>
      </c>
    </row>
    <row r="157" spans="1:22" s="2" customFormat="1" ht="15.75" hidden="1" customHeight="1" x14ac:dyDescent="0.3">
      <c r="A157" s="75">
        <f t="shared" ref="A157:A160" ca="1" si="22">S157</f>
        <v>501</v>
      </c>
      <c r="B157" s="75"/>
      <c r="C157" s="21" t="s">
        <v>175</v>
      </c>
      <c r="D157" s="62">
        <f>(72.68)*(10.764)</f>
        <v>782.32752000000005</v>
      </c>
      <c r="E157" s="21">
        <v>0</v>
      </c>
      <c r="F157" s="21">
        <f>D157*1.63+E157</f>
        <v>1275.1938576</v>
      </c>
      <c r="G157" s="76" t="str">
        <f>A156</f>
        <v>5th Floor</v>
      </c>
      <c r="H157" s="77"/>
      <c r="I157" s="40"/>
      <c r="S157" s="74">
        <f t="shared" ref="S157:S160" ca="1" si="23">V157</f>
        <v>501</v>
      </c>
      <c r="T157" s="74"/>
      <c r="U157" s="40">
        <v>1</v>
      </c>
      <c r="V157" s="2">
        <f ca="1">(SUMPRODUCT(MID(0&amp;V156, LARGE(INDEX(ISNUMBER(--MID(V156, ROW(INDIRECT("1:"&amp;LEN(V156))), 1)) * ROW(INDIRECT("1:"&amp;LEN(V156))), 0), ROW(INDIRECT("1:"&amp;LEN(V156))))+1, 1) * 10^ROW(INDIRECT("1:"&amp;LEN(V156)))/10))*U157*100+1</f>
        <v>501</v>
      </c>
    </row>
    <row r="158" spans="1:22" s="2" customFormat="1" ht="15.75" hidden="1" customHeight="1" x14ac:dyDescent="0.3">
      <c r="A158" s="75">
        <f t="shared" ca="1" si="22"/>
        <v>502</v>
      </c>
      <c r="B158" s="75"/>
      <c r="C158" s="21" t="s">
        <v>175</v>
      </c>
      <c r="D158" s="62">
        <f>(73.02)*(10.764)</f>
        <v>785.98727999999994</v>
      </c>
      <c r="E158" s="21">
        <v>0</v>
      </c>
      <c r="F158" s="21">
        <f t="shared" ref="F158:F160" si="24">D158*1.63+E158</f>
        <v>1281.1592663999998</v>
      </c>
      <c r="G158" s="78"/>
      <c r="H158" s="79"/>
      <c r="I158" s="40"/>
      <c r="S158" s="74">
        <f t="shared" ca="1" si="23"/>
        <v>502</v>
      </c>
      <c r="T158" s="74"/>
      <c r="U158" s="40">
        <f>U157+1</f>
        <v>2</v>
      </c>
      <c r="V158" s="2">
        <f ca="1">V157+1</f>
        <v>502</v>
      </c>
    </row>
    <row r="159" spans="1:22" s="2" customFormat="1" ht="15.75" hidden="1" customHeight="1" x14ac:dyDescent="0.3">
      <c r="A159" s="75">
        <f t="shared" ca="1" si="22"/>
        <v>503</v>
      </c>
      <c r="B159" s="75"/>
      <c r="C159" s="21" t="s">
        <v>253</v>
      </c>
      <c r="D159" s="62">
        <f>(82.69)*(10.764)</f>
        <v>890.07515999999987</v>
      </c>
      <c r="E159" s="21">
        <v>0</v>
      </c>
      <c r="F159" s="21">
        <f t="shared" si="24"/>
        <v>1450.8225107999997</v>
      </c>
      <c r="G159" s="78"/>
      <c r="H159" s="79"/>
      <c r="I159" s="40"/>
      <c r="S159" s="74">
        <f t="shared" ca="1" si="23"/>
        <v>503</v>
      </c>
      <c r="T159" s="74"/>
      <c r="U159" s="40">
        <f>U158+1</f>
        <v>3</v>
      </c>
      <c r="V159" s="2">
        <f ca="1">V158+1</f>
        <v>503</v>
      </c>
    </row>
    <row r="160" spans="1:22" s="2" customFormat="1" ht="15.75" hidden="1" customHeight="1" x14ac:dyDescent="0.3">
      <c r="A160" s="75">
        <f t="shared" ca="1" si="22"/>
        <v>504</v>
      </c>
      <c r="B160" s="75"/>
      <c r="C160" s="21" t="s">
        <v>175</v>
      </c>
      <c r="D160" s="62">
        <f>(72.74)*(10.764)</f>
        <v>782.97335999999984</v>
      </c>
      <c r="E160" s="21">
        <v>0</v>
      </c>
      <c r="F160" s="21">
        <f t="shared" si="24"/>
        <v>1276.2465767999997</v>
      </c>
      <c r="G160" s="78"/>
      <c r="H160" s="79"/>
      <c r="I160" s="40"/>
      <c r="S160" s="74">
        <f t="shared" ca="1" si="23"/>
        <v>504</v>
      </c>
      <c r="T160" s="74"/>
      <c r="U160" s="40">
        <f t="shared" ref="U160:V160" si="25">U159+1</f>
        <v>4</v>
      </c>
      <c r="V160" s="2">
        <f t="shared" ca="1" si="25"/>
        <v>504</v>
      </c>
    </row>
    <row r="161" spans="1:22" s="2" customFormat="1" hidden="1" x14ac:dyDescent="0.3">
      <c r="A161" s="73" t="s">
        <v>186</v>
      </c>
      <c r="B161" s="73"/>
      <c r="C161" s="73"/>
      <c r="D161" s="73"/>
      <c r="E161" s="73"/>
      <c r="F161" s="73"/>
      <c r="G161" s="73"/>
      <c r="H161" s="73"/>
      <c r="I161" s="40"/>
      <c r="S161" s="74"/>
      <c r="T161" s="74"/>
      <c r="V161" s="2" t="str">
        <f>LEFT(A161,SUM(LEN(A161)-LEN(SUBSTITUTE(A161,{"0","1","2","3","4","5","6","7","8","9"},""))))</f>
        <v>6</v>
      </c>
    </row>
    <row r="162" spans="1:22" s="2" customFormat="1" ht="15.75" hidden="1" customHeight="1" x14ac:dyDescent="0.3">
      <c r="A162" s="75">
        <f t="shared" ref="A162:A165" ca="1" si="26">S162</f>
        <v>601</v>
      </c>
      <c r="B162" s="75"/>
      <c r="C162" s="21" t="s">
        <v>175</v>
      </c>
      <c r="D162" s="62">
        <f>(72.68)*(10.764)</f>
        <v>782.32752000000005</v>
      </c>
      <c r="E162" s="21">
        <v>0</v>
      </c>
      <c r="F162" s="21">
        <f>D162*1.63+E162</f>
        <v>1275.1938576</v>
      </c>
      <c r="G162" s="76" t="str">
        <f>A161</f>
        <v>6th Floor (Part Refuge Area)</v>
      </c>
      <c r="H162" s="77"/>
      <c r="I162" s="40"/>
      <c r="S162" s="74">
        <f t="shared" ref="S162:S165" ca="1" si="27">V162</f>
        <v>601</v>
      </c>
      <c r="T162" s="74"/>
      <c r="U162" s="40">
        <v>1</v>
      </c>
      <c r="V162" s="2">
        <f ca="1">(SUMPRODUCT(MID(0&amp;V161, LARGE(INDEX(ISNUMBER(--MID(V161, ROW(INDIRECT("1:"&amp;LEN(V161))), 1)) * ROW(INDIRECT("1:"&amp;LEN(V161))), 0), ROW(INDIRECT("1:"&amp;LEN(V161))))+1, 1) * 10^ROW(INDIRECT("1:"&amp;LEN(V161)))/10))*U162*100+1</f>
        <v>601</v>
      </c>
    </row>
    <row r="163" spans="1:22" s="2" customFormat="1" ht="15.75" hidden="1" customHeight="1" x14ac:dyDescent="0.3">
      <c r="A163" s="75">
        <f t="shared" ca="1" si="26"/>
        <v>602</v>
      </c>
      <c r="B163" s="75"/>
      <c r="C163" s="21" t="s">
        <v>175</v>
      </c>
      <c r="D163" s="62">
        <f>(73.02)*(10.764)</f>
        <v>785.98727999999994</v>
      </c>
      <c r="E163" s="21">
        <v>0</v>
      </c>
      <c r="F163" s="21">
        <f t="shared" ref="F163:F165" si="28">D163*1.63+E163</f>
        <v>1281.1592663999998</v>
      </c>
      <c r="G163" s="78"/>
      <c r="H163" s="79"/>
      <c r="I163" s="40"/>
      <c r="S163" s="74">
        <f t="shared" ca="1" si="27"/>
        <v>602</v>
      </c>
      <c r="T163" s="74"/>
      <c r="U163" s="40">
        <f>U162+1</f>
        <v>2</v>
      </c>
      <c r="V163" s="2">
        <f ca="1">V162+1</f>
        <v>602</v>
      </c>
    </row>
    <row r="164" spans="1:22" s="2" customFormat="1" ht="15.75" hidden="1" customHeight="1" x14ac:dyDescent="0.3">
      <c r="A164" s="75">
        <f t="shared" ca="1" si="26"/>
        <v>603</v>
      </c>
      <c r="B164" s="75"/>
      <c r="C164" s="67" t="s">
        <v>185</v>
      </c>
      <c r="D164" s="68"/>
      <c r="E164" s="68"/>
      <c r="F164" s="69"/>
      <c r="G164" s="78"/>
      <c r="H164" s="79"/>
      <c r="I164" s="40"/>
      <c r="S164" s="74">
        <f t="shared" ca="1" si="27"/>
        <v>603</v>
      </c>
      <c r="T164" s="74"/>
      <c r="U164" s="40">
        <f>U163+1</f>
        <v>3</v>
      </c>
      <c r="V164" s="2">
        <f ca="1">V163+1</f>
        <v>603</v>
      </c>
    </row>
    <row r="165" spans="1:22" s="2" customFormat="1" ht="15.75" hidden="1" customHeight="1" x14ac:dyDescent="0.3">
      <c r="A165" s="75">
        <f t="shared" ca="1" si="26"/>
        <v>604</v>
      </c>
      <c r="B165" s="75"/>
      <c r="C165" s="21" t="s">
        <v>175</v>
      </c>
      <c r="D165" s="62">
        <f>(72.74)*(10.764)</f>
        <v>782.97335999999984</v>
      </c>
      <c r="E165" s="21">
        <v>0</v>
      </c>
      <c r="F165" s="21">
        <f t="shared" si="28"/>
        <v>1276.2465767999997</v>
      </c>
      <c r="G165" s="78"/>
      <c r="H165" s="79"/>
      <c r="I165" s="40"/>
      <c r="S165" s="74">
        <f t="shared" ca="1" si="27"/>
        <v>604</v>
      </c>
      <c r="T165" s="74"/>
      <c r="U165" s="40">
        <f t="shared" ref="U165:V165" si="29">U164+1</f>
        <v>4</v>
      </c>
      <c r="V165" s="2">
        <f t="shared" ca="1" si="29"/>
        <v>604</v>
      </c>
    </row>
    <row r="166" spans="1:22" s="2" customFormat="1" hidden="1" x14ac:dyDescent="0.3">
      <c r="A166" s="73" t="s">
        <v>187</v>
      </c>
      <c r="B166" s="73"/>
      <c r="C166" s="73"/>
      <c r="D166" s="73"/>
      <c r="E166" s="73"/>
      <c r="F166" s="73"/>
      <c r="G166" s="73"/>
      <c r="H166" s="73"/>
      <c r="I166" s="40"/>
      <c r="S166" s="74"/>
      <c r="T166" s="74"/>
      <c r="V166" s="2" t="str">
        <f>LEFT(A166,SUM(LEN(A166)-LEN(SUBSTITUTE(A166,{"0","1","2","3","4","5","6","7","8","9"},""))))</f>
        <v>7</v>
      </c>
    </row>
    <row r="167" spans="1:22" s="2" customFormat="1" ht="15.75" hidden="1" customHeight="1" x14ac:dyDescent="0.3">
      <c r="A167" s="75">
        <f t="shared" ref="A167:A170" ca="1" si="30">S167</f>
        <v>701</v>
      </c>
      <c r="B167" s="75"/>
      <c r="C167" s="21" t="s">
        <v>175</v>
      </c>
      <c r="D167" s="62">
        <f>(72.68)*(10.764)</f>
        <v>782.32752000000005</v>
      </c>
      <c r="E167" s="21">
        <v>0</v>
      </c>
      <c r="F167" s="21">
        <f>D167*1.63+E167</f>
        <v>1275.1938576</v>
      </c>
      <c r="G167" s="76" t="str">
        <f>A166</f>
        <v>7th Floor</v>
      </c>
      <c r="H167" s="77"/>
      <c r="I167" s="40"/>
      <c r="S167" s="74">
        <f t="shared" ref="S167:S170" ca="1" si="31">V167</f>
        <v>701</v>
      </c>
      <c r="T167" s="74"/>
      <c r="U167" s="40">
        <v>1</v>
      </c>
      <c r="V167" s="2">
        <f ca="1">(SUMPRODUCT(MID(0&amp;V166, LARGE(INDEX(ISNUMBER(--MID(V166, ROW(INDIRECT("1:"&amp;LEN(V166))), 1)) * ROW(INDIRECT("1:"&amp;LEN(V166))), 0), ROW(INDIRECT("1:"&amp;LEN(V166))))+1, 1) * 10^ROW(INDIRECT("1:"&amp;LEN(V166)))/10))*U167*100+1</f>
        <v>701</v>
      </c>
    </row>
    <row r="168" spans="1:22" s="2" customFormat="1" ht="15.75" hidden="1" customHeight="1" x14ac:dyDescent="0.3">
      <c r="A168" s="75">
        <f t="shared" ca="1" si="30"/>
        <v>702</v>
      </c>
      <c r="B168" s="75"/>
      <c r="C168" s="21" t="s">
        <v>175</v>
      </c>
      <c r="D168" s="62">
        <f>(73.02)*(10.764)</f>
        <v>785.98727999999994</v>
      </c>
      <c r="E168" s="21">
        <v>0</v>
      </c>
      <c r="F168" s="21">
        <f t="shared" ref="F168:F170" si="32">D168*1.63+E168</f>
        <v>1281.1592663999998</v>
      </c>
      <c r="G168" s="78"/>
      <c r="H168" s="79"/>
      <c r="I168" s="40"/>
      <c r="S168" s="74">
        <f t="shared" ca="1" si="31"/>
        <v>702</v>
      </c>
      <c r="T168" s="74"/>
      <c r="U168" s="40">
        <f>U167+1</f>
        <v>2</v>
      </c>
      <c r="V168" s="2">
        <f ca="1">V167+1</f>
        <v>702</v>
      </c>
    </row>
    <row r="169" spans="1:22" s="2" customFormat="1" ht="15.75" hidden="1" customHeight="1" x14ac:dyDescent="0.3">
      <c r="A169" s="75">
        <f t="shared" ca="1" si="30"/>
        <v>703</v>
      </c>
      <c r="B169" s="75"/>
      <c r="C169" s="21" t="s">
        <v>253</v>
      </c>
      <c r="D169" s="62">
        <f>(82.69)*(10.764)</f>
        <v>890.07515999999987</v>
      </c>
      <c r="E169" s="21">
        <v>0</v>
      </c>
      <c r="F169" s="21">
        <f t="shared" si="32"/>
        <v>1450.8225107999997</v>
      </c>
      <c r="G169" s="78"/>
      <c r="H169" s="79"/>
      <c r="I169" s="40"/>
      <c r="S169" s="74">
        <f t="shared" ca="1" si="31"/>
        <v>703</v>
      </c>
      <c r="T169" s="74"/>
      <c r="U169" s="40">
        <f>U168+1</f>
        <v>3</v>
      </c>
      <c r="V169" s="2">
        <f ca="1">V168+1</f>
        <v>703</v>
      </c>
    </row>
    <row r="170" spans="1:22" s="2" customFormat="1" ht="15.75" hidden="1" customHeight="1" x14ac:dyDescent="0.3">
      <c r="A170" s="75">
        <f t="shared" ca="1" si="30"/>
        <v>704</v>
      </c>
      <c r="B170" s="75"/>
      <c r="C170" s="21" t="s">
        <v>175</v>
      </c>
      <c r="D170" s="62">
        <f>(72.74)*(10.764)</f>
        <v>782.97335999999984</v>
      </c>
      <c r="E170" s="21">
        <v>0</v>
      </c>
      <c r="F170" s="21">
        <f t="shared" si="32"/>
        <v>1276.2465767999997</v>
      </c>
      <c r="G170" s="78"/>
      <c r="H170" s="79"/>
      <c r="I170" s="40"/>
      <c r="S170" s="74">
        <f t="shared" ca="1" si="31"/>
        <v>704</v>
      </c>
      <c r="T170" s="74"/>
      <c r="U170" s="40">
        <f t="shared" ref="U170:V170" si="33">U169+1</f>
        <v>4</v>
      </c>
      <c r="V170" s="2">
        <f t="shared" ca="1" si="33"/>
        <v>704</v>
      </c>
    </row>
    <row r="171" spans="1:22" s="2" customFormat="1" hidden="1" x14ac:dyDescent="0.3">
      <c r="A171" s="73" t="s">
        <v>190</v>
      </c>
      <c r="B171" s="73"/>
      <c r="C171" s="73"/>
      <c r="D171" s="73"/>
      <c r="E171" s="73"/>
      <c r="F171" s="73"/>
      <c r="G171" s="73"/>
      <c r="H171" s="73"/>
      <c r="I171" s="40"/>
      <c r="S171" s="74"/>
      <c r="T171" s="74"/>
      <c r="V171" s="2" t="str">
        <f>LEFT(A171,SUM(LEN(A171)-LEN(SUBSTITUTE(A171,{"0","1","2","3","4","5","6","7","8","9"},""))))</f>
        <v>8</v>
      </c>
    </row>
    <row r="172" spans="1:22" s="2" customFormat="1" ht="15.75" hidden="1" customHeight="1" x14ac:dyDescent="0.3">
      <c r="A172" s="75">
        <f t="shared" ref="A172:A175" ca="1" si="34">S172</f>
        <v>801</v>
      </c>
      <c r="B172" s="75"/>
      <c r="C172" s="21" t="s">
        <v>175</v>
      </c>
      <c r="D172" s="62">
        <f>(72.68)*(10.764)</f>
        <v>782.32752000000005</v>
      </c>
      <c r="E172" s="21">
        <v>0</v>
      </c>
      <c r="F172" s="21">
        <f>D172*1.63+E172</f>
        <v>1275.1938576</v>
      </c>
      <c r="G172" s="76" t="str">
        <f>A171</f>
        <v>8th Floor</v>
      </c>
      <c r="H172" s="77"/>
      <c r="I172" s="40"/>
      <c r="S172" s="74">
        <f t="shared" ref="S172:S175" ca="1" si="35">V172</f>
        <v>801</v>
      </c>
      <c r="T172" s="74"/>
      <c r="U172" s="40">
        <v>1</v>
      </c>
      <c r="V172" s="2">
        <f ca="1">(SUMPRODUCT(MID(0&amp;V171, LARGE(INDEX(ISNUMBER(--MID(V171, ROW(INDIRECT("1:"&amp;LEN(V171))), 1)) * ROW(INDIRECT("1:"&amp;LEN(V171))), 0), ROW(INDIRECT("1:"&amp;LEN(V171))))+1, 1) * 10^ROW(INDIRECT("1:"&amp;LEN(V171)))/10))*U172*100+1</f>
        <v>801</v>
      </c>
    </row>
    <row r="173" spans="1:22" s="2" customFormat="1" ht="15.75" hidden="1" customHeight="1" x14ac:dyDescent="0.3">
      <c r="A173" s="75">
        <f t="shared" ca="1" si="34"/>
        <v>802</v>
      </c>
      <c r="B173" s="75"/>
      <c r="C173" s="21" t="s">
        <v>175</v>
      </c>
      <c r="D173" s="62">
        <f>(73.02)*(10.764)</f>
        <v>785.98727999999994</v>
      </c>
      <c r="E173" s="21">
        <v>0</v>
      </c>
      <c r="F173" s="21">
        <f t="shared" ref="F173:F175" si="36">D173*1.63+E173</f>
        <v>1281.1592663999998</v>
      </c>
      <c r="G173" s="78"/>
      <c r="H173" s="79"/>
      <c r="I173" s="40"/>
      <c r="S173" s="74">
        <f t="shared" ca="1" si="35"/>
        <v>802</v>
      </c>
      <c r="T173" s="74"/>
      <c r="U173" s="40">
        <f>U172+1</f>
        <v>2</v>
      </c>
      <c r="V173" s="2">
        <f ca="1">V172+1</f>
        <v>802</v>
      </c>
    </row>
    <row r="174" spans="1:22" s="2" customFormat="1" ht="15.75" hidden="1" customHeight="1" x14ac:dyDescent="0.3">
      <c r="A174" s="75">
        <f t="shared" ca="1" si="34"/>
        <v>803</v>
      </c>
      <c r="B174" s="75"/>
      <c r="C174" s="21" t="s">
        <v>253</v>
      </c>
      <c r="D174" s="62">
        <f>(82.69)*(10.764)</f>
        <v>890.07515999999987</v>
      </c>
      <c r="E174" s="21">
        <v>0</v>
      </c>
      <c r="F174" s="21">
        <f t="shared" si="36"/>
        <v>1450.8225107999997</v>
      </c>
      <c r="G174" s="78"/>
      <c r="H174" s="79"/>
      <c r="I174" s="40"/>
      <c r="S174" s="74">
        <f t="shared" ca="1" si="35"/>
        <v>803</v>
      </c>
      <c r="T174" s="74"/>
      <c r="U174" s="40">
        <f>U173+1</f>
        <v>3</v>
      </c>
      <c r="V174" s="2">
        <f ca="1">V173+1</f>
        <v>803</v>
      </c>
    </row>
    <row r="175" spans="1:22" s="2" customFormat="1" ht="15.75" hidden="1" customHeight="1" x14ac:dyDescent="0.3">
      <c r="A175" s="75">
        <f t="shared" ca="1" si="34"/>
        <v>804</v>
      </c>
      <c r="B175" s="75"/>
      <c r="C175" s="21" t="s">
        <v>175</v>
      </c>
      <c r="D175" s="62">
        <f>(72.74)*(10.764)</f>
        <v>782.97335999999984</v>
      </c>
      <c r="E175" s="21">
        <v>0</v>
      </c>
      <c r="F175" s="21">
        <f t="shared" si="36"/>
        <v>1276.2465767999997</v>
      </c>
      <c r="G175" s="78"/>
      <c r="H175" s="79"/>
      <c r="I175" s="40"/>
      <c r="S175" s="74">
        <f t="shared" ca="1" si="35"/>
        <v>804</v>
      </c>
      <c r="T175" s="74"/>
      <c r="U175" s="40">
        <f t="shared" ref="U175:V175" si="37">U174+1</f>
        <v>4</v>
      </c>
      <c r="V175" s="2">
        <f t="shared" ca="1" si="37"/>
        <v>804</v>
      </c>
    </row>
    <row r="176" spans="1:22" s="2" customFormat="1" hidden="1" x14ac:dyDescent="0.3">
      <c r="A176" s="73" t="s">
        <v>191</v>
      </c>
      <c r="B176" s="73"/>
      <c r="C176" s="73"/>
      <c r="D176" s="73"/>
      <c r="E176" s="73"/>
      <c r="F176" s="73"/>
      <c r="G176" s="73"/>
      <c r="H176" s="73"/>
      <c r="I176" s="40"/>
      <c r="S176" s="74"/>
      <c r="T176" s="74"/>
      <c r="V176" s="2" t="str">
        <f>LEFT(A176,SUM(LEN(A176)-LEN(SUBSTITUTE(A176,{"0","1","2","3","4","5","6","7","8","9"},""))))</f>
        <v>9</v>
      </c>
    </row>
    <row r="177" spans="1:22" s="2" customFormat="1" ht="15.75" hidden="1" customHeight="1" x14ac:dyDescent="0.3">
      <c r="A177" s="75">
        <f t="shared" ref="A177:A180" ca="1" si="38">S177</f>
        <v>901</v>
      </c>
      <c r="B177" s="75"/>
      <c r="C177" s="21" t="s">
        <v>175</v>
      </c>
      <c r="D177" s="62">
        <f>(72.68)*(10.764)</f>
        <v>782.32752000000005</v>
      </c>
      <c r="E177" s="21">
        <v>0</v>
      </c>
      <c r="F177" s="21">
        <f>D177*1.63+E177</f>
        <v>1275.1938576</v>
      </c>
      <c r="G177" s="76" t="str">
        <f>A176</f>
        <v>9th Floor</v>
      </c>
      <c r="H177" s="77"/>
      <c r="I177" s="40"/>
      <c r="S177" s="74">
        <f t="shared" ref="S177:S180" ca="1" si="39">V177</f>
        <v>901</v>
      </c>
      <c r="T177" s="74"/>
      <c r="U177" s="40">
        <v>1</v>
      </c>
      <c r="V177" s="2">
        <f ca="1">(SUMPRODUCT(MID(0&amp;V176, LARGE(INDEX(ISNUMBER(--MID(V176, ROW(INDIRECT("1:"&amp;LEN(V176))), 1)) * ROW(INDIRECT("1:"&amp;LEN(V176))), 0), ROW(INDIRECT("1:"&amp;LEN(V176))))+1, 1) * 10^ROW(INDIRECT("1:"&amp;LEN(V176)))/10))*U177*100+1</f>
        <v>901</v>
      </c>
    </row>
    <row r="178" spans="1:22" s="2" customFormat="1" ht="15.75" hidden="1" customHeight="1" x14ac:dyDescent="0.3">
      <c r="A178" s="75">
        <f t="shared" ca="1" si="38"/>
        <v>902</v>
      </c>
      <c r="B178" s="75"/>
      <c r="C178" s="21" t="s">
        <v>175</v>
      </c>
      <c r="D178" s="62">
        <f>(73.02)*(10.764)</f>
        <v>785.98727999999994</v>
      </c>
      <c r="E178" s="21">
        <v>0</v>
      </c>
      <c r="F178" s="21">
        <f t="shared" ref="F178:F180" si="40">D178*1.63+E178</f>
        <v>1281.1592663999998</v>
      </c>
      <c r="G178" s="78"/>
      <c r="H178" s="79"/>
      <c r="I178" s="40"/>
      <c r="S178" s="74">
        <f t="shared" ca="1" si="39"/>
        <v>902</v>
      </c>
      <c r="T178" s="74"/>
      <c r="U178" s="40">
        <f>U177+1</f>
        <v>2</v>
      </c>
      <c r="V178" s="2">
        <f ca="1">V177+1</f>
        <v>902</v>
      </c>
    </row>
    <row r="179" spans="1:22" s="2" customFormat="1" ht="15.75" hidden="1" customHeight="1" x14ac:dyDescent="0.3">
      <c r="A179" s="75">
        <f t="shared" ca="1" si="38"/>
        <v>903</v>
      </c>
      <c r="B179" s="75"/>
      <c r="C179" s="21" t="s">
        <v>253</v>
      </c>
      <c r="D179" s="62">
        <f>(82.69)*(10.764)</f>
        <v>890.07515999999987</v>
      </c>
      <c r="E179" s="21">
        <v>0</v>
      </c>
      <c r="F179" s="21">
        <f t="shared" si="40"/>
        <v>1450.8225107999997</v>
      </c>
      <c r="G179" s="78"/>
      <c r="H179" s="79"/>
      <c r="I179" s="40"/>
      <c r="S179" s="74">
        <f t="shared" ca="1" si="39"/>
        <v>903</v>
      </c>
      <c r="T179" s="74"/>
      <c r="U179" s="40">
        <f>U178+1</f>
        <v>3</v>
      </c>
      <c r="V179" s="2">
        <f ca="1">V178+1</f>
        <v>903</v>
      </c>
    </row>
    <row r="180" spans="1:22" s="2" customFormat="1" ht="15.75" hidden="1" customHeight="1" x14ac:dyDescent="0.3">
      <c r="A180" s="75">
        <f t="shared" ca="1" si="38"/>
        <v>904</v>
      </c>
      <c r="B180" s="75"/>
      <c r="C180" s="21" t="s">
        <v>175</v>
      </c>
      <c r="D180" s="62">
        <f>(72.74)*(10.764)</f>
        <v>782.97335999999984</v>
      </c>
      <c r="E180" s="21">
        <v>0</v>
      </c>
      <c r="F180" s="21">
        <f t="shared" si="40"/>
        <v>1276.2465767999997</v>
      </c>
      <c r="G180" s="78"/>
      <c r="H180" s="79"/>
      <c r="I180" s="40"/>
      <c r="S180" s="74">
        <f t="shared" ca="1" si="39"/>
        <v>904</v>
      </c>
      <c r="T180" s="74"/>
      <c r="U180" s="40">
        <f t="shared" ref="U180:V180" si="41">U179+1</f>
        <v>4</v>
      </c>
      <c r="V180" s="2">
        <f t="shared" ca="1" si="41"/>
        <v>904</v>
      </c>
    </row>
    <row r="181" spans="1:22" s="2" customFormat="1" hidden="1" x14ac:dyDescent="0.3">
      <c r="A181" s="73" t="s">
        <v>194</v>
      </c>
      <c r="B181" s="73"/>
      <c r="C181" s="73"/>
      <c r="D181" s="73"/>
      <c r="E181" s="73"/>
      <c r="F181" s="73"/>
      <c r="G181" s="73"/>
      <c r="H181" s="73"/>
      <c r="I181" s="40"/>
      <c r="S181" s="74"/>
      <c r="T181" s="74"/>
      <c r="V181" s="2" t="str">
        <f>LEFT(A181,SUM(LEN(A181)-LEN(SUBSTITUTE(A181,{"0","1","2","3","4","5","6","7","8","9"},""))))</f>
        <v>10</v>
      </c>
    </row>
    <row r="182" spans="1:22" s="2" customFormat="1" ht="15.75" hidden="1" customHeight="1" x14ac:dyDescent="0.3">
      <c r="A182" s="75">
        <f t="shared" ref="A182:A185" ca="1" si="42">S182</f>
        <v>1001</v>
      </c>
      <c r="B182" s="75"/>
      <c r="C182" s="21" t="s">
        <v>175</v>
      </c>
      <c r="D182" s="62">
        <f>(72.68)*(10.764)</f>
        <v>782.32752000000005</v>
      </c>
      <c r="E182" s="21">
        <v>0</v>
      </c>
      <c r="F182" s="21">
        <f>D182*1.63+E182</f>
        <v>1275.1938576</v>
      </c>
      <c r="G182" s="76" t="str">
        <f>A181</f>
        <v>10th Floor</v>
      </c>
      <c r="H182" s="77"/>
      <c r="I182" s="40"/>
      <c r="S182" s="74">
        <f t="shared" ref="S182:S185" ca="1" si="43">V182</f>
        <v>1001</v>
      </c>
      <c r="T182" s="74"/>
      <c r="U182" s="40">
        <v>1</v>
      </c>
      <c r="V182" s="2">
        <f ca="1">(SUMPRODUCT(MID(0&amp;V181, LARGE(INDEX(ISNUMBER(--MID(V181, ROW(INDIRECT("1:"&amp;LEN(V181))), 1)) * ROW(INDIRECT("1:"&amp;LEN(V181))), 0), ROW(INDIRECT("1:"&amp;LEN(V181))))+1, 1) * 10^ROW(INDIRECT("1:"&amp;LEN(V181)))/10))*U182*100+1</f>
        <v>1001</v>
      </c>
    </row>
    <row r="183" spans="1:22" s="2" customFormat="1" ht="15.75" hidden="1" customHeight="1" x14ac:dyDescent="0.3">
      <c r="A183" s="75">
        <f t="shared" ca="1" si="42"/>
        <v>1002</v>
      </c>
      <c r="B183" s="75"/>
      <c r="C183" s="21" t="s">
        <v>175</v>
      </c>
      <c r="D183" s="62">
        <f>(73.02)*(10.764)</f>
        <v>785.98727999999994</v>
      </c>
      <c r="E183" s="21">
        <v>0</v>
      </c>
      <c r="F183" s="21">
        <f t="shared" ref="F183:F185" si="44">D183*1.63+E183</f>
        <v>1281.1592663999998</v>
      </c>
      <c r="G183" s="78"/>
      <c r="H183" s="79"/>
      <c r="I183" s="40"/>
      <c r="S183" s="74">
        <f t="shared" ca="1" si="43"/>
        <v>1002</v>
      </c>
      <c r="T183" s="74"/>
      <c r="U183" s="40">
        <f>U182+1</f>
        <v>2</v>
      </c>
      <c r="V183" s="2">
        <f ca="1">V182+1</f>
        <v>1002</v>
      </c>
    </row>
    <row r="184" spans="1:22" s="2" customFormat="1" ht="15.75" hidden="1" customHeight="1" x14ac:dyDescent="0.3">
      <c r="A184" s="75">
        <f t="shared" ca="1" si="42"/>
        <v>1003</v>
      </c>
      <c r="B184" s="75"/>
      <c r="C184" s="21" t="s">
        <v>253</v>
      </c>
      <c r="D184" s="62">
        <f>(82.69)*(10.764)</f>
        <v>890.07515999999987</v>
      </c>
      <c r="E184" s="21">
        <v>0</v>
      </c>
      <c r="F184" s="21">
        <f t="shared" si="44"/>
        <v>1450.8225107999997</v>
      </c>
      <c r="G184" s="78"/>
      <c r="H184" s="79"/>
      <c r="I184" s="40"/>
      <c r="S184" s="74">
        <f t="shared" ca="1" si="43"/>
        <v>1003</v>
      </c>
      <c r="T184" s="74"/>
      <c r="U184" s="40">
        <f>U183+1</f>
        <v>3</v>
      </c>
      <c r="V184" s="2">
        <f ca="1">V183+1</f>
        <v>1003</v>
      </c>
    </row>
    <row r="185" spans="1:22" s="2" customFormat="1" ht="15.75" hidden="1" customHeight="1" x14ac:dyDescent="0.3">
      <c r="A185" s="75">
        <f t="shared" ca="1" si="42"/>
        <v>1004</v>
      </c>
      <c r="B185" s="75"/>
      <c r="C185" s="21" t="s">
        <v>175</v>
      </c>
      <c r="D185" s="62">
        <f>(72.74)*(10.764)</f>
        <v>782.97335999999984</v>
      </c>
      <c r="E185" s="21">
        <v>0</v>
      </c>
      <c r="F185" s="21">
        <f t="shared" si="44"/>
        <v>1276.2465767999997</v>
      </c>
      <c r="G185" s="78"/>
      <c r="H185" s="79"/>
      <c r="I185" s="40"/>
      <c r="S185" s="74">
        <f t="shared" ca="1" si="43"/>
        <v>1004</v>
      </c>
      <c r="T185" s="74"/>
      <c r="U185" s="40">
        <f t="shared" ref="U185:V185" si="45">U184+1</f>
        <v>4</v>
      </c>
      <c r="V185" s="2">
        <f t="shared" ca="1" si="45"/>
        <v>1004</v>
      </c>
    </row>
    <row r="186" spans="1:22" s="2" customFormat="1" hidden="1" x14ac:dyDescent="0.3">
      <c r="A186" s="73" t="s">
        <v>195</v>
      </c>
      <c r="B186" s="73"/>
      <c r="C186" s="73"/>
      <c r="D186" s="73"/>
      <c r="E186" s="73"/>
      <c r="F186" s="73"/>
      <c r="G186" s="73"/>
      <c r="H186" s="73"/>
      <c r="I186" s="40"/>
      <c r="S186" s="74"/>
      <c r="T186" s="74"/>
      <c r="V186" s="2" t="str">
        <f>LEFT(A186,SUM(LEN(A186)-LEN(SUBSTITUTE(A186,{"0","1","2","3","4","5","6","7","8","9"},""))))</f>
        <v>11</v>
      </c>
    </row>
    <row r="187" spans="1:22" s="2" customFormat="1" ht="15.75" hidden="1" customHeight="1" x14ac:dyDescent="0.3">
      <c r="A187" s="75">
        <f t="shared" ref="A187:A190" ca="1" si="46">S187</f>
        <v>1101</v>
      </c>
      <c r="B187" s="75"/>
      <c r="C187" s="21" t="s">
        <v>175</v>
      </c>
      <c r="D187" s="62">
        <f>(72.68)*(10.764)</f>
        <v>782.32752000000005</v>
      </c>
      <c r="E187" s="21">
        <v>0</v>
      </c>
      <c r="F187" s="21">
        <f>D187*1.63+E187</f>
        <v>1275.1938576</v>
      </c>
      <c r="G187" s="76" t="str">
        <f>A186</f>
        <v>11th Floor</v>
      </c>
      <c r="H187" s="77"/>
      <c r="I187" s="40"/>
      <c r="S187" s="74">
        <f t="shared" ref="S187:S190" ca="1" si="47">V187</f>
        <v>1101</v>
      </c>
      <c r="T187" s="74"/>
      <c r="U187" s="40">
        <v>1</v>
      </c>
      <c r="V187" s="2">
        <f ca="1">(SUMPRODUCT(MID(0&amp;V186, LARGE(INDEX(ISNUMBER(--MID(V186, ROW(INDIRECT("1:"&amp;LEN(V186))), 1)) * ROW(INDIRECT("1:"&amp;LEN(V186))), 0), ROW(INDIRECT("1:"&amp;LEN(V186))))+1, 1) * 10^ROW(INDIRECT("1:"&amp;LEN(V186)))/10))*U187*100+1</f>
        <v>1101</v>
      </c>
    </row>
    <row r="188" spans="1:22" s="2" customFormat="1" ht="15.75" hidden="1" customHeight="1" x14ac:dyDescent="0.3">
      <c r="A188" s="75">
        <f t="shared" ca="1" si="46"/>
        <v>1102</v>
      </c>
      <c r="B188" s="75"/>
      <c r="C188" s="21" t="s">
        <v>175</v>
      </c>
      <c r="D188" s="62">
        <f>(73.02)*(10.764)</f>
        <v>785.98727999999994</v>
      </c>
      <c r="E188" s="21">
        <v>0</v>
      </c>
      <c r="F188" s="21">
        <f t="shared" ref="F188:F190" si="48">D188*1.63+E188</f>
        <v>1281.1592663999998</v>
      </c>
      <c r="G188" s="78"/>
      <c r="H188" s="79"/>
      <c r="I188" s="40"/>
      <c r="S188" s="74">
        <f t="shared" ca="1" si="47"/>
        <v>1102</v>
      </c>
      <c r="T188" s="74"/>
      <c r="U188" s="40">
        <f>U187+1</f>
        <v>2</v>
      </c>
      <c r="V188" s="2">
        <f ca="1">V187+1</f>
        <v>1102</v>
      </c>
    </row>
    <row r="189" spans="1:22" s="2" customFormat="1" ht="15.75" hidden="1" customHeight="1" x14ac:dyDescent="0.3">
      <c r="A189" s="75">
        <f t="shared" ca="1" si="46"/>
        <v>1103</v>
      </c>
      <c r="B189" s="75"/>
      <c r="C189" s="21" t="s">
        <v>253</v>
      </c>
      <c r="D189" s="62">
        <f>(82.69)*(10.764)</f>
        <v>890.07515999999987</v>
      </c>
      <c r="E189" s="21">
        <v>0</v>
      </c>
      <c r="F189" s="21">
        <f t="shared" si="48"/>
        <v>1450.8225107999997</v>
      </c>
      <c r="G189" s="78"/>
      <c r="H189" s="79"/>
      <c r="I189" s="40"/>
      <c r="S189" s="74">
        <f t="shared" ca="1" si="47"/>
        <v>1103</v>
      </c>
      <c r="T189" s="74"/>
      <c r="U189" s="40">
        <f>U188+1</f>
        <v>3</v>
      </c>
      <c r="V189" s="2">
        <f ca="1">V188+1</f>
        <v>1103</v>
      </c>
    </row>
    <row r="190" spans="1:22" s="2" customFormat="1" ht="15.75" hidden="1" customHeight="1" x14ac:dyDescent="0.3">
      <c r="A190" s="75">
        <f t="shared" ca="1" si="46"/>
        <v>1104</v>
      </c>
      <c r="B190" s="75"/>
      <c r="C190" s="21" t="s">
        <v>175</v>
      </c>
      <c r="D190" s="62">
        <f>(72.74)*(10.764)</f>
        <v>782.97335999999984</v>
      </c>
      <c r="E190" s="21">
        <v>0</v>
      </c>
      <c r="F190" s="21">
        <f t="shared" si="48"/>
        <v>1276.2465767999997</v>
      </c>
      <c r="G190" s="78"/>
      <c r="H190" s="79"/>
      <c r="I190" s="40"/>
      <c r="S190" s="74">
        <f t="shared" ca="1" si="47"/>
        <v>1104</v>
      </c>
      <c r="T190" s="74"/>
      <c r="U190" s="40">
        <f t="shared" ref="U190:V190" si="49">U189+1</f>
        <v>4</v>
      </c>
      <c r="V190" s="2">
        <f t="shared" ca="1" si="49"/>
        <v>1104</v>
      </c>
    </row>
    <row r="191" spans="1:22" s="2" customFormat="1" hidden="1" x14ac:dyDescent="0.3">
      <c r="A191" s="73" t="s">
        <v>198</v>
      </c>
      <c r="B191" s="73"/>
      <c r="C191" s="73"/>
      <c r="D191" s="73"/>
      <c r="E191" s="73"/>
      <c r="F191" s="73"/>
      <c r="G191" s="73"/>
      <c r="H191" s="73"/>
      <c r="I191" s="40"/>
      <c r="S191" s="74"/>
      <c r="T191" s="74"/>
      <c r="V191" s="2" t="str">
        <f>LEFT(A191,SUM(LEN(A191)-LEN(SUBSTITUTE(A191,{"0","1","2","3","4","5","6","7","8","9"},""))))</f>
        <v>12</v>
      </c>
    </row>
    <row r="192" spans="1:22" s="2" customFormat="1" ht="15.75" hidden="1" customHeight="1" x14ac:dyDescent="0.3">
      <c r="A192" s="75">
        <f t="shared" ref="A192:A195" ca="1" si="50">S192</f>
        <v>1201</v>
      </c>
      <c r="B192" s="75"/>
      <c r="C192" s="21" t="s">
        <v>175</v>
      </c>
      <c r="D192" s="62">
        <f>(72.68)*(10.764)</f>
        <v>782.32752000000005</v>
      </c>
      <c r="E192" s="21">
        <v>0</v>
      </c>
      <c r="F192" s="21">
        <f>D192*1.63+E192</f>
        <v>1275.1938576</v>
      </c>
      <c r="G192" s="76" t="str">
        <f>A191</f>
        <v>12th Floor</v>
      </c>
      <c r="H192" s="77"/>
      <c r="I192" s="40"/>
      <c r="S192" s="74">
        <f t="shared" ref="S192:S195" ca="1" si="51">V192</f>
        <v>1201</v>
      </c>
      <c r="T192" s="74"/>
      <c r="U192" s="40">
        <v>1</v>
      </c>
      <c r="V192" s="2">
        <f ca="1">(SUMPRODUCT(MID(0&amp;V191, LARGE(INDEX(ISNUMBER(--MID(V191, ROW(INDIRECT("1:"&amp;LEN(V191))), 1)) * ROW(INDIRECT("1:"&amp;LEN(V191))), 0), ROW(INDIRECT("1:"&amp;LEN(V191))))+1, 1) * 10^ROW(INDIRECT("1:"&amp;LEN(V191)))/10))*U192*100+1</f>
        <v>1201</v>
      </c>
    </row>
    <row r="193" spans="1:22" s="2" customFormat="1" ht="15.75" hidden="1" customHeight="1" x14ac:dyDescent="0.3">
      <c r="A193" s="75">
        <f t="shared" ca="1" si="50"/>
        <v>1202</v>
      </c>
      <c r="B193" s="75"/>
      <c r="C193" s="21" t="s">
        <v>175</v>
      </c>
      <c r="D193" s="62">
        <f>(73.02)*(10.764)</f>
        <v>785.98727999999994</v>
      </c>
      <c r="E193" s="21">
        <v>0</v>
      </c>
      <c r="F193" s="21">
        <f t="shared" ref="F193:F195" si="52">D193*1.63+E193</f>
        <v>1281.1592663999998</v>
      </c>
      <c r="G193" s="78"/>
      <c r="H193" s="79"/>
      <c r="I193" s="40"/>
      <c r="S193" s="74">
        <f t="shared" ca="1" si="51"/>
        <v>1202</v>
      </c>
      <c r="T193" s="74"/>
      <c r="U193" s="40">
        <f>U192+1</f>
        <v>2</v>
      </c>
      <c r="V193" s="2">
        <f ca="1">V192+1</f>
        <v>1202</v>
      </c>
    </row>
    <row r="194" spans="1:22" s="2" customFormat="1" ht="15.75" hidden="1" customHeight="1" x14ac:dyDescent="0.3">
      <c r="A194" s="75">
        <f t="shared" ca="1" si="50"/>
        <v>1203</v>
      </c>
      <c r="B194" s="75"/>
      <c r="C194" s="21" t="s">
        <v>253</v>
      </c>
      <c r="D194" s="62">
        <f>(82.69)*(10.764)</f>
        <v>890.07515999999987</v>
      </c>
      <c r="E194" s="21">
        <v>0</v>
      </c>
      <c r="F194" s="21">
        <f t="shared" si="52"/>
        <v>1450.8225107999997</v>
      </c>
      <c r="G194" s="78"/>
      <c r="H194" s="79"/>
      <c r="I194" s="40"/>
      <c r="S194" s="74">
        <f t="shared" ca="1" si="51"/>
        <v>1203</v>
      </c>
      <c r="T194" s="74"/>
      <c r="U194" s="40">
        <f>U193+1</f>
        <v>3</v>
      </c>
      <c r="V194" s="2">
        <f ca="1">V193+1</f>
        <v>1203</v>
      </c>
    </row>
    <row r="195" spans="1:22" s="2" customFormat="1" ht="15.75" hidden="1" customHeight="1" x14ac:dyDescent="0.3">
      <c r="A195" s="75">
        <f t="shared" ca="1" si="50"/>
        <v>1204</v>
      </c>
      <c r="B195" s="75"/>
      <c r="C195" s="21" t="s">
        <v>175</v>
      </c>
      <c r="D195" s="62">
        <f>(72.74)*(10.764)</f>
        <v>782.97335999999984</v>
      </c>
      <c r="E195" s="21">
        <v>0</v>
      </c>
      <c r="F195" s="21">
        <f t="shared" si="52"/>
        <v>1276.2465767999997</v>
      </c>
      <c r="G195" s="78"/>
      <c r="H195" s="79"/>
      <c r="I195" s="40"/>
      <c r="S195" s="74">
        <f t="shared" ca="1" si="51"/>
        <v>1204</v>
      </c>
      <c r="T195" s="74"/>
      <c r="U195" s="40">
        <f t="shared" ref="U195:V195" si="53">U194+1</f>
        <v>4</v>
      </c>
      <c r="V195" s="2">
        <f t="shared" ca="1" si="53"/>
        <v>1204</v>
      </c>
    </row>
    <row r="196" spans="1:22" s="2" customFormat="1" hidden="1" x14ac:dyDescent="0.3">
      <c r="A196" s="73" t="s">
        <v>199</v>
      </c>
      <c r="B196" s="73"/>
      <c r="C196" s="73"/>
      <c r="D196" s="73"/>
      <c r="E196" s="73"/>
      <c r="F196" s="73"/>
      <c r="G196" s="73"/>
      <c r="H196" s="73"/>
      <c r="I196" s="40"/>
      <c r="S196" s="74"/>
      <c r="T196" s="74"/>
      <c r="V196" s="2" t="str">
        <f>LEFT(A196,SUM(LEN(A196)-LEN(SUBSTITUTE(A196,{"0","1","2","3","4","5","6","7","8","9"},""))))</f>
        <v>13</v>
      </c>
    </row>
    <row r="197" spans="1:22" s="2" customFormat="1" ht="15.75" hidden="1" customHeight="1" x14ac:dyDescent="0.3">
      <c r="A197" s="75">
        <f t="shared" ref="A197:A200" ca="1" si="54">S197</f>
        <v>1301</v>
      </c>
      <c r="B197" s="75"/>
      <c r="C197" s="21" t="s">
        <v>175</v>
      </c>
      <c r="D197" s="62">
        <f>(83.21)*(10.764)</f>
        <v>895.67243999999982</v>
      </c>
      <c r="E197" s="21">
        <v>0</v>
      </c>
      <c r="F197" s="21">
        <f>D197*1.63+E197</f>
        <v>1459.9460771999995</v>
      </c>
      <c r="G197" s="76" t="str">
        <f>A196</f>
        <v>13th Floor (Part Refuge Area)</v>
      </c>
      <c r="H197" s="77"/>
      <c r="I197" s="40"/>
      <c r="S197" s="74">
        <f t="shared" ref="S197:S200" ca="1" si="55">V197</f>
        <v>1301</v>
      </c>
      <c r="T197" s="74"/>
      <c r="U197" s="40">
        <v>1</v>
      </c>
      <c r="V197" s="2">
        <f ca="1">(SUMPRODUCT(MID(0&amp;V196, LARGE(INDEX(ISNUMBER(--MID(V196, ROW(INDIRECT("1:"&amp;LEN(V196))), 1)) * ROW(INDIRECT("1:"&amp;LEN(V196))), 0), ROW(INDIRECT("1:"&amp;LEN(V196))))+1, 1) * 10^ROW(INDIRECT("1:"&amp;LEN(V196)))/10))*U197*100+1</f>
        <v>1301</v>
      </c>
    </row>
    <row r="198" spans="1:22" s="2" customFormat="1" ht="15.75" hidden="1" customHeight="1" x14ac:dyDescent="0.3">
      <c r="A198" s="75">
        <f t="shared" ca="1" si="54"/>
        <v>1302</v>
      </c>
      <c r="B198" s="75"/>
      <c r="C198" s="21" t="s">
        <v>175</v>
      </c>
      <c r="D198" s="62">
        <f>(73.02)*(10.764)</f>
        <v>785.98727999999994</v>
      </c>
      <c r="E198" s="21">
        <v>0</v>
      </c>
      <c r="F198" s="21">
        <f t="shared" ref="F198:F199" si="56">D198*1.63+E198</f>
        <v>1281.1592663999998</v>
      </c>
      <c r="G198" s="78"/>
      <c r="H198" s="79"/>
      <c r="I198" s="40"/>
      <c r="S198" s="74">
        <f t="shared" ca="1" si="55"/>
        <v>1302</v>
      </c>
      <c r="T198" s="74"/>
      <c r="U198" s="40">
        <f>U197+1</f>
        <v>2</v>
      </c>
      <c r="V198" s="2">
        <f ca="1">V197+1</f>
        <v>1302</v>
      </c>
    </row>
    <row r="199" spans="1:22" s="2" customFormat="1" ht="15.75" hidden="1" customHeight="1" x14ac:dyDescent="0.3">
      <c r="A199" s="75">
        <f t="shared" ca="1" si="54"/>
        <v>1303</v>
      </c>
      <c r="B199" s="75"/>
      <c r="C199" s="21" t="s">
        <v>273</v>
      </c>
      <c r="D199" s="62">
        <f>(97.55)*(10.764)</f>
        <v>1050.0282</v>
      </c>
      <c r="E199" s="21">
        <v>0</v>
      </c>
      <c r="F199" s="21">
        <f t="shared" si="56"/>
        <v>1711.5459659999999</v>
      </c>
      <c r="G199" s="78"/>
      <c r="H199" s="79"/>
      <c r="I199" s="40"/>
      <c r="S199" s="74">
        <f t="shared" ca="1" si="55"/>
        <v>1303</v>
      </c>
      <c r="T199" s="74"/>
      <c r="U199" s="40">
        <f>U198+1</f>
        <v>3</v>
      </c>
      <c r="V199" s="2">
        <f ca="1">V198+1</f>
        <v>1303</v>
      </c>
    </row>
    <row r="200" spans="1:22" s="2" customFormat="1" ht="15.75" hidden="1" customHeight="1" x14ac:dyDescent="0.3">
      <c r="A200" s="75">
        <f t="shared" ca="1" si="54"/>
        <v>1304</v>
      </c>
      <c r="B200" s="75"/>
      <c r="C200" s="67" t="s">
        <v>185</v>
      </c>
      <c r="D200" s="68"/>
      <c r="E200" s="68"/>
      <c r="F200" s="69"/>
      <c r="G200" s="78"/>
      <c r="H200" s="79"/>
      <c r="I200" s="40"/>
      <c r="S200" s="74">
        <f t="shared" ca="1" si="55"/>
        <v>1304</v>
      </c>
      <c r="T200" s="74"/>
      <c r="U200" s="40">
        <f t="shared" ref="U200:V200" si="57">U199+1</f>
        <v>4</v>
      </c>
      <c r="V200" s="2">
        <f t="shared" ca="1" si="57"/>
        <v>1304</v>
      </c>
    </row>
    <row r="201" spans="1:22" s="2" customFormat="1" hidden="1" x14ac:dyDescent="0.3">
      <c r="A201" s="73" t="s">
        <v>201</v>
      </c>
      <c r="B201" s="73"/>
      <c r="C201" s="73"/>
      <c r="D201" s="73"/>
      <c r="E201" s="73"/>
      <c r="F201" s="73"/>
      <c r="G201" s="73"/>
      <c r="H201" s="73"/>
      <c r="I201" s="40"/>
      <c r="S201" s="74"/>
      <c r="T201" s="74"/>
      <c r="V201" s="2" t="str">
        <f>LEFT(A201,SUM(LEN(A201)-LEN(SUBSTITUTE(A201,{"0","1","2","3","4","5","6","7","8","9"},""))))</f>
        <v>14</v>
      </c>
    </row>
    <row r="202" spans="1:22" s="2" customFormat="1" ht="15.75" hidden="1" customHeight="1" x14ac:dyDescent="0.3">
      <c r="A202" s="75">
        <f t="shared" ref="A202:A205" ca="1" si="58">S202</f>
        <v>1401</v>
      </c>
      <c r="B202" s="75"/>
      <c r="C202" s="21" t="s">
        <v>175</v>
      </c>
      <c r="D202" s="62">
        <f>(72.68)*(10.764)</f>
        <v>782.32752000000005</v>
      </c>
      <c r="E202" s="21">
        <v>0</v>
      </c>
      <c r="F202" s="21">
        <f>D202*1.63+E202</f>
        <v>1275.1938576</v>
      </c>
      <c r="G202" s="76" t="str">
        <f>A201</f>
        <v>14th Floor</v>
      </c>
      <c r="H202" s="77"/>
      <c r="I202" s="40"/>
      <c r="S202" s="74">
        <f t="shared" ref="S202:S205" ca="1" si="59">V202</f>
        <v>1401</v>
      </c>
      <c r="T202" s="74"/>
      <c r="U202" s="40">
        <v>1</v>
      </c>
      <c r="V202" s="2">
        <f ca="1">(SUMPRODUCT(MID(0&amp;V201, LARGE(INDEX(ISNUMBER(--MID(V201, ROW(INDIRECT("1:"&amp;LEN(V201))), 1)) * ROW(INDIRECT("1:"&amp;LEN(V201))), 0), ROW(INDIRECT("1:"&amp;LEN(V201))))+1, 1) * 10^ROW(INDIRECT("1:"&amp;LEN(V201)))/10))*U202*100+1</f>
        <v>1401</v>
      </c>
    </row>
    <row r="203" spans="1:22" s="2" customFormat="1" ht="15.75" hidden="1" customHeight="1" x14ac:dyDescent="0.3">
      <c r="A203" s="75">
        <f t="shared" ca="1" si="58"/>
        <v>1402</v>
      </c>
      <c r="B203" s="75"/>
      <c r="C203" s="21" t="s">
        <v>175</v>
      </c>
      <c r="D203" s="62">
        <f>(73.02)*(10.764)</f>
        <v>785.98727999999994</v>
      </c>
      <c r="E203" s="21">
        <v>0</v>
      </c>
      <c r="F203" s="21">
        <f t="shared" ref="F203:F205" si="60">D203*1.63+E203</f>
        <v>1281.1592663999998</v>
      </c>
      <c r="G203" s="78"/>
      <c r="H203" s="79"/>
      <c r="I203" s="40"/>
      <c r="S203" s="74">
        <f t="shared" ca="1" si="59"/>
        <v>1402</v>
      </c>
      <c r="T203" s="74"/>
      <c r="U203" s="40">
        <f>U202+1</f>
        <v>2</v>
      </c>
      <c r="V203" s="2">
        <f ca="1">V202+1</f>
        <v>1402</v>
      </c>
    </row>
    <row r="204" spans="1:22" s="2" customFormat="1" ht="15.75" hidden="1" customHeight="1" x14ac:dyDescent="0.3">
      <c r="A204" s="75">
        <f t="shared" ca="1" si="58"/>
        <v>1403</v>
      </c>
      <c r="B204" s="75"/>
      <c r="C204" s="21" t="s">
        <v>253</v>
      </c>
      <c r="D204" s="62">
        <f>(82.69)*(10.764)</f>
        <v>890.07515999999987</v>
      </c>
      <c r="E204" s="21">
        <v>0</v>
      </c>
      <c r="F204" s="21">
        <f t="shared" si="60"/>
        <v>1450.8225107999997</v>
      </c>
      <c r="G204" s="78"/>
      <c r="H204" s="79"/>
      <c r="I204" s="40"/>
      <c r="S204" s="74">
        <f t="shared" ca="1" si="59"/>
        <v>1403</v>
      </c>
      <c r="T204" s="74"/>
      <c r="U204" s="40">
        <f>U203+1</f>
        <v>3</v>
      </c>
      <c r="V204" s="2">
        <f ca="1">V203+1</f>
        <v>1403</v>
      </c>
    </row>
    <row r="205" spans="1:22" s="2" customFormat="1" ht="15.75" hidden="1" customHeight="1" x14ac:dyDescent="0.3">
      <c r="A205" s="75">
        <f t="shared" ca="1" si="58"/>
        <v>1404</v>
      </c>
      <c r="B205" s="75"/>
      <c r="C205" s="21" t="s">
        <v>175</v>
      </c>
      <c r="D205" s="62">
        <f>(72.74)*(10.764)</f>
        <v>782.97335999999984</v>
      </c>
      <c r="E205" s="21">
        <v>0</v>
      </c>
      <c r="F205" s="21">
        <f t="shared" si="60"/>
        <v>1276.2465767999997</v>
      </c>
      <c r="G205" s="78"/>
      <c r="H205" s="79"/>
      <c r="I205" s="40"/>
      <c r="S205" s="74">
        <f t="shared" ca="1" si="59"/>
        <v>1404</v>
      </c>
      <c r="T205" s="74"/>
      <c r="U205" s="40">
        <f t="shared" ref="U205:V205" si="61">U204+1</f>
        <v>4</v>
      </c>
      <c r="V205" s="2">
        <f t="shared" ca="1" si="61"/>
        <v>1404</v>
      </c>
    </row>
    <row r="206" spans="1:22" s="2" customFormat="1" hidden="1" x14ac:dyDescent="0.3">
      <c r="A206" s="73" t="s">
        <v>202</v>
      </c>
      <c r="B206" s="73"/>
      <c r="C206" s="73"/>
      <c r="D206" s="73"/>
      <c r="E206" s="73"/>
      <c r="F206" s="73"/>
      <c r="G206" s="73"/>
      <c r="H206" s="73"/>
      <c r="I206" s="40"/>
      <c r="S206" s="74"/>
      <c r="T206" s="74"/>
      <c r="V206" s="2" t="str">
        <f>LEFT(A206,SUM(LEN(A206)-LEN(SUBSTITUTE(A206,{"0","1","2","3","4","5","6","7","8","9"},""))))</f>
        <v>15</v>
      </c>
    </row>
    <row r="207" spans="1:22" s="2" customFormat="1" ht="15.75" hidden="1" customHeight="1" x14ac:dyDescent="0.3">
      <c r="A207" s="75">
        <f t="shared" ref="A207:A210" ca="1" si="62">S207</f>
        <v>1501</v>
      </c>
      <c r="B207" s="75"/>
      <c r="C207" s="21" t="s">
        <v>175</v>
      </c>
      <c r="D207" s="62">
        <f>(72.68)*(10.764)</f>
        <v>782.32752000000005</v>
      </c>
      <c r="E207" s="21">
        <v>0</v>
      </c>
      <c r="F207" s="21">
        <f>D207*1.63+E207</f>
        <v>1275.1938576</v>
      </c>
      <c r="G207" s="76" t="str">
        <f>A206</f>
        <v>15th Floor</v>
      </c>
      <c r="H207" s="77"/>
      <c r="I207" s="40"/>
      <c r="S207" s="74">
        <f t="shared" ref="S207:S210" ca="1" si="63">V207</f>
        <v>1501</v>
      </c>
      <c r="T207" s="74"/>
      <c r="U207" s="40">
        <v>1</v>
      </c>
      <c r="V207" s="2">
        <f ca="1">(SUMPRODUCT(MID(0&amp;V206, LARGE(INDEX(ISNUMBER(--MID(V206, ROW(INDIRECT("1:"&amp;LEN(V206))), 1)) * ROW(INDIRECT("1:"&amp;LEN(V206))), 0), ROW(INDIRECT("1:"&amp;LEN(V206))))+1, 1) * 10^ROW(INDIRECT("1:"&amp;LEN(V206)))/10))*U207*100+1</f>
        <v>1501</v>
      </c>
    </row>
    <row r="208" spans="1:22" s="2" customFormat="1" ht="15.75" hidden="1" customHeight="1" x14ac:dyDescent="0.3">
      <c r="A208" s="75">
        <f t="shared" ca="1" si="62"/>
        <v>1502</v>
      </c>
      <c r="B208" s="75"/>
      <c r="C208" s="21" t="s">
        <v>175</v>
      </c>
      <c r="D208" s="62">
        <f>(73.02)*(10.764)</f>
        <v>785.98727999999994</v>
      </c>
      <c r="E208" s="21">
        <v>0</v>
      </c>
      <c r="F208" s="21">
        <f t="shared" ref="F208:F210" si="64">D208*1.63+E208</f>
        <v>1281.1592663999998</v>
      </c>
      <c r="G208" s="78"/>
      <c r="H208" s="79"/>
      <c r="I208" s="40"/>
      <c r="S208" s="74">
        <f t="shared" ca="1" si="63"/>
        <v>1502</v>
      </c>
      <c r="T208" s="74"/>
      <c r="U208" s="40">
        <f>U207+1</f>
        <v>2</v>
      </c>
      <c r="V208" s="2">
        <f ca="1">V207+1</f>
        <v>1502</v>
      </c>
    </row>
    <row r="209" spans="1:22" s="2" customFormat="1" ht="15.75" hidden="1" customHeight="1" x14ac:dyDescent="0.3">
      <c r="A209" s="75">
        <f t="shared" ca="1" si="62"/>
        <v>1503</v>
      </c>
      <c r="B209" s="75"/>
      <c r="C209" s="21" t="s">
        <v>253</v>
      </c>
      <c r="D209" s="62">
        <f>(82.69)*(10.764)</f>
        <v>890.07515999999987</v>
      </c>
      <c r="E209" s="21">
        <v>0</v>
      </c>
      <c r="F209" s="21">
        <f t="shared" si="64"/>
        <v>1450.8225107999997</v>
      </c>
      <c r="G209" s="78"/>
      <c r="H209" s="79"/>
      <c r="I209" s="40"/>
      <c r="S209" s="74">
        <f t="shared" ca="1" si="63"/>
        <v>1503</v>
      </c>
      <c r="T209" s="74"/>
      <c r="U209" s="40">
        <f>U208+1</f>
        <v>3</v>
      </c>
      <c r="V209" s="2">
        <f ca="1">V208+1</f>
        <v>1503</v>
      </c>
    </row>
    <row r="210" spans="1:22" s="2" customFormat="1" ht="15.75" hidden="1" customHeight="1" x14ac:dyDescent="0.3">
      <c r="A210" s="75">
        <f t="shared" ca="1" si="62"/>
        <v>1504</v>
      </c>
      <c r="B210" s="75"/>
      <c r="C210" s="21" t="s">
        <v>175</v>
      </c>
      <c r="D210" s="62">
        <f>(72.74)*(10.764)</f>
        <v>782.97335999999984</v>
      </c>
      <c r="E210" s="21">
        <v>0</v>
      </c>
      <c r="F210" s="21">
        <f t="shared" si="64"/>
        <v>1276.2465767999997</v>
      </c>
      <c r="G210" s="78"/>
      <c r="H210" s="79"/>
      <c r="I210" s="40"/>
      <c r="S210" s="74">
        <f t="shared" ca="1" si="63"/>
        <v>1504</v>
      </c>
      <c r="T210" s="74"/>
      <c r="U210" s="40">
        <f t="shared" ref="U210:V210" si="65">U209+1</f>
        <v>4</v>
      </c>
      <c r="V210" s="2">
        <f t="shared" ca="1" si="65"/>
        <v>1504</v>
      </c>
    </row>
    <row r="211" spans="1:22" s="2" customFormat="1" hidden="1" x14ac:dyDescent="0.3">
      <c r="A211" s="73" t="s">
        <v>205</v>
      </c>
      <c r="B211" s="73"/>
      <c r="C211" s="73"/>
      <c r="D211" s="73"/>
      <c r="E211" s="73"/>
      <c r="F211" s="73"/>
      <c r="G211" s="73"/>
      <c r="H211" s="73"/>
      <c r="I211" s="40"/>
      <c r="S211" s="74"/>
      <c r="T211" s="74"/>
      <c r="V211" s="2" t="str">
        <f>LEFT(A211,SUM(LEN(A211)-LEN(SUBSTITUTE(A211,{"0","1","2","3","4","5","6","7","8","9"},""))))</f>
        <v>16</v>
      </c>
    </row>
    <row r="212" spans="1:22" s="2" customFormat="1" ht="15.75" hidden="1" customHeight="1" x14ac:dyDescent="0.3">
      <c r="A212" s="75">
        <f t="shared" ref="A212:A215" ca="1" si="66">S212</f>
        <v>1601</v>
      </c>
      <c r="B212" s="75"/>
      <c r="C212" s="21" t="s">
        <v>175</v>
      </c>
      <c r="D212" s="62">
        <f>(72.68)*(10.764)</f>
        <v>782.32752000000005</v>
      </c>
      <c r="E212" s="21">
        <v>0</v>
      </c>
      <c r="F212" s="21">
        <f>D212*1.63+E212</f>
        <v>1275.1938576</v>
      </c>
      <c r="G212" s="76" t="str">
        <f>A211</f>
        <v>16th Floor</v>
      </c>
      <c r="H212" s="77"/>
      <c r="I212" s="40"/>
      <c r="S212" s="74">
        <f t="shared" ref="S212:S215" ca="1" si="67">V212</f>
        <v>1601</v>
      </c>
      <c r="T212" s="74"/>
      <c r="U212" s="40">
        <v>1</v>
      </c>
      <c r="V212" s="2">
        <f ca="1">(SUMPRODUCT(MID(0&amp;V211, LARGE(INDEX(ISNUMBER(--MID(V211, ROW(INDIRECT("1:"&amp;LEN(V211))), 1)) * ROW(INDIRECT("1:"&amp;LEN(V211))), 0), ROW(INDIRECT("1:"&amp;LEN(V211))))+1, 1) * 10^ROW(INDIRECT("1:"&amp;LEN(V211)))/10))*U212*100+1</f>
        <v>1601</v>
      </c>
    </row>
    <row r="213" spans="1:22" s="2" customFormat="1" ht="15.75" hidden="1" customHeight="1" x14ac:dyDescent="0.3">
      <c r="A213" s="75">
        <f t="shared" ca="1" si="66"/>
        <v>1602</v>
      </c>
      <c r="B213" s="75"/>
      <c r="C213" s="21" t="s">
        <v>175</v>
      </c>
      <c r="D213" s="62">
        <f>(73.02)*(10.764)</f>
        <v>785.98727999999994</v>
      </c>
      <c r="E213" s="21">
        <v>0</v>
      </c>
      <c r="F213" s="21">
        <f t="shared" ref="F213:F215" si="68">D213*1.63+E213</f>
        <v>1281.1592663999998</v>
      </c>
      <c r="G213" s="78"/>
      <c r="H213" s="79"/>
      <c r="I213" s="40"/>
      <c r="S213" s="74">
        <f t="shared" ca="1" si="67"/>
        <v>1602</v>
      </c>
      <c r="T213" s="74"/>
      <c r="U213" s="40">
        <f>U212+1</f>
        <v>2</v>
      </c>
      <c r="V213" s="2">
        <f ca="1">V212+1</f>
        <v>1602</v>
      </c>
    </row>
    <row r="214" spans="1:22" s="2" customFormat="1" ht="15.75" hidden="1" customHeight="1" x14ac:dyDescent="0.3">
      <c r="A214" s="75">
        <f t="shared" ca="1" si="66"/>
        <v>1603</v>
      </c>
      <c r="B214" s="75"/>
      <c r="C214" s="21" t="s">
        <v>253</v>
      </c>
      <c r="D214" s="62">
        <f>(82.69)*(10.764)</f>
        <v>890.07515999999987</v>
      </c>
      <c r="E214" s="21">
        <v>0</v>
      </c>
      <c r="F214" s="21">
        <f t="shared" si="68"/>
        <v>1450.8225107999997</v>
      </c>
      <c r="G214" s="78"/>
      <c r="H214" s="79"/>
      <c r="I214" s="40"/>
      <c r="S214" s="74">
        <f t="shared" ca="1" si="67"/>
        <v>1603</v>
      </c>
      <c r="T214" s="74"/>
      <c r="U214" s="40">
        <f>U213+1</f>
        <v>3</v>
      </c>
      <c r="V214" s="2">
        <f ca="1">V213+1</f>
        <v>1603</v>
      </c>
    </row>
    <row r="215" spans="1:22" s="2" customFormat="1" ht="15.75" hidden="1" customHeight="1" x14ac:dyDescent="0.3">
      <c r="A215" s="75">
        <f t="shared" ca="1" si="66"/>
        <v>1604</v>
      </c>
      <c r="B215" s="75"/>
      <c r="C215" s="21" t="s">
        <v>175</v>
      </c>
      <c r="D215" s="62">
        <f>(72.74)*(10.764)</f>
        <v>782.97335999999984</v>
      </c>
      <c r="E215" s="21">
        <v>0</v>
      </c>
      <c r="F215" s="21">
        <f t="shared" si="68"/>
        <v>1276.2465767999997</v>
      </c>
      <c r="G215" s="78"/>
      <c r="H215" s="79"/>
      <c r="I215" s="40"/>
      <c r="S215" s="74">
        <f t="shared" ca="1" si="67"/>
        <v>1604</v>
      </c>
      <c r="T215" s="74"/>
      <c r="U215" s="40">
        <f t="shared" ref="U215:V215" si="69">U214+1</f>
        <v>4</v>
      </c>
      <c r="V215" s="2">
        <f t="shared" ca="1" si="69"/>
        <v>1604</v>
      </c>
    </row>
    <row r="216" spans="1:22" s="2" customFormat="1" x14ac:dyDescent="0.3">
      <c r="A216" s="84" t="s">
        <v>267</v>
      </c>
      <c r="B216" s="84"/>
      <c r="C216" s="84"/>
      <c r="D216" s="84"/>
      <c r="E216" s="84"/>
      <c r="F216" s="84"/>
      <c r="G216" s="84"/>
      <c r="H216" s="84"/>
      <c r="I216" s="40"/>
      <c r="S216" s="74"/>
      <c r="T216" s="74"/>
      <c r="V216" s="2" t="str">
        <f>LEFT(A216,SUM(LEN(A216)-LEN(SUBSTITUTE(A216,{"0","1","2","3","4","5","6","7","8","9"},""))))</f>
        <v/>
      </c>
    </row>
    <row r="217" spans="1:22" s="2" customFormat="1" x14ac:dyDescent="0.3">
      <c r="A217" s="85" t="s">
        <v>171</v>
      </c>
      <c r="B217" s="86"/>
      <c r="C217" s="86"/>
      <c r="D217" s="86"/>
      <c r="E217" s="86"/>
      <c r="F217" s="86"/>
      <c r="G217" s="86"/>
      <c r="H217" s="87"/>
    </row>
    <row r="218" spans="1:22" s="2" customFormat="1" x14ac:dyDescent="0.3">
      <c r="A218" s="85" t="s">
        <v>268</v>
      </c>
      <c r="B218" s="86"/>
      <c r="C218" s="86"/>
      <c r="D218" s="86"/>
      <c r="E218" s="86"/>
      <c r="F218" s="86"/>
      <c r="G218" s="86"/>
      <c r="H218" s="87"/>
    </row>
    <row r="219" spans="1:22" s="2" customFormat="1" x14ac:dyDescent="0.3">
      <c r="A219" s="85" t="s">
        <v>269</v>
      </c>
      <c r="B219" s="86"/>
      <c r="C219" s="86"/>
      <c r="D219" s="86"/>
      <c r="E219" s="86"/>
      <c r="F219" s="86"/>
      <c r="G219" s="86"/>
      <c r="H219" s="87"/>
    </row>
    <row r="220" spans="1:22" s="2" customFormat="1" x14ac:dyDescent="0.3">
      <c r="A220" s="73" t="s">
        <v>173</v>
      </c>
      <c r="B220" s="73"/>
      <c r="C220" s="73"/>
      <c r="D220" s="73"/>
      <c r="E220" s="73"/>
      <c r="F220" s="73"/>
      <c r="G220" s="73"/>
      <c r="H220" s="73"/>
      <c r="I220" s="40">
        <f>10.764</f>
        <v>10.763999999999999</v>
      </c>
      <c r="S220" s="74"/>
      <c r="T220" s="74"/>
      <c r="V220" s="2" t="str">
        <f>LEFT(A220,SUM(LEN(A220)-LEN(SUBSTITUTE(A220,{"0","1","2","3","4","5","6","7","8","9"},""))))</f>
        <v>1</v>
      </c>
    </row>
    <row r="221" spans="1:22" s="2" customFormat="1" ht="15.75" customHeight="1" x14ac:dyDescent="0.3">
      <c r="A221" s="75">
        <f t="shared" ref="A221:A224" ca="1" si="70">S221</f>
        <v>101</v>
      </c>
      <c r="B221" s="75"/>
      <c r="C221" s="21" t="s">
        <v>175</v>
      </c>
      <c r="D221" s="62">
        <f>(72.74)*(10.764)</f>
        <v>782.97335999999984</v>
      </c>
      <c r="E221" s="21">
        <v>0</v>
      </c>
      <c r="F221" s="21">
        <f>D221*1.63+E221</f>
        <v>1276.2465767999997</v>
      </c>
      <c r="G221" s="76" t="str">
        <f>A220</f>
        <v>1st Floor for Residential</v>
      </c>
      <c r="H221" s="77"/>
      <c r="I221" s="40"/>
      <c r="S221" s="74">
        <f t="shared" ref="S221:S224" ca="1" si="71">V221</f>
        <v>101</v>
      </c>
      <c r="T221" s="74"/>
      <c r="U221" s="40">
        <v>1</v>
      </c>
      <c r="V221" s="2">
        <f ca="1">(SUMPRODUCT(MID(0&amp;V220, LARGE(INDEX(ISNUMBER(--MID(V220, ROW(INDIRECT("1:"&amp;LEN(V220))), 1)) * ROW(INDIRECT("1:"&amp;LEN(V220))), 0), ROW(INDIRECT("1:"&amp;LEN(V220))))+1, 1) * 10^ROW(INDIRECT("1:"&amp;LEN(V220)))/10))*U221*100+1</f>
        <v>101</v>
      </c>
    </row>
    <row r="222" spans="1:22" s="2" customFormat="1" ht="15.75" customHeight="1" x14ac:dyDescent="0.3">
      <c r="A222" s="75">
        <f t="shared" ca="1" si="70"/>
        <v>102</v>
      </c>
      <c r="B222" s="75"/>
      <c r="C222" s="21" t="s">
        <v>175</v>
      </c>
      <c r="D222" s="62">
        <f>(72.99)*(10.764)</f>
        <v>785.66435999999987</v>
      </c>
      <c r="E222" s="21">
        <v>0</v>
      </c>
      <c r="F222" s="21">
        <f t="shared" ref="F222:F224" si="72">D222*1.63+E222</f>
        <v>1280.6329067999998</v>
      </c>
      <c r="G222" s="78"/>
      <c r="H222" s="79"/>
      <c r="I222" s="63">
        <f>3.32*4.82+1.15*1.35+2.02*1.5+1.29*2.68+2.4*3.1+3.01*3.5+3.1*3.75+2.15*1.47+1.53*1.57+1.8*0.9+3.68*1.05+0.83*1.05+1.32*0.95+1.83*0.86</f>
        <v>68.388000000000005</v>
      </c>
      <c r="J222" s="63">
        <f>72.99-I222</f>
        <v>4.6019999999999897</v>
      </c>
      <c r="S222" s="74">
        <f t="shared" ca="1" si="71"/>
        <v>102</v>
      </c>
      <c r="T222" s="74"/>
      <c r="U222" s="40">
        <f>U221+1</f>
        <v>2</v>
      </c>
      <c r="V222" s="2">
        <f ca="1">V221+1</f>
        <v>102</v>
      </c>
    </row>
    <row r="223" spans="1:22" s="2" customFormat="1" ht="15.75" customHeight="1" x14ac:dyDescent="0.3">
      <c r="A223" s="75">
        <f t="shared" ca="1" si="70"/>
        <v>103</v>
      </c>
      <c r="B223" s="75"/>
      <c r="C223" s="21" t="s">
        <v>278</v>
      </c>
      <c r="D223" s="62">
        <f>(82.69)*(10.764)</f>
        <v>890.07515999999987</v>
      </c>
      <c r="E223" s="21">
        <v>0</v>
      </c>
      <c r="F223" s="21">
        <f t="shared" si="72"/>
        <v>1450.8225107999997</v>
      </c>
      <c r="G223" s="78"/>
      <c r="H223" s="79"/>
      <c r="I223" s="40"/>
      <c r="S223" s="74">
        <f t="shared" ca="1" si="71"/>
        <v>103</v>
      </c>
      <c r="T223" s="74"/>
      <c r="U223" s="40">
        <f>U222+1</f>
        <v>3</v>
      </c>
      <c r="V223" s="2">
        <f ca="1">V222+1</f>
        <v>103</v>
      </c>
    </row>
    <row r="224" spans="1:22" s="2" customFormat="1" ht="15.75" customHeight="1" x14ac:dyDescent="0.3">
      <c r="A224" s="75">
        <f t="shared" ca="1" si="70"/>
        <v>104</v>
      </c>
      <c r="B224" s="75"/>
      <c r="C224" s="21" t="s">
        <v>175</v>
      </c>
      <c r="D224" s="62">
        <f>(72.74)*(10.764)</f>
        <v>782.97335999999984</v>
      </c>
      <c r="E224" s="21">
        <v>0</v>
      </c>
      <c r="F224" s="21">
        <f t="shared" si="72"/>
        <v>1276.2465767999997</v>
      </c>
      <c r="G224" s="78"/>
      <c r="H224" s="79"/>
      <c r="I224" s="40"/>
      <c r="S224" s="74">
        <f t="shared" ca="1" si="71"/>
        <v>104</v>
      </c>
      <c r="T224" s="74"/>
      <c r="U224" s="40">
        <f t="shared" ref="U224:V224" si="73">U223+1</f>
        <v>4</v>
      </c>
      <c r="V224" s="2">
        <f t="shared" ca="1" si="73"/>
        <v>104</v>
      </c>
    </row>
    <row r="225" spans="1:22" s="2" customFormat="1" x14ac:dyDescent="0.3">
      <c r="A225" s="73" t="s">
        <v>158</v>
      </c>
      <c r="B225" s="73"/>
      <c r="C225" s="73"/>
      <c r="D225" s="73"/>
      <c r="E225" s="73"/>
      <c r="F225" s="73"/>
      <c r="G225" s="73"/>
      <c r="H225" s="73"/>
      <c r="I225" s="40"/>
      <c r="S225" s="74"/>
      <c r="T225" s="74"/>
      <c r="V225" s="2" t="str">
        <f>LEFT(A225,SUM(LEN(A225)-LEN(SUBSTITUTE(A225,{"0","1","2","3","4","5","6","7","8","9"},""))))</f>
        <v>2</v>
      </c>
    </row>
    <row r="226" spans="1:22" s="2" customFormat="1" ht="15.75" customHeight="1" x14ac:dyDescent="0.3">
      <c r="A226" s="75">
        <f t="shared" ref="A226:A229" ca="1" si="74">S226</f>
        <v>201</v>
      </c>
      <c r="B226" s="75"/>
      <c r="C226" s="21" t="s">
        <v>175</v>
      </c>
      <c r="D226" s="62">
        <f>(72.74)*(10.764)</f>
        <v>782.97335999999984</v>
      </c>
      <c r="E226" s="21">
        <v>0</v>
      </c>
      <c r="F226" s="21">
        <f>D226*1.63+E226</f>
        <v>1276.2465767999997</v>
      </c>
      <c r="G226" s="76" t="str">
        <f>A225</f>
        <v>2nd Floor</v>
      </c>
      <c r="H226" s="77"/>
      <c r="I226" s="40"/>
      <c r="S226" s="74">
        <f t="shared" ref="S226:S229" ca="1" si="75">V226</f>
        <v>201</v>
      </c>
      <c r="T226" s="74"/>
      <c r="U226" s="40">
        <v>1</v>
      </c>
      <c r="V226" s="2">
        <f ca="1">(SUMPRODUCT(MID(0&amp;V225, LARGE(INDEX(ISNUMBER(--MID(V225, ROW(INDIRECT("1:"&amp;LEN(V225))), 1)) * ROW(INDIRECT("1:"&amp;LEN(V225))), 0), ROW(INDIRECT("1:"&amp;LEN(V225))))+1, 1) * 10^ROW(INDIRECT("1:"&amp;LEN(V225)))/10))*U226*100+1</f>
        <v>201</v>
      </c>
    </row>
    <row r="227" spans="1:22" s="2" customFormat="1" ht="15.75" customHeight="1" x14ac:dyDescent="0.3">
      <c r="A227" s="75">
        <f t="shared" ca="1" si="74"/>
        <v>202</v>
      </c>
      <c r="B227" s="75"/>
      <c r="C227" s="21" t="s">
        <v>175</v>
      </c>
      <c r="D227" s="62">
        <f>(72.99)*(10.764)</f>
        <v>785.66435999999987</v>
      </c>
      <c r="E227" s="21">
        <v>0</v>
      </c>
      <c r="F227" s="21">
        <f t="shared" ref="F227:F229" si="76">D227*1.63+E227</f>
        <v>1280.6329067999998</v>
      </c>
      <c r="G227" s="78"/>
      <c r="H227" s="79"/>
      <c r="I227" s="40"/>
      <c r="S227" s="74">
        <f t="shared" ca="1" si="75"/>
        <v>202</v>
      </c>
      <c r="T227" s="74"/>
      <c r="U227" s="40">
        <f>U226+1</f>
        <v>2</v>
      </c>
      <c r="V227" s="2">
        <f ca="1">V226+1</f>
        <v>202</v>
      </c>
    </row>
    <row r="228" spans="1:22" s="2" customFormat="1" ht="15.75" customHeight="1" x14ac:dyDescent="0.3">
      <c r="A228" s="75">
        <f t="shared" ca="1" si="74"/>
        <v>203</v>
      </c>
      <c r="B228" s="75"/>
      <c r="C228" s="21" t="s">
        <v>278</v>
      </c>
      <c r="D228" s="62">
        <f>(82.69)*(10.764)</f>
        <v>890.07515999999987</v>
      </c>
      <c r="E228" s="21">
        <v>0</v>
      </c>
      <c r="F228" s="21">
        <f t="shared" si="76"/>
        <v>1450.8225107999997</v>
      </c>
      <c r="G228" s="78"/>
      <c r="H228" s="79"/>
      <c r="I228" s="40"/>
      <c r="S228" s="74">
        <f t="shared" ca="1" si="75"/>
        <v>203</v>
      </c>
      <c r="T228" s="74"/>
      <c r="U228" s="40">
        <f>U227+1</f>
        <v>3</v>
      </c>
      <c r="V228" s="2">
        <f ca="1">V227+1</f>
        <v>203</v>
      </c>
    </row>
    <row r="229" spans="1:22" s="2" customFormat="1" ht="15.75" customHeight="1" x14ac:dyDescent="0.3">
      <c r="A229" s="75">
        <f t="shared" ca="1" si="74"/>
        <v>204</v>
      </c>
      <c r="B229" s="75"/>
      <c r="C229" s="21" t="s">
        <v>175</v>
      </c>
      <c r="D229" s="62">
        <f>(72.74)*(10.764)</f>
        <v>782.97335999999984</v>
      </c>
      <c r="E229" s="21">
        <v>0</v>
      </c>
      <c r="F229" s="21">
        <f t="shared" si="76"/>
        <v>1276.2465767999997</v>
      </c>
      <c r="G229" s="78"/>
      <c r="H229" s="79"/>
      <c r="I229" s="40"/>
      <c r="S229" s="74">
        <f t="shared" ca="1" si="75"/>
        <v>204</v>
      </c>
      <c r="T229" s="74"/>
      <c r="U229" s="40">
        <f t="shared" ref="U229:V229" si="77">U228+1</f>
        <v>4</v>
      </c>
      <c r="V229" s="2">
        <f t="shared" ca="1" si="77"/>
        <v>204</v>
      </c>
    </row>
    <row r="230" spans="1:22" s="2" customFormat="1" x14ac:dyDescent="0.3">
      <c r="A230" s="73" t="s">
        <v>180</v>
      </c>
      <c r="B230" s="73"/>
      <c r="C230" s="73"/>
      <c r="D230" s="73"/>
      <c r="E230" s="73"/>
      <c r="F230" s="73"/>
      <c r="G230" s="73"/>
      <c r="H230" s="73"/>
      <c r="I230" s="40"/>
      <c r="S230" s="74"/>
      <c r="T230" s="74"/>
      <c r="V230" s="2" t="str">
        <f>LEFT(A230,SUM(LEN(A230)-LEN(SUBSTITUTE(A230,{"0","1","2","3","4","5","6","7","8","9"},""))))</f>
        <v>3</v>
      </c>
    </row>
    <row r="231" spans="1:22" s="2" customFormat="1" ht="15.75" customHeight="1" x14ac:dyDescent="0.3">
      <c r="A231" s="75">
        <f t="shared" ref="A231:A234" ca="1" si="78">S231</f>
        <v>301</v>
      </c>
      <c r="B231" s="75"/>
      <c r="C231" s="21" t="s">
        <v>175</v>
      </c>
      <c r="D231" s="62">
        <f>(72.74)*(10.764)</f>
        <v>782.97335999999984</v>
      </c>
      <c r="E231" s="21">
        <v>0</v>
      </c>
      <c r="F231" s="21">
        <f>D231*1.63+E231</f>
        <v>1276.2465767999997</v>
      </c>
      <c r="G231" s="76" t="str">
        <f>A230</f>
        <v>3rd Floor</v>
      </c>
      <c r="H231" s="77"/>
      <c r="I231" s="40"/>
      <c r="S231" s="74">
        <f t="shared" ref="S231:S234" ca="1" si="79">V231</f>
        <v>301</v>
      </c>
      <c r="T231" s="74"/>
      <c r="U231" s="40">
        <v>1</v>
      </c>
      <c r="V231" s="2">
        <f ca="1">(SUMPRODUCT(MID(0&amp;V230, LARGE(INDEX(ISNUMBER(--MID(V230, ROW(INDIRECT("1:"&amp;LEN(V230))), 1)) * ROW(INDIRECT("1:"&amp;LEN(V230))), 0), ROW(INDIRECT("1:"&amp;LEN(V230))))+1, 1) * 10^ROW(INDIRECT("1:"&amp;LEN(V230)))/10))*U231*100+1</f>
        <v>301</v>
      </c>
    </row>
    <row r="232" spans="1:22" s="2" customFormat="1" ht="15.75" customHeight="1" x14ac:dyDescent="0.3">
      <c r="A232" s="75">
        <f t="shared" ca="1" si="78"/>
        <v>302</v>
      </c>
      <c r="B232" s="75"/>
      <c r="C232" s="21" t="s">
        <v>175</v>
      </c>
      <c r="D232" s="62">
        <f>(72.99)*(10.764)</f>
        <v>785.66435999999987</v>
      </c>
      <c r="E232" s="21">
        <v>0</v>
      </c>
      <c r="F232" s="21">
        <f t="shared" ref="F232:F234" si="80">D232*1.63+E232</f>
        <v>1280.6329067999998</v>
      </c>
      <c r="G232" s="78"/>
      <c r="H232" s="79"/>
      <c r="I232" s="40"/>
      <c r="S232" s="74">
        <f t="shared" ca="1" si="79"/>
        <v>302</v>
      </c>
      <c r="T232" s="74"/>
      <c r="U232" s="40">
        <f>U231+1</f>
        <v>2</v>
      </c>
      <c r="V232" s="2">
        <f ca="1">V231+1</f>
        <v>302</v>
      </c>
    </row>
    <row r="233" spans="1:22" s="2" customFormat="1" ht="15.75" customHeight="1" x14ac:dyDescent="0.3">
      <c r="A233" s="75">
        <f t="shared" ca="1" si="78"/>
        <v>303</v>
      </c>
      <c r="B233" s="75"/>
      <c r="C233" s="21" t="s">
        <v>278</v>
      </c>
      <c r="D233" s="62">
        <f>(82.69)*(10.764)</f>
        <v>890.07515999999987</v>
      </c>
      <c r="E233" s="21">
        <v>0</v>
      </c>
      <c r="F233" s="21">
        <f t="shared" si="80"/>
        <v>1450.8225107999997</v>
      </c>
      <c r="G233" s="78"/>
      <c r="H233" s="79"/>
      <c r="I233" s="40"/>
      <c r="S233" s="74">
        <f t="shared" ca="1" si="79"/>
        <v>303</v>
      </c>
      <c r="T233" s="74"/>
      <c r="U233" s="40">
        <f>U232+1</f>
        <v>3</v>
      </c>
      <c r="V233" s="2">
        <f ca="1">V232+1</f>
        <v>303</v>
      </c>
    </row>
    <row r="234" spans="1:22" s="2" customFormat="1" ht="15.75" customHeight="1" x14ac:dyDescent="0.3">
      <c r="A234" s="75">
        <f t="shared" ca="1" si="78"/>
        <v>304</v>
      </c>
      <c r="B234" s="75"/>
      <c r="C234" s="21" t="s">
        <v>175</v>
      </c>
      <c r="D234" s="62">
        <f>(72.74)*(10.764)</f>
        <v>782.97335999999984</v>
      </c>
      <c r="E234" s="21">
        <v>0</v>
      </c>
      <c r="F234" s="21">
        <f t="shared" si="80"/>
        <v>1276.2465767999997</v>
      </c>
      <c r="G234" s="78"/>
      <c r="H234" s="79"/>
      <c r="I234" s="40"/>
      <c r="S234" s="74">
        <f t="shared" ca="1" si="79"/>
        <v>304</v>
      </c>
      <c r="T234" s="74"/>
      <c r="U234" s="40">
        <f t="shared" ref="U234:V234" si="81">U233+1</f>
        <v>4</v>
      </c>
      <c r="V234" s="2">
        <f t="shared" ca="1" si="81"/>
        <v>304</v>
      </c>
    </row>
    <row r="235" spans="1:22" s="2" customFormat="1" x14ac:dyDescent="0.3">
      <c r="A235" s="73" t="s">
        <v>254</v>
      </c>
      <c r="B235" s="73"/>
      <c r="C235" s="73"/>
      <c r="D235" s="73"/>
      <c r="E235" s="73"/>
      <c r="F235" s="73"/>
      <c r="G235" s="73"/>
      <c r="H235" s="73"/>
      <c r="I235" s="40"/>
      <c r="S235" s="74"/>
      <c r="T235" s="74"/>
      <c r="V235" s="2" t="str">
        <f>LEFT(A235,SUM(LEN(A235)-LEN(SUBSTITUTE(A235,{"0","1","2","3","4","5","6","7","8","9"},""))))</f>
        <v>4</v>
      </c>
    </row>
    <row r="236" spans="1:22" s="2" customFormat="1" ht="15.75" customHeight="1" x14ac:dyDescent="0.3">
      <c r="A236" s="75">
        <f t="shared" ref="A236:A239" ca="1" si="82">S236</f>
        <v>401</v>
      </c>
      <c r="B236" s="75"/>
      <c r="C236" s="21" t="s">
        <v>175</v>
      </c>
      <c r="D236" s="62">
        <f>(72.74)*(10.764)</f>
        <v>782.97335999999984</v>
      </c>
      <c r="E236" s="21">
        <v>0</v>
      </c>
      <c r="F236" s="21">
        <f>D236*1.63+E236</f>
        <v>1276.2465767999997</v>
      </c>
      <c r="G236" s="76" t="str">
        <f>A235</f>
        <v>4th Floor</v>
      </c>
      <c r="H236" s="77"/>
      <c r="I236" s="40"/>
      <c r="S236" s="74">
        <f t="shared" ref="S236:S239" ca="1" si="83">V236</f>
        <v>401</v>
      </c>
      <c r="T236" s="74"/>
      <c r="U236" s="40">
        <v>1</v>
      </c>
      <c r="V236" s="2">
        <f ca="1">(SUMPRODUCT(MID(0&amp;V235, LARGE(INDEX(ISNUMBER(--MID(V235, ROW(INDIRECT("1:"&amp;LEN(V235))), 1)) * ROW(INDIRECT("1:"&amp;LEN(V235))), 0), ROW(INDIRECT("1:"&amp;LEN(V235))))+1, 1) * 10^ROW(INDIRECT("1:"&amp;LEN(V235)))/10))*U236*100+1</f>
        <v>401</v>
      </c>
    </row>
    <row r="237" spans="1:22" s="2" customFormat="1" ht="15.75" customHeight="1" x14ac:dyDescent="0.3">
      <c r="A237" s="75">
        <f t="shared" ca="1" si="82"/>
        <v>402</v>
      </c>
      <c r="B237" s="75"/>
      <c r="C237" s="21" t="s">
        <v>175</v>
      </c>
      <c r="D237" s="62">
        <f>(72.99)*(10.764)</f>
        <v>785.66435999999987</v>
      </c>
      <c r="E237" s="21">
        <v>0</v>
      </c>
      <c r="F237" s="21">
        <f t="shared" ref="F237:F239" si="84">D237*1.63+E237</f>
        <v>1280.6329067999998</v>
      </c>
      <c r="G237" s="78"/>
      <c r="H237" s="79"/>
      <c r="I237" s="40"/>
      <c r="S237" s="74">
        <f t="shared" ca="1" si="83"/>
        <v>402</v>
      </c>
      <c r="T237" s="74"/>
      <c r="U237" s="40">
        <f>U236+1</f>
        <v>2</v>
      </c>
      <c r="V237" s="2">
        <f ca="1">V236+1</f>
        <v>402</v>
      </c>
    </row>
    <row r="238" spans="1:22" s="2" customFormat="1" ht="15.75" customHeight="1" x14ac:dyDescent="0.3">
      <c r="A238" s="75">
        <f t="shared" ca="1" si="82"/>
        <v>403</v>
      </c>
      <c r="B238" s="75"/>
      <c r="C238" s="21" t="s">
        <v>278</v>
      </c>
      <c r="D238" s="62">
        <f>(82.69)*(10.764)</f>
        <v>890.07515999999987</v>
      </c>
      <c r="E238" s="21">
        <v>0</v>
      </c>
      <c r="F238" s="21">
        <f t="shared" si="84"/>
        <v>1450.8225107999997</v>
      </c>
      <c r="G238" s="78"/>
      <c r="H238" s="79"/>
      <c r="I238" s="40"/>
      <c r="S238" s="74">
        <f t="shared" ca="1" si="83"/>
        <v>403</v>
      </c>
      <c r="T238" s="74"/>
      <c r="U238" s="40">
        <f>U237+1</f>
        <v>3</v>
      </c>
      <c r="V238" s="2">
        <f ca="1">V237+1</f>
        <v>403</v>
      </c>
    </row>
    <row r="239" spans="1:22" s="2" customFormat="1" ht="15.75" customHeight="1" x14ac:dyDescent="0.3">
      <c r="A239" s="75">
        <f t="shared" ca="1" si="82"/>
        <v>404</v>
      </c>
      <c r="B239" s="75"/>
      <c r="C239" s="21" t="s">
        <v>175</v>
      </c>
      <c r="D239" s="62">
        <f>(72.74)*(10.764)</f>
        <v>782.97335999999984</v>
      </c>
      <c r="E239" s="21">
        <v>0</v>
      </c>
      <c r="F239" s="21">
        <f t="shared" si="84"/>
        <v>1276.2465767999997</v>
      </c>
      <c r="G239" s="78"/>
      <c r="H239" s="79"/>
      <c r="I239" s="40"/>
      <c r="S239" s="74">
        <f t="shared" ca="1" si="83"/>
        <v>404</v>
      </c>
      <c r="T239" s="74"/>
      <c r="U239" s="40">
        <f t="shared" ref="U239:V239" si="85">U238+1</f>
        <v>4</v>
      </c>
      <c r="V239" s="2">
        <f t="shared" ca="1" si="85"/>
        <v>404</v>
      </c>
    </row>
    <row r="240" spans="1:22" s="2" customFormat="1" x14ac:dyDescent="0.3">
      <c r="A240" s="73" t="s">
        <v>184</v>
      </c>
      <c r="B240" s="73"/>
      <c r="C240" s="73"/>
      <c r="D240" s="73"/>
      <c r="E240" s="73"/>
      <c r="F240" s="73"/>
      <c r="G240" s="73"/>
      <c r="H240" s="73"/>
      <c r="I240" s="40"/>
      <c r="S240" s="74"/>
      <c r="T240" s="74"/>
      <c r="V240" s="2" t="str">
        <f>LEFT(A240,SUM(LEN(A240)-LEN(SUBSTITUTE(A240,{"0","1","2","3","4","5","6","7","8","9"},""))))</f>
        <v>5</v>
      </c>
    </row>
    <row r="241" spans="1:22" s="2" customFormat="1" ht="15.75" customHeight="1" x14ac:dyDescent="0.3">
      <c r="A241" s="75">
        <f t="shared" ref="A241:A244" ca="1" si="86">S241</f>
        <v>501</v>
      </c>
      <c r="B241" s="75"/>
      <c r="C241" s="21" t="s">
        <v>175</v>
      </c>
      <c r="D241" s="62">
        <f>(72.74)*(10.764)</f>
        <v>782.97335999999984</v>
      </c>
      <c r="E241" s="21">
        <v>0</v>
      </c>
      <c r="F241" s="21">
        <f>D241*1.63+E241</f>
        <v>1276.2465767999997</v>
      </c>
      <c r="G241" s="76" t="str">
        <f>A240</f>
        <v>5th Floor</v>
      </c>
      <c r="H241" s="77"/>
      <c r="I241" s="40"/>
      <c r="S241" s="74">
        <f t="shared" ref="S241:S244" ca="1" si="87">V241</f>
        <v>501</v>
      </c>
      <c r="T241" s="74"/>
      <c r="U241" s="40">
        <v>1</v>
      </c>
      <c r="V241" s="2">
        <f ca="1">(SUMPRODUCT(MID(0&amp;V240, LARGE(INDEX(ISNUMBER(--MID(V240, ROW(INDIRECT("1:"&amp;LEN(V240))), 1)) * ROW(INDIRECT("1:"&amp;LEN(V240))), 0), ROW(INDIRECT("1:"&amp;LEN(V240))))+1, 1) * 10^ROW(INDIRECT("1:"&amp;LEN(V240)))/10))*U241*100+1</f>
        <v>501</v>
      </c>
    </row>
    <row r="242" spans="1:22" s="2" customFormat="1" ht="15.75" customHeight="1" x14ac:dyDescent="0.3">
      <c r="A242" s="75">
        <f t="shared" ca="1" si="86"/>
        <v>502</v>
      </c>
      <c r="B242" s="75"/>
      <c r="C242" s="21" t="s">
        <v>175</v>
      </c>
      <c r="D242" s="62">
        <f>(72.99)*(10.764)</f>
        <v>785.66435999999987</v>
      </c>
      <c r="E242" s="21">
        <v>0</v>
      </c>
      <c r="F242" s="21">
        <f t="shared" ref="F242:F244" si="88">D242*1.63+E242</f>
        <v>1280.6329067999998</v>
      </c>
      <c r="G242" s="78"/>
      <c r="H242" s="79"/>
      <c r="I242" s="40"/>
      <c r="S242" s="74">
        <f t="shared" ca="1" si="87"/>
        <v>502</v>
      </c>
      <c r="T242" s="74"/>
      <c r="U242" s="40">
        <f>U241+1</f>
        <v>2</v>
      </c>
      <c r="V242" s="2">
        <f ca="1">V241+1</f>
        <v>502</v>
      </c>
    </row>
    <row r="243" spans="1:22" s="2" customFormat="1" ht="15.75" customHeight="1" x14ac:dyDescent="0.3">
      <c r="A243" s="75">
        <f t="shared" ca="1" si="86"/>
        <v>503</v>
      </c>
      <c r="B243" s="75"/>
      <c r="C243" s="21" t="s">
        <v>278</v>
      </c>
      <c r="D243" s="62">
        <f>(82.69)*(10.764)</f>
        <v>890.07515999999987</v>
      </c>
      <c r="E243" s="21">
        <v>0</v>
      </c>
      <c r="F243" s="21">
        <f t="shared" si="88"/>
        <v>1450.8225107999997</v>
      </c>
      <c r="G243" s="78"/>
      <c r="H243" s="79"/>
      <c r="I243" s="40"/>
      <c r="S243" s="74">
        <f t="shared" ca="1" si="87"/>
        <v>503</v>
      </c>
      <c r="T243" s="74"/>
      <c r="U243" s="40">
        <f>U242+1</f>
        <v>3</v>
      </c>
      <c r="V243" s="2">
        <f ca="1">V242+1</f>
        <v>503</v>
      </c>
    </row>
    <row r="244" spans="1:22" s="2" customFormat="1" ht="15.75" customHeight="1" x14ac:dyDescent="0.3">
      <c r="A244" s="75">
        <f t="shared" ca="1" si="86"/>
        <v>504</v>
      </c>
      <c r="B244" s="75"/>
      <c r="C244" s="21" t="s">
        <v>175</v>
      </c>
      <c r="D244" s="62">
        <f>(72.74)*(10.764)</f>
        <v>782.97335999999984</v>
      </c>
      <c r="E244" s="21">
        <v>0</v>
      </c>
      <c r="F244" s="21">
        <f t="shared" si="88"/>
        <v>1276.2465767999997</v>
      </c>
      <c r="G244" s="78"/>
      <c r="H244" s="79"/>
      <c r="I244" s="40"/>
      <c r="S244" s="74">
        <f t="shared" ca="1" si="87"/>
        <v>504</v>
      </c>
      <c r="T244" s="74"/>
      <c r="U244" s="40">
        <f t="shared" ref="U244:V244" si="89">U243+1</f>
        <v>4</v>
      </c>
      <c r="V244" s="2">
        <f t="shared" ca="1" si="89"/>
        <v>504</v>
      </c>
    </row>
    <row r="245" spans="1:22" s="2" customFormat="1" x14ac:dyDescent="0.3">
      <c r="A245" s="73" t="s">
        <v>186</v>
      </c>
      <c r="B245" s="73"/>
      <c r="C245" s="73"/>
      <c r="D245" s="73"/>
      <c r="E245" s="73"/>
      <c r="F245" s="73"/>
      <c r="G245" s="73"/>
      <c r="H245" s="73"/>
      <c r="I245" s="40"/>
      <c r="S245" s="74"/>
      <c r="T245" s="74"/>
      <c r="V245" s="2" t="str">
        <f>LEFT(A245,SUM(LEN(A245)-LEN(SUBSTITUTE(A245,{"0","1","2","3","4","5","6","7","8","9"},""))))</f>
        <v>6</v>
      </c>
    </row>
    <row r="246" spans="1:22" s="2" customFormat="1" ht="15.75" customHeight="1" x14ac:dyDescent="0.3">
      <c r="A246" s="75">
        <f t="shared" ref="A246:A249" ca="1" si="90">S246</f>
        <v>601</v>
      </c>
      <c r="B246" s="75"/>
      <c r="C246" s="21" t="s">
        <v>175</v>
      </c>
      <c r="D246" s="62">
        <f>(72.74)*(10.764)</f>
        <v>782.97335999999984</v>
      </c>
      <c r="E246" s="21">
        <v>0</v>
      </c>
      <c r="F246" s="21">
        <f>D246*1.63+E246</f>
        <v>1276.2465767999997</v>
      </c>
      <c r="G246" s="76" t="str">
        <f>A245</f>
        <v>6th Floor (Part Refuge Area)</v>
      </c>
      <c r="H246" s="77"/>
      <c r="I246" s="40"/>
      <c r="S246" s="74">
        <f t="shared" ref="S246:S249" ca="1" si="91">V246</f>
        <v>601</v>
      </c>
      <c r="T246" s="74"/>
      <c r="U246" s="40">
        <v>1</v>
      </c>
      <c r="V246" s="2">
        <f ca="1">(SUMPRODUCT(MID(0&amp;V245, LARGE(INDEX(ISNUMBER(--MID(V245, ROW(INDIRECT("1:"&amp;LEN(V245))), 1)) * ROW(INDIRECT("1:"&amp;LEN(V245))), 0), ROW(INDIRECT("1:"&amp;LEN(V245))))+1, 1) * 10^ROW(INDIRECT("1:"&amp;LEN(V245)))/10))*U246*100+1</f>
        <v>601</v>
      </c>
    </row>
    <row r="247" spans="1:22" s="2" customFormat="1" ht="15.75" customHeight="1" x14ac:dyDescent="0.3">
      <c r="A247" s="75">
        <f t="shared" ca="1" si="90"/>
        <v>602</v>
      </c>
      <c r="B247" s="75"/>
      <c r="C247" s="21" t="s">
        <v>175</v>
      </c>
      <c r="D247" s="62">
        <f>(72.99)*(10.764)</f>
        <v>785.66435999999987</v>
      </c>
      <c r="E247" s="21">
        <v>0</v>
      </c>
      <c r="F247" s="21">
        <f t="shared" ref="F247:F249" si="92">D247*1.63+E247</f>
        <v>1280.6329067999998</v>
      </c>
      <c r="G247" s="78"/>
      <c r="H247" s="79"/>
      <c r="I247" s="40"/>
      <c r="S247" s="74">
        <f t="shared" ca="1" si="91"/>
        <v>602</v>
      </c>
      <c r="T247" s="74"/>
      <c r="U247" s="40">
        <f>U246+1</f>
        <v>2</v>
      </c>
      <c r="V247" s="2">
        <f ca="1">V246+1</f>
        <v>602</v>
      </c>
    </row>
    <row r="248" spans="1:22" s="2" customFormat="1" ht="15.75" customHeight="1" x14ac:dyDescent="0.3">
      <c r="A248" s="75">
        <f t="shared" ca="1" si="90"/>
        <v>603</v>
      </c>
      <c r="B248" s="75"/>
      <c r="C248" s="67" t="s">
        <v>185</v>
      </c>
      <c r="D248" s="68"/>
      <c r="E248" s="68"/>
      <c r="F248" s="69"/>
      <c r="G248" s="78"/>
      <c r="H248" s="79"/>
      <c r="I248" s="40"/>
      <c r="S248" s="74">
        <f t="shared" ca="1" si="91"/>
        <v>603</v>
      </c>
      <c r="T248" s="74"/>
      <c r="U248" s="40">
        <f>U247+1</f>
        <v>3</v>
      </c>
      <c r="V248" s="2">
        <f ca="1">V247+1</f>
        <v>603</v>
      </c>
    </row>
    <row r="249" spans="1:22" s="2" customFormat="1" ht="15.75" customHeight="1" x14ac:dyDescent="0.3">
      <c r="A249" s="75">
        <f t="shared" ca="1" si="90"/>
        <v>604</v>
      </c>
      <c r="B249" s="75"/>
      <c r="C249" s="21" t="s">
        <v>175</v>
      </c>
      <c r="D249" s="62">
        <f>(72.74)*(10.764)</f>
        <v>782.97335999999984</v>
      </c>
      <c r="E249" s="21">
        <v>0</v>
      </c>
      <c r="F249" s="21">
        <f t="shared" si="92"/>
        <v>1276.2465767999997</v>
      </c>
      <c r="G249" s="78"/>
      <c r="H249" s="79"/>
      <c r="I249" s="40"/>
      <c r="S249" s="74">
        <f t="shared" ca="1" si="91"/>
        <v>604</v>
      </c>
      <c r="T249" s="74"/>
      <c r="U249" s="40">
        <f t="shared" ref="U249:V249" si="93">U248+1</f>
        <v>4</v>
      </c>
      <c r="V249" s="2">
        <f t="shared" ca="1" si="93"/>
        <v>604</v>
      </c>
    </row>
    <row r="250" spans="1:22" s="2" customFormat="1" x14ac:dyDescent="0.3">
      <c r="A250" s="73" t="s">
        <v>187</v>
      </c>
      <c r="B250" s="73"/>
      <c r="C250" s="73"/>
      <c r="D250" s="73"/>
      <c r="E250" s="73"/>
      <c r="F250" s="73"/>
      <c r="G250" s="73"/>
      <c r="H250" s="73"/>
      <c r="I250" s="40"/>
      <c r="S250" s="74"/>
      <c r="T250" s="74"/>
      <c r="V250" s="2" t="str">
        <f>LEFT(A250,SUM(LEN(A250)-LEN(SUBSTITUTE(A250,{"0","1","2","3","4","5","6","7","8","9"},""))))</f>
        <v>7</v>
      </c>
    </row>
    <row r="251" spans="1:22" s="2" customFormat="1" ht="15.75" customHeight="1" x14ac:dyDescent="0.3">
      <c r="A251" s="75">
        <f t="shared" ref="A251:A254" ca="1" si="94">S251</f>
        <v>701</v>
      </c>
      <c r="B251" s="75"/>
      <c r="C251" s="21" t="s">
        <v>175</v>
      </c>
      <c r="D251" s="62">
        <f>(72.74)*(10.764)</f>
        <v>782.97335999999984</v>
      </c>
      <c r="E251" s="21">
        <v>0</v>
      </c>
      <c r="F251" s="21">
        <f>D251*1.63+E251</f>
        <v>1276.2465767999997</v>
      </c>
      <c r="G251" s="76" t="str">
        <f>A250</f>
        <v>7th Floor</v>
      </c>
      <c r="H251" s="77"/>
      <c r="I251" s="40"/>
      <c r="S251" s="74">
        <f t="shared" ref="S251:S254" ca="1" si="95">V251</f>
        <v>701</v>
      </c>
      <c r="T251" s="74"/>
      <c r="U251" s="40">
        <v>1</v>
      </c>
      <c r="V251" s="2">
        <f ca="1">(SUMPRODUCT(MID(0&amp;V250, LARGE(INDEX(ISNUMBER(--MID(V250, ROW(INDIRECT("1:"&amp;LEN(V250))), 1)) * ROW(INDIRECT("1:"&amp;LEN(V250))), 0), ROW(INDIRECT("1:"&amp;LEN(V250))))+1, 1) * 10^ROW(INDIRECT("1:"&amp;LEN(V250)))/10))*U251*100+1</f>
        <v>701</v>
      </c>
    </row>
    <row r="252" spans="1:22" s="2" customFormat="1" ht="15.75" customHeight="1" x14ac:dyDescent="0.3">
      <c r="A252" s="75">
        <f t="shared" ca="1" si="94"/>
        <v>702</v>
      </c>
      <c r="B252" s="75"/>
      <c r="C252" s="21" t="s">
        <v>175</v>
      </c>
      <c r="D252" s="62">
        <f>(72.99)*(10.764)</f>
        <v>785.66435999999987</v>
      </c>
      <c r="E252" s="21">
        <v>0</v>
      </c>
      <c r="F252" s="21">
        <f t="shared" ref="F252:F254" si="96">D252*1.63+E252</f>
        <v>1280.6329067999998</v>
      </c>
      <c r="G252" s="78"/>
      <c r="H252" s="79"/>
      <c r="I252" s="40"/>
      <c r="S252" s="74">
        <f t="shared" ca="1" si="95"/>
        <v>702</v>
      </c>
      <c r="T252" s="74"/>
      <c r="U252" s="40">
        <f>U251+1</f>
        <v>2</v>
      </c>
      <c r="V252" s="2">
        <f ca="1">V251+1</f>
        <v>702</v>
      </c>
    </row>
    <row r="253" spans="1:22" s="2" customFormat="1" ht="15.75" customHeight="1" x14ac:dyDescent="0.3">
      <c r="A253" s="75">
        <f t="shared" ca="1" si="94"/>
        <v>703</v>
      </c>
      <c r="B253" s="75"/>
      <c r="C253" s="21" t="s">
        <v>278</v>
      </c>
      <c r="D253" s="62">
        <f>(82.69)*(10.764)</f>
        <v>890.07515999999987</v>
      </c>
      <c r="E253" s="21">
        <v>0</v>
      </c>
      <c r="F253" s="21">
        <f t="shared" si="96"/>
        <v>1450.8225107999997</v>
      </c>
      <c r="G253" s="78"/>
      <c r="H253" s="79"/>
      <c r="I253" s="40"/>
      <c r="S253" s="74">
        <f t="shared" ca="1" si="95"/>
        <v>703</v>
      </c>
      <c r="T253" s="74"/>
      <c r="U253" s="40">
        <f>U252+1</f>
        <v>3</v>
      </c>
      <c r="V253" s="2">
        <f ca="1">V252+1</f>
        <v>703</v>
      </c>
    </row>
    <row r="254" spans="1:22" s="2" customFormat="1" ht="15.75" customHeight="1" x14ac:dyDescent="0.3">
      <c r="A254" s="75">
        <f t="shared" ca="1" si="94"/>
        <v>704</v>
      </c>
      <c r="B254" s="75"/>
      <c r="C254" s="21" t="s">
        <v>175</v>
      </c>
      <c r="D254" s="62">
        <f>(72.74)*(10.764)</f>
        <v>782.97335999999984</v>
      </c>
      <c r="E254" s="21">
        <v>0</v>
      </c>
      <c r="F254" s="21">
        <f t="shared" si="96"/>
        <v>1276.2465767999997</v>
      </c>
      <c r="G254" s="78"/>
      <c r="H254" s="79"/>
      <c r="I254" s="40"/>
      <c r="S254" s="74">
        <f t="shared" ca="1" si="95"/>
        <v>704</v>
      </c>
      <c r="T254" s="74"/>
      <c r="U254" s="40">
        <f t="shared" ref="U254:V254" si="97">U253+1</f>
        <v>4</v>
      </c>
      <c r="V254" s="2">
        <f t="shared" ca="1" si="97"/>
        <v>704</v>
      </c>
    </row>
    <row r="255" spans="1:22" s="2" customFormat="1" x14ac:dyDescent="0.3">
      <c r="A255" s="73" t="s">
        <v>190</v>
      </c>
      <c r="B255" s="73"/>
      <c r="C255" s="73"/>
      <c r="D255" s="73"/>
      <c r="E255" s="73"/>
      <c r="F255" s="73"/>
      <c r="G255" s="73"/>
      <c r="H255" s="73"/>
      <c r="I255" s="40"/>
      <c r="S255" s="74"/>
      <c r="T255" s="74"/>
      <c r="V255" s="2" t="str">
        <f>LEFT(A255,SUM(LEN(A255)-LEN(SUBSTITUTE(A255,{"0","1","2","3","4","5","6","7","8","9"},""))))</f>
        <v>8</v>
      </c>
    </row>
    <row r="256" spans="1:22" s="2" customFormat="1" ht="15.75" customHeight="1" x14ac:dyDescent="0.3">
      <c r="A256" s="75">
        <f t="shared" ref="A256:A259" ca="1" si="98">S256</f>
        <v>801</v>
      </c>
      <c r="B256" s="75"/>
      <c r="C256" s="21" t="s">
        <v>175</v>
      </c>
      <c r="D256" s="62">
        <f>(72.74)*(10.764)</f>
        <v>782.97335999999984</v>
      </c>
      <c r="E256" s="21">
        <v>0</v>
      </c>
      <c r="F256" s="21">
        <f>D256*1.63+E256</f>
        <v>1276.2465767999997</v>
      </c>
      <c r="G256" s="76" t="str">
        <f>A255</f>
        <v>8th Floor</v>
      </c>
      <c r="H256" s="77"/>
      <c r="I256" s="40"/>
      <c r="S256" s="74">
        <f t="shared" ref="S256:S259" ca="1" si="99">V256</f>
        <v>801</v>
      </c>
      <c r="T256" s="74"/>
      <c r="U256" s="40">
        <v>1</v>
      </c>
      <c r="V256" s="2">
        <f ca="1">(SUMPRODUCT(MID(0&amp;V255, LARGE(INDEX(ISNUMBER(--MID(V255, ROW(INDIRECT("1:"&amp;LEN(V255))), 1)) * ROW(INDIRECT("1:"&amp;LEN(V255))), 0), ROW(INDIRECT("1:"&amp;LEN(V255))))+1, 1) * 10^ROW(INDIRECT("1:"&amp;LEN(V255)))/10))*U256*100+1</f>
        <v>801</v>
      </c>
    </row>
    <row r="257" spans="1:22" s="2" customFormat="1" ht="15.75" customHeight="1" x14ac:dyDescent="0.3">
      <c r="A257" s="75">
        <f t="shared" ca="1" si="98"/>
        <v>802</v>
      </c>
      <c r="B257" s="75"/>
      <c r="C257" s="21" t="s">
        <v>175</v>
      </c>
      <c r="D257" s="62">
        <f>(72.99)*(10.764)</f>
        <v>785.66435999999987</v>
      </c>
      <c r="E257" s="21">
        <v>0</v>
      </c>
      <c r="F257" s="21">
        <f t="shared" ref="F257:F259" si="100">D257*1.63+E257</f>
        <v>1280.6329067999998</v>
      </c>
      <c r="G257" s="78"/>
      <c r="H257" s="79"/>
      <c r="I257" s="40"/>
      <c r="S257" s="74">
        <f t="shared" ca="1" si="99"/>
        <v>802</v>
      </c>
      <c r="T257" s="74"/>
      <c r="U257" s="40">
        <f>U256+1</f>
        <v>2</v>
      </c>
      <c r="V257" s="2">
        <f ca="1">V256+1</f>
        <v>802</v>
      </c>
    </row>
    <row r="258" spans="1:22" s="2" customFormat="1" ht="15.75" customHeight="1" x14ac:dyDescent="0.3">
      <c r="A258" s="75">
        <f t="shared" ca="1" si="98"/>
        <v>803</v>
      </c>
      <c r="B258" s="75"/>
      <c r="C258" s="21" t="s">
        <v>278</v>
      </c>
      <c r="D258" s="62">
        <f>(82.69)*(10.764)</f>
        <v>890.07515999999987</v>
      </c>
      <c r="E258" s="21">
        <v>0</v>
      </c>
      <c r="F258" s="21">
        <f t="shared" si="100"/>
        <v>1450.8225107999997</v>
      </c>
      <c r="G258" s="78"/>
      <c r="H258" s="79"/>
      <c r="I258" s="40"/>
      <c r="S258" s="74">
        <f t="shared" ca="1" si="99"/>
        <v>803</v>
      </c>
      <c r="T258" s="74"/>
      <c r="U258" s="40">
        <f>U257+1</f>
        <v>3</v>
      </c>
      <c r="V258" s="2">
        <f ca="1">V257+1</f>
        <v>803</v>
      </c>
    </row>
    <row r="259" spans="1:22" s="2" customFormat="1" ht="15.75" customHeight="1" x14ac:dyDescent="0.3">
      <c r="A259" s="75">
        <f t="shared" ca="1" si="98"/>
        <v>804</v>
      </c>
      <c r="B259" s="75"/>
      <c r="C259" s="21" t="s">
        <v>175</v>
      </c>
      <c r="D259" s="62">
        <f>(72.74)*(10.764)</f>
        <v>782.97335999999984</v>
      </c>
      <c r="E259" s="21">
        <v>0</v>
      </c>
      <c r="F259" s="21">
        <f t="shared" si="100"/>
        <v>1276.2465767999997</v>
      </c>
      <c r="G259" s="78"/>
      <c r="H259" s="79"/>
      <c r="I259" s="40"/>
      <c r="S259" s="74">
        <f t="shared" ca="1" si="99"/>
        <v>804</v>
      </c>
      <c r="T259" s="74"/>
      <c r="U259" s="40">
        <f t="shared" ref="U259:V259" si="101">U258+1</f>
        <v>4</v>
      </c>
      <c r="V259" s="2">
        <f t="shared" ca="1" si="101"/>
        <v>804</v>
      </c>
    </row>
    <row r="260" spans="1:22" s="2" customFormat="1" x14ac:dyDescent="0.3">
      <c r="A260" s="73" t="s">
        <v>191</v>
      </c>
      <c r="B260" s="73"/>
      <c r="C260" s="73"/>
      <c r="D260" s="73"/>
      <c r="E260" s="73"/>
      <c r="F260" s="73"/>
      <c r="G260" s="73"/>
      <c r="H260" s="73"/>
      <c r="I260" s="40"/>
      <c r="S260" s="74"/>
      <c r="T260" s="74"/>
      <c r="V260" s="2" t="str">
        <f>LEFT(A260,SUM(LEN(A260)-LEN(SUBSTITUTE(A260,{"0","1","2","3","4","5","6","7","8","9"},""))))</f>
        <v>9</v>
      </c>
    </row>
    <row r="261" spans="1:22" s="2" customFormat="1" ht="15.75" customHeight="1" x14ac:dyDescent="0.3">
      <c r="A261" s="75">
        <f t="shared" ref="A261:A264" ca="1" si="102">S261</f>
        <v>901</v>
      </c>
      <c r="B261" s="75"/>
      <c r="C261" s="21" t="s">
        <v>175</v>
      </c>
      <c r="D261" s="62">
        <f>(72.74)*(10.764)</f>
        <v>782.97335999999984</v>
      </c>
      <c r="E261" s="21">
        <v>0</v>
      </c>
      <c r="F261" s="21">
        <f>D261*1.63+E261</f>
        <v>1276.2465767999997</v>
      </c>
      <c r="G261" s="76" t="str">
        <f>A260</f>
        <v>9th Floor</v>
      </c>
      <c r="H261" s="77"/>
      <c r="I261" s="40"/>
      <c r="S261" s="74">
        <f t="shared" ref="S261:S264" ca="1" si="103">V261</f>
        <v>901</v>
      </c>
      <c r="T261" s="74"/>
      <c r="U261" s="40">
        <v>1</v>
      </c>
      <c r="V261" s="2">
        <f ca="1">(SUMPRODUCT(MID(0&amp;V260, LARGE(INDEX(ISNUMBER(--MID(V260, ROW(INDIRECT("1:"&amp;LEN(V260))), 1)) * ROW(INDIRECT("1:"&amp;LEN(V260))), 0), ROW(INDIRECT("1:"&amp;LEN(V260))))+1, 1) * 10^ROW(INDIRECT("1:"&amp;LEN(V260)))/10))*U261*100+1</f>
        <v>901</v>
      </c>
    </row>
    <row r="262" spans="1:22" s="2" customFormat="1" ht="15.75" customHeight="1" x14ac:dyDescent="0.3">
      <c r="A262" s="75">
        <f t="shared" ca="1" si="102"/>
        <v>902</v>
      </c>
      <c r="B262" s="75"/>
      <c r="C262" s="21" t="s">
        <v>175</v>
      </c>
      <c r="D262" s="62">
        <f>(72.99)*(10.764)</f>
        <v>785.66435999999987</v>
      </c>
      <c r="E262" s="21">
        <v>0</v>
      </c>
      <c r="F262" s="21">
        <f t="shared" ref="F262:F264" si="104">D262*1.63+E262</f>
        <v>1280.6329067999998</v>
      </c>
      <c r="G262" s="78"/>
      <c r="H262" s="79"/>
      <c r="I262" s="40"/>
      <c r="S262" s="74">
        <f t="shared" ca="1" si="103"/>
        <v>902</v>
      </c>
      <c r="T262" s="74"/>
      <c r="U262" s="40">
        <f>U261+1</f>
        <v>2</v>
      </c>
      <c r="V262" s="2">
        <f ca="1">V261+1</f>
        <v>902</v>
      </c>
    </row>
    <row r="263" spans="1:22" s="2" customFormat="1" ht="15.75" customHeight="1" x14ac:dyDescent="0.3">
      <c r="A263" s="75">
        <f t="shared" ca="1" si="102"/>
        <v>903</v>
      </c>
      <c r="B263" s="75"/>
      <c r="C263" s="21" t="s">
        <v>278</v>
      </c>
      <c r="D263" s="62">
        <f>(82.69)*(10.764)</f>
        <v>890.07515999999987</v>
      </c>
      <c r="E263" s="21">
        <v>0</v>
      </c>
      <c r="F263" s="21">
        <f t="shared" si="104"/>
        <v>1450.8225107999997</v>
      </c>
      <c r="G263" s="78"/>
      <c r="H263" s="79"/>
      <c r="I263" s="40"/>
      <c r="S263" s="74">
        <f t="shared" ca="1" si="103"/>
        <v>903</v>
      </c>
      <c r="T263" s="74"/>
      <c r="U263" s="40">
        <f>U262+1</f>
        <v>3</v>
      </c>
      <c r="V263" s="2">
        <f ca="1">V262+1</f>
        <v>903</v>
      </c>
    </row>
    <row r="264" spans="1:22" s="2" customFormat="1" ht="15.75" customHeight="1" x14ac:dyDescent="0.3">
      <c r="A264" s="75">
        <f t="shared" ca="1" si="102"/>
        <v>904</v>
      </c>
      <c r="B264" s="75"/>
      <c r="C264" s="21" t="s">
        <v>175</v>
      </c>
      <c r="D264" s="62">
        <f>(72.74)*(10.764)</f>
        <v>782.97335999999984</v>
      </c>
      <c r="E264" s="21">
        <v>0</v>
      </c>
      <c r="F264" s="21">
        <f t="shared" si="104"/>
        <v>1276.2465767999997</v>
      </c>
      <c r="G264" s="78"/>
      <c r="H264" s="79"/>
      <c r="I264" s="40"/>
      <c r="S264" s="74">
        <f t="shared" ca="1" si="103"/>
        <v>904</v>
      </c>
      <c r="T264" s="74"/>
      <c r="U264" s="40">
        <f t="shared" ref="U264:V264" si="105">U263+1</f>
        <v>4</v>
      </c>
      <c r="V264" s="2">
        <f t="shared" ca="1" si="105"/>
        <v>904</v>
      </c>
    </row>
    <row r="265" spans="1:22" s="2" customFormat="1" x14ac:dyDescent="0.3">
      <c r="A265" s="73" t="s">
        <v>194</v>
      </c>
      <c r="B265" s="73"/>
      <c r="C265" s="73"/>
      <c r="D265" s="73"/>
      <c r="E265" s="73"/>
      <c r="F265" s="73"/>
      <c r="G265" s="73"/>
      <c r="H265" s="73"/>
      <c r="I265" s="40"/>
      <c r="S265" s="74"/>
      <c r="T265" s="74"/>
      <c r="V265" s="2" t="str">
        <f>LEFT(A265,SUM(LEN(A265)-LEN(SUBSTITUTE(A265,{"0","1","2","3","4","5","6","7","8","9"},""))))</f>
        <v>10</v>
      </c>
    </row>
    <row r="266" spans="1:22" s="2" customFormat="1" ht="15.75" customHeight="1" x14ac:dyDescent="0.3">
      <c r="A266" s="75">
        <f t="shared" ref="A266:A269" ca="1" si="106">S266</f>
        <v>1001</v>
      </c>
      <c r="B266" s="75"/>
      <c r="C266" s="21" t="s">
        <v>175</v>
      </c>
      <c r="D266" s="62">
        <f>(72.74)*(10.764)</f>
        <v>782.97335999999984</v>
      </c>
      <c r="E266" s="21">
        <v>0</v>
      </c>
      <c r="F266" s="21">
        <f>D266*1.63+E266</f>
        <v>1276.2465767999997</v>
      </c>
      <c r="G266" s="76" t="str">
        <f>A265</f>
        <v>10th Floor</v>
      </c>
      <c r="H266" s="77"/>
      <c r="I266" s="40"/>
      <c r="S266" s="74">
        <f t="shared" ref="S266:S269" ca="1" si="107">V266</f>
        <v>1001</v>
      </c>
      <c r="T266" s="74"/>
      <c r="U266" s="40">
        <v>1</v>
      </c>
      <c r="V266" s="2">
        <f ca="1">(SUMPRODUCT(MID(0&amp;V265, LARGE(INDEX(ISNUMBER(--MID(V265, ROW(INDIRECT("1:"&amp;LEN(V265))), 1)) * ROW(INDIRECT("1:"&amp;LEN(V265))), 0), ROW(INDIRECT("1:"&amp;LEN(V265))))+1, 1) * 10^ROW(INDIRECT("1:"&amp;LEN(V265)))/10))*U266*100+1</f>
        <v>1001</v>
      </c>
    </row>
    <row r="267" spans="1:22" s="2" customFormat="1" ht="15.75" customHeight="1" x14ac:dyDescent="0.3">
      <c r="A267" s="75">
        <f t="shared" ca="1" si="106"/>
        <v>1002</v>
      </c>
      <c r="B267" s="75"/>
      <c r="C267" s="21" t="s">
        <v>175</v>
      </c>
      <c r="D267" s="62">
        <f>(72.99)*(10.764)</f>
        <v>785.66435999999987</v>
      </c>
      <c r="E267" s="21">
        <v>0</v>
      </c>
      <c r="F267" s="21">
        <f t="shared" ref="F267:F269" si="108">D267*1.63+E267</f>
        <v>1280.6329067999998</v>
      </c>
      <c r="G267" s="78"/>
      <c r="H267" s="79"/>
      <c r="I267" s="40"/>
      <c r="S267" s="74">
        <f t="shared" ca="1" si="107"/>
        <v>1002</v>
      </c>
      <c r="T267" s="74"/>
      <c r="U267" s="40">
        <f>U266+1</f>
        <v>2</v>
      </c>
      <c r="V267" s="2">
        <f ca="1">V266+1</f>
        <v>1002</v>
      </c>
    </row>
    <row r="268" spans="1:22" s="2" customFormat="1" ht="15.75" customHeight="1" x14ac:dyDescent="0.3">
      <c r="A268" s="75">
        <f t="shared" ca="1" si="106"/>
        <v>1003</v>
      </c>
      <c r="B268" s="75"/>
      <c r="C268" s="21" t="s">
        <v>278</v>
      </c>
      <c r="D268" s="62">
        <f>(82.69)*(10.764)</f>
        <v>890.07515999999987</v>
      </c>
      <c r="E268" s="21">
        <v>0</v>
      </c>
      <c r="F268" s="21">
        <f t="shared" si="108"/>
        <v>1450.8225107999997</v>
      </c>
      <c r="G268" s="78"/>
      <c r="H268" s="79"/>
      <c r="I268" s="40"/>
      <c r="S268" s="74">
        <f t="shared" ca="1" si="107"/>
        <v>1003</v>
      </c>
      <c r="T268" s="74"/>
      <c r="U268" s="40">
        <f>U267+1</f>
        <v>3</v>
      </c>
      <c r="V268" s="2">
        <f ca="1">V267+1</f>
        <v>1003</v>
      </c>
    </row>
    <row r="269" spans="1:22" s="2" customFormat="1" ht="15.75" customHeight="1" x14ac:dyDescent="0.3">
      <c r="A269" s="75">
        <f t="shared" ca="1" si="106"/>
        <v>1004</v>
      </c>
      <c r="B269" s="75"/>
      <c r="C269" s="21" t="s">
        <v>175</v>
      </c>
      <c r="D269" s="62">
        <f>(72.74)*(10.764)</f>
        <v>782.97335999999984</v>
      </c>
      <c r="E269" s="21">
        <v>0</v>
      </c>
      <c r="F269" s="21">
        <f t="shared" si="108"/>
        <v>1276.2465767999997</v>
      </c>
      <c r="G269" s="78"/>
      <c r="H269" s="79"/>
      <c r="I269" s="40"/>
      <c r="S269" s="74">
        <f t="shared" ca="1" si="107"/>
        <v>1004</v>
      </c>
      <c r="T269" s="74"/>
      <c r="U269" s="40">
        <f t="shared" ref="U269:V269" si="109">U268+1</f>
        <v>4</v>
      </c>
      <c r="V269" s="2">
        <f t="shared" ca="1" si="109"/>
        <v>1004</v>
      </c>
    </row>
    <row r="270" spans="1:22" s="2" customFormat="1" x14ac:dyDescent="0.3">
      <c r="A270" s="73" t="s">
        <v>195</v>
      </c>
      <c r="B270" s="73"/>
      <c r="C270" s="73"/>
      <c r="D270" s="73"/>
      <c r="E270" s="73"/>
      <c r="F270" s="73"/>
      <c r="G270" s="73"/>
      <c r="H270" s="73"/>
      <c r="I270" s="40"/>
      <c r="S270" s="74"/>
      <c r="T270" s="74"/>
      <c r="V270" s="2" t="str">
        <f>LEFT(A270,SUM(LEN(A270)-LEN(SUBSTITUTE(A270,{"0","1","2","3","4","5","6","7","8","9"},""))))</f>
        <v>11</v>
      </c>
    </row>
    <row r="271" spans="1:22" s="2" customFormat="1" ht="15.75" customHeight="1" x14ac:dyDescent="0.3">
      <c r="A271" s="75">
        <f t="shared" ref="A271:A274" ca="1" si="110">S271</f>
        <v>1101</v>
      </c>
      <c r="B271" s="75"/>
      <c r="C271" s="21" t="s">
        <v>175</v>
      </c>
      <c r="D271" s="62">
        <f>(72.74)*(10.764)</f>
        <v>782.97335999999984</v>
      </c>
      <c r="E271" s="21">
        <v>0</v>
      </c>
      <c r="F271" s="21">
        <f>D271*1.63+E271</f>
        <v>1276.2465767999997</v>
      </c>
      <c r="G271" s="76" t="str">
        <f>A270</f>
        <v>11th Floor</v>
      </c>
      <c r="H271" s="77"/>
      <c r="I271" s="40"/>
      <c r="S271" s="74">
        <f t="shared" ref="S271:S274" ca="1" si="111">V271</f>
        <v>1101</v>
      </c>
      <c r="T271" s="74"/>
      <c r="U271" s="40">
        <v>1</v>
      </c>
      <c r="V271" s="2">
        <f ca="1">(SUMPRODUCT(MID(0&amp;V270, LARGE(INDEX(ISNUMBER(--MID(V270, ROW(INDIRECT("1:"&amp;LEN(V270))), 1)) * ROW(INDIRECT("1:"&amp;LEN(V270))), 0), ROW(INDIRECT("1:"&amp;LEN(V270))))+1, 1) * 10^ROW(INDIRECT("1:"&amp;LEN(V270)))/10))*U271*100+1</f>
        <v>1101</v>
      </c>
    </row>
    <row r="272" spans="1:22" s="2" customFormat="1" ht="15.75" customHeight="1" x14ac:dyDescent="0.3">
      <c r="A272" s="75">
        <f t="shared" ca="1" si="110"/>
        <v>1102</v>
      </c>
      <c r="B272" s="75"/>
      <c r="C272" s="21" t="s">
        <v>175</v>
      </c>
      <c r="D272" s="62">
        <f>(72.99)*(10.764)</f>
        <v>785.66435999999987</v>
      </c>
      <c r="E272" s="21">
        <v>0</v>
      </c>
      <c r="F272" s="21">
        <f t="shared" ref="F272:F274" si="112">D272*1.63+E272</f>
        <v>1280.6329067999998</v>
      </c>
      <c r="G272" s="78"/>
      <c r="H272" s="79"/>
      <c r="I272" s="40"/>
      <c r="S272" s="74">
        <f t="shared" ca="1" si="111"/>
        <v>1102</v>
      </c>
      <c r="T272" s="74"/>
      <c r="U272" s="40">
        <f>U271+1</f>
        <v>2</v>
      </c>
      <c r="V272" s="2">
        <f ca="1">V271+1</f>
        <v>1102</v>
      </c>
    </row>
    <row r="273" spans="1:22" s="2" customFormat="1" ht="15.75" customHeight="1" x14ac:dyDescent="0.3">
      <c r="A273" s="75">
        <f t="shared" ca="1" si="110"/>
        <v>1103</v>
      </c>
      <c r="B273" s="75"/>
      <c r="C273" s="21" t="s">
        <v>278</v>
      </c>
      <c r="D273" s="62">
        <f>(82.69)*(10.764)</f>
        <v>890.07515999999987</v>
      </c>
      <c r="E273" s="21">
        <v>0</v>
      </c>
      <c r="F273" s="21">
        <f t="shared" si="112"/>
        <v>1450.8225107999997</v>
      </c>
      <c r="G273" s="78"/>
      <c r="H273" s="79"/>
      <c r="I273" s="40"/>
      <c r="S273" s="74">
        <f t="shared" ca="1" si="111"/>
        <v>1103</v>
      </c>
      <c r="T273" s="74"/>
      <c r="U273" s="40">
        <f>U272+1</f>
        <v>3</v>
      </c>
      <c r="V273" s="2">
        <f ca="1">V272+1</f>
        <v>1103</v>
      </c>
    </row>
    <row r="274" spans="1:22" s="2" customFormat="1" ht="15.75" customHeight="1" x14ac:dyDescent="0.3">
      <c r="A274" s="75">
        <f t="shared" ca="1" si="110"/>
        <v>1104</v>
      </c>
      <c r="B274" s="75"/>
      <c r="C274" s="21" t="s">
        <v>175</v>
      </c>
      <c r="D274" s="62">
        <f>(72.74)*(10.764)</f>
        <v>782.97335999999984</v>
      </c>
      <c r="E274" s="21">
        <v>0</v>
      </c>
      <c r="F274" s="21">
        <f t="shared" si="112"/>
        <v>1276.2465767999997</v>
      </c>
      <c r="G274" s="78"/>
      <c r="H274" s="79"/>
      <c r="I274" s="40"/>
      <c r="S274" s="74">
        <f t="shared" ca="1" si="111"/>
        <v>1104</v>
      </c>
      <c r="T274" s="74"/>
      <c r="U274" s="40">
        <f t="shared" ref="U274:V274" si="113">U273+1</f>
        <v>4</v>
      </c>
      <c r="V274" s="2">
        <f t="shared" ca="1" si="113"/>
        <v>1104</v>
      </c>
    </row>
    <row r="275" spans="1:22" s="2" customFormat="1" x14ac:dyDescent="0.3">
      <c r="A275" s="73" t="s">
        <v>198</v>
      </c>
      <c r="B275" s="73"/>
      <c r="C275" s="73"/>
      <c r="D275" s="73"/>
      <c r="E275" s="73"/>
      <c r="F275" s="73"/>
      <c r="G275" s="73"/>
      <c r="H275" s="73"/>
      <c r="I275" s="40"/>
      <c r="S275" s="74"/>
      <c r="T275" s="74"/>
      <c r="V275" s="2" t="str">
        <f>LEFT(A275,SUM(LEN(A275)-LEN(SUBSTITUTE(A275,{"0","1","2","3","4","5","6","7","8","9"},""))))</f>
        <v>12</v>
      </c>
    </row>
    <row r="276" spans="1:22" s="2" customFormat="1" ht="15.75" customHeight="1" x14ac:dyDescent="0.3">
      <c r="A276" s="75">
        <f t="shared" ref="A276:A279" ca="1" si="114">S276</f>
        <v>1201</v>
      </c>
      <c r="B276" s="75"/>
      <c r="C276" s="21" t="s">
        <v>175</v>
      </c>
      <c r="D276" s="62">
        <f>(72.74)*(10.764)</f>
        <v>782.97335999999984</v>
      </c>
      <c r="E276" s="21">
        <v>0</v>
      </c>
      <c r="F276" s="21">
        <f>D276*1.63+E276</f>
        <v>1276.2465767999997</v>
      </c>
      <c r="G276" s="76" t="str">
        <f>A275</f>
        <v>12th Floor</v>
      </c>
      <c r="H276" s="77"/>
      <c r="I276" s="40"/>
      <c r="S276" s="74">
        <f t="shared" ref="S276:S279" ca="1" si="115">V276</f>
        <v>1201</v>
      </c>
      <c r="T276" s="74"/>
      <c r="U276" s="40">
        <v>1</v>
      </c>
      <c r="V276" s="2">
        <f ca="1">(SUMPRODUCT(MID(0&amp;V275, LARGE(INDEX(ISNUMBER(--MID(V275, ROW(INDIRECT("1:"&amp;LEN(V275))), 1)) * ROW(INDIRECT("1:"&amp;LEN(V275))), 0), ROW(INDIRECT("1:"&amp;LEN(V275))))+1, 1) * 10^ROW(INDIRECT("1:"&amp;LEN(V275)))/10))*U276*100+1</f>
        <v>1201</v>
      </c>
    </row>
    <row r="277" spans="1:22" s="2" customFormat="1" ht="15.75" customHeight="1" x14ac:dyDescent="0.3">
      <c r="A277" s="75">
        <f t="shared" ca="1" si="114"/>
        <v>1202</v>
      </c>
      <c r="B277" s="75"/>
      <c r="C277" s="21" t="s">
        <v>175</v>
      </c>
      <c r="D277" s="62">
        <f>(72.99)*(10.764)</f>
        <v>785.66435999999987</v>
      </c>
      <c r="E277" s="21">
        <v>0</v>
      </c>
      <c r="F277" s="21">
        <f t="shared" ref="F277:F279" si="116">D277*1.63+E277</f>
        <v>1280.6329067999998</v>
      </c>
      <c r="G277" s="78"/>
      <c r="H277" s="79"/>
      <c r="I277" s="40"/>
      <c r="S277" s="74">
        <f t="shared" ca="1" si="115"/>
        <v>1202</v>
      </c>
      <c r="T277" s="74"/>
      <c r="U277" s="40">
        <f>U276+1</f>
        <v>2</v>
      </c>
      <c r="V277" s="2">
        <f ca="1">V276+1</f>
        <v>1202</v>
      </c>
    </row>
    <row r="278" spans="1:22" s="2" customFormat="1" ht="15.75" customHeight="1" x14ac:dyDescent="0.3">
      <c r="A278" s="75">
        <f t="shared" ca="1" si="114"/>
        <v>1203</v>
      </c>
      <c r="B278" s="75"/>
      <c r="C278" s="21" t="s">
        <v>278</v>
      </c>
      <c r="D278" s="62">
        <f>(82.69)*(10.764)</f>
        <v>890.07515999999987</v>
      </c>
      <c r="E278" s="21">
        <v>0</v>
      </c>
      <c r="F278" s="21">
        <f t="shared" si="116"/>
        <v>1450.8225107999997</v>
      </c>
      <c r="G278" s="78"/>
      <c r="H278" s="79"/>
      <c r="I278" s="40"/>
      <c r="S278" s="74">
        <f t="shared" ca="1" si="115"/>
        <v>1203</v>
      </c>
      <c r="T278" s="74"/>
      <c r="U278" s="40">
        <f>U277+1</f>
        <v>3</v>
      </c>
      <c r="V278" s="2">
        <f ca="1">V277+1</f>
        <v>1203</v>
      </c>
    </row>
    <row r="279" spans="1:22" s="2" customFormat="1" ht="15.75" customHeight="1" x14ac:dyDescent="0.3">
      <c r="A279" s="75">
        <f t="shared" ca="1" si="114"/>
        <v>1204</v>
      </c>
      <c r="B279" s="75"/>
      <c r="C279" s="21" t="s">
        <v>175</v>
      </c>
      <c r="D279" s="62">
        <f>(72.74)*(10.764)</f>
        <v>782.97335999999984</v>
      </c>
      <c r="E279" s="21">
        <v>0</v>
      </c>
      <c r="F279" s="21">
        <f t="shared" si="116"/>
        <v>1276.2465767999997</v>
      </c>
      <c r="G279" s="78"/>
      <c r="H279" s="79"/>
      <c r="I279" s="40"/>
      <c r="S279" s="74">
        <f t="shared" ca="1" si="115"/>
        <v>1204</v>
      </c>
      <c r="T279" s="74"/>
      <c r="U279" s="40">
        <f t="shared" ref="U279:V279" si="117">U278+1</f>
        <v>4</v>
      </c>
      <c r="V279" s="2">
        <f t="shared" ca="1" si="117"/>
        <v>1204</v>
      </c>
    </row>
    <row r="280" spans="1:22" s="2" customFormat="1" x14ac:dyDescent="0.3">
      <c r="A280" s="73" t="s">
        <v>199</v>
      </c>
      <c r="B280" s="73"/>
      <c r="C280" s="73"/>
      <c r="D280" s="73"/>
      <c r="E280" s="73"/>
      <c r="F280" s="73"/>
      <c r="G280" s="73"/>
      <c r="H280" s="73"/>
      <c r="I280" s="40"/>
      <c r="S280" s="74"/>
      <c r="T280" s="74"/>
      <c r="V280" s="2" t="str">
        <f>LEFT(A280,SUM(LEN(A280)-LEN(SUBSTITUTE(A280,{"0","1","2","3","4","5","6","7","8","9"},""))))</f>
        <v>13</v>
      </c>
    </row>
    <row r="281" spans="1:22" s="2" customFormat="1" ht="15.75" customHeight="1" x14ac:dyDescent="0.3">
      <c r="A281" s="75">
        <f t="shared" ref="A281:A284" ca="1" si="118">S281</f>
        <v>1301</v>
      </c>
      <c r="B281" s="75"/>
      <c r="C281" s="21" t="s">
        <v>175</v>
      </c>
      <c r="D281" s="62">
        <f>(3.43*4.82+1.15*1.35+2.13*1.5+0.99*2.68+3.15*2.4+4.15*2.38+3.05*3.5+3.4*3.8+2.4*1.53+2.15*1.52+0.9*0.9+1.26*1.05+0.9*2.15)*(10.764)</f>
        <v>817.77660119999985</v>
      </c>
      <c r="E281" s="21">
        <v>0</v>
      </c>
      <c r="F281" s="21">
        <f>D281*1.63+E281</f>
        <v>1332.9758599559996</v>
      </c>
      <c r="G281" s="76" t="str">
        <f>A280</f>
        <v>13th Floor (Part Refuge Area)</v>
      </c>
      <c r="H281" s="77"/>
      <c r="I281" s="40">
        <f>3.43*4.82+1.15*1.35+2.13*1.5+0.99*2.68+3.15*2.4+4.15*2.38+3.05*3.5+3.4*3.8+2.4*1.53+2.15*1.52+0.9*0.9+1.26*1.05+0.9*2.15</f>
        <v>75.973299999999995</v>
      </c>
      <c r="S281" s="74">
        <f t="shared" ref="S281:S284" ca="1" si="119">V281</f>
        <v>1301</v>
      </c>
      <c r="T281" s="74"/>
      <c r="U281" s="40">
        <v>1</v>
      </c>
      <c r="V281" s="2">
        <f ca="1">(SUMPRODUCT(MID(0&amp;V280, LARGE(INDEX(ISNUMBER(--MID(V280, ROW(INDIRECT("1:"&amp;LEN(V280))), 1)) * ROW(INDIRECT("1:"&amp;LEN(V280))), 0), ROW(INDIRECT("1:"&amp;LEN(V280))))+1, 1) * 10^ROW(INDIRECT("1:"&amp;LEN(V280)))/10))*U281*100+1</f>
        <v>1301</v>
      </c>
    </row>
    <row r="282" spans="1:22" s="2" customFormat="1" ht="15.75" customHeight="1" x14ac:dyDescent="0.3">
      <c r="A282" s="75">
        <f t="shared" ca="1" si="118"/>
        <v>1302</v>
      </c>
      <c r="B282" s="75"/>
      <c r="C282" s="21" t="s">
        <v>175</v>
      </c>
      <c r="D282" s="62">
        <f>(72.99)*(10.764)</f>
        <v>785.66435999999987</v>
      </c>
      <c r="E282" s="21">
        <v>0</v>
      </c>
      <c r="F282" s="21">
        <f t="shared" ref="F282:F283" si="120">D282*1.63+E282</f>
        <v>1280.6329067999998</v>
      </c>
      <c r="G282" s="78"/>
      <c r="H282" s="79"/>
      <c r="I282" s="40"/>
      <c r="S282" s="74">
        <f t="shared" ca="1" si="119"/>
        <v>1302</v>
      </c>
      <c r="T282" s="74"/>
      <c r="U282" s="40">
        <f>U281+1</f>
        <v>2</v>
      </c>
      <c r="V282" s="2">
        <f ca="1">V281+1</f>
        <v>1302</v>
      </c>
    </row>
    <row r="283" spans="1:22" s="2" customFormat="1" ht="15.75" customHeight="1" x14ac:dyDescent="0.3">
      <c r="A283" s="75">
        <f t="shared" ca="1" si="118"/>
        <v>1303</v>
      </c>
      <c r="B283" s="75"/>
      <c r="C283" s="21" t="s">
        <v>273</v>
      </c>
      <c r="D283" s="62">
        <f>(98.01)*(10.764)</f>
        <v>1054.97964</v>
      </c>
      <c r="E283" s="21">
        <v>0</v>
      </c>
      <c r="F283" s="21">
        <f t="shared" si="120"/>
        <v>1719.6168132</v>
      </c>
      <c r="G283" s="78"/>
      <c r="H283" s="79"/>
      <c r="I283" s="40"/>
      <c r="S283" s="74">
        <f t="shared" ca="1" si="119"/>
        <v>1303</v>
      </c>
      <c r="T283" s="74"/>
      <c r="U283" s="40">
        <f>U282+1</f>
        <v>3</v>
      </c>
      <c r="V283" s="2">
        <f ca="1">V282+1</f>
        <v>1303</v>
      </c>
    </row>
    <row r="284" spans="1:22" s="2" customFormat="1" ht="15.75" customHeight="1" x14ac:dyDescent="0.3">
      <c r="A284" s="75">
        <f t="shared" ca="1" si="118"/>
        <v>1304</v>
      </c>
      <c r="B284" s="75"/>
      <c r="C284" s="67" t="s">
        <v>185</v>
      </c>
      <c r="D284" s="68"/>
      <c r="E284" s="68"/>
      <c r="F284" s="69"/>
      <c r="G284" s="78"/>
      <c r="H284" s="79"/>
      <c r="I284" s="40"/>
      <c r="S284" s="74">
        <f t="shared" ca="1" si="119"/>
        <v>1304</v>
      </c>
      <c r="T284" s="74"/>
      <c r="U284" s="40">
        <f t="shared" ref="U284:V284" si="121">U283+1</f>
        <v>4</v>
      </c>
      <c r="V284" s="2">
        <f t="shared" ca="1" si="121"/>
        <v>1304</v>
      </c>
    </row>
    <row r="285" spans="1:22" s="2" customFormat="1" x14ac:dyDescent="0.3">
      <c r="A285" s="73" t="s">
        <v>201</v>
      </c>
      <c r="B285" s="73"/>
      <c r="C285" s="73"/>
      <c r="D285" s="73"/>
      <c r="E285" s="73"/>
      <c r="F285" s="73"/>
      <c r="G285" s="73"/>
      <c r="H285" s="73"/>
      <c r="I285" s="40"/>
      <c r="S285" s="74"/>
      <c r="T285" s="74"/>
      <c r="V285" s="2" t="str">
        <f>LEFT(A285,SUM(LEN(A285)-LEN(SUBSTITUTE(A285,{"0","1","2","3","4","5","6","7","8","9"},""))))</f>
        <v>14</v>
      </c>
    </row>
    <row r="286" spans="1:22" s="2" customFormat="1" ht="15.75" customHeight="1" x14ac:dyDescent="0.3">
      <c r="A286" s="75">
        <f t="shared" ref="A286:A289" ca="1" si="122">S286</f>
        <v>1401</v>
      </c>
      <c r="B286" s="75"/>
      <c r="C286" s="21" t="s">
        <v>175</v>
      </c>
      <c r="D286" s="62">
        <f>(72.74)*(10.764)</f>
        <v>782.97335999999984</v>
      </c>
      <c r="E286" s="21">
        <v>0</v>
      </c>
      <c r="F286" s="21">
        <f>D286*1.63+E286</f>
        <v>1276.2465767999997</v>
      </c>
      <c r="G286" s="76" t="str">
        <f>A285</f>
        <v>14th Floor</v>
      </c>
      <c r="H286" s="77"/>
      <c r="I286" s="40"/>
      <c r="S286" s="74">
        <f t="shared" ref="S286:S289" ca="1" si="123">V286</f>
        <v>1401</v>
      </c>
      <c r="T286" s="74"/>
      <c r="U286" s="40">
        <v>1</v>
      </c>
      <c r="V286" s="2">
        <f ca="1">(SUMPRODUCT(MID(0&amp;V285, LARGE(INDEX(ISNUMBER(--MID(V285, ROW(INDIRECT("1:"&amp;LEN(V285))), 1)) * ROW(INDIRECT("1:"&amp;LEN(V285))), 0), ROW(INDIRECT("1:"&amp;LEN(V285))))+1, 1) * 10^ROW(INDIRECT("1:"&amp;LEN(V285)))/10))*U286*100+1</f>
        <v>1401</v>
      </c>
    </row>
    <row r="287" spans="1:22" s="2" customFormat="1" ht="15.75" customHeight="1" x14ac:dyDescent="0.3">
      <c r="A287" s="75">
        <f t="shared" ca="1" si="122"/>
        <v>1402</v>
      </c>
      <c r="B287" s="75"/>
      <c r="C287" s="21" t="s">
        <v>175</v>
      </c>
      <c r="D287" s="62">
        <f>(72.99)*(10.764)</f>
        <v>785.66435999999987</v>
      </c>
      <c r="E287" s="21">
        <v>0</v>
      </c>
      <c r="F287" s="21">
        <f t="shared" ref="F287:F289" si="124">D287*1.63+E287</f>
        <v>1280.6329067999998</v>
      </c>
      <c r="G287" s="78"/>
      <c r="H287" s="79"/>
      <c r="I287" s="40"/>
      <c r="S287" s="74">
        <f t="shared" ca="1" si="123"/>
        <v>1402</v>
      </c>
      <c r="T287" s="74"/>
      <c r="U287" s="40">
        <f>U286+1</f>
        <v>2</v>
      </c>
      <c r="V287" s="2">
        <f ca="1">V286+1</f>
        <v>1402</v>
      </c>
    </row>
    <row r="288" spans="1:22" s="2" customFormat="1" ht="15.75" customHeight="1" x14ac:dyDescent="0.3">
      <c r="A288" s="75">
        <f t="shared" ca="1" si="122"/>
        <v>1403</v>
      </c>
      <c r="B288" s="75"/>
      <c r="C288" s="21" t="s">
        <v>278</v>
      </c>
      <c r="D288" s="62">
        <f>(82.69)*(10.764)</f>
        <v>890.07515999999987</v>
      </c>
      <c r="E288" s="21">
        <v>0</v>
      </c>
      <c r="F288" s="21">
        <f t="shared" si="124"/>
        <v>1450.8225107999997</v>
      </c>
      <c r="G288" s="78"/>
      <c r="H288" s="79"/>
      <c r="I288" s="40"/>
      <c r="S288" s="74">
        <f t="shared" ca="1" si="123"/>
        <v>1403</v>
      </c>
      <c r="T288" s="74"/>
      <c r="U288" s="40">
        <f>U287+1</f>
        <v>3</v>
      </c>
      <c r="V288" s="2">
        <f ca="1">V287+1</f>
        <v>1403</v>
      </c>
    </row>
    <row r="289" spans="1:22" s="2" customFormat="1" ht="15.75" customHeight="1" x14ac:dyDescent="0.3">
      <c r="A289" s="75">
        <f t="shared" ca="1" si="122"/>
        <v>1404</v>
      </c>
      <c r="B289" s="75"/>
      <c r="C289" s="21" t="s">
        <v>175</v>
      </c>
      <c r="D289" s="62">
        <f>(72.74)*(10.764)</f>
        <v>782.97335999999984</v>
      </c>
      <c r="E289" s="21">
        <v>0</v>
      </c>
      <c r="F289" s="21">
        <f t="shared" si="124"/>
        <v>1276.2465767999997</v>
      </c>
      <c r="G289" s="78"/>
      <c r="H289" s="79"/>
      <c r="I289" s="40"/>
      <c r="S289" s="74">
        <f t="shared" ca="1" si="123"/>
        <v>1404</v>
      </c>
      <c r="T289" s="74"/>
      <c r="U289" s="40">
        <f t="shared" ref="U289:V289" si="125">U288+1</f>
        <v>4</v>
      </c>
      <c r="V289" s="2">
        <f t="shared" ca="1" si="125"/>
        <v>1404</v>
      </c>
    </row>
    <row r="290" spans="1:22" s="2" customFormat="1" x14ac:dyDescent="0.3">
      <c r="A290" s="73" t="s">
        <v>202</v>
      </c>
      <c r="B290" s="73"/>
      <c r="C290" s="73"/>
      <c r="D290" s="73"/>
      <c r="E290" s="73"/>
      <c r="F290" s="73"/>
      <c r="G290" s="73"/>
      <c r="H290" s="73"/>
      <c r="I290" s="40"/>
      <c r="S290" s="74"/>
      <c r="T290" s="74"/>
      <c r="V290" s="2" t="str">
        <f>LEFT(A290,SUM(LEN(A290)-LEN(SUBSTITUTE(A290,{"0","1","2","3","4","5","6","7","8","9"},""))))</f>
        <v>15</v>
      </c>
    </row>
    <row r="291" spans="1:22" s="2" customFormat="1" ht="15.75" customHeight="1" x14ac:dyDescent="0.3">
      <c r="A291" s="75">
        <f t="shared" ref="A291:A294" ca="1" si="126">S291</f>
        <v>1501</v>
      </c>
      <c r="B291" s="75"/>
      <c r="C291" s="21" t="s">
        <v>175</v>
      </c>
      <c r="D291" s="62">
        <f>(72.74)*(10.764)</f>
        <v>782.97335999999984</v>
      </c>
      <c r="E291" s="21">
        <v>0</v>
      </c>
      <c r="F291" s="21">
        <f>D291*1.63+E291</f>
        <v>1276.2465767999997</v>
      </c>
      <c r="G291" s="76" t="str">
        <f>A290</f>
        <v>15th Floor</v>
      </c>
      <c r="H291" s="77"/>
      <c r="I291" s="40"/>
      <c r="S291" s="74">
        <f t="shared" ref="S291:S294" ca="1" si="127">V291</f>
        <v>1501</v>
      </c>
      <c r="T291" s="74"/>
      <c r="U291" s="40">
        <v>1</v>
      </c>
      <c r="V291" s="2">
        <f ca="1">(SUMPRODUCT(MID(0&amp;V290, LARGE(INDEX(ISNUMBER(--MID(V290, ROW(INDIRECT("1:"&amp;LEN(V290))), 1)) * ROW(INDIRECT("1:"&amp;LEN(V290))), 0), ROW(INDIRECT("1:"&amp;LEN(V290))))+1, 1) * 10^ROW(INDIRECT("1:"&amp;LEN(V290)))/10))*U291*100+1</f>
        <v>1501</v>
      </c>
    </row>
    <row r="292" spans="1:22" s="2" customFormat="1" ht="15.75" customHeight="1" x14ac:dyDescent="0.3">
      <c r="A292" s="75">
        <f t="shared" ca="1" si="126"/>
        <v>1502</v>
      </c>
      <c r="B292" s="75"/>
      <c r="C292" s="21" t="s">
        <v>175</v>
      </c>
      <c r="D292" s="62">
        <f>(72.99)*(10.764)</f>
        <v>785.66435999999987</v>
      </c>
      <c r="E292" s="21">
        <v>0</v>
      </c>
      <c r="F292" s="21">
        <f t="shared" ref="F292:F294" si="128">D292*1.63+E292</f>
        <v>1280.6329067999998</v>
      </c>
      <c r="G292" s="78"/>
      <c r="H292" s="79"/>
      <c r="I292" s="40"/>
      <c r="S292" s="74">
        <f t="shared" ca="1" si="127"/>
        <v>1502</v>
      </c>
      <c r="T292" s="74"/>
      <c r="U292" s="40">
        <f>U291+1</f>
        <v>2</v>
      </c>
      <c r="V292" s="2">
        <f ca="1">V291+1</f>
        <v>1502</v>
      </c>
    </row>
    <row r="293" spans="1:22" s="2" customFormat="1" ht="15.75" customHeight="1" x14ac:dyDescent="0.3">
      <c r="A293" s="75">
        <f t="shared" ca="1" si="126"/>
        <v>1503</v>
      </c>
      <c r="B293" s="75"/>
      <c r="C293" s="21" t="s">
        <v>278</v>
      </c>
      <c r="D293" s="62">
        <f>(82.69)*(10.764)</f>
        <v>890.07515999999987</v>
      </c>
      <c r="E293" s="21">
        <v>0</v>
      </c>
      <c r="F293" s="21">
        <f t="shared" si="128"/>
        <v>1450.8225107999997</v>
      </c>
      <c r="G293" s="78"/>
      <c r="H293" s="79"/>
      <c r="I293" s="40"/>
      <c r="S293" s="74">
        <f t="shared" ca="1" si="127"/>
        <v>1503</v>
      </c>
      <c r="T293" s="74"/>
      <c r="U293" s="40">
        <f>U292+1</f>
        <v>3</v>
      </c>
      <c r="V293" s="2">
        <f ca="1">V292+1</f>
        <v>1503</v>
      </c>
    </row>
    <row r="294" spans="1:22" s="2" customFormat="1" ht="15.75" customHeight="1" x14ac:dyDescent="0.3">
      <c r="A294" s="75">
        <f t="shared" ca="1" si="126"/>
        <v>1504</v>
      </c>
      <c r="B294" s="75"/>
      <c r="C294" s="21" t="s">
        <v>175</v>
      </c>
      <c r="D294" s="62">
        <f>(72.74)*(10.764)</f>
        <v>782.97335999999984</v>
      </c>
      <c r="E294" s="21">
        <v>0</v>
      </c>
      <c r="F294" s="21">
        <f t="shared" si="128"/>
        <v>1276.2465767999997</v>
      </c>
      <c r="G294" s="78"/>
      <c r="H294" s="79"/>
      <c r="I294" s="40"/>
      <c r="S294" s="74">
        <f t="shared" ca="1" si="127"/>
        <v>1504</v>
      </c>
      <c r="T294" s="74"/>
      <c r="U294" s="40">
        <f t="shared" ref="U294:V294" si="129">U293+1</f>
        <v>4</v>
      </c>
      <c r="V294" s="2">
        <f t="shared" ca="1" si="129"/>
        <v>1504</v>
      </c>
    </row>
    <row r="295" spans="1:22" s="2" customFormat="1" x14ac:dyDescent="0.3">
      <c r="A295" s="73" t="s">
        <v>205</v>
      </c>
      <c r="B295" s="73"/>
      <c r="C295" s="73"/>
      <c r="D295" s="73"/>
      <c r="E295" s="73"/>
      <c r="F295" s="73"/>
      <c r="G295" s="73"/>
      <c r="H295" s="73"/>
      <c r="I295" s="40"/>
      <c r="S295" s="74"/>
      <c r="T295" s="74"/>
      <c r="V295" s="2" t="str">
        <f>LEFT(A295,SUM(LEN(A295)-LEN(SUBSTITUTE(A295,{"0","1","2","3","4","5","6","7","8","9"},""))))</f>
        <v>16</v>
      </c>
    </row>
    <row r="296" spans="1:22" s="2" customFormat="1" ht="15.75" customHeight="1" x14ac:dyDescent="0.3">
      <c r="A296" s="75">
        <f t="shared" ref="A296:A299" ca="1" si="130">S296</f>
        <v>1601</v>
      </c>
      <c r="B296" s="75"/>
      <c r="C296" s="21" t="s">
        <v>175</v>
      </c>
      <c r="D296" s="62">
        <f>(72.74)*(10.764)</f>
        <v>782.97335999999984</v>
      </c>
      <c r="E296" s="21">
        <v>0</v>
      </c>
      <c r="F296" s="21">
        <f>D296*1.63+E296</f>
        <v>1276.2465767999997</v>
      </c>
      <c r="G296" s="76" t="str">
        <f>A295</f>
        <v>16th Floor</v>
      </c>
      <c r="H296" s="77"/>
      <c r="I296" s="40"/>
      <c r="S296" s="74">
        <f t="shared" ref="S296:S299" ca="1" si="131">V296</f>
        <v>1601</v>
      </c>
      <c r="T296" s="74"/>
      <c r="U296" s="40">
        <v>1</v>
      </c>
      <c r="V296" s="2">
        <f ca="1">(SUMPRODUCT(MID(0&amp;V295, LARGE(INDEX(ISNUMBER(--MID(V295, ROW(INDIRECT("1:"&amp;LEN(V295))), 1)) * ROW(INDIRECT("1:"&amp;LEN(V295))), 0), ROW(INDIRECT("1:"&amp;LEN(V295))))+1, 1) * 10^ROW(INDIRECT("1:"&amp;LEN(V295)))/10))*U296*100+1</f>
        <v>1601</v>
      </c>
    </row>
    <row r="297" spans="1:22" s="2" customFormat="1" ht="15.75" customHeight="1" x14ac:dyDescent="0.3">
      <c r="A297" s="75">
        <f t="shared" ca="1" si="130"/>
        <v>1602</v>
      </c>
      <c r="B297" s="75"/>
      <c r="C297" s="21" t="s">
        <v>175</v>
      </c>
      <c r="D297" s="62">
        <f>(72.99)*(10.764)</f>
        <v>785.66435999999987</v>
      </c>
      <c r="E297" s="21">
        <v>0</v>
      </c>
      <c r="F297" s="21">
        <f t="shared" ref="F297:F299" si="132">D297*1.63+E297</f>
        <v>1280.6329067999998</v>
      </c>
      <c r="G297" s="78"/>
      <c r="H297" s="79"/>
      <c r="I297" s="40"/>
      <c r="S297" s="74">
        <f t="shared" ca="1" si="131"/>
        <v>1602</v>
      </c>
      <c r="T297" s="74"/>
      <c r="U297" s="40">
        <f>U296+1</f>
        <v>2</v>
      </c>
      <c r="V297" s="2">
        <f ca="1">V296+1</f>
        <v>1602</v>
      </c>
    </row>
    <row r="298" spans="1:22" s="2" customFormat="1" ht="15.75" customHeight="1" x14ac:dyDescent="0.3">
      <c r="A298" s="75">
        <f t="shared" ca="1" si="130"/>
        <v>1603</v>
      </c>
      <c r="B298" s="75"/>
      <c r="C298" s="21" t="s">
        <v>278</v>
      </c>
      <c r="D298" s="62">
        <f>(82.69)*(10.764)</f>
        <v>890.07515999999987</v>
      </c>
      <c r="E298" s="21">
        <v>0</v>
      </c>
      <c r="F298" s="21">
        <f t="shared" si="132"/>
        <v>1450.8225107999997</v>
      </c>
      <c r="G298" s="78"/>
      <c r="H298" s="79"/>
      <c r="I298" s="40"/>
      <c r="S298" s="74">
        <f t="shared" ca="1" si="131"/>
        <v>1603</v>
      </c>
      <c r="T298" s="74"/>
      <c r="U298" s="40">
        <f>U297+1</f>
        <v>3</v>
      </c>
      <c r="V298" s="2">
        <f ca="1">V297+1</f>
        <v>1603</v>
      </c>
    </row>
    <row r="299" spans="1:22" s="2" customFormat="1" ht="15.75" customHeight="1" x14ac:dyDescent="0.3">
      <c r="A299" s="75">
        <f t="shared" ca="1" si="130"/>
        <v>1604</v>
      </c>
      <c r="B299" s="75"/>
      <c r="C299" s="21" t="s">
        <v>175</v>
      </c>
      <c r="D299" s="62">
        <f>(72.74)*(10.764)</f>
        <v>782.97335999999984</v>
      </c>
      <c r="E299" s="21">
        <v>0</v>
      </c>
      <c r="F299" s="21">
        <f t="shared" si="132"/>
        <v>1276.2465767999997</v>
      </c>
      <c r="G299" s="78"/>
      <c r="H299" s="79"/>
      <c r="I299" s="40"/>
      <c r="S299" s="74">
        <f t="shared" ca="1" si="131"/>
        <v>1604</v>
      </c>
      <c r="T299" s="74"/>
      <c r="U299" s="40">
        <f t="shared" ref="U299:V299" si="133">U298+1</f>
        <v>4</v>
      </c>
      <c r="V299" s="2">
        <f t="shared" ca="1" si="133"/>
        <v>1604</v>
      </c>
    </row>
    <row r="300" spans="1:22" s="2" customFormat="1" x14ac:dyDescent="0.3">
      <c r="A300" s="84" t="s">
        <v>252</v>
      </c>
      <c r="B300" s="84"/>
      <c r="C300" s="84"/>
      <c r="D300" s="84"/>
      <c r="E300" s="84"/>
      <c r="F300" s="84"/>
      <c r="G300" s="84"/>
      <c r="H300" s="84"/>
      <c r="I300" s="40"/>
      <c r="S300" s="74"/>
      <c r="T300" s="74"/>
      <c r="V300" s="2" t="str">
        <f>LEFT(A300,SUM(LEN(A300)-LEN(SUBSTITUTE(A300,{"0","1","2","3","4","5","6","7","8","9"},""))))</f>
        <v/>
      </c>
    </row>
    <row r="301" spans="1:22" s="2" customFormat="1" x14ac:dyDescent="0.3">
      <c r="A301" s="85" t="s">
        <v>171</v>
      </c>
      <c r="B301" s="86"/>
      <c r="C301" s="86"/>
      <c r="D301" s="86"/>
      <c r="E301" s="86"/>
      <c r="F301" s="86"/>
      <c r="G301" s="86"/>
      <c r="H301" s="87"/>
    </row>
    <row r="302" spans="1:22" s="2" customFormat="1" x14ac:dyDescent="0.3">
      <c r="A302" s="85" t="s">
        <v>250</v>
      </c>
      <c r="B302" s="86"/>
      <c r="C302" s="86"/>
      <c r="D302" s="86"/>
      <c r="E302" s="86"/>
      <c r="F302" s="86"/>
      <c r="G302" s="86"/>
      <c r="H302" s="87"/>
    </row>
    <row r="303" spans="1:22" s="2" customFormat="1" x14ac:dyDescent="0.3">
      <c r="A303" s="85" t="s">
        <v>249</v>
      </c>
      <c r="B303" s="86"/>
      <c r="C303" s="86"/>
      <c r="D303" s="86"/>
      <c r="E303" s="86"/>
      <c r="F303" s="86"/>
      <c r="G303" s="86"/>
      <c r="H303" s="87"/>
    </row>
    <row r="304" spans="1:22" s="2" customFormat="1" x14ac:dyDescent="0.3">
      <c r="A304" s="73" t="s">
        <v>173</v>
      </c>
      <c r="B304" s="73"/>
      <c r="C304" s="73"/>
      <c r="D304" s="73"/>
      <c r="E304" s="73"/>
      <c r="F304" s="73"/>
      <c r="G304" s="73"/>
      <c r="H304" s="73"/>
      <c r="I304" s="40">
        <f>10.764</f>
        <v>10.763999999999999</v>
      </c>
      <c r="S304" s="74"/>
      <c r="T304" s="74"/>
      <c r="V304" s="2" t="str">
        <f>LEFT(A304,SUM(LEN(A304)-LEN(SUBSTITUTE(A304,{"0","1","2","3","4","5","6","7","8","9"},""))))</f>
        <v>1</v>
      </c>
    </row>
    <row r="305" spans="1:22" s="2" customFormat="1" ht="15.75" customHeight="1" x14ac:dyDescent="0.3">
      <c r="A305" s="75">
        <f t="shared" ref="A305:A308" ca="1" si="134">S305</f>
        <v>101</v>
      </c>
      <c r="B305" s="75"/>
      <c r="C305" s="21" t="s">
        <v>175</v>
      </c>
      <c r="D305" s="62">
        <f>(68.83)*(10.764)</f>
        <v>740.88611999999989</v>
      </c>
      <c r="E305" s="21">
        <v>0</v>
      </c>
      <c r="F305" s="21">
        <f>D305*1.63+E305</f>
        <v>1207.6443755999996</v>
      </c>
      <c r="G305" s="76" t="str">
        <f>A304</f>
        <v>1st Floor for Residential</v>
      </c>
      <c r="H305" s="77"/>
      <c r="I305" s="40"/>
      <c r="S305" s="74">
        <f t="shared" ref="S305:S308" ca="1" si="135">V305</f>
        <v>101</v>
      </c>
      <c r="T305" s="74"/>
      <c r="U305" s="40">
        <v>1</v>
      </c>
      <c r="V305" s="2">
        <f ca="1">(SUMPRODUCT(MID(0&amp;V304, LARGE(INDEX(ISNUMBER(--MID(V304, ROW(INDIRECT("1:"&amp;LEN(V304))), 1)) * ROW(INDIRECT("1:"&amp;LEN(V304))), 0), ROW(INDIRECT("1:"&amp;LEN(V304))))+1, 1) * 10^ROW(INDIRECT("1:"&amp;LEN(V304)))/10))*U305*100+1</f>
        <v>101</v>
      </c>
    </row>
    <row r="306" spans="1:22" s="2" customFormat="1" ht="15.75" customHeight="1" x14ac:dyDescent="0.3">
      <c r="A306" s="75">
        <f t="shared" ca="1" si="134"/>
        <v>102</v>
      </c>
      <c r="B306" s="75"/>
      <c r="C306" s="21" t="s">
        <v>175</v>
      </c>
      <c r="D306" s="62">
        <f>(65.8)*(10.764)</f>
        <v>708.27119999999991</v>
      </c>
      <c r="E306" s="21">
        <v>0</v>
      </c>
      <c r="F306" s="21">
        <f t="shared" ref="F306:F308" si="136">D306*1.63+E306</f>
        <v>1154.4820559999998</v>
      </c>
      <c r="G306" s="78"/>
      <c r="H306" s="79"/>
      <c r="I306" s="40"/>
      <c r="S306" s="74">
        <f t="shared" ca="1" si="135"/>
        <v>102</v>
      </c>
      <c r="T306" s="74"/>
      <c r="U306" s="40">
        <f>U305+1</f>
        <v>2</v>
      </c>
      <c r="V306" s="2">
        <f ca="1">V305+1</f>
        <v>102</v>
      </c>
    </row>
    <row r="307" spans="1:22" s="2" customFormat="1" ht="15.75" customHeight="1" x14ac:dyDescent="0.3">
      <c r="A307" s="75">
        <f t="shared" ca="1" si="134"/>
        <v>103</v>
      </c>
      <c r="B307" s="75"/>
      <c r="C307" s="21" t="s">
        <v>253</v>
      </c>
      <c r="D307" s="62">
        <f>(92.31)*(10.764)</f>
        <v>993.62483999999995</v>
      </c>
      <c r="E307" s="21">
        <v>0</v>
      </c>
      <c r="F307" s="21">
        <f t="shared" si="136"/>
        <v>1619.6084891999999</v>
      </c>
      <c r="G307" s="78"/>
      <c r="H307" s="79"/>
      <c r="I307" s="40"/>
      <c r="S307" s="74">
        <f t="shared" ca="1" si="135"/>
        <v>103</v>
      </c>
      <c r="T307" s="74"/>
      <c r="U307" s="40">
        <f>U306+1</f>
        <v>3</v>
      </c>
      <c r="V307" s="2">
        <f ca="1">V306+1</f>
        <v>103</v>
      </c>
    </row>
    <row r="308" spans="1:22" s="2" customFormat="1" ht="15.75" customHeight="1" x14ac:dyDescent="0.3">
      <c r="A308" s="75">
        <f t="shared" ca="1" si="134"/>
        <v>104</v>
      </c>
      <c r="B308" s="75"/>
      <c r="C308" s="21" t="s">
        <v>175</v>
      </c>
      <c r="D308" s="62">
        <f>(68.81)*(10.764)</f>
        <v>740.67084</v>
      </c>
      <c r="E308" s="21">
        <v>0</v>
      </c>
      <c r="F308" s="21">
        <f t="shared" si="136"/>
        <v>1207.2934691999999</v>
      </c>
      <c r="G308" s="78"/>
      <c r="H308" s="79"/>
      <c r="I308" s="40"/>
      <c r="S308" s="74">
        <f t="shared" ca="1" si="135"/>
        <v>104</v>
      </c>
      <c r="T308" s="74"/>
      <c r="U308" s="40">
        <f t="shared" ref="U308:V308" si="137">U307+1</f>
        <v>4</v>
      </c>
      <c r="V308" s="2">
        <f t="shared" ca="1" si="137"/>
        <v>104</v>
      </c>
    </row>
    <row r="309" spans="1:22" s="2" customFormat="1" x14ac:dyDescent="0.3">
      <c r="A309" s="73" t="s">
        <v>158</v>
      </c>
      <c r="B309" s="73"/>
      <c r="C309" s="73"/>
      <c r="D309" s="73"/>
      <c r="E309" s="73"/>
      <c r="F309" s="73"/>
      <c r="G309" s="73"/>
      <c r="H309" s="73"/>
      <c r="I309" s="40"/>
      <c r="S309" s="74"/>
      <c r="T309" s="74"/>
      <c r="V309" s="2" t="str">
        <f>LEFT(A309,SUM(LEN(A309)-LEN(SUBSTITUTE(A309,{"0","1","2","3","4","5","6","7","8","9"},""))))</f>
        <v>2</v>
      </c>
    </row>
    <row r="310" spans="1:22" s="2" customFormat="1" ht="15.75" customHeight="1" x14ac:dyDescent="0.3">
      <c r="A310" s="75">
        <f t="shared" ref="A310:A313" ca="1" si="138">S310</f>
        <v>201</v>
      </c>
      <c r="B310" s="75"/>
      <c r="C310" s="21" t="s">
        <v>175</v>
      </c>
      <c r="D310" s="62">
        <f>(68.83)*(10.764)</f>
        <v>740.88611999999989</v>
      </c>
      <c r="E310" s="21">
        <v>0</v>
      </c>
      <c r="F310" s="21">
        <f>D310*1.63+E310</f>
        <v>1207.6443755999996</v>
      </c>
      <c r="G310" s="76" t="str">
        <f>A309</f>
        <v>2nd Floor</v>
      </c>
      <c r="H310" s="77"/>
      <c r="I310" s="40"/>
      <c r="S310" s="74">
        <f t="shared" ref="S310:S313" ca="1" si="139">V310</f>
        <v>201</v>
      </c>
      <c r="T310" s="74"/>
      <c r="U310" s="40">
        <v>1</v>
      </c>
      <c r="V310" s="2">
        <f ca="1">(SUMPRODUCT(MID(0&amp;V309, LARGE(INDEX(ISNUMBER(--MID(V309, ROW(INDIRECT("1:"&amp;LEN(V309))), 1)) * ROW(INDIRECT("1:"&amp;LEN(V309))), 0), ROW(INDIRECT("1:"&amp;LEN(V309))))+1, 1) * 10^ROW(INDIRECT("1:"&amp;LEN(V309)))/10))*U310*100+1</f>
        <v>201</v>
      </c>
    </row>
    <row r="311" spans="1:22" s="2" customFormat="1" ht="15.75" customHeight="1" x14ac:dyDescent="0.3">
      <c r="A311" s="75">
        <f t="shared" ca="1" si="138"/>
        <v>202</v>
      </c>
      <c r="B311" s="75"/>
      <c r="C311" s="21" t="s">
        <v>175</v>
      </c>
      <c r="D311" s="62">
        <f>(65.8)*(10.764)</f>
        <v>708.27119999999991</v>
      </c>
      <c r="E311" s="21">
        <v>0</v>
      </c>
      <c r="F311" s="21">
        <f t="shared" ref="F311:F313" si="140">D311*1.63+E311</f>
        <v>1154.4820559999998</v>
      </c>
      <c r="G311" s="78"/>
      <c r="H311" s="79"/>
      <c r="I311" s="40"/>
      <c r="S311" s="74">
        <f t="shared" ca="1" si="139"/>
        <v>202</v>
      </c>
      <c r="T311" s="74"/>
      <c r="U311" s="40">
        <f>U310+1</f>
        <v>2</v>
      </c>
      <c r="V311" s="2">
        <f ca="1">V310+1</f>
        <v>202</v>
      </c>
    </row>
    <row r="312" spans="1:22" s="2" customFormat="1" ht="15.75" customHeight="1" x14ac:dyDescent="0.3">
      <c r="A312" s="75">
        <f t="shared" ca="1" si="138"/>
        <v>203</v>
      </c>
      <c r="B312" s="75"/>
      <c r="C312" s="21" t="s">
        <v>253</v>
      </c>
      <c r="D312" s="62">
        <f>(92.31)*(10.764)</f>
        <v>993.62483999999995</v>
      </c>
      <c r="E312" s="21">
        <v>0</v>
      </c>
      <c r="F312" s="21">
        <f t="shared" si="140"/>
        <v>1619.6084891999999</v>
      </c>
      <c r="G312" s="78"/>
      <c r="H312" s="79"/>
      <c r="I312" s="40"/>
      <c r="S312" s="74">
        <f t="shared" ca="1" si="139"/>
        <v>203</v>
      </c>
      <c r="T312" s="74"/>
      <c r="U312" s="40">
        <f>U311+1</f>
        <v>3</v>
      </c>
      <c r="V312" s="2">
        <f ca="1">V311+1</f>
        <v>203</v>
      </c>
    </row>
    <row r="313" spans="1:22" s="2" customFormat="1" ht="15.75" customHeight="1" x14ac:dyDescent="0.3">
      <c r="A313" s="75">
        <f t="shared" ca="1" si="138"/>
        <v>204</v>
      </c>
      <c r="B313" s="75"/>
      <c r="C313" s="21" t="s">
        <v>175</v>
      </c>
      <c r="D313" s="62">
        <f>(68.81)*(10.764)</f>
        <v>740.67084</v>
      </c>
      <c r="E313" s="21">
        <v>0</v>
      </c>
      <c r="F313" s="21">
        <f t="shared" si="140"/>
        <v>1207.2934691999999</v>
      </c>
      <c r="G313" s="78"/>
      <c r="H313" s="79"/>
      <c r="I313" s="40"/>
      <c r="S313" s="74">
        <f t="shared" ca="1" si="139"/>
        <v>204</v>
      </c>
      <c r="T313" s="74"/>
      <c r="U313" s="40">
        <f t="shared" ref="U313:V313" si="141">U312+1</f>
        <v>4</v>
      </c>
      <c r="V313" s="2">
        <f t="shared" ca="1" si="141"/>
        <v>204</v>
      </c>
    </row>
    <row r="314" spans="1:22" s="2" customFormat="1" x14ac:dyDescent="0.3">
      <c r="A314" s="73" t="s">
        <v>180</v>
      </c>
      <c r="B314" s="73"/>
      <c r="C314" s="73"/>
      <c r="D314" s="73"/>
      <c r="E314" s="73"/>
      <c r="F314" s="73"/>
      <c r="G314" s="73"/>
      <c r="H314" s="73"/>
      <c r="I314" s="40"/>
      <c r="S314" s="74"/>
      <c r="T314" s="74"/>
      <c r="V314" s="2" t="str">
        <f>LEFT(A314,SUM(LEN(A314)-LEN(SUBSTITUTE(A314,{"0","1","2","3","4","5","6","7","8","9"},""))))</f>
        <v>3</v>
      </c>
    </row>
    <row r="315" spans="1:22" s="2" customFormat="1" ht="15.75" customHeight="1" x14ac:dyDescent="0.3">
      <c r="A315" s="75">
        <f t="shared" ref="A315:A318" ca="1" si="142">S315</f>
        <v>301</v>
      </c>
      <c r="B315" s="75"/>
      <c r="C315" s="21" t="s">
        <v>175</v>
      </c>
      <c r="D315" s="62">
        <f>(68.83)*(10.764)</f>
        <v>740.88611999999989</v>
      </c>
      <c r="E315" s="21">
        <v>0</v>
      </c>
      <c r="F315" s="21">
        <f>D315*1.63+E315</f>
        <v>1207.6443755999996</v>
      </c>
      <c r="G315" s="76" t="str">
        <f>A314</f>
        <v>3rd Floor</v>
      </c>
      <c r="H315" s="77"/>
      <c r="I315" s="40"/>
      <c r="S315" s="74">
        <f t="shared" ref="S315:S318" ca="1" si="143">V315</f>
        <v>301</v>
      </c>
      <c r="T315" s="74"/>
      <c r="U315" s="40">
        <v>1</v>
      </c>
      <c r="V315" s="2">
        <f ca="1">(SUMPRODUCT(MID(0&amp;V314, LARGE(INDEX(ISNUMBER(--MID(V314, ROW(INDIRECT("1:"&amp;LEN(V314))), 1)) * ROW(INDIRECT("1:"&amp;LEN(V314))), 0), ROW(INDIRECT("1:"&amp;LEN(V314))))+1, 1) * 10^ROW(INDIRECT("1:"&amp;LEN(V314)))/10))*U315*100+1</f>
        <v>301</v>
      </c>
    </row>
    <row r="316" spans="1:22" s="2" customFormat="1" ht="15.75" customHeight="1" x14ac:dyDescent="0.3">
      <c r="A316" s="75">
        <f t="shared" ca="1" si="142"/>
        <v>302</v>
      </c>
      <c r="B316" s="75"/>
      <c r="C316" s="21" t="s">
        <v>175</v>
      </c>
      <c r="D316" s="62">
        <f>(65.8)*(10.764)</f>
        <v>708.27119999999991</v>
      </c>
      <c r="E316" s="21">
        <v>0</v>
      </c>
      <c r="F316" s="21">
        <f t="shared" ref="F316:F318" si="144">D316*1.63+E316</f>
        <v>1154.4820559999998</v>
      </c>
      <c r="G316" s="78"/>
      <c r="H316" s="79"/>
      <c r="I316" s="40"/>
      <c r="S316" s="74">
        <f t="shared" ca="1" si="143"/>
        <v>302</v>
      </c>
      <c r="T316" s="74"/>
      <c r="U316" s="40">
        <f>U315+1</f>
        <v>2</v>
      </c>
      <c r="V316" s="2">
        <f ca="1">V315+1</f>
        <v>302</v>
      </c>
    </row>
    <row r="317" spans="1:22" s="2" customFormat="1" ht="15.75" customHeight="1" x14ac:dyDescent="0.3">
      <c r="A317" s="75">
        <f t="shared" ca="1" si="142"/>
        <v>303</v>
      </c>
      <c r="B317" s="75"/>
      <c r="C317" s="21" t="s">
        <v>253</v>
      </c>
      <c r="D317" s="62">
        <f>(92.31)*(10.764)</f>
        <v>993.62483999999995</v>
      </c>
      <c r="E317" s="21">
        <v>0</v>
      </c>
      <c r="F317" s="21">
        <f t="shared" si="144"/>
        <v>1619.6084891999999</v>
      </c>
      <c r="G317" s="78"/>
      <c r="H317" s="79"/>
      <c r="I317" s="40"/>
      <c r="S317" s="74">
        <f t="shared" ca="1" si="143"/>
        <v>303</v>
      </c>
      <c r="T317" s="74"/>
      <c r="U317" s="40">
        <f>U316+1</f>
        <v>3</v>
      </c>
      <c r="V317" s="2">
        <f ca="1">V316+1</f>
        <v>303</v>
      </c>
    </row>
    <row r="318" spans="1:22" s="2" customFormat="1" ht="15.75" customHeight="1" x14ac:dyDescent="0.3">
      <c r="A318" s="75">
        <f t="shared" ca="1" si="142"/>
        <v>304</v>
      </c>
      <c r="B318" s="75"/>
      <c r="C318" s="21" t="s">
        <v>175</v>
      </c>
      <c r="D318" s="62">
        <f>(68.81)*(10.764)</f>
        <v>740.67084</v>
      </c>
      <c r="E318" s="21">
        <v>0</v>
      </c>
      <c r="F318" s="21">
        <f t="shared" si="144"/>
        <v>1207.2934691999999</v>
      </c>
      <c r="G318" s="78"/>
      <c r="H318" s="79"/>
      <c r="I318" s="40"/>
      <c r="S318" s="74">
        <f t="shared" ca="1" si="143"/>
        <v>304</v>
      </c>
      <c r="T318" s="74"/>
      <c r="U318" s="40">
        <f t="shared" ref="U318:V318" si="145">U317+1</f>
        <v>4</v>
      </c>
      <c r="V318" s="2">
        <f t="shared" ca="1" si="145"/>
        <v>304</v>
      </c>
    </row>
    <row r="319" spans="1:22" s="2" customFormat="1" x14ac:dyDescent="0.3">
      <c r="A319" s="73" t="s">
        <v>254</v>
      </c>
      <c r="B319" s="73"/>
      <c r="C319" s="73"/>
      <c r="D319" s="73"/>
      <c r="E319" s="73"/>
      <c r="F319" s="73"/>
      <c r="G319" s="73"/>
      <c r="H319" s="73"/>
      <c r="I319" s="40"/>
      <c r="S319" s="74"/>
      <c r="T319" s="74"/>
      <c r="V319" s="2" t="str">
        <f>LEFT(A319,SUM(LEN(A319)-LEN(SUBSTITUTE(A319,{"0","1","2","3","4","5","6","7","8","9"},""))))</f>
        <v>4</v>
      </c>
    </row>
    <row r="320" spans="1:22" s="2" customFormat="1" ht="15.75" customHeight="1" x14ac:dyDescent="0.3">
      <c r="A320" s="75">
        <f t="shared" ref="A320:A323" ca="1" si="146">S320</f>
        <v>401</v>
      </c>
      <c r="B320" s="75"/>
      <c r="C320" s="21" t="s">
        <v>175</v>
      </c>
      <c r="D320" s="62">
        <f>(68.83)*(10.764)</f>
        <v>740.88611999999989</v>
      </c>
      <c r="E320" s="21">
        <v>0</v>
      </c>
      <c r="F320" s="21">
        <f>D320*1.63+E320</f>
        <v>1207.6443755999996</v>
      </c>
      <c r="G320" s="76" t="str">
        <f>A319</f>
        <v>4th Floor</v>
      </c>
      <c r="H320" s="77"/>
      <c r="I320" s="40"/>
      <c r="S320" s="74">
        <f t="shared" ref="S320:S323" ca="1" si="147">V320</f>
        <v>401</v>
      </c>
      <c r="T320" s="74"/>
      <c r="U320" s="40">
        <v>1</v>
      </c>
      <c r="V320" s="2">
        <f ca="1">(SUMPRODUCT(MID(0&amp;V319, LARGE(INDEX(ISNUMBER(--MID(V319, ROW(INDIRECT("1:"&amp;LEN(V319))), 1)) * ROW(INDIRECT("1:"&amp;LEN(V319))), 0), ROW(INDIRECT("1:"&amp;LEN(V319))))+1, 1) * 10^ROW(INDIRECT("1:"&amp;LEN(V319)))/10))*U320*100+1</f>
        <v>401</v>
      </c>
    </row>
    <row r="321" spans="1:22" s="2" customFormat="1" ht="15.75" customHeight="1" x14ac:dyDescent="0.3">
      <c r="A321" s="75">
        <f t="shared" ca="1" si="146"/>
        <v>402</v>
      </c>
      <c r="B321" s="75"/>
      <c r="C321" s="21" t="s">
        <v>175</v>
      </c>
      <c r="D321" s="62">
        <f>(65.8)*(10.764)</f>
        <v>708.27119999999991</v>
      </c>
      <c r="E321" s="21">
        <v>0</v>
      </c>
      <c r="F321" s="21">
        <f t="shared" ref="F321:F323" si="148">D321*1.63+E321</f>
        <v>1154.4820559999998</v>
      </c>
      <c r="G321" s="78"/>
      <c r="H321" s="79"/>
      <c r="I321" s="40"/>
      <c r="S321" s="74">
        <f t="shared" ca="1" si="147"/>
        <v>402</v>
      </c>
      <c r="T321" s="74"/>
      <c r="U321" s="40">
        <f>U320+1</f>
        <v>2</v>
      </c>
      <c r="V321" s="2">
        <f ca="1">V320+1</f>
        <v>402</v>
      </c>
    </row>
    <row r="322" spans="1:22" s="2" customFormat="1" ht="15.75" customHeight="1" x14ac:dyDescent="0.3">
      <c r="A322" s="75">
        <f t="shared" ca="1" si="146"/>
        <v>403</v>
      </c>
      <c r="B322" s="75"/>
      <c r="C322" s="21" t="s">
        <v>253</v>
      </c>
      <c r="D322" s="62">
        <f>(92.31)*(10.764)</f>
        <v>993.62483999999995</v>
      </c>
      <c r="E322" s="21">
        <v>0</v>
      </c>
      <c r="F322" s="21">
        <f t="shared" si="148"/>
        <v>1619.6084891999999</v>
      </c>
      <c r="G322" s="78"/>
      <c r="H322" s="79"/>
      <c r="I322" s="40"/>
      <c r="S322" s="74">
        <f t="shared" ca="1" si="147"/>
        <v>403</v>
      </c>
      <c r="T322" s="74"/>
      <c r="U322" s="40">
        <f>U321+1</f>
        <v>3</v>
      </c>
      <c r="V322" s="2">
        <f ca="1">V321+1</f>
        <v>403</v>
      </c>
    </row>
    <row r="323" spans="1:22" s="2" customFormat="1" ht="15.75" customHeight="1" x14ac:dyDescent="0.3">
      <c r="A323" s="75">
        <f t="shared" ca="1" si="146"/>
        <v>404</v>
      </c>
      <c r="B323" s="75"/>
      <c r="C323" s="21" t="s">
        <v>175</v>
      </c>
      <c r="D323" s="62">
        <f>(68.81)*(10.764)</f>
        <v>740.67084</v>
      </c>
      <c r="E323" s="21">
        <v>0</v>
      </c>
      <c r="F323" s="21">
        <f t="shared" si="148"/>
        <v>1207.2934691999999</v>
      </c>
      <c r="G323" s="78"/>
      <c r="H323" s="79"/>
      <c r="I323" s="40"/>
      <c r="S323" s="74">
        <f t="shared" ca="1" si="147"/>
        <v>404</v>
      </c>
      <c r="T323" s="74"/>
      <c r="U323" s="40">
        <f t="shared" ref="U323:V323" si="149">U322+1</f>
        <v>4</v>
      </c>
      <c r="V323" s="2">
        <f t="shared" ca="1" si="149"/>
        <v>404</v>
      </c>
    </row>
    <row r="324" spans="1:22" s="2" customFormat="1" x14ac:dyDescent="0.3">
      <c r="A324" s="73" t="s">
        <v>184</v>
      </c>
      <c r="B324" s="73"/>
      <c r="C324" s="73"/>
      <c r="D324" s="73"/>
      <c r="E324" s="73"/>
      <c r="F324" s="73"/>
      <c r="G324" s="73"/>
      <c r="H324" s="73"/>
      <c r="I324" s="40"/>
      <c r="S324" s="74"/>
      <c r="T324" s="74"/>
      <c r="V324" s="2" t="str">
        <f>LEFT(A324,SUM(LEN(A324)-LEN(SUBSTITUTE(A324,{"0","1","2","3","4","5","6","7","8","9"},""))))</f>
        <v>5</v>
      </c>
    </row>
    <row r="325" spans="1:22" s="2" customFormat="1" ht="15.75" customHeight="1" x14ac:dyDescent="0.3">
      <c r="A325" s="75">
        <f t="shared" ref="A325:A328" ca="1" si="150">S325</f>
        <v>501</v>
      </c>
      <c r="B325" s="75"/>
      <c r="C325" s="21" t="s">
        <v>175</v>
      </c>
      <c r="D325" s="62">
        <f>(68.83)*(10.764)</f>
        <v>740.88611999999989</v>
      </c>
      <c r="E325" s="21">
        <v>0</v>
      </c>
      <c r="F325" s="21">
        <f>D325*1.63+E325</f>
        <v>1207.6443755999996</v>
      </c>
      <c r="G325" s="76" t="str">
        <f>A324</f>
        <v>5th Floor</v>
      </c>
      <c r="H325" s="77"/>
      <c r="I325" s="40"/>
      <c r="S325" s="74">
        <f t="shared" ref="S325:S328" ca="1" si="151">V325</f>
        <v>501</v>
      </c>
      <c r="T325" s="74"/>
      <c r="U325" s="40">
        <v>1</v>
      </c>
      <c r="V325" s="2">
        <f ca="1">(SUMPRODUCT(MID(0&amp;V324, LARGE(INDEX(ISNUMBER(--MID(V324, ROW(INDIRECT("1:"&amp;LEN(V324))), 1)) * ROW(INDIRECT("1:"&amp;LEN(V324))), 0), ROW(INDIRECT("1:"&amp;LEN(V324))))+1, 1) * 10^ROW(INDIRECT("1:"&amp;LEN(V324)))/10))*U325*100+1</f>
        <v>501</v>
      </c>
    </row>
    <row r="326" spans="1:22" s="2" customFormat="1" ht="15.75" customHeight="1" x14ac:dyDescent="0.3">
      <c r="A326" s="75">
        <f t="shared" ca="1" si="150"/>
        <v>502</v>
      </c>
      <c r="B326" s="75"/>
      <c r="C326" s="21" t="s">
        <v>175</v>
      </c>
      <c r="D326" s="62">
        <f>(65.8)*(10.764)</f>
        <v>708.27119999999991</v>
      </c>
      <c r="E326" s="21">
        <v>0</v>
      </c>
      <c r="F326" s="21">
        <f t="shared" ref="F326:F328" si="152">D326*1.63+E326</f>
        <v>1154.4820559999998</v>
      </c>
      <c r="G326" s="78"/>
      <c r="H326" s="79"/>
      <c r="I326" s="40"/>
      <c r="S326" s="74">
        <f t="shared" ca="1" si="151"/>
        <v>502</v>
      </c>
      <c r="T326" s="74"/>
      <c r="U326" s="40">
        <f>U325+1</f>
        <v>2</v>
      </c>
      <c r="V326" s="2">
        <f ca="1">V325+1</f>
        <v>502</v>
      </c>
    </row>
    <row r="327" spans="1:22" s="2" customFormat="1" ht="15.75" customHeight="1" x14ac:dyDescent="0.3">
      <c r="A327" s="75">
        <f t="shared" ca="1" si="150"/>
        <v>503</v>
      </c>
      <c r="B327" s="75"/>
      <c r="C327" s="21" t="s">
        <v>253</v>
      </c>
      <c r="D327" s="62">
        <f>(92.31)*(10.764)</f>
        <v>993.62483999999995</v>
      </c>
      <c r="E327" s="21">
        <v>0</v>
      </c>
      <c r="F327" s="21">
        <f t="shared" si="152"/>
        <v>1619.6084891999999</v>
      </c>
      <c r="G327" s="78"/>
      <c r="H327" s="79"/>
      <c r="I327" s="40"/>
      <c r="S327" s="74">
        <f t="shared" ca="1" si="151"/>
        <v>503</v>
      </c>
      <c r="T327" s="74"/>
      <c r="U327" s="40">
        <f>U326+1</f>
        <v>3</v>
      </c>
      <c r="V327" s="2">
        <f ca="1">V326+1</f>
        <v>503</v>
      </c>
    </row>
    <row r="328" spans="1:22" s="2" customFormat="1" ht="15.75" customHeight="1" x14ac:dyDescent="0.3">
      <c r="A328" s="75">
        <f t="shared" ca="1" si="150"/>
        <v>504</v>
      </c>
      <c r="B328" s="75"/>
      <c r="C328" s="21" t="s">
        <v>175</v>
      </c>
      <c r="D328" s="62">
        <f>(68.81)*(10.764)</f>
        <v>740.67084</v>
      </c>
      <c r="E328" s="21">
        <v>0</v>
      </c>
      <c r="F328" s="21">
        <f t="shared" si="152"/>
        <v>1207.2934691999999</v>
      </c>
      <c r="G328" s="78"/>
      <c r="H328" s="79"/>
      <c r="I328" s="40"/>
      <c r="S328" s="74">
        <f t="shared" ca="1" si="151"/>
        <v>504</v>
      </c>
      <c r="T328" s="74"/>
      <c r="U328" s="40">
        <f t="shared" ref="U328:V328" si="153">U327+1</f>
        <v>4</v>
      </c>
      <c r="V328" s="2">
        <f t="shared" ca="1" si="153"/>
        <v>504</v>
      </c>
    </row>
    <row r="329" spans="1:22" s="2" customFormat="1" x14ac:dyDescent="0.3">
      <c r="A329" s="73" t="s">
        <v>186</v>
      </c>
      <c r="B329" s="73"/>
      <c r="C329" s="73"/>
      <c r="D329" s="73"/>
      <c r="E329" s="73"/>
      <c r="F329" s="73"/>
      <c r="G329" s="73"/>
      <c r="H329" s="73"/>
      <c r="I329" s="40"/>
      <c r="S329" s="74"/>
      <c r="T329" s="74"/>
      <c r="V329" s="2" t="str">
        <f>LEFT(A329,SUM(LEN(A329)-LEN(SUBSTITUTE(A329,{"0","1","2","3","4","5","6","7","8","9"},""))))</f>
        <v>6</v>
      </c>
    </row>
    <row r="330" spans="1:22" s="2" customFormat="1" ht="15.75" customHeight="1" x14ac:dyDescent="0.3">
      <c r="A330" s="75">
        <f t="shared" ref="A330:A333" ca="1" si="154">S330</f>
        <v>601</v>
      </c>
      <c r="B330" s="75"/>
      <c r="C330" s="21" t="s">
        <v>175</v>
      </c>
      <c r="D330" s="62">
        <f>(68.83)*(10.764)</f>
        <v>740.88611999999989</v>
      </c>
      <c r="E330" s="21">
        <v>0</v>
      </c>
      <c r="F330" s="21">
        <f t="shared" ref="F330:F331" si="155">D330*1.63+E330</f>
        <v>1207.6443755999996</v>
      </c>
      <c r="G330" s="76" t="str">
        <f>A329</f>
        <v>6th Floor (Part Refuge Area)</v>
      </c>
      <c r="H330" s="77"/>
      <c r="I330" s="40"/>
      <c r="S330" s="74">
        <f t="shared" ref="S330:S333" ca="1" si="156">V330</f>
        <v>601</v>
      </c>
      <c r="T330" s="74"/>
      <c r="U330" s="40">
        <v>1</v>
      </c>
      <c r="V330" s="2">
        <f ca="1">(SUMPRODUCT(MID(0&amp;V329, LARGE(INDEX(ISNUMBER(--MID(V329, ROW(INDIRECT("1:"&amp;LEN(V329))), 1)) * ROW(INDIRECT("1:"&amp;LEN(V329))), 0), ROW(INDIRECT("1:"&amp;LEN(V329))))+1, 1) * 10^ROW(INDIRECT("1:"&amp;LEN(V329)))/10))*U330*100+1</f>
        <v>601</v>
      </c>
    </row>
    <row r="331" spans="1:22" s="2" customFormat="1" ht="15.75" customHeight="1" x14ac:dyDescent="0.3">
      <c r="A331" s="75">
        <f t="shared" ca="1" si="154"/>
        <v>602</v>
      </c>
      <c r="B331" s="75"/>
      <c r="C331" s="21" t="s">
        <v>175</v>
      </c>
      <c r="D331" s="62">
        <f>(65.8)*(10.764)</f>
        <v>708.27119999999991</v>
      </c>
      <c r="E331" s="21">
        <v>0</v>
      </c>
      <c r="F331" s="21">
        <f t="shared" si="155"/>
        <v>1154.4820559999998</v>
      </c>
      <c r="G331" s="78"/>
      <c r="H331" s="79"/>
      <c r="I331" s="40"/>
      <c r="S331" s="74">
        <f t="shared" ca="1" si="156"/>
        <v>602</v>
      </c>
      <c r="T331" s="74"/>
      <c r="U331" s="40">
        <f>U330+1</f>
        <v>2</v>
      </c>
      <c r="V331" s="2">
        <f ca="1">V330+1</f>
        <v>602</v>
      </c>
    </row>
    <row r="332" spans="1:22" s="2" customFormat="1" ht="15.75" customHeight="1" x14ac:dyDescent="0.3">
      <c r="A332" s="75">
        <f t="shared" ca="1" si="154"/>
        <v>603</v>
      </c>
      <c r="B332" s="75"/>
      <c r="C332" s="67" t="s">
        <v>185</v>
      </c>
      <c r="D332" s="68"/>
      <c r="E332" s="68"/>
      <c r="F332" s="69"/>
      <c r="G332" s="78"/>
      <c r="H332" s="79"/>
      <c r="I332" s="40"/>
      <c r="S332" s="74">
        <f t="shared" ca="1" si="156"/>
        <v>603</v>
      </c>
      <c r="T332" s="74"/>
      <c r="U332" s="40">
        <f>U331+1</f>
        <v>3</v>
      </c>
      <c r="V332" s="2">
        <f ca="1">V331+1</f>
        <v>603</v>
      </c>
    </row>
    <row r="333" spans="1:22" s="2" customFormat="1" ht="15.75" customHeight="1" x14ac:dyDescent="0.3">
      <c r="A333" s="75">
        <f t="shared" ca="1" si="154"/>
        <v>604</v>
      </c>
      <c r="B333" s="75"/>
      <c r="C333" s="21" t="s">
        <v>175</v>
      </c>
      <c r="D333" s="62">
        <f>(68.81)*(10.764)</f>
        <v>740.67084</v>
      </c>
      <c r="E333" s="21">
        <v>0</v>
      </c>
      <c r="F333" s="21">
        <f t="shared" ref="F333" si="157">D333*1.63+E333</f>
        <v>1207.2934691999999</v>
      </c>
      <c r="G333" s="78"/>
      <c r="H333" s="79"/>
      <c r="I333" s="40"/>
      <c r="S333" s="74">
        <f t="shared" ca="1" si="156"/>
        <v>604</v>
      </c>
      <c r="T333" s="74"/>
      <c r="U333" s="40">
        <f t="shared" ref="U333:V333" si="158">U332+1</f>
        <v>4</v>
      </c>
      <c r="V333" s="2">
        <f t="shared" ca="1" si="158"/>
        <v>604</v>
      </c>
    </row>
    <row r="334" spans="1:22" s="2" customFormat="1" x14ac:dyDescent="0.3">
      <c r="A334" s="73" t="s">
        <v>187</v>
      </c>
      <c r="B334" s="73"/>
      <c r="C334" s="73"/>
      <c r="D334" s="73"/>
      <c r="E334" s="73"/>
      <c r="F334" s="73"/>
      <c r="G334" s="73"/>
      <c r="H334" s="73"/>
      <c r="I334" s="40"/>
      <c r="S334" s="74"/>
      <c r="T334" s="74"/>
      <c r="V334" s="2" t="str">
        <f>LEFT(A334,SUM(LEN(A334)-LEN(SUBSTITUTE(A334,{"0","1","2","3","4","5","6","7","8","9"},""))))</f>
        <v>7</v>
      </c>
    </row>
    <row r="335" spans="1:22" s="2" customFormat="1" ht="15.75" customHeight="1" x14ac:dyDescent="0.3">
      <c r="A335" s="75">
        <f t="shared" ref="A335:A338" ca="1" si="159">S335</f>
        <v>701</v>
      </c>
      <c r="B335" s="75"/>
      <c r="C335" s="21" t="s">
        <v>175</v>
      </c>
      <c r="D335" s="62">
        <f>(68.83)*(10.764)</f>
        <v>740.88611999999989</v>
      </c>
      <c r="E335" s="21">
        <v>0</v>
      </c>
      <c r="F335" s="21">
        <f>D335*1.63+E335</f>
        <v>1207.6443755999996</v>
      </c>
      <c r="G335" s="76" t="str">
        <f>A334</f>
        <v>7th Floor</v>
      </c>
      <c r="H335" s="77"/>
      <c r="I335" s="40"/>
      <c r="S335" s="74">
        <f t="shared" ref="S335:S338" ca="1" si="160">V335</f>
        <v>701</v>
      </c>
      <c r="T335" s="74"/>
      <c r="U335" s="40">
        <v>1</v>
      </c>
      <c r="V335" s="2">
        <f ca="1">(SUMPRODUCT(MID(0&amp;V334, LARGE(INDEX(ISNUMBER(--MID(V334, ROW(INDIRECT("1:"&amp;LEN(V334))), 1)) * ROW(INDIRECT("1:"&amp;LEN(V334))), 0), ROW(INDIRECT("1:"&amp;LEN(V334))))+1, 1) * 10^ROW(INDIRECT("1:"&amp;LEN(V334)))/10))*U335*100+1</f>
        <v>701</v>
      </c>
    </row>
    <row r="336" spans="1:22" s="2" customFormat="1" ht="15.75" customHeight="1" x14ac:dyDescent="0.3">
      <c r="A336" s="75">
        <f t="shared" ca="1" si="159"/>
        <v>702</v>
      </c>
      <c r="B336" s="75"/>
      <c r="C336" s="21" t="s">
        <v>175</v>
      </c>
      <c r="D336" s="62">
        <f>(65.8)*(10.764)</f>
        <v>708.27119999999991</v>
      </c>
      <c r="E336" s="21">
        <v>0</v>
      </c>
      <c r="F336" s="21">
        <f t="shared" ref="F336:F338" si="161">D336*1.63+E336</f>
        <v>1154.4820559999998</v>
      </c>
      <c r="G336" s="78"/>
      <c r="H336" s="79"/>
      <c r="I336" s="40"/>
      <c r="S336" s="74">
        <f t="shared" ca="1" si="160"/>
        <v>702</v>
      </c>
      <c r="T336" s="74"/>
      <c r="U336" s="40">
        <f>U335+1</f>
        <v>2</v>
      </c>
      <c r="V336" s="2">
        <f ca="1">V335+1</f>
        <v>702</v>
      </c>
    </row>
    <row r="337" spans="1:22" s="2" customFormat="1" ht="15.75" customHeight="1" x14ac:dyDescent="0.3">
      <c r="A337" s="75">
        <f t="shared" ca="1" si="159"/>
        <v>703</v>
      </c>
      <c r="B337" s="75"/>
      <c r="C337" s="21" t="s">
        <v>253</v>
      </c>
      <c r="D337" s="62">
        <f>(92.31)*(10.764)</f>
        <v>993.62483999999995</v>
      </c>
      <c r="E337" s="21">
        <v>0</v>
      </c>
      <c r="F337" s="21">
        <f t="shared" si="161"/>
        <v>1619.6084891999999</v>
      </c>
      <c r="G337" s="78"/>
      <c r="H337" s="79"/>
      <c r="I337" s="40"/>
      <c r="S337" s="74">
        <f t="shared" ca="1" si="160"/>
        <v>703</v>
      </c>
      <c r="T337" s="74"/>
      <c r="U337" s="40">
        <f>U336+1</f>
        <v>3</v>
      </c>
      <c r="V337" s="2">
        <f ca="1">V336+1</f>
        <v>703</v>
      </c>
    </row>
    <row r="338" spans="1:22" s="2" customFormat="1" ht="15.75" customHeight="1" x14ac:dyDescent="0.3">
      <c r="A338" s="75">
        <f t="shared" ca="1" si="159"/>
        <v>704</v>
      </c>
      <c r="B338" s="75"/>
      <c r="C338" s="21" t="s">
        <v>175</v>
      </c>
      <c r="D338" s="62">
        <f>(68.81)*(10.764)</f>
        <v>740.67084</v>
      </c>
      <c r="E338" s="21">
        <v>0</v>
      </c>
      <c r="F338" s="21">
        <f t="shared" si="161"/>
        <v>1207.2934691999999</v>
      </c>
      <c r="G338" s="78"/>
      <c r="H338" s="79"/>
      <c r="I338" s="40"/>
      <c r="S338" s="74">
        <f t="shared" ca="1" si="160"/>
        <v>704</v>
      </c>
      <c r="T338" s="74"/>
      <c r="U338" s="40">
        <f t="shared" ref="U338:V338" si="162">U337+1</f>
        <v>4</v>
      </c>
      <c r="V338" s="2">
        <f t="shared" ca="1" si="162"/>
        <v>704</v>
      </c>
    </row>
    <row r="339" spans="1:22" s="2" customFormat="1" x14ac:dyDescent="0.3">
      <c r="A339" s="73" t="s">
        <v>190</v>
      </c>
      <c r="B339" s="73"/>
      <c r="C339" s="73"/>
      <c r="D339" s="73"/>
      <c r="E339" s="73"/>
      <c r="F339" s="73"/>
      <c r="G339" s="73"/>
      <c r="H339" s="73"/>
      <c r="I339" s="40"/>
      <c r="S339" s="74"/>
      <c r="T339" s="74"/>
      <c r="V339" s="2" t="str">
        <f>LEFT(A339,SUM(LEN(A339)-LEN(SUBSTITUTE(A339,{"0","1","2","3","4","5","6","7","8","9"},""))))</f>
        <v>8</v>
      </c>
    </row>
    <row r="340" spans="1:22" s="2" customFormat="1" ht="15.75" customHeight="1" x14ac:dyDescent="0.3">
      <c r="A340" s="75">
        <f t="shared" ref="A340:A343" ca="1" si="163">S340</f>
        <v>801</v>
      </c>
      <c r="B340" s="75"/>
      <c r="C340" s="21" t="s">
        <v>175</v>
      </c>
      <c r="D340" s="62">
        <f>(68.83)*(10.764)</f>
        <v>740.88611999999989</v>
      </c>
      <c r="E340" s="21">
        <v>0</v>
      </c>
      <c r="F340" s="21">
        <f>D340*1.63+E340</f>
        <v>1207.6443755999996</v>
      </c>
      <c r="G340" s="76" t="str">
        <f>A339</f>
        <v>8th Floor</v>
      </c>
      <c r="H340" s="77"/>
      <c r="I340" s="40"/>
      <c r="S340" s="74">
        <f t="shared" ref="S340:S343" ca="1" si="164">V340</f>
        <v>801</v>
      </c>
      <c r="T340" s="74"/>
      <c r="U340" s="40">
        <v>1</v>
      </c>
      <c r="V340" s="2">
        <f ca="1">(SUMPRODUCT(MID(0&amp;V339, LARGE(INDEX(ISNUMBER(--MID(V339, ROW(INDIRECT("1:"&amp;LEN(V339))), 1)) * ROW(INDIRECT("1:"&amp;LEN(V339))), 0), ROW(INDIRECT("1:"&amp;LEN(V339))))+1, 1) * 10^ROW(INDIRECT("1:"&amp;LEN(V339)))/10))*U340*100+1</f>
        <v>801</v>
      </c>
    </row>
    <row r="341" spans="1:22" s="2" customFormat="1" ht="15.75" customHeight="1" x14ac:dyDescent="0.3">
      <c r="A341" s="75">
        <f t="shared" ca="1" si="163"/>
        <v>802</v>
      </c>
      <c r="B341" s="75"/>
      <c r="C341" s="21" t="s">
        <v>175</v>
      </c>
      <c r="D341" s="62">
        <f>(65.8)*(10.764)</f>
        <v>708.27119999999991</v>
      </c>
      <c r="E341" s="21">
        <v>0</v>
      </c>
      <c r="F341" s="21">
        <f t="shared" ref="F341:F343" si="165">D341*1.63+E341</f>
        <v>1154.4820559999998</v>
      </c>
      <c r="G341" s="78"/>
      <c r="H341" s="79"/>
      <c r="I341" s="40"/>
      <c r="S341" s="74">
        <f t="shared" ca="1" si="164"/>
        <v>802</v>
      </c>
      <c r="T341" s="74"/>
      <c r="U341" s="40">
        <f>U340+1</f>
        <v>2</v>
      </c>
      <c r="V341" s="2">
        <f ca="1">V340+1</f>
        <v>802</v>
      </c>
    </row>
    <row r="342" spans="1:22" s="2" customFormat="1" ht="15.75" customHeight="1" x14ac:dyDescent="0.3">
      <c r="A342" s="75">
        <f t="shared" ca="1" si="163"/>
        <v>803</v>
      </c>
      <c r="B342" s="75"/>
      <c r="C342" s="21" t="s">
        <v>253</v>
      </c>
      <c r="D342" s="62">
        <f>(92.31)*(10.764)</f>
        <v>993.62483999999995</v>
      </c>
      <c r="E342" s="21">
        <v>0</v>
      </c>
      <c r="F342" s="21">
        <f t="shared" si="165"/>
        <v>1619.6084891999999</v>
      </c>
      <c r="G342" s="78"/>
      <c r="H342" s="79"/>
      <c r="I342" s="40"/>
      <c r="S342" s="74">
        <f t="shared" ca="1" si="164"/>
        <v>803</v>
      </c>
      <c r="T342" s="74"/>
      <c r="U342" s="40">
        <f>U341+1</f>
        <v>3</v>
      </c>
      <c r="V342" s="2">
        <f ca="1">V341+1</f>
        <v>803</v>
      </c>
    </row>
    <row r="343" spans="1:22" s="2" customFormat="1" ht="15.75" customHeight="1" x14ac:dyDescent="0.3">
      <c r="A343" s="75">
        <f t="shared" ca="1" si="163"/>
        <v>804</v>
      </c>
      <c r="B343" s="75"/>
      <c r="C343" s="21" t="s">
        <v>175</v>
      </c>
      <c r="D343" s="62">
        <f>(68.81)*(10.764)</f>
        <v>740.67084</v>
      </c>
      <c r="E343" s="21">
        <v>0</v>
      </c>
      <c r="F343" s="21">
        <f t="shared" si="165"/>
        <v>1207.2934691999999</v>
      </c>
      <c r="G343" s="78"/>
      <c r="H343" s="79"/>
      <c r="I343" s="40"/>
      <c r="S343" s="74">
        <f t="shared" ca="1" si="164"/>
        <v>804</v>
      </c>
      <c r="T343" s="74"/>
      <c r="U343" s="40">
        <f t="shared" ref="U343:V343" si="166">U342+1</f>
        <v>4</v>
      </c>
      <c r="V343" s="2">
        <f t="shared" ca="1" si="166"/>
        <v>804</v>
      </c>
    </row>
    <row r="344" spans="1:22" s="2" customFormat="1" x14ac:dyDescent="0.3">
      <c r="A344" s="73" t="s">
        <v>191</v>
      </c>
      <c r="B344" s="73"/>
      <c r="C344" s="73"/>
      <c r="D344" s="73"/>
      <c r="E344" s="73"/>
      <c r="F344" s="73"/>
      <c r="G344" s="73"/>
      <c r="H344" s="73"/>
      <c r="I344" s="40"/>
      <c r="S344" s="74"/>
      <c r="T344" s="74"/>
      <c r="V344" s="2" t="str">
        <f>LEFT(A344,SUM(LEN(A344)-LEN(SUBSTITUTE(A344,{"0","1","2","3","4","5","6","7","8","9"},""))))</f>
        <v>9</v>
      </c>
    </row>
    <row r="345" spans="1:22" s="2" customFormat="1" ht="15.75" customHeight="1" x14ac:dyDescent="0.3">
      <c r="A345" s="75">
        <f t="shared" ref="A345:A348" ca="1" si="167">S345</f>
        <v>901</v>
      </c>
      <c r="B345" s="75"/>
      <c r="C345" s="21" t="s">
        <v>175</v>
      </c>
      <c r="D345" s="62">
        <f>(68.83)*(10.764)</f>
        <v>740.88611999999989</v>
      </c>
      <c r="E345" s="21">
        <v>0</v>
      </c>
      <c r="F345" s="21">
        <f>D345*1.63+E345</f>
        <v>1207.6443755999996</v>
      </c>
      <c r="G345" s="76" t="str">
        <f>A344</f>
        <v>9th Floor</v>
      </c>
      <c r="H345" s="77"/>
      <c r="I345" s="40"/>
      <c r="S345" s="74">
        <f t="shared" ref="S345:S348" ca="1" si="168">V345</f>
        <v>901</v>
      </c>
      <c r="T345" s="74"/>
      <c r="U345" s="40">
        <v>1</v>
      </c>
      <c r="V345" s="2">
        <f ca="1">(SUMPRODUCT(MID(0&amp;V344, LARGE(INDEX(ISNUMBER(--MID(V344, ROW(INDIRECT("1:"&amp;LEN(V344))), 1)) * ROW(INDIRECT("1:"&amp;LEN(V344))), 0), ROW(INDIRECT("1:"&amp;LEN(V344))))+1, 1) * 10^ROW(INDIRECT("1:"&amp;LEN(V344)))/10))*U345*100+1</f>
        <v>901</v>
      </c>
    </row>
    <row r="346" spans="1:22" s="2" customFormat="1" ht="15.75" customHeight="1" x14ac:dyDescent="0.3">
      <c r="A346" s="75">
        <f t="shared" ca="1" si="167"/>
        <v>902</v>
      </c>
      <c r="B346" s="75"/>
      <c r="C346" s="21" t="s">
        <v>175</v>
      </c>
      <c r="D346" s="62">
        <f>(65.8)*(10.764)</f>
        <v>708.27119999999991</v>
      </c>
      <c r="E346" s="21">
        <v>0</v>
      </c>
      <c r="F346" s="21">
        <f t="shared" ref="F346:F348" si="169">D346*1.63+E346</f>
        <v>1154.4820559999998</v>
      </c>
      <c r="G346" s="78"/>
      <c r="H346" s="79"/>
      <c r="I346" s="40"/>
      <c r="S346" s="74">
        <f t="shared" ca="1" si="168"/>
        <v>902</v>
      </c>
      <c r="T346" s="74"/>
      <c r="U346" s="40">
        <f>U345+1</f>
        <v>2</v>
      </c>
      <c r="V346" s="2">
        <f ca="1">V345+1</f>
        <v>902</v>
      </c>
    </row>
    <row r="347" spans="1:22" s="2" customFormat="1" ht="15.75" customHeight="1" x14ac:dyDescent="0.3">
      <c r="A347" s="75">
        <f t="shared" ca="1" si="167"/>
        <v>903</v>
      </c>
      <c r="B347" s="75"/>
      <c r="C347" s="21" t="s">
        <v>253</v>
      </c>
      <c r="D347" s="62">
        <f>(92.31)*(10.764)</f>
        <v>993.62483999999995</v>
      </c>
      <c r="E347" s="21">
        <v>0</v>
      </c>
      <c r="F347" s="21">
        <f t="shared" si="169"/>
        <v>1619.6084891999999</v>
      </c>
      <c r="G347" s="78"/>
      <c r="H347" s="79"/>
      <c r="I347" s="40"/>
      <c r="S347" s="74">
        <f t="shared" ca="1" si="168"/>
        <v>903</v>
      </c>
      <c r="T347" s="74"/>
      <c r="U347" s="40">
        <f>U346+1</f>
        <v>3</v>
      </c>
      <c r="V347" s="2">
        <f ca="1">V346+1</f>
        <v>903</v>
      </c>
    </row>
    <row r="348" spans="1:22" s="2" customFormat="1" ht="15.75" customHeight="1" x14ac:dyDescent="0.3">
      <c r="A348" s="75">
        <f t="shared" ca="1" si="167"/>
        <v>904</v>
      </c>
      <c r="B348" s="75"/>
      <c r="C348" s="21" t="s">
        <v>175</v>
      </c>
      <c r="D348" s="62">
        <f>(68.81)*(10.764)</f>
        <v>740.67084</v>
      </c>
      <c r="E348" s="21">
        <v>0</v>
      </c>
      <c r="F348" s="21">
        <f t="shared" si="169"/>
        <v>1207.2934691999999</v>
      </c>
      <c r="G348" s="78"/>
      <c r="H348" s="79"/>
      <c r="I348" s="40"/>
      <c r="S348" s="74">
        <f t="shared" ca="1" si="168"/>
        <v>904</v>
      </c>
      <c r="T348" s="74"/>
      <c r="U348" s="40">
        <f t="shared" ref="U348:V348" si="170">U347+1</f>
        <v>4</v>
      </c>
      <c r="V348" s="2">
        <f t="shared" ca="1" si="170"/>
        <v>904</v>
      </c>
    </row>
    <row r="349" spans="1:22" s="2" customFormat="1" x14ac:dyDescent="0.3">
      <c r="A349" s="73" t="s">
        <v>194</v>
      </c>
      <c r="B349" s="73"/>
      <c r="C349" s="73"/>
      <c r="D349" s="73"/>
      <c r="E349" s="73"/>
      <c r="F349" s="73"/>
      <c r="G349" s="73"/>
      <c r="H349" s="73"/>
      <c r="I349" s="40"/>
      <c r="S349" s="74"/>
      <c r="T349" s="74"/>
      <c r="V349" s="2" t="str">
        <f>LEFT(A349,SUM(LEN(A349)-LEN(SUBSTITUTE(A349,{"0","1","2","3","4","5","6","7","8","9"},""))))</f>
        <v>10</v>
      </c>
    </row>
    <row r="350" spans="1:22" s="2" customFormat="1" ht="15.75" customHeight="1" x14ac:dyDescent="0.3">
      <c r="A350" s="75">
        <f t="shared" ref="A350:A353" ca="1" si="171">S350</f>
        <v>1001</v>
      </c>
      <c r="B350" s="75"/>
      <c r="C350" s="21" t="s">
        <v>175</v>
      </c>
      <c r="D350" s="62">
        <f>(68.83)*(10.764)</f>
        <v>740.88611999999989</v>
      </c>
      <c r="E350" s="21">
        <v>0</v>
      </c>
      <c r="F350" s="21">
        <f>D350*1.63+E350</f>
        <v>1207.6443755999996</v>
      </c>
      <c r="G350" s="76" t="str">
        <f>A349</f>
        <v>10th Floor</v>
      </c>
      <c r="H350" s="77"/>
      <c r="I350" s="40"/>
      <c r="S350" s="74">
        <f t="shared" ref="S350:S353" ca="1" si="172">V350</f>
        <v>1001</v>
      </c>
      <c r="T350" s="74"/>
      <c r="U350" s="40">
        <v>1</v>
      </c>
      <c r="V350" s="2">
        <f ca="1">(SUMPRODUCT(MID(0&amp;V349, LARGE(INDEX(ISNUMBER(--MID(V349, ROW(INDIRECT("1:"&amp;LEN(V349))), 1)) * ROW(INDIRECT("1:"&amp;LEN(V349))), 0), ROW(INDIRECT("1:"&amp;LEN(V349))))+1, 1) * 10^ROW(INDIRECT("1:"&amp;LEN(V349)))/10))*U350*100+1</f>
        <v>1001</v>
      </c>
    </row>
    <row r="351" spans="1:22" s="2" customFormat="1" ht="15.75" customHeight="1" x14ac:dyDescent="0.3">
      <c r="A351" s="75">
        <f t="shared" ca="1" si="171"/>
        <v>1002</v>
      </c>
      <c r="B351" s="75"/>
      <c r="C351" s="21" t="s">
        <v>175</v>
      </c>
      <c r="D351" s="62">
        <f>(65.8)*(10.764)</f>
        <v>708.27119999999991</v>
      </c>
      <c r="E351" s="21">
        <v>0</v>
      </c>
      <c r="F351" s="21">
        <f t="shared" ref="F351:F353" si="173">D351*1.63+E351</f>
        <v>1154.4820559999998</v>
      </c>
      <c r="G351" s="78"/>
      <c r="H351" s="79"/>
      <c r="I351" s="40"/>
      <c r="S351" s="74">
        <f t="shared" ca="1" si="172"/>
        <v>1002</v>
      </c>
      <c r="T351" s="74"/>
      <c r="U351" s="40">
        <f>U350+1</f>
        <v>2</v>
      </c>
      <c r="V351" s="2">
        <f ca="1">V350+1</f>
        <v>1002</v>
      </c>
    </row>
    <row r="352" spans="1:22" s="2" customFormat="1" ht="15.75" customHeight="1" x14ac:dyDescent="0.3">
      <c r="A352" s="75">
        <f t="shared" ca="1" si="171"/>
        <v>1003</v>
      </c>
      <c r="B352" s="75"/>
      <c r="C352" s="21" t="s">
        <v>253</v>
      </c>
      <c r="D352" s="62">
        <f>(92.31)*(10.764)</f>
        <v>993.62483999999995</v>
      </c>
      <c r="E352" s="21">
        <v>0</v>
      </c>
      <c r="F352" s="21">
        <f t="shared" si="173"/>
        <v>1619.6084891999999</v>
      </c>
      <c r="G352" s="78"/>
      <c r="H352" s="79"/>
      <c r="I352" s="40"/>
      <c r="S352" s="74">
        <f t="shared" ca="1" si="172"/>
        <v>1003</v>
      </c>
      <c r="T352" s="74"/>
      <c r="U352" s="40">
        <f>U351+1</f>
        <v>3</v>
      </c>
      <c r="V352" s="2">
        <f ca="1">V351+1</f>
        <v>1003</v>
      </c>
    </row>
    <row r="353" spans="1:22" s="2" customFormat="1" ht="15.75" customHeight="1" x14ac:dyDescent="0.3">
      <c r="A353" s="75">
        <f t="shared" ca="1" si="171"/>
        <v>1004</v>
      </c>
      <c r="B353" s="75"/>
      <c r="C353" s="21" t="s">
        <v>175</v>
      </c>
      <c r="D353" s="62">
        <f>(68.81)*(10.764)</f>
        <v>740.67084</v>
      </c>
      <c r="E353" s="21">
        <v>0</v>
      </c>
      <c r="F353" s="21">
        <f t="shared" si="173"/>
        <v>1207.2934691999999</v>
      </c>
      <c r="G353" s="78"/>
      <c r="H353" s="79"/>
      <c r="I353" s="40"/>
      <c r="S353" s="74">
        <f t="shared" ca="1" si="172"/>
        <v>1004</v>
      </c>
      <c r="T353" s="74"/>
      <c r="U353" s="40">
        <f t="shared" ref="U353:V353" si="174">U352+1</f>
        <v>4</v>
      </c>
      <c r="V353" s="2">
        <f t="shared" ca="1" si="174"/>
        <v>1004</v>
      </c>
    </row>
    <row r="354" spans="1:22" s="2" customFormat="1" x14ac:dyDescent="0.3">
      <c r="A354" s="73" t="s">
        <v>195</v>
      </c>
      <c r="B354" s="73"/>
      <c r="C354" s="73"/>
      <c r="D354" s="73"/>
      <c r="E354" s="73"/>
      <c r="F354" s="73"/>
      <c r="G354" s="73"/>
      <c r="H354" s="73"/>
      <c r="I354" s="40"/>
      <c r="S354" s="74"/>
      <c r="T354" s="74"/>
      <c r="V354" s="2" t="str">
        <f>LEFT(A354,SUM(LEN(A354)-LEN(SUBSTITUTE(A354,{"0","1","2","3","4","5","6","7","8","9"},""))))</f>
        <v>11</v>
      </c>
    </row>
    <row r="355" spans="1:22" s="2" customFormat="1" ht="15.75" customHeight="1" x14ac:dyDescent="0.3">
      <c r="A355" s="75">
        <f t="shared" ref="A355:A358" ca="1" si="175">S355</f>
        <v>1101</v>
      </c>
      <c r="B355" s="75"/>
      <c r="C355" s="21" t="s">
        <v>175</v>
      </c>
      <c r="D355" s="62">
        <f>(68.83)*(10.764)</f>
        <v>740.88611999999989</v>
      </c>
      <c r="E355" s="21">
        <v>0</v>
      </c>
      <c r="F355" s="21">
        <f>D355*1.63+E355</f>
        <v>1207.6443755999996</v>
      </c>
      <c r="G355" s="76" t="str">
        <f>A354</f>
        <v>11th Floor</v>
      </c>
      <c r="H355" s="77"/>
      <c r="I355" s="40"/>
      <c r="S355" s="74">
        <f t="shared" ref="S355:S358" ca="1" si="176">V355</f>
        <v>1101</v>
      </c>
      <c r="T355" s="74"/>
      <c r="U355" s="40">
        <v>1</v>
      </c>
      <c r="V355" s="2">
        <f ca="1">(SUMPRODUCT(MID(0&amp;V354, LARGE(INDEX(ISNUMBER(--MID(V354, ROW(INDIRECT("1:"&amp;LEN(V354))), 1)) * ROW(INDIRECT("1:"&amp;LEN(V354))), 0), ROW(INDIRECT("1:"&amp;LEN(V354))))+1, 1) * 10^ROW(INDIRECT("1:"&amp;LEN(V354)))/10))*U355*100+1</f>
        <v>1101</v>
      </c>
    </row>
    <row r="356" spans="1:22" s="2" customFormat="1" ht="15.75" customHeight="1" x14ac:dyDescent="0.3">
      <c r="A356" s="75">
        <f t="shared" ca="1" si="175"/>
        <v>1102</v>
      </c>
      <c r="B356" s="75"/>
      <c r="C356" s="21" t="s">
        <v>175</v>
      </c>
      <c r="D356" s="62">
        <f>(65.8)*(10.764)</f>
        <v>708.27119999999991</v>
      </c>
      <c r="E356" s="21">
        <v>0</v>
      </c>
      <c r="F356" s="21">
        <f t="shared" ref="F356:F358" si="177">D356*1.63+E356</f>
        <v>1154.4820559999998</v>
      </c>
      <c r="G356" s="78"/>
      <c r="H356" s="79"/>
      <c r="I356" s="40"/>
      <c r="S356" s="74">
        <f t="shared" ca="1" si="176"/>
        <v>1102</v>
      </c>
      <c r="T356" s="74"/>
      <c r="U356" s="40">
        <f>U355+1</f>
        <v>2</v>
      </c>
      <c r="V356" s="2">
        <f ca="1">V355+1</f>
        <v>1102</v>
      </c>
    </row>
    <row r="357" spans="1:22" s="2" customFormat="1" ht="15.75" customHeight="1" x14ac:dyDescent="0.3">
      <c r="A357" s="75">
        <f t="shared" ca="1" si="175"/>
        <v>1103</v>
      </c>
      <c r="B357" s="75"/>
      <c r="C357" s="21" t="s">
        <v>253</v>
      </c>
      <c r="D357" s="62">
        <f>(92.31)*(10.764)</f>
        <v>993.62483999999995</v>
      </c>
      <c r="E357" s="21">
        <v>0</v>
      </c>
      <c r="F357" s="21">
        <f t="shared" si="177"/>
        <v>1619.6084891999999</v>
      </c>
      <c r="G357" s="78"/>
      <c r="H357" s="79"/>
      <c r="I357" s="40"/>
      <c r="S357" s="74">
        <f t="shared" ca="1" si="176"/>
        <v>1103</v>
      </c>
      <c r="T357" s="74"/>
      <c r="U357" s="40">
        <f>U356+1</f>
        <v>3</v>
      </c>
      <c r="V357" s="2">
        <f ca="1">V356+1</f>
        <v>1103</v>
      </c>
    </row>
    <row r="358" spans="1:22" s="2" customFormat="1" ht="15.75" customHeight="1" x14ac:dyDescent="0.3">
      <c r="A358" s="75">
        <f t="shared" ca="1" si="175"/>
        <v>1104</v>
      </c>
      <c r="B358" s="75"/>
      <c r="C358" s="21" t="s">
        <v>175</v>
      </c>
      <c r="D358" s="62">
        <f>(68.81)*(10.764)</f>
        <v>740.67084</v>
      </c>
      <c r="E358" s="21">
        <v>0</v>
      </c>
      <c r="F358" s="21">
        <f t="shared" si="177"/>
        <v>1207.2934691999999</v>
      </c>
      <c r="G358" s="78"/>
      <c r="H358" s="79"/>
      <c r="I358" s="40"/>
      <c r="S358" s="74">
        <f t="shared" ca="1" si="176"/>
        <v>1104</v>
      </c>
      <c r="T358" s="74"/>
      <c r="U358" s="40">
        <f t="shared" ref="U358:V358" si="178">U357+1</f>
        <v>4</v>
      </c>
      <c r="V358" s="2">
        <f t="shared" ca="1" si="178"/>
        <v>1104</v>
      </c>
    </row>
    <row r="359" spans="1:22" s="2" customFormat="1" x14ac:dyDescent="0.3">
      <c r="A359" s="73" t="s">
        <v>198</v>
      </c>
      <c r="B359" s="73"/>
      <c r="C359" s="73"/>
      <c r="D359" s="73"/>
      <c r="E359" s="73"/>
      <c r="F359" s="73"/>
      <c r="G359" s="73"/>
      <c r="H359" s="73"/>
      <c r="I359" s="40"/>
      <c r="S359" s="74"/>
      <c r="T359" s="74"/>
      <c r="V359" s="2" t="str">
        <f>LEFT(A359,SUM(LEN(A359)-LEN(SUBSTITUTE(A359,{"0","1","2","3","4","5","6","7","8","9"},""))))</f>
        <v>12</v>
      </c>
    </row>
    <row r="360" spans="1:22" s="2" customFormat="1" ht="15.75" customHeight="1" x14ac:dyDescent="0.3">
      <c r="A360" s="75">
        <f t="shared" ref="A360:A363" ca="1" si="179">S360</f>
        <v>1201</v>
      </c>
      <c r="B360" s="75"/>
      <c r="C360" s="21" t="s">
        <v>175</v>
      </c>
      <c r="D360" s="62">
        <f>(68.83)*(10.764)</f>
        <v>740.88611999999989</v>
      </c>
      <c r="E360" s="21">
        <v>0</v>
      </c>
      <c r="F360" s="21">
        <f>D360*1.63+E360</f>
        <v>1207.6443755999996</v>
      </c>
      <c r="G360" s="76" t="str">
        <f>A359</f>
        <v>12th Floor</v>
      </c>
      <c r="H360" s="77"/>
      <c r="I360" s="40"/>
      <c r="S360" s="74">
        <f t="shared" ref="S360:S363" ca="1" si="180">V360</f>
        <v>1201</v>
      </c>
      <c r="T360" s="74"/>
      <c r="U360" s="40">
        <v>1</v>
      </c>
      <c r="V360" s="2">
        <f ca="1">(SUMPRODUCT(MID(0&amp;V359, LARGE(INDEX(ISNUMBER(--MID(V359, ROW(INDIRECT("1:"&amp;LEN(V359))), 1)) * ROW(INDIRECT("1:"&amp;LEN(V359))), 0), ROW(INDIRECT("1:"&amp;LEN(V359))))+1, 1) * 10^ROW(INDIRECT("1:"&amp;LEN(V359)))/10))*U360*100+1</f>
        <v>1201</v>
      </c>
    </row>
    <row r="361" spans="1:22" s="2" customFormat="1" ht="15.75" customHeight="1" x14ac:dyDescent="0.3">
      <c r="A361" s="75">
        <f t="shared" ca="1" si="179"/>
        <v>1202</v>
      </c>
      <c r="B361" s="75"/>
      <c r="C361" s="21" t="s">
        <v>175</v>
      </c>
      <c r="D361" s="62">
        <f>(65.8)*(10.764)</f>
        <v>708.27119999999991</v>
      </c>
      <c r="E361" s="21">
        <v>0</v>
      </c>
      <c r="F361" s="21">
        <f t="shared" ref="F361:F367" si="181">D361*1.63+E361</f>
        <v>1154.4820559999998</v>
      </c>
      <c r="G361" s="78"/>
      <c r="H361" s="79"/>
      <c r="I361" s="40"/>
      <c r="S361" s="74">
        <f t="shared" ca="1" si="180"/>
        <v>1202</v>
      </c>
      <c r="T361" s="74"/>
      <c r="U361" s="40">
        <f>U360+1</f>
        <v>2</v>
      </c>
      <c r="V361" s="2">
        <f ca="1">V360+1</f>
        <v>1202</v>
      </c>
    </row>
    <row r="362" spans="1:22" s="2" customFormat="1" ht="15.75" customHeight="1" x14ac:dyDescent="0.3">
      <c r="A362" s="75">
        <f t="shared" ca="1" si="179"/>
        <v>1203</v>
      </c>
      <c r="B362" s="75"/>
      <c r="C362" s="21" t="s">
        <v>253</v>
      </c>
      <c r="D362" s="62">
        <f>(92.31)*(10.764)</f>
        <v>993.62483999999995</v>
      </c>
      <c r="E362" s="21">
        <v>0</v>
      </c>
      <c r="F362" s="21">
        <f t="shared" si="181"/>
        <v>1619.6084891999999</v>
      </c>
      <c r="G362" s="78"/>
      <c r="H362" s="79"/>
      <c r="I362" s="40"/>
      <c r="S362" s="74">
        <f t="shared" ca="1" si="180"/>
        <v>1203</v>
      </c>
      <c r="T362" s="74"/>
      <c r="U362" s="40">
        <f>U361+1</f>
        <v>3</v>
      </c>
      <c r="V362" s="2">
        <f ca="1">V361+1</f>
        <v>1203</v>
      </c>
    </row>
    <row r="363" spans="1:22" s="2" customFormat="1" ht="15.75" customHeight="1" x14ac:dyDescent="0.3">
      <c r="A363" s="75">
        <f t="shared" ca="1" si="179"/>
        <v>1204</v>
      </c>
      <c r="B363" s="75"/>
      <c r="C363" s="21" t="s">
        <v>175</v>
      </c>
      <c r="D363" s="62">
        <f>(68.81)*(10.764)</f>
        <v>740.67084</v>
      </c>
      <c r="E363" s="21">
        <v>0</v>
      </c>
      <c r="F363" s="21">
        <f t="shared" si="181"/>
        <v>1207.2934691999999</v>
      </c>
      <c r="G363" s="78"/>
      <c r="H363" s="79"/>
      <c r="I363" s="40"/>
      <c r="S363" s="74">
        <f t="shared" ca="1" si="180"/>
        <v>1204</v>
      </c>
      <c r="T363" s="74"/>
      <c r="U363" s="40">
        <f t="shared" ref="U363:V363" si="182">U362+1</f>
        <v>4</v>
      </c>
      <c r="V363" s="2">
        <f t="shared" ca="1" si="182"/>
        <v>1204</v>
      </c>
    </row>
    <row r="364" spans="1:22" s="2" customFormat="1" x14ac:dyDescent="0.3">
      <c r="A364" s="73" t="s">
        <v>199</v>
      </c>
      <c r="B364" s="73"/>
      <c r="C364" s="73"/>
      <c r="D364" s="73"/>
      <c r="E364" s="73"/>
      <c r="F364" s="73"/>
      <c r="G364" s="73"/>
      <c r="H364" s="73"/>
      <c r="I364" s="40"/>
      <c r="S364" s="74"/>
      <c r="T364" s="74"/>
      <c r="V364" s="2" t="str">
        <f>LEFT(A364,SUM(LEN(A364)-LEN(SUBSTITUTE(A364,{"0","1","2","3","4","5","6","7","8","9"},""))))</f>
        <v>13</v>
      </c>
    </row>
    <row r="365" spans="1:22" s="2" customFormat="1" ht="15.75" customHeight="1" x14ac:dyDescent="0.3">
      <c r="A365" s="75">
        <f t="shared" ref="A365:A368" ca="1" si="183">S365</f>
        <v>1301</v>
      </c>
      <c r="B365" s="75"/>
      <c r="C365" s="21" t="s">
        <v>175</v>
      </c>
      <c r="D365" s="62">
        <f>(79.59)*(10.764)</f>
        <v>856.70676000000003</v>
      </c>
      <c r="E365" s="21">
        <v>0</v>
      </c>
      <c r="F365" s="21">
        <f t="shared" si="181"/>
        <v>1396.4320187999999</v>
      </c>
      <c r="G365" s="76" t="str">
        <f>A364</f>
        <v>13th Floor (Part Refuge Area)</v>
      </c>
      <c r="H365" s="77"/>
      <c r="I365" s="40"/>
      <c r="S365" s="74">
        <f t="shared" ref="S365:S368" ca="1" si="184">V365</f>
        <v>1301</v>
      </c>
      <c r="T365" s="74"/>
      <c r="U365" s="40">
        <v>1</v>
      </c>
      <c r="V365" s="2">
        <f ca="1">(SUMPRODUCT(MID(0&amp;V364, LARGE(INDEX(ISNUMBER(--MID(V364, ROW(INDIRECT("1:"&amp;LEN(V364))), 1)) * ROW(INDIRECT("1:"&amp;LEN(V364))), 0), ROW(INDIRECT("1:"&amp;LEN(V364))))+1, 1) * 10^ROW(INDIRECT("1:"&amp;LEN(V364)))/10))*U365*100+1</f>
        <v>1301</v>
      </c>
    </row>
    <row r="366" spans="1:22" s="2" customFormat="1" ht="15.75" customHeight="1" x14ac:dyDescent="0.3">
      <c r="A366" s="75">
        <f t="shared" ca="1" si="183"/>
        <v>1302</v>
      </c>
      <c r="B366" s="75"/>
      <c r="C366" s="21" t="s">
        <v>175</v>
      </c>
      <c r="D366" s="62">
        <f>(65.8)*(10.764)</f>
        <v>708.27119999999991</v>
      </c>
      <c r="E366" s="21">
        <v>0</v>
      </c>
      <c r="F366" s="21">
        <f t="shared" si="181"/>
        <v>1154.4820559999998</v>
      </c>
      <c r="G366" s="78"/>
      <c r="H366" s="79"/>
      <c r="I366" s="40"/>
      <c r="S366" s="74">
        <f t="shared" ca="1" si="184"/>
        <v>1302</v>
      </c>
      <c r="T366" s="74"/>
      <c r="U366" s="40">
        <f>U365+1</f>
        <v>2</v>
      </c>
      <c r="V366" s="2">
        <f ca="1">V365+1</f>
        <v>1302</v>
      </c>
    </row>
    <row r="367" spans="1:22" s="2" customFormat="1" ht="15.75" customHeight="1" x14ac:dyDescent="0.3">
      <c r="A367" s="75">
        <f t="shared" ca="1" si="183"/>
        <v>1303</v>
      </c>
      <c r="B367" s="75"/>
      <c r="C367" s="21" t="s">
        <v>253</v>
      </c>
      <c r="D367" s="62">
        <f>(103.39)*(10.764)</f>
        <v>1112.88996</v>
      </c>
      <c r="E367" s="21">
        <v>0</v>
      </c>
      <c r="F367" s="21">
        <f t="shared" si="181"/>
        <v>1814.0106347999999</v>
      </c>
      <c r="G367" s="78"/>
      <c r="H367" s="79"/>
      <c r="I367" s="40"/>
      <c r="S367" s="74">
        <f t="shared" ca="1" si="184"/>
        <v>1303</v>
      </c>
      <c r="T367" s="74"/>
      <c r="U367" s="40">
        <f>U366+1</f>
        <v>3</v>
      </c>
      <c r="V367" s="2">
        <f ca="1">V366+1</f>
        <v>1303</v>
      </c>
    </row>
    <row r="368" spans="1:22" s="2" customFormat="1" ht="15.75" customHeight="1" x14ac:dyDescent="0.3">
      <c r="A368" s="75">
        <f t="shared" ca="1" si="183"/>
        <v>1304</v>
      </c>
      <c r="B368" s="75"/>
      <c r="C368" s="67" t="s">
        <v>185</v>
      </c>
      <c r="D368" s="68"/>
      <c r="E368" s="68"/>
      <c r="F368" s="69"/>
      <c r="G368" s="78"/>
      <c r="H368" s="79"/>
      <c r="I368" s="40"/>
      <c r="S368" s="74">
        <f t="shared" ca="1" si="184"/>
        <v>1304</v>
      </c>
      <c r="T368" s="74"/>
      <c r="U368" s="40">
        <f t="shared" ref="U368:V368" si="185">U367+1</f>
        <v>4</v>
      </c>
      <c r="V368" s="2">
        <f t="shared" ca="1" si="185"/>
        <v>1304</v>
      </c>
    </row>
    <row r="369" spans="1:22" s="2" customFormat="1" x14ac:dyDescent="0.3">
      <c r="A369" s="73" t="s">
        <v>201</v>
      </c>
      <c r="B369" s="73"/>
      <c r="C369" s="73"/>
      <c r="D369" s="73"/>
      <c r="E369" s="73"/>
      <c r="F369" s="73"/>
      <c r="G369" s="73"/>
      <c r="H369" s="73"/>
      <c r="I369" s="40"/>
      <c r="S369" s="74"/>
      <c r="T369" s="74"/>
      <c r="V369" s="2" t="str">
        <f>LEFT(A369,SUM(LEN(A369)-LEN(SUBSTITUTE(A369,{"0","1","2","3","4","5","6","7","8","9"},""))))</f>
        <v>14</v>
      </c>
    </row>
    <row r="370" spans="1:22" s="2" customFormat="1" ht="15.75" customHeight="1" x14ac:dyDescent="0.3">
      <c r="A370" s="75">
        <f t="shared" ref="A370:A373" ca="1" si="186">S370</f>
        <v>1401</v>
      </c>
      <c r="B370" s="75"/>
      <c r="C370" s="21" t="s">
        <v>175</v>
      </c>
      <c r="D370" s="62">
        <f>(68.83)*(10.764)</f>
        <v>740.88611999999989</v>
      </c>
      <c r="E370" s="21">
        <v>0</v>
      </c>
      <c r="F370" s="21">
        <f>D370*1.63+E370</f>
        <v>1207.6443755999996</v>
      </c>
      <c r="G370" s="76" t="str">
        <f>A369</f>
        <v>14th Floor</v>
      </c>
      <c r="H370" s="77"/>
      <c r="I370" s="40"/>
      <c r="S370" s="74">
        <f t="shared" ref="S370:S373" ca="1" si="187">V370</f>
        <v>1401</v>
      </c>
      <c r="T370" s="74"/>
      <c r="U370" s="40">
        <v>1</v>
      </c>
      <c r="V370" s="2">
        <f ca="1">(SUMPRODUCT(MID(0&amp;V369, LARGE(INDEX(ISNUMBER(--MID(V369, ROW(INDIRECT("1:"&amp;LEN(V369))), 1)) * ROW(INDIRECT("1:"&amp;LEN(V369))), 0), ROW(INDIRECT("1:"&amp;LEN(V369))))+1, 1) * 10^ROW(INDIRECT("1:"&amp;LEN(V369)))/10))*U370*100+1</f>
        <v>1401</v>
      </c>
    </row>
    <row r="371" spans="1:22" s="2" customFormat="1" ht="15.75" customHeight="1" x14ac:dyDescent="0.3">
      <c r="A371" s="75">
        <f t="shared" ca="1" si="186"/>
        <v>1402</v>
      </c>
      <c r="B371" s="75"/>
      <c r="C371" s="21" t="s">
        <v>175</v>
      </c>
      <c r="D371" s="62">
        <f>(65.8)*(10.764)</f>
        <v>708.27119999999991</v>
      </c>
      <c r="E371" s="21">
        <v>0</v>
      </c>
      <c r="F371" s="21">
        <f t="shared" ref="F371:F373" si="188">D371*1.63+E371</f>
        <v>1154.4820559999998</v>
      </c>
      <c r="G371" s="78"/>
      <c r="H371" s="79"/>
      <c r="I371" s="40"/>
      <c r="S371" s="74">
        <f t="shared" ca="1" si="187"/>
        <v>1402</v>
      </c>
      <c r="T371" s="74"/>
      <c r="U371" s="40">
        <f>U370+1</f>
        <v>2</v>
      </c>
      <c r="V371" s="2">
        <f ca="1">V370+1</f>
        <v>1402</v>
      </c>
    </row>
    <row r="372" spans="1:22" s="2" customFormat="1" ht="15.75" customHeight="1" x14ac:dyDescent="0.3">
      <c r="A372" s="75">
        <f t="shared" ca="1" si="186"/>
        <v>1403</v>
      </c>
      <c r="B372" s="75"/>
      <c r="C372" s="21" t="s">
        <v>253</v>
      </c>
      <c r="D372" s="62">
        <f>(92.31)*(10.764)</f>
        <v>993.62483999999995</v>
      </c>
      <c r="E372" s="21">
        <v>0</v>
      </c>
      <c r="F372" s="21">
        <f t="shared" si="188"/>
        <v>1619.6084891999999</v>
      </c>
      <c r="G372" s="78"/>
      <c r="H372" s="79"/>
      <c r="I372" s="40"/>
      <c r="S372" s="74">
        <f t="shared" ca="1" si="187"/>
        <v>1403</v>
      </c>
      <c r="T372" s="74"/>
      <c r="U372" s="40">
        <f>U371+1</f>
        <v>3</v>
      </c>
      <c r="V372" s="2">
        <f ca="1">V371+1</f>
        <v>1403</v>
      </c>
    </row>
    <row r="373" spans="1:22" s="2" customFormat="1" ht="15.75" customHeight="1" x14ac:dyDescent="0.3">
      <c r="A373" s="75">
        <f t="shared" ca="1" si="186"/>
        <v>1404</v>
      </c>
      <c r="B373" s="75"/>
      <c r="C373" s="21" t="s">
        <v>175</v>
      </c>
      <c r="D373" s="62">
        <f>(68.81)*(10.764)</f>
        <v>740.67084</v>
      </c>
      <c r="E373" s="21">
        <v>0</v>
      </c>
      <c r="F373" s="21">
        <f t="shared" si="188"/>
        <v>1207.2934691999999</v>
      </c>
      <c r="G373" s="78"/>
      <c r="H373" s="79"/>
      <c r="I373" s="40"/>
      <c r="S373" s="74">
        <f t="shared" ca="1" si="187"/>
        <v>1404</v>
      </c>
      <c r="T373" s="74"/>
      <c r="U373" s="40">
        <f t="shared" ref="U373:V373" si="189">U372+1</f>
        <v>4</v>
      </c>
      <c r="V373" s="2">
        <f t="shared" ca="1" si="189"/>
        <v>1404</v>
      </c>
    </row>
    <row r="374" spans="1:22" s="2" customFormat="1" x14ac:dyDescent="0.3">
      <c r="A374" s="73" t="s">
        <v>202</v>
      </c>
      <c r="B374" s="73"/>
      <c r="C374" s="73"/>
      <c r="D374" s="73"/>
      <c r="E374" s="73"/>
      <c r="F374" s="73"/>
      <c r="G374" s="73"/>
      <c r="H374" s="73"/>
      <c r="I374" s="40"/>
      <c r="S374" s="74"/>
      <c r="T374" s="74"/>
      <c r="V374" s="2" t="str">
        <f>LEFT(A374,SUM(LEN(A374)-LEN(SUBSTITUTE(A374,{"0","1","2","3","4","5","6","7","8","9"},""))))</f>
        <v>15</v>
      </c>
    </row>
    <row r="375" spans="1:22" s="2" customFormat="1" ht="15.75" customHeight="1" x14ac:dyDescent="0.3">
      <c r="A375" s="75">
        <f t="shared" ref="A375:A378" ca="1" si="190">S375</f>
        <v>1501</v>
      </c>
      <c r="B375" s="75"/>
      <c r="C375" s="21" t="s">
        <v>175</v>
      </c>
      <c r="D375" s="62">
        <f>(68.83)*(10.764)</f>
        <v>740.88611999999989</v>
      </c>
      <c r="E375" s="21">
        <v>0</v>
      </c>
      <c r="F375" s="21">
        <f>D375*1.63+E375</f>
        <v>1207.6443755999996</v>
      </c>
      <c r="G375" s="76" t="str">
        <f>A374</f>
        <v>15th Floor</v>
      </c>
      <c r="H375" s="77"/>
      <c r="I375" s="40"/>
      <c r="S375" s="74">
        <f t="shared" ref="S375:S378" ca="1" si="191">V375</f>
        <v>1501</v>
      </c>
      <c r="T375" s="74"/>
      <c r="U375" s="40">
        <v>1</v>
      </c>
      <c r="V375" s="2">
        <f ca="1">(SUMPRODUCT(MID(0&amp;V374, LARGE(INDEX(ISNUMBER(--MID(V374, ROW(INDIRECT("1:"&amp;LEN(V374))), 1)) * ROW(INDIRECT("1:"&amp;LEN(V374))), 0), ROW(INDIRECT("1:"&amp;LEN(V374))))+1, 1) * 10^ROW(INDIRECT("1:"&amp;LEN(V374)))/10))*U375*100+1</f>
        <v>1501</v>
      </c>
    </row>
    <row r="376" spans="1:22" s="2" customFormat="1" ht="15.75" customHeight="1" x14ac:dyDescent="0.3">
      <c r="A376" s="75">
        <f t="shared" ca="1" si="190"/>
        <v>1502</v>
      </c>
      <c r="B376" s="75"/>
      <c r="C376" s="21" t="s">
        <v>175</v>
      </c>
      <c r="D376" s="62">
        <f>(65.8)*(10.764)</f>
        <v>708.27119999999991</v>
      </c>
      <c r="E376" s="21">
        <v>0</v>
      </c>
      <c r="F376" s="21">
        <f t="shared" ref="F376:F378" si="192">D376*1.63+E376</f>
        <v>1154.4820559999998</v>
      </c>
      <c r="G376" s="78"/>
      <c r="H376" s="79"/>
      <c r="I376" s="40"/>
      <c r="S376" s="74">
        <f t="shared" ca="1" si="191"/>
        <v>1502</v>
      </c>
      <c r="T376" s="74"/>
      <c r="U376" s="40">
        <f>U375+1</f>
        <v>2</v>
      </c>
      <c r="V376" s="2">
        <f ca="1">V375+1</f>
        <v>1502</v>
      </c>
    </row>
    <row r="377" spans="1:22" s="2" customFormat="1" ht="15.75" customHeight="1" x14ac:dyDescent="0.3">
      <c r="A377" s="75">
        <f t="shared" ca="1" si="190"/>
        <v>1503</v>
      </c>
      <c r="B377" s="75"/>
      <c r="C377" s="21" t="s">
        <v>253</v>
      </c>
      <c r="D377" s="62">
        <f>(92.31)*(10.764)</f>
        <v>993.62483999999995</v>
      </c>
      <c r="E377" s="21">
        <v>0</v>
      </c>
      <c r="F377" s="21">
        <f t="shared" si="192"/>
        <v>1619.6084891999999</v>
      </c>
      <c r="G377" s="78"/>
      <c r="H377" s="79"/>
      <c r="I377" s="40"/>
      <c r="S377" s="74">
        <f t="shared" ca="1" si="191"/>
        <v>1503</v>
      </c>
      <c r="T377" s="74"/>
      <c r="U377" s="40">
        <f>U376+1</f>
        <v>3</v>
      </c>
      <c r="V377" s="2">
        <f ca="1">V376+1</f>
        <v>1503</v>
      </c>
    </row>
    <row r="378" spans="1:22" s="2" customFormat="1" ht="15.75" customHeight="1" x14ac:dyDescent="0.3">
      <c r="A378" s="75">
        <f t="shared" ca="1" si="190"/>
        <v>1504</v>
      </c>
      <c r="B378" s="75"/>
      <c r="C378" s="21" t="s">
        <v>175</v>
      </c>
      <c r="D378" s="62">
        <f>(68.81)*(10.764)</f>
        <v>740.67084</v>
      </c>
      <c r="E378" s="21">
        <v>0</v>
      </c>
      <c r="F378" s="21">
        <f t="shared" si="192"/>
        <v>1207.2934691999999</v>
      </c>
      <c r="G378" s="78"/>
      <c r="H378" s="79"/>
      <c r="I378" s="40"/>
      <c r="S378" s="74">
        <f t="shared" ca="1" si="191"/>
        <v>1504</v>
      </c>
      <c r="T378" s="74"/>
      <c r="U378" s="40">
        <f t="shared" ref="U378:V378" si="193">U377+1</f>
        <v>4</v>
      </c>
      <c r="V378" s="2">
        <f t="shared" ca="1" si="193"/>
        <v>1504</v>
      </c>
    </row>
    <row r="379" spans="1:22" s="2" customFormat="1" x14ac:dyDescent="0.3">
      <c r="A379" s="73" t="s">
        <v>205</v>
      </c>
      <c r="B379" s="73"/>
      <c r="C379" s="73"/>
      <c r="D379" s="73"/>
      <c r="E379" s="73"/>
      <c r="F379" s="73"/>
      <c r="G379" s="73"/>
      <c r="H379" s="73"/>
      <c r="I379" s="40"/>
      <c r="S379" s="74"/>
      <c r="T379" s="74"/>
      <c r="V379" s="2" t="str">
        <f>LEFT(A379,SUM(LEN(A379)-LEN(SUBSTITUTE(A379,{"0","1","2","3","4","5","6","7","8","9"},""))))</f>
        <v>16</v>
      </c>
    </row>
    <row r="380" spans="1:22" s="2" customFormat="1" ht="15.75" customHeight="1" x14ac:dyDescent="0.3">
      <c r="A380" s="75">
        <f t="shared" ref="A380:A383" ca="1" si="194">S380</f>
        <v>1601</v>
      </c>
      <c r="B380" s="75"/>
      <c r="C380" s="21" t="s">
        <v>175</v>
      </c>
      <c r="D380" s="62">
        <f>(68.83)*(10.764)</f>
        <v>740.88611999999989</v>
      </c>
      <c r="E380" s="21">
        <v>0</v>
      </c>
      <c r="F380" s="21">
        <f>D380*1.63+E380</f>
        <v>1207.6443755999996</v>
      </c>
      <c r="G380" s="76" t="str">
        <f>A379</f>
        <v>16th Floor</v>
      </c>
      <c r="H380" s="77"/>
      <c r="I380" s="40"/>
      <c r="S380" s="74">
        <f t="shared" ref="S380:S383" ca="1" si="195">V380</f>
        <v>1601</v>
      </c>
      <c r="T380" s="74"/>
      <c r="U380" s="40">
        <v>1</v>
      </c>
      <c r="V380" s="2">
        <f ca="1">(SUMPRODUCT(MID(0&amp;V379, LARGE(INDEX(ISNUMBER(--MID(V379, ROW(INDIRECT("1:"&amp;LEN(V379))), 1)) * ROW(INDIRECT("1:"&amp;LEN(V379))), 0), ROW(INDIRECT("1:"&amp;LEN(V379))))+1, 1) * 10^ROW(INDIRECT("1:"&amp;LEN(V379)))/10))*U380*100+1</f>
        <v>1601</v>
      </c>
    </row>
    <row r="381" spans="1:22" s="2" customFormat="1" ht="15.75" customHeight="1" x14ac:dyDescent="0.3">
      <c r="A381" s="75">
        <f t="shared" ca="1" si="194"/>
        <v>1602</v>
      </c>
      <c r="B381" s="75"/>
      <c r="C381" s="21" t="s">
        <v>175</v>
      </c>
      <c r="D381" s="62">
        <f>(65.8)*(10.764)</f>
        <v>708.27119999999991</v>
      </c>
      <c r="E381" s="21">
        <v>0</v>
      </c>
      <c r="F381" s="21">
        <f t="shared" ref="F381:F383" si="196">D381*1.63+E381</f>
        <v>1154.4820559999998</v>
      </c>
      <c r="G381" s="78"/>
      <c r="H381" s="79"/>
      <c r="I381" s="40"/>
      <c r="S381" s="74">
        <f t="shared" ca="1" si="195"/>
        <v>1602</v>
      </c>
      <c r="T381" s="74"/>
      <c r="U381" s="40">
        <f>U380+1</f>
        <v>2</v>
      </c>
      <c r="V381" s="2">
        <f ca="1">V380+1</f>
        <v>1602</v>
      </c>
    </row>
    <row r="382" spans="1:22" s="2" customFormat="1" ht="15.75" customHeight="1" x14ac:dyDescent="0.3">
      <c r="A382" s="75">
        <f t="shared" ca="1" si="194"/>
        <v>1603</v>
      </c>
      <c r="B382" s="75"/>
      <c r="C382" s="21" t="s">
        <v>253</v>
      </c>
      <c r="D382" s="62">
        <f>(92.31)*(10.764)</f>
        <v>993.62483999999995</v>
      </c>
      <c r="E382" s="21">
        <v>0</v>
      </c>
      <c r="F382" s="21">
        <f t="shared" si="196"/>
        <v>1619.6084891999999</v>
      </c>
      <c r="G382" s="78"/>
      <c r="H382" s="79"/>
      <c r="I382" s="40"/>
      <c r="S382" s="74">
        <f t="shared" ca="1" si="195"/>
        <v>1603</v>
      </c>
      <c r="T382" s="74"/>
      <c r="U382" s="40">
        <f>U381+1</f>
        <v>3</v>
      </c>
      <c r="V382" s="2">
        <f ca="1">V381+1</f>
        <v>1603</v>
      </c>
    </row>
    <row r="383" spans="1:22" s="2" customFormat="1" ht="15.75" customHeight="1" x14ac:dyDescent="0.3">
      <c r="A383" s="75">
        <f t="shared" ca="1" si="194"/>
        <v>1604</v>
      </c>
      <c r="B383" s="75"/>
      <c r="C383" s="21" t="s">
        <v>175</v>
      </c>
      <c r="D383" s="62">
        <f>(68.81)*(10.764)</f>
        <v>740.67084</v>
      </c>
      <c r="E383" s="21">
        <v>0</v>
      </c>
      <c r="F383" s="21">
        <f t="shared" si="196"/>
        <v>1207.2934691999999</v>
      </c>
      <c r="G383" s="78"/>
      <c r="H383" s="79"/>
      <c r="I383" s="40"/>
      <c r="S383" s="74">
        <f t="shared" ca="1" si="195"/>
        <v>1604</v>
      </c>
      <c r="T383" s="74"/>
      <c r="U383" s="40">
        <f t="shared" ref="U383:V383" si="197">U382+1</f>
        <v>4</v>
      </c>
      <c r="V383" s="2">
        <f t="shared" ca="1" si="197"/>
        <v>1604</v>
      </c>
    </row>
    <row r="384" spans="1:22" s="2" customFormat="1" x14ac:dyDescent="0.3">
      <c r="A384" s="105" t="s">
        <v>174</v>
      </c>
      <c r="B384" s="106"/>
      <c r="C384" s="106"/>
      <c r="D384" s="106"/>
      <c r="E384" s="106"/>
      <c r="F384" s="106"/>
      <c r="G384" s="106"/>
      <c r="H384" s="107"/>
      <c r="I384" s="40"/>
      <c r="S384" s="74"/>
      <c r="T384" s="74"/>
      <c r="V384" s="2" t="str">
        <f>LEFT(A384,SUM(LEN(A384)-LEN(SUBSTITUTE(A384,{"0","1","2","3","4","5","6","7","8","9"},""))))</f>
        <v/>
      </c>
    </row>
    <row r="385" spans="1:22" s="2" customFormat="1" ht="15.75" customHeight="1" x14ac:dyDescent="0.3">
      <c r="A385" s="85" t="s">
        <v>171</v>
      </c>
      <c r="B385" s="86"/>
      <c r="C385" s="86"/>
      <c r="D385" s="86"/>
      <c r="E385" s="86"/>
      <c r="F385" s="86"/>
      <c r="G385" s="86"/>
      <c r="H385" s="87"/>
    </row>
    <row r="386" spans="1:22" s="2" customFormat="1" ht="15.75" customHeight="1" x14ac:dyDescent="0.3">
      <c r="A386" s="85" t="s">
        <v>250</v>
      </c>
      <c r="B386" s="86"/>
      <c r="C386" s="86"/>
      <c r="D386" s="86"/>
      <c r="E386" s="86"/>
      <c r="F386" s="86"/>
      <c r="G386" s="86"/>
      <c r="H386" s="87"/>
    </row>
    <row r="387" spans="1:22" s="2" customFormat="1" ht="15.75" customHeight="1" x14ac:dyDescent="0.3">
      <c r="A387" s="85" t="s">
        <v>249</v>
      </c>
      <c r="B387" s="86"/>
      <c r="C387" s="86"/>
      <c r="D387" s="86"/>
      <c r="E387" s="86"/>
      <c r="F387" s="86"/>
      <c r="G387" s="86"/>
      <c r="H387" s="87"/>
    </row>
    <row r="388" spans="1:22" s="2" customFormat="1" ht="15.75" customHeight="1" x14ac:dyDescent="0.3">
      <c r="A388" s="85" t="s">
        <v>173</v>
      </c>
      <c r="B388" s="86"/>
      <c r="C388" s="86"/>
      <c r="D388" s="86"/>
      <c r="E388" s="86"/>
      <c r="F388" s="86"/>
      <c r="G388" s="86"/>
      <c r="H388" s="87"/>
      <c r="I388" s="40"/>
      <c r="S388" s="74"/>
      <c r="T388" s="74"/>
      <c r="V388" s="2" t="str">
        <f>LEFT(A388,SUM(LEN(A388)-LEN(SUBSTITUTE(A388,{"0","1","2","3","4","5","6","7","8","9"},""))))</f>
        <v>1</v>
      </c>
    </row>
    <row r="389" spans="1:22" s="2" customFormat="1" ht="15.75" customHeight="1" x14ac:dyDescent="0.3">
      <c r="A389" s="75">
        <f t="shared" ref="A389:A394" ca="1" si="198">S389</f>
        <v>101</v>
      </c>
      <c r="B389" s="75"/>
      <c r="C389" s="21" t="s">
        <v>175</v>
      </c>
      <c r="D389" s="21">
        <f>69.35*10.764</f>
        <v>746.48339999999985</v>
      </c>
      <c r="E389" s="21">
        <v>0</v>
      </c>
      <c r="F389" s="21">
        <v>1228</v>
      </c>
      <c r="G389" s="76" t="str">
        <f>A388</f>
        <v>1st Floor for Residential</v>
      </c>
      <c r="H389" s="77"/>
      <c r="I389" s="40">
        <f>21000000/F389</f>
        <v>17100.97719869707</v>
      </c>
      <c r="S389" s="74">
        <f t="shared" ref="S389:S394" ca="1" si="199">V389</f>
        <v>101</v>
      </c>
      <c r="T389" s="74"/>
      <c r="U389" s="40">
        <v>1</v>
      </c>
      <c r="V389" s="2">
        <f ca="1">(SUMPRODUCT(MID(0&amp;V388, LARGE(INDEX(ISNUMBER(--MID(V388, ROW(INDIRECT("1:"&amp;LEN(V388))), 1)) * ROW(INDIRECT("1:"&amp;LEN(V388))), 0), ROW(INDIRECT("1:"&amp;LEN(V388))))+1, 1) * 10^ROW(INDIRECT("1:"&amp;LEN(V388)))/10))*U389*100+1</f>
        <v>101</v>
      </c>
    </row>
    <row r="390" spans="1:22" s="2" customFormat="1" ht="15.75" customHeight="1" x14ac:dyDescent="0.3">
      <c r="A390" s="75">
        <f t="shared" ca="1" si="198"/>
        <v>102</v>
      </c>
      <c r="B390" s="75"/>
      <c r="C390" s="21" t="s">
        <v>176</v>
      </c>
      <c r="D390" s="21">
        <f>42.42*10.764</f>
        <v>456.60888</v>
      </c>
      <c r="E390" s="21">
        <v>0</v>
      </c>
      <c r="F390" s="21">
        <v>748</v>
      </c>
      <c r="G390" s="78"/>
      <c r="H390" s="79"/>
      <c r="I390" s="40">
        <f>13000000/F390</f>
        <v>17379.679144385027</v>
      </c>
      <c r="S390" s="74">
        <f t="shared" ca="1" si="199"/>
        <v>102</v>
      </c>
      <c r="T390" s="74"/>
      <c r="U390" s="40">
        <f>U389+1</f>
        <v>2</v>
      </c>
      <c r="V390" s="2">
        <f ca="1">V389+1</f>
        <v>102</v>
      </c>
    </row>
    <row r="391" spans="1:22" s="2" customFormat="1" ht="15.75" customHeight="1" x14ac:dyDescent="0.3">
      <c r="A391" s="75">
        <f t="shared" ca="1" si="198"/>
        <v>103</v>
      </c>
      <c r="B391" s="75"/>
      <c r="C391" s="21" t="s">
        <v>176</v>
      </c>
      <c r="D391" s="21">
        <f>42.97*10.764</f>
        <v>462.52907999999996</v>
      </c>
      <c r="E391" s="21">
        <v>0</v>
      </c>
      <c r="F391" s="21">
        <v>758</v>
      </c>
      <c r="G391" s="78"/>
      <c r="H391" s="79"/>
      <c r="I391" s="40"/>
      <c r="S391" s="74">
        <f t="shared" ca="1" si="199"/>
        <v>103</v>
      </c>
      <c r="T391" s="74"/>
      <c r="U391" s="40">
        <f>U390+1</f>
        <v>3</v>
      </c>
      <c r="V391" s="2">
        <f ca="1">V390+1</f>
        <v>103</v>
      </c>
    </row>
    <row r="392" spans="1:22" s="2" customFormat="1" ht="15.75" customHeight="1" x14ac:dyDescent="0.3">
      <c r="A392" s="75">
        <f t="shared" ca="1" si="198"/>
        <v>104</v>
      </c>
      <c r="B392" s="75"/>
      <c r="C392" s="21" t="s">
        <v>176</v>
      </c>
      <c r="D392" s="21">
        <f>43.17*10.764</f>
        <v>464.68187999999998</v>
      </c>
      <c r="E392" s="21">
        <v>0</v>
      </c>
      <c r="F392" s="21">
        <v>758</v>
      </c>
      <c r="G392" s="78"/>
      <c r="H392" s="79"/>
      <c r="I392" s="40"/>
      <c r="S392" s="74">
        <f t="shared" ca="1" si="199"/>
        <v>104</v>
      </c>
      <c r="T392" s="74"/>
      <c r="U392" s="40">
        <f t="shared" ref="U392:U393" si="200">U391+1</f>
        <v>4</v>
      </c>
      <c r="V392" s="2">
        <f t="shared" ref="V392:V508" ca="1" si="201">V391+1</f>
        <v>104</v>
      </c>
    </row>
    <row r="393" spans="1:22" s="2" customFormat="1" ht="15.75" customHeight="1" x14ac:dyDescent="0.3">
      <c r="A393" s="75">
        <f t="shared" ca="1" si="198"/>
        <v>105</v>
      </c>
      <c r="B393" s="75"/>
      <c r="C393" s="21" t="s">
        <v>176</v>
      </c>
      <c r="D393" s="21">
        <f>42.45*10.764</f>
        <v>456.93180000000001</v>
      </c>
      <c r="E393" s="21">
        <v>0</v>
      </c>
      <c r="F393" s="21">
        <v>748</v>
      </c>
      <c r="G393" s="78"/>
      <c r="H393" s="79"/>
      <c r="I393" s="40"/>
      <c r="S393" s="74">
        <f t="shared" ca="1" si="199"/>
        <v>105</v>
      </c>
      <c r="T393" s="74"/>
      <c r="U393" s="40">
        <f t="shared" si="200"/>
        <v>5</v>
      </c>
      <c r="V393" s="2">
        <f t="shared" ca="1" si="201"/>
        <v>105</v>
      </c>
    </row>
    <row r="394" spans="1:22" s="2" customFormat="1" ht="15.75" customHeight="1" x14ac:dyDescent="0.3">
      <c r="A394" s="75">
        <f t="shared" ca="1" si="198"/>
        <v>106</v>
      </c>
      <c r="B394" s="75"/>
      <c r="C394" s="21" t="s">
        <v>175</v>
      </c>
      <c r="D394" s="21">
        <f>69.28*10.764</f>
        <v>745.72991999999999</v>
      </c>
      <c r="E394" s="21">
        <v>0</v>
      </c>
      <c r="F394" s="21">
        <v>1228</v>
      </c>
      <c r="G394" s="81"/>
      <c r="H394" s="83"/>
      <c r="I394" s="40">
        <f>17600000/F394</f>
        <v>14332.247557003257</v>
      </c>
      <c r="S394" s="74">
        <f t="shared" ca="1" si="199"/>
        <v>106</v>
      </c>
      <c r="T394" s="74"/>
      <c r="U394" s="40">
        <f>U393+1</f>
        <v>6</v>
      </c>
      <c r="V394" s="2">
        <f t="shared" ca="1" si="201"/>
        <v>106</v>
      </c>
    </row>
    <row r="395" spans="1:22" s="2" customFormat="1" x14ac:dyDescent="0.3">
      <c r="A395" s="85" t="s">
        <v>178</v>
      </c>
      <c r="B395" s="86"/>
      <c r="C395" s="86"/>
      <c r="D395" s="86"/>
      <c r="E395" s="86"/>
      <c r="F395" s="86"/>
      <c r="G395" s="86"/>
      <c r="H395" s="87"/>
      <c r="I395" s="40"/>
      <c r="S395" s="74"/>
      <c r="T395" s="74"/>
      <c r="V395" s="2" t="str">
        <f>LEFT(A395,SUM(LEN(A395)-LEN(SUBSTITUTE(A395,{"0","1","2","3","4","5","6","7","8","9"},""))))</f>
        <v>2</v>
      </c>
    </row>
    <row r="396" spans="1:22" s="2" customFormat="1" x14ac:dyDescent="0.3">
      <c r="A396" s="75">
        <f t="shared" ref="A396:A401" ca="1" si="202">S396</f>
        <v>201</v>
      </c>
      <c r="B396" s="75"/>
      <c r="C396" s="21" t="s">
        <v>175</v>
      </c>
      <c r="D396" s="21">
        <f>69.35*10.764</f>
        <v>746.48339999999985</v>
      </c>
      <c r="E396" s="21">
        <v>0</v>
      </c>
      <c r="F396" s="21">
        <v>1228</v>
      </c>
      <c r="G396" s="76" t="str">
        <f>A395</f>
        <v xml:space="preserve">2nd Floor </v>
      </c>
      <c r="H396" s="77"/>
      <c r="I396" s="40"/>
      <c r="J396" s="2">
        <f t="shared" ref="J396:J397" si="203">F396/D396</f>
        <v>1.6450466279625244</v>
      </c>
      <c r="S396" s="74">
        <f t="shared" ref="S396:S401" ca="1" si="204">V396</f>
        <v>201</v>
      </c>
      <c r="T396" s="74"/>
      <c r="U396" s="40">
        <v>1</v>
      </c>
      <c r="V396" s="2">
        <f ca="1">(SUMPRODUCT(MID(0&amp;V395, LARGE(INDEX(ISNUMBER(--MID(V395, ROW(INDIRECT("1:"&amp;LEN(V395))), 1)) * ROW(INDIRECT("1:"&amp;LEN(V395))), 0), ROW(INDIRECT("1:"&amp;LEN(V395))))+1, 1) * 10^ROW(INDIRECT("1:"&amp;LEN(V395)))/10))*U396*100+1</f>
        <v>201</v>
      </c>
    </row>
    <row r="397" spans="1:22" s="2" customFormat="1" x14ac:dyDescent="0.3">
      <c r="A397" s="75">
        <f t="shared" ca="1" si="202"/>
        <v>202</v>
      </c>
      <c r="B397" s="75"/>
      <c r="C397" s="21" t="s">
        <v>176</v>
      </c>
      <c r="D397" s="21">
        <f>42.42*10.764</f>
        <v>456.60888</v>
      </c>
      <c r="E397" s="21">
        <v>0</v>
      </c>
      <c r="F397" s="21">
        <v>748</v>
      </c>
      <c r="G397" s="78"/>
      <c r="H397" s="79"/>
      <c r="I397" s="40"/>
      <c r="J397" s="2">
        <f t="shared" si="203"/>
        <v>1.6381634978277251</v>
      </c>
      <c r="S397" s="74">
        <f t="shared" ca="1" si="204"/>
        <v>202</v>
      </c>
      <c r="T397" s="74"/>
      <c r="U397" s="40">
        <f>U396+1</f>
        <v>2</v>
      </c>
      <c r="V397" s="2">
        <f ca="1">V396+1</f>
        <v>202</v>
      </c>
    </row>
    <row r="398" spans="1:22" s="2" customFormat="1" x14ac:dyDescent="0.3">
      <c r="A398" s="75">
        <f t="shared" ca="1" si="202"/>
        <v>203</v>
      </c>
      <c r="B398" s="75"/>
      <c r="C398" s="21" t="s">
        <v>176</v>
      </c>
      <c r="D398" s="21">
        <f>42.97*10.764</f>
        <v>462.52907999999996</v>
      </c>
      <c r="E398" s="21">
        <v>0</v>
      </c>
      <c r="F398" s="21">
        <v>758</v>
      </c>
      <c r="G398" s="78"/>
      <c r="H398" s="79"/>
      <c r="I398" s="40"/>
      <c r="J398" s="2">
        <f>F398/D398</f>
        <v>1.6388158772633281</v>
      </c>
      <c r="S398" s="74">
        <f t="shared" ca="1" si="204"/>
        <v>203</v>
      </c>
      <c r="T398" s="74"/>
      <c r="U398" s="40">
        <f>U397+1</f>
        <v>3</v>
      </c>
      <c r="V398" s="2">
        <f ca="1">V397+1</f>
        <v>203</v>
      </c>
    </row>
    <row r="399" spans="1:22" s="2" customFormat="1" x14ac:dyDescent="0.3">
      <c r="A399" s="75">
        <f t="shared" ca="1" si="202"/>
        <v>204</v>
      </c>
      <c r="B399" s="75"/>
      <c r="C399" s="21" t="s">
        <v>176</v>
      </c>
      <c r="D399" s="21">
        <f>43.17*10.764</f>
        <v>464.68187999999998</v>
      </c>
      <c r="E399" s="21">
        <v>0</v>
      </c>
      <c r="F399" s="21">
        <v>758</v>
      </c>
      <c r="G399" s="78"/>
      <c r="H399" s="79"/>
      <c r="I399" s="40"/>
      <c r="J399" s="2">
        <f t="shared" ref="J399:J401" si="205">F399/D399</f>
        <v>1.6312234942322261</v>
      </c>
      <c r="S399" s="74">
        <f t="shared" ca="1" si="204"/>
        <v>204</v>
      </c>
      <c r="T399" s="74"/>
      <c r="U399" s="40">
        <f t="shared" ref="U399:U400" si="206">U398+1</f>
        <v>4</v>
      </c>
      <c r="V399" s="2">
        <f t="shared" ca="1" si="201"/>
        <v>204</v>
      </c>
    </row>
    <row r="400" spans="1:22" s="2" customFormat="1" x14ac:dyDescent="0.3">
      <c r="A400" s="75">
        <f t="shared" ca="1" si="202"/>
        <v>205</v>
      </c>
      <c r="B400" s="75"/>
      <c r="C400" s="21" t="s">
        <v>176</v>
      </c>
      <c r="D400" s="21">
        <f>42.45*10.764</f>
        <v>456.93180000000001</v>
      </c>
      <c r="E400" s="21">
        <v>0</v>
      </c>
      <c r="F400" s="21">
        <v>748</v>
      </c>
      <c r="G400" s="78"/>
      <c r="H400" s="79"/>
      <c r="I400" s="40"/>
      <c r="J400" s="2">
        <f t="shared" si="205"/>
        <v>1.6370057851084121</v>
      </c>
      <c r="S400" s="74">
        <f t="shared" ca="1" si="204"/>
        <v>205</v>
      </c>
      <c r="T400" s="74"/>
      <c r="U400" s="40">
        <f t="shared" si="206"/>
        <v>5</v>
      </c>
      <c r="V400" s="2">
        <f t="shared" ca="1" si="201"/>
        <v>205</v>
      </c>
    </row>
    <row r="401" spans="1:22" s="2" customFormat="1" x14ac:dyDescent="0.3">
      <c r="A401" s="75">
        <f t="shared" ca="1" si="202"/>
        <v>206</v>
      </c>
      <c r="B401" s="75"/>
      <c r="C401" s="21" t="s">
        <v>175</v>
      </c>
      <c r="D401" s="21">
        <f>69.28*10.764</f>
        <v>745.72991999999999</v>
      </c>
      <c r="E401" s="21">
        <v>0</v>
      </c>
      <c r="F401" s="21">
        <v>1228</v>
      </c>
      <c r="G401" s="81"/>
      <c r="H401" s="83"/>
      <c r="I401" s="40">
        <f>70*F401</f>
        <v>85960</v>
      </c>
      <c r="J401" s="2">
        <f t="shared" si="205"/>
        <v>1.6467087709180288</v>
      </c>
      <c r="S401" s="74">
        <f t="shared" ca="1" si="204"/>
        <v>206</v>
      </c>
      <c r="T401" s="74"/>
      <c r="U401" s="40">
        <f>U400+1</f>
        <v>6</v>
      </c>
      <c r="V401" s="2">
        <f t="shared" ca="1" si="201"/>
        <v>206</v>
      </c>
    </row>
    <row r="402" spans="1:22" s="2" customFormat="1" x14ac:dyDescent="0.3">
      <c r="A402" s="85" t="s">
        <v>179</v>
      </c>
      <c r="B402" s="86"/>
      <c r="C402" s="86"/>
      <c r="D402" s="86"/>
      <c r="E402" s="86"/>
      <c r="F402" s="86"/>
      <c r="G402" s="86"/>
      <c r="H402" s="87"/>
      <c r="I402" s="40"/>
      <c r="S402" s="74"/>
      <c r="T402" s="74"/>
      <c r="V402" s="2" t="str">
        <f>LEFT(A402,SUM(LEN(A402)-LEN(SUBSTITUTE(A402,{"0","1","2","3","4","5","6","7","8","9"},""))))</f>
        <v>3</v>
      </c>
    </row>
    <row r="403" spans="1:22" s="2" customFormat="1" x14ac:dyDescent="0.3">
      <c r="A403" s="75">
        <f t="shared" ref="A403:A408" ca="1" si="207">S403</f>
        <v>301</v>
      </c>
      <c r="B403" s="75"/>
      <c r="C403" s="21" t="s">
        <v>175</v>
      </c>
      <c r="D403" s="21">
        <f>69.35*10.764</f>
        <v>746.48339999999985</v>
      </c>
      <c r="E403" s="21">
        <v>0</v>
      </c>
      <c r="F403" s="21">
        <v>1228</v>
      </c>
      <c r="G403" s="76" t="str">
        <f>A402</f>
        <v xml:space="preserve">3rd Floor </v>
      </c>
      <c r="H403" s="77"/>
      <c r="I403" s="40">
        <f>70*F403</f>
        <v>85960</v>
      </c>
      <c r="S403" s="74">
        <f t="shared" ref="S403:S408" ca="1" si="208">V403</f>
        <v>301</v>
      </c>
      <c r="T403" s="74"/>
      <c r="U403" s="40">
        <v>1</v>
      </c>
      <c r="V403" s="2">
        <f ca="1">(SUMPRODUCT(MID(0&amp;V402, LARGE(INDEX(ISNUMBER(--MID(V402, ROW(INDIRECT("1:"&amp;LEN(V402))), 1)) * ROW(INDIRECT("1:"&amp;LEN(V402))), 0), ROW(INDIRECT("1:"&amp;LEN(V402))))+1, 1) * 10^ROW(INDIRECT("1:"&amp;LEN(V402)))/10))*U403*100+1</f>
        <v>301</v>
      </c>
    </row>
    <row r="404" spans="1:22" s="2" customFormat="1" x14ac:dyDescent="0.3">
      <c r="A404" s="75">
        <f t="shared" ca="1" si="207"/>
        <v>302</v>
      </c>
      <c r="B404" s="75"/>
      <c r="C404" s="21" t="s">
        <v>176</v>
      </c>
      <c r="D404" s="21">
        <f>42.42*10.764</f>
        <v>456.60888</v>
      </c>
      <c r="E404" s="21">
        <v>0</v>
      </c>
      <c r="F404" s="21">
        <v>748</v>
      </c>
      <c r="G404" s="78"/>
      <c r="H404" s="79"/>
      <c r="I404" s="40">
        <f>70*F404</f>
        <v>52360</v>
      </c>
      <c r="S404" s="74">
        <f t="shared" ca="1" si="208"/>
        <v>302</v>
      </c>
      <c r="T404" s="74"/>
      <c r="U404" s="40">
        <f>U403+1</f>
        <v>2</v>
      </c>
      <c r="V404" s="2">
        <f ca="1">V403+1</f>
        <v>302</v>
      </c>
    </row>
    <row r="405" spans="1:22" s="2" customFormat="1" x14ac:dyDescent="0.3">
      <c r="A405" s="75">
        <f t="shared" ca="1" si="207"/>
        <v>303</v>
      </c>
      <c r="B405" s="75"/>
      <c r="C405" s="21" t="s">
        <v>176</v>
      </c>
      <c r="D405" s="21">
        <f>42.97*10.764</f>
        <v>462.52907999999996</v>
      </c>
      <c r="E405" s="21">
        <v>0</v>
      </c>
      <c r="F405" s="21">
        <v>758</v>
      </c>
      <c r="G405" s="78"/>
      <c r="H405" s="79"/>
      <c r="I405" s="40">
        <f>70*F405</f>
        <v>53060</v>
      </c>
      <c r="S405" s="74">
        <f t="shared" ca="1" si="208"/>
        <v>303</v>
      </c>
      <c r="T405" s="74"/>
      <c r="U405" s="40">
        <f>U404+1</f>
        <v>3</v>
      </c>
      <c r="V405" s="2">
        <f ca="1">V404+1</f>
        <v>303</v>
      </c>
    </row>
    <row r="406" spans="1:22" s="2" customFormat="1" x14ac:dyDescent="0.3">
      <c r="A406" s="75">
        <f t="shared" ca="1" si="207"/>
        <v>304</v>
      </c>
      <c r="B406" s="75"/>
      <c r="C406" s="21" t="s">
        <v>176</v>
      </c>
      <c r="D406" s="21">
        <f>43.17*10.764</f>
        <v>464.68187999999998</v>
      </c>
      <c r="E406" s="21">
        <v>0</v>
      </c>
      <c r="F406" s="21">
        <v>758</v>
      </c>
      <c r="G406" s="78"/>
      <c r="H406" s="79"/>
      <c r="I406" s="40">
        <f>70*F406</f>
        <v>53060</v>
      </c>
      <c r="S406" s="74">
        <f t="shared" ca="1" si="208"/>
        <v>304</v>
      </c>
      <c r="T406" s="74"/>
      <c r="U406" s="40">
        <f t="shared" ref="U406:U407" si="209">U405+1</f>
        <v>4</v>
      </c>
      <c r="V406" s="2">
        <f t="shared" ca="1" si="201"/>
        <v>304</v>
      </c>
    </row>
    <row r="407" spans="1:22" s="2" customFormat="1" x14ac:dyDescent="0.3">
      <c r="A407" s="75">
        <f t="shared" ca="1" si="207"/>
        <v>305</v>
      </c>
      <c r="B407" s="75"/>
      <c r="C407" s="21" t="s">
        <v>176</v>
      </c>
      <c r="D407" s="21">
        <f>42.45*10.764</f>
        <v>456.93180000000001</v>
      </c>
      <c r="E407" s="21">
        <v>0</v>
      </c>
      <c r="F407" s="21">
        <v>748</v>
      </c>
      <c r="G407" s="78"/>
      <c r="H407" s="79"/>
      <c r="I407" s="40">
        <f>70*F407</f>
        <v>52360</v>
      </c>
      <c r="S407" s="74">
        <f t="shared" ca="1" si="208"/>
        <v>305</v>
      </c>
      <c r="T407" s="74"/>
      <c r="U407" s="40">
        <f t="shared" si="209"/>
        <v>5</v>
      </c>
      <c r="V407" s="2">
        <f t="shared" ca="1" si="201"/>
        <v>305</v>
      </c>
    </row>
    <row r="408" spans="1:22" s="2" customFormat="1" x14ac:dyDescent="0.3">
      <c r="A408" s="75">
        <f t="shared" ca="1" si="207"/>
        <v>306</v>
      </c>
      <c r="B408" s="75"/>
      <c r="C408" s="21" t="s">
        <v>175</v>
      </c>
      <c r="D408" s="21">
        <f>69.28*10.764</f>
        <v>745.72991999999999</v>
      </c>
      <c r="E408" s="21">
        <v>0</v>
      </c>
      <c r="F408" s="21">
        <v>1228</v>
      </c>
      <c r="G408" s="81"/>
      <c r="H408" s="83"/>
      <c r="I408" s="40"/>
      <c r="S408" s="74">
        <f t="shared" ca="1" si="208"/>
        <v>306</v>
      </c>
      <c r="T408" s="74"/>
      <c r="U408" s="40">
        <f>U407+1</f>
        <v>6</v>
      </c>
      <c r="V408" s="2">
        <f t="shared" ca="1" si="201"/>
        <v>306</v>
      </c>
    </row>
    <row r="409" spans="1:22" s="2" customFormat="1" x14ac:dyDescent="0.3">
      <c r="A409" s="85" t="s">
        <v>182</v>
      </c>
      <c r="B409" s="86"/>
      <c r="C409" s="86"/>
      <c r="D409" s="86"/>
      <c r="E409" s="86"/>
      <c r="F409" s="86"/>
      <c r="G409" s="86"/>
      <c r="H409" s="87"/>
      <c r="I409" s="40"/>
      <c r="S409" s="74"/>
      <c r="T409" s="74"/>
      <c r="V409" s="2" t="str">
        <f>LEFT(A409,SUM(LEN(A409)-LEN(SUBSTITUTE(A409,{"0","1","2","3","4","5","6","7","8","9"},""))))</f>
        <v>4</v>
      </c>
    </row>
    <row r="410" spans="1:22" s="2" customFormat="1" x14ac:dyDescent="0.3">
      <c r="A410" s="75">
        <f t="shared" ref="A410:A415" ca="1" si="210">S410</f>
        <v>401</v>
      </c>
      <c r="B410" s="75"/>
      <c r="C410" s="21" t="s">
        <v>175</v>
      </c>
      <c r="D410" s="21">
        <f>69.35*10.764</f>
        <v>746.48339999999985</v>
      </c>
      <c r="E410" s="21">
        <v>0</v>
      </c>
      <c r="F410" s="21">
        <v>1228</v>
      </c>
      <c r="G410" s="76" t="str">
        <f>A409</f>
        <v xml:space="preserve">4th Floor </v>
      </c>
      <c r="H410" s="77"/>
      <c r="I410" s="40"/>
      <c r="S410" s="74">
        <f t="shared" ref="S410:S415" ca="1" si="211">V410</f>
        <v>401</v>
      </c>
      <c r="T410" s="74"/>
      <c r="U410" s="40">
        <v>1</v>
      </c>
      <c r="V410" s="2">
        <f ca="1">(SUMPRODUCT(MID(0&amp;V409, LARGE(INDEX(ISNUMBER(--MID(V409, ROW(INDIRECT("1:"&amp;LEN(V409))), 1)) * ROW(INDIRECT("1:"&amp;LEN(V409))), 0), ROW(INDIRECT("1:"&amp;LEN(V409))))+1, 1) * 10^ROW(INDIRECT("1:"&amp;LEN(V409)))/10))*U410*100+1</f>
        <v>401</v>
      </c>
    </row>
    <row r="411" spans="1:22" s="2" customFormat="1" x14ac:dyDescent="0.3">
      <c r="A411" s="75">
        <f t="shared" ca="1" si="210"/>
        <v>402</v>
      </c>
      <c r="B411" s="75"/>
      <c r="C411" s="21" t="s">
        <v>176</v>
      </c>
      <c r="D411" s="21">
        <f>42.42*10.764</f>
        <v>456.60888</v>
      </c>
      <c r="E411" s="21">
        <v>0</v>
      </c>
      <c r="F411" s="21">
        <v>748</v>
      </c>
      <c r="G411" s="78"/>
      <c r="H411" s="79"/>
      <c r="I411" s="40"/>
      <c r="S411" s="74">
        <f t="shared" ca="1" si="211"/>
        <v>402</v>
      </c>
      <c r="T411" s="74"/>
      <c r="U411" s="40">
        <f>U410+1</f>
        <v>2</v>
      </c>
      <c r="V411" s="2">
        <f ca="1">V410+1</f>
        <v>402</v>
      </c>
    </row>
    <row r="412" spans="1:22" s="2" customFormat="1" x14ac:dyDescent="0.3">
      <c r="A412" s="75">
        <f t="shared" ca="1" si="210"/>
        <v>403</v>
      </c>
      <c r="B412" s="75"/>
      <c r="C412" s="21" t="s">
        <v>176</v>
      </c>
      <c r="D412" s="21">
        <f>42.97*10.764</f>
        <v>462.52907999999996</v>
      </c>
      <c r="E412" s="21">
        <v>0</v>
      </c>
      <c r="F412" s="21">
        <v>758</v>
      </c>
      <c r="G412" s="78"/>
      <c r="H412" s="79"/>
      <c r="I412" s="40"/>
      <c r="S412" s="74">
        <f t="shared" ca="1" si="211"/>
        <v>403</v>
      </c>
      <c r="T412" s="74"/>
      <c r="U412" s="40">
        <f>U411+1</f>
        <v>3</v>
      </c>
      <c r="V412" s="2">
        <f ca="1">V411+1</f>
        <v>403</v>
      </c>
    </row>
    <row r="413" spans="1:22" s="2" customFormat="1" x14ac:dyDescent="0.3">
      <c r="A413" s="75">
        <f t="shared" ca="1" si="210"/>
        <v>404</v>
      </c>
      <c r="B413" s="75"/>
      <c r="C413" s="21" t="s">
        <v>176</v>
      </c>
      <c r="D413" s="21">
        <f>43.17*10.764</f>
        <v>464.68187999999998</v>
      </c>
      <c r="E413" s="21">
        <v>0</v>
      </c>
      <c r="F413" s="21">
        <v>758</v>
      </c>
      <c r="G413" s="78"/>
      <c r="H413" s="79"/>
      <c r="I413" s="40"/>
      <c r="S413" s="74">
        <f t="shared" ca="1" si="211"/>
        <v>404</v>
      </c>
      <c r="T413" s="74"/>
      <c r="U413" s="40">
        <f t="shared" ref="U413:U414" si="212">U412+1</f>
        <v>4</v>
      </c>
      <c r="V413" s="2">
        <f t="shared" ca="1" si="201"/>
        <v>404</v>
      </c>
    </row>
    <row r="414" spans="1:22" s="2" customFormat="1" x14ac:dyDescent="0.3">
      <c r="A414" s="75">
        <f t="shared" ca="1" si="210"/>
        <v>405</v>
      </c>
      <c r="B414" s="75"/>
      <c r="C414" s="21" t="s">
        <v>176</v>
      </c>
      <c r="D414" s="21">
        <f>42.45*10.764</f>
        <v>456.93180000000001</v>
      </c>
      <c r="E414" s="21">
        <v>0</v>
      </c>
      <c r="F414" s="21">
        <v>748</v>
      </c>
      <c r="G414" s="78"/>
      <c r="H414" s="79"/>
      <c r="I414" s="40"/>
      <c r="S414" s="74">
        <f t="shared" ca="1" si="211"/>
        <v>405</v>
      </c>
      <c r="T414" s="74"/>
      <c r="U414" s="40">
        <f t="shared" si="212"/>
        <v>5</v>
      </c>
      <c r="V414" s="2">
        <f t="shared" ca="1" si="201"/>
        <v>405</v>
      </c>
    </row>
    <row r="415" spans="1:22" s="2" customFormat="1" x14ac:dyDescent="0.3">
      <c r="A415" s="75">
        <f t="shared" ca="1" si="210"/>
        <v>406</v>
      </c>
      <c r="B415" s="75"/>
      <c r="C415" s="21" t="s">
        <v>175</v>
      </c>
      <c r="D415" s="21">
        <f>69.28*10.764</f>
        <v>745.72991999999999</v>
      </c>
      <c r="E415" s="21">
        <v>0</v>
      </c>
      <c r="F415" s="21">
        <v>1228</v>
      </c>
      <c r="G415" s="81"/>
      <c r="H415" s="83"/>
      <c r="I415" s="40"/>
      <c r="S415" s="74">
        <f t="shared" ca="1" si="211"/>
        <v>406</v>
      </c>
      <c r="T415" s="74"/>
      <c r="U415" s="40">
        <f>U414+1</f>
        <v>6</v>
      </c>
      <c r="V415" s="2">
        <f t="shared" ca="1" si="201"/>
        <v>406</v>
      </c>
    </row>
    <row r="416" spans="1:22" s="2" customFormat="1" x14ac:dyDescent="0.3">
      <c r="A416" s="85" t="s">
        <v>183</v>
      </c>
      <c r="B416" s="86"/>
      <c r="C416" s="86"/>
      <c r="D416" s="86"/>
      <c r="E416" s="86"/>
      <c r="F416" s="86"/>
      <c r="G416" s="86"/>
      <c r="H416" s="87"/>
      <c r="I416" s="40"/>
      <c r="S416" s="74"/>
      <c r="T416" s="74"/>
      <c r="V416" s="2" t="str">
        <f>LEFT(A416,SUM(LEN(A416)-LEN(SUBSTITUTE(A416,{"0","1","2","3","4","5","6","7","8","9"},""))))</f>
        <v>5</v>
      </c>
    </row>
    <row r="417" spans="1:22" s="2" customFormat="1" x14ac:dyDescent="0.3">
      <c r="A417" s="75">
        <f t="shared" ref="A417:A422" ca="1" si="213">S417</f>
        <v>501</v>
      </c>
      <c r="B417" s="75"/>
      <c r="C417" s="21" t="s">
        <v>175</v>
      </c>
      <c r="D417" s="21">
        <f>69.35*10.764</f>
        <v>746.48339999999985</v>
      </c>
      <c r="E417" s="21">
        <v>0</v>
      </c>
      <c r="F417" s="21">
        <v>1228</v>
      </c>
      <c r="G417" s="76" t="str">
        <f>A416</f>
        <v xml:space="preserve">5th Floor </v>
      </c>
      <c r="H417" s="77"/>
      <c r="I417" s="40"/>
      <c r="S417" s="74">
        <f t="shared" ref="S417:S422" ca="1" si="214">V417</f>
        <v>501</v>
      </c>
      <c r="T417" s="74"/>
      <c r="U417" s="40">
        <v>1</v>
      </c>
      <c r="V417" s="2">
        <f ca="1">(SUMPRODUCT(MID(0&amp;V416, LARGE(INDEX(ISNUMBER(--MID(V416, ROW(INDIRECT("1:"&amp;LEN(V416))), 1)) * ROW(INDIRECT("1:"&amp;LEN(V416))), 0), ROW(INDIRECT("1:"&amp;LEN(V416))))+1, 1) * 10^ROW(INDIRECT("1:"&amp;LEN(V416)))/10))*U417*100+1</f>
        <v>501</v>
      </c>
    </row>
    <row r="418" spans="1:22" s="2" customFormat="1" x14ac:dyDescent="0.3">
      <c r="A418" s="75">
        <f t="shared" ca="1" si="213"/>
        <v>502</v>
      </c>
      <c r="B418" s="75"/>
      <c r="C418" s="21" t="s">
        <v>176</v>
      </c>
      <c r="D418" s="21">
        <f>42.42*10.764</f>
        <v>456.60888</v>
      </c>
      <c r="E418" s="21">
        <v>0</v>
      </c>
      <c r="F418" s="21">
        <v>748</v>
      </c>
      <c r="G418" s="78"/>
      <c r="H418" s="79"/>
      <c r="I418" s="40"/>
      <c r="S418" s="74">
        <f t="shared" ca="1" si="214"/>
        <v>502</v>
      </c>
      <c r="T418" s="74"/>
      <c r="U418" s="40">
        <f>U417+1</f>
        <v>2</v>
      </c>
      <c r="V418" s="2">
        <f ca="1">V417+1</f>
        <v>502</v>
      </c>
    </row>
    <row r="419" spans="1:22" s="2" customFormat="1" x14ac:dyDescent="0.3">
      <c r="A419" s="75">
        <f t="shared" ca="1" si="213"/>
        <v>503</v>
      </c>
      <c r="B419" s="75"/>
      <c r="C419" s="21" t="s">
        <v>176</v>
      </c>
      <c r="D419" s="21">
        <f>42.97*10.764</f>
        <v>462.52907999999996</v>
      </c>
      <c r="E419" s="21">
        <v>0</v>
      </c>
      <c r="F419" s="21">
        <v>758</v>
      </c>
      <c r="G419" s="78"/>
      <c r="H419" s="79"/>
      <c r="I419" s="40"/>
      <c r="S419" s="74">
        <f t="shared" ca="1" si="214"/>
        <v>503</v>
      </c>
      <c r="T419" s="74"/>
      <c r="U419" s="40">
        <f>U418+1</f>
        <v>3</v>
      </c>
      <c r="V419" s="2">
        <f ca="1">V418+1</f>
        <v>503</v>
      </c>
    </row>
    <row r="420" spans="1:22" s="2" customFormat="1" x14ac:dyDescent="0.3">
      <c r="A420" s="75">
        <f t="shared" ca="1" si="213"/>
        <v>504</v>
      </c>
      <c r="B420" s="75"/>
      <c r="C420" s="21" t="s">
        <v>176</v>
      </c>
      <c r="D420" s="21">
        <f>43.17*10.764</f>
        <v>464.68187999999998</v>
      </c>
      <c r="E420" s="21">
        <v>0</v>
      </c>
      <c r="F420" s="21">
        <v>758</v>
      </c>
      <c r="G420" s="78"/>
      <c r="H420" s="79"/>
      <c r="I420" s="40"/>
      <c r="S420" s="74">
        <f t="shared" ca="1" si="214"/>
        <v>504</v>
      </c>
      <c r="T420" s="74"/>
      <c r="U420" s="40">
        <f t="shared" ref="U420:U421" si="215">U419+1</f>
        <v>4</v>
      </c>
      <c r="V420" s="2">
        <f t="shared" ca="1" si="201"/>
        <v>504</v>
      </c>
    </row>
    <row r="421" spans="1:22" s="2" customFormat="1" x14ac:dyDescent="0.3">
      <c r="A421" s="75">
        <f t="shared" ca="1" si="213"/>
        <v>505</v>
      </c>
      <c r="B421" s="75"/>
      <c r="C421" s="21" t="s">
        <v>176</v>
      </c>
      <c r="D421" s="21">
        <f>42.45*10.764</f>
        <v>456.93180000000001</v>
      </c>
      <c r="E421" s="21">
        <v>0</v>
      </c>
      <c r="F421" s="21">
        <v>748</v>
      </c>
      <c r="G421" s="78"/>
      <c r="H421" s="79"/>
      <c r="I421" s="40"/>
      <c r="S421" s="74">
        <f t="shared" ca="1" si="214"/>
        <v>505</v>
      </c>
      <c r="T421" s="74"/>
      <c r="U421" s="40">
        <f t="shared" si="215"/>
        <v>5</v>
      </c>
      <c r="V421" s="2">
        <f t="shared" ca="1" si="201"/>
        <v>505</v>
      </c>
    </row>
    <row r="422" spans="1:22" s="2" customFormat="1" x14ac:dyDescent="0.3">
      <c r="A422" s="75">
        <f t="shared" ca="1" si="213"/>
        <v>506</v>
      </c>
      <c r="B422" s="75"/>
      <c r="C422" s="21" t="s">
        <v>175</v>
      </c>
      <c r="D422" s="21">
        <f>69.28*10.764</f>
        <v>745.72991999999999</v>
      </c>
      <c r="E422" s="21">
        <v>0</v>
      </c>
      <c r="F422" s="21">
        <v>1228</v>
      </c>
      <c r="G422" s="81"/>
      <c r="H422" s="83"/>
      <c r="I422" s="40"/>
      <c r="S422" s="74">
        <f t="shared" ca="1" si="214"/>
        <v>506</v>
      </c>
      <c r="T422" s="74"/>
      <c r="U422" s="40">
        <f>U421+1</f>
        <v>6</v>
      </c>
      <c r="V422" s="2">
        <f t="shared" ca="1" si="201"/>
        <v>506</v>
      </c>
    </row>
    <row r="423" spans="1:22" s="2" customFormat="1" ht="15.75" customHeight="1" x14ac:dyDescent="0.3">
      <c r="A423" s="85" t="s">
        <v>186</v>
      </c>
      <c r="B423" s="86"/>
      <c r="C423" s="86"/>
      <c r="D423" s="86"/>
      <c r="E423" s="86"/>
      <c r="F423" s="86"/>
      <c r="G423" s="86"/>
      <c r="H423" s="87"/>
      <c r="I423" s="40"/>
      <c r="S423" s="74"/>
      <c r="T423" s="74"/>
      <c r="V423" s="2" t="str">
        <f>LEFT(A423,SUM(LEN(A423)-LEN(SUBSTITUTE(A423,{"0","1","2","3","4","5","6","7","8","9"},""))))</f>
        <v>6</v>
      </c>
    </row>
    <row r="424" spans="1:22" s="2" customFormat="1" ht="15.75" customHeight="1" x14ac:dyDescent="0.3">
      <c r="A424" s="75">
        <f t="shared" ref="A424:A429" ca="1" si="216">S424</f>
        <v>601</v>
      </c>
      <c r="B424" s="75"/>
      <c r="C424" s="21" t="s">
        <v>175</v>
      </c>
      <c r="D424" s="21">
        <f>69.35*10.764</f>
        <v>746.48339999999985</v>
      </c>
      <c r="E424" s="21">
        <v>0</v>
      </c>
      <c r="F424" s="21">
        <v>1228</v>
      </c>
      <c r="G424" s="76" t="str">
        <f>A423</f>
        <v>6th Floor (Part Refuge Area)</v>
      </c>
      <c r="H424" s="77"/>
      <c r="I424" s="40"/>
      <c r="S424" s="74">
        <f t="shared" ref="S424:S429" ca="1" si="217">V424</f>
        <v>601</v>
      </c>
      <c r="T424" s="74"/>
      <c r="U424" s="40">
        <v>1</v>
      </c>
      <c r="V424" s="2">
        <f ca="1">(SUMPRODUCT(MID(0&amp;V423, LARGE(INDEX(ISNUMBER(--MID(V423, ROW(INDIRECT("1:"&amp;LEN(V423))), 1)) * ROW(INDIRECT("1:"&amp;LEN(V423))), 0), ROW(INDIRECT("1:"&amp;LEN(V423))))+1, 1) * 10^ROW(INDIRECT("1:"&amp;LEN(V423)))/10))*U424*100+1</f>
        <v>601</v>
      </c>
    </row>
    <row r="425" spans="1:22" s="2" customFormat="1" ht="15.75" customHeight="1" x14ac:dyDescent="0.3">
      <c r="A425" s="75">
        <f t="shared" ca="1" si="216"/>
        <v>602</v>
      </c>
      <c r="B425" s="75"/>
      <c r="C425" s="21" t="s">
        <v>176</v>
      </c>
      <c r="D425" s="21">
        <f>42.42*10.764</f>
        <v>456.60888</v>
      </c>
      <c r="E425" s="21">
        <v>0</v>
      </c>
      <c r="F425" s="21">
        <v>748</v>
      </c>
      <c r="G425" s="78"/>
      <c r="H425" s="79"/>
      <c r="I425" s="40"/>
      <c r="S425" s="74">
        <f t="shared" ca="1" si="217"/>
        <v>602</v>
      </c>
      <c r="T425" s="74"/>
      <c r="U425" s="40">
        <f>U424+1</f>
        <v>2</v>
      </c>
      <c r="V425" s="2">
        <f ca="1">V424+1</f>
        <v>602</v>
      </c>
    </row>
    <row r="426" spans="1:22" s="2" customFormat="1" ht="15.75" customHeight="1" x14ac:dyDescent="0.3">
      <c r="A426" s="75">
        <f t="shared" ca="1" si="216"/>
        <v>603</v>
      </c>
      <c r="B426" s="75"/>
      <c r="C426" s="21" t="s">
        <v>176</v>
      </c>
      <c r="D426" s="21">
        <f>42.97*10.764</f>
        <v>462.52907999999996</v>
      </c>
      <c r="E426" s="21">
        <v>0</v>
      </c>
      <c r="F426" s="21">
        <v>758</v>
      </c>
      <c r="G426" s="78"/>
      <c r="H426" s="79"/>
      <c r="I426" s="40"/>
      <c r="S426" s="74">
        <f t="shared" ca="1" si="217"/>
        <v>603</v>
      </c>
      <c r="T426" s="74"/>
      <c r="U426" s="40">
        <f>U425+1</f>
        <v>3</v>
      </c>
      <c r="V426" s="2">
        <f ca="1">V425+1</f>
        <v>603</v>
      </c>
    </row>
    <row r="427" spans="1:22" s="2" customFormat="1" ht="15.75" customHeight="1" x14ac:dyDescent="0.3">
      <c r="A427" s="75">
        <f t="shared" ca="1" si="216"/>
        <v>604</v>
      </c>
      <c r="B427" s="75"/>
      <c r="C427" s="67" t="s">
        <v>185</v>
      </c>
      <c r="D427" s="68"/>
      <c r="E427" s="68"/>
      <c r="F427" s="69"/>
      <c r="G427" s="78"/>
      <c r="H427" s="79"/>
      <c r="I427" s="40"/>
      <c r="S427" s="74">
        <f t="shared" ca="1" si="217"/>
        <v>604</v>
      </c>
      <c r="T427" s="74"/>
      <c r="U427" s="40">
        <f t="shared" ref="U427:U428" si="218">U426+1</f>
        <v>4</v>
      </c>
      <c r="V427" s="2">
        <f t="shared" ca="1" si="201"/>
        <v>604</v>
      </c>
    </row>
    <row r="428" spans="1:22" s="2" customFormat="1" ht="15.75" customHeight="1" x14ac:dyDescent="0.3">
      <c r="A428" s="75">
        <f t="shared" ca="1" si="216"/>
        <v>605</v>
      </c>
      <c r="B428" s="75"/>
      <c r="C428" s="67" t="s">
        <v>185</v>
      </c>
      <c r="D428" s="68"/>
      <c r="E428" s="68"/>
      <c r="F428" s="69"/>
      <c r="G428" s="78"/>
      <c r="H428" s="79"/>
      <c r="I428" s="40"/>
      <c r="S428" s="74">
        <f t="shared" ca="1" si="217"/>
        <v>605</v>
      </c>
      <c r="T428" s="74"/>
      <c r="U428" s="40">
        <f t="shared" si="218"/>
        <v>5</v>
      </c>
      <c r="V428" s="2">
        <f t="shared" ca="1" si="201"/>
        <v>605</v>
      </c>
    </row>
    <row r="429" spans="1:22" s="2" customFormat="1" ht="15.75" customHeight="1" x14ac:dyDescent="0.3">
      <c r="A429" s="75">
        <f t="shared" ca="1" si="216"/>
        <v>606</v>
      </c>
      <c r="B429" s="75"/>
      <c r="C429" s="21" t="s">
        <v>175</v>
      </c>
      <c r="D429" s="21">
        <f>69.28*10.764</f>
        <v>745.72991999999999</v>
      </c>
      <c r="E429" s="21">
        <v>0</v>
      </c>
      <c r="F429" s="21">
        <v>1228</v>
      </c>
      <c r="G429" s="81"/>
      <c r="H429" s="83"/>
      <c r="I429" s="40"/>
      <c r="S429" s="74">
        <f t="shared" ca="1" si="217"/>
        <v>606</v>
      </c>
      <c r="T429" s="74"/>
      <c r="U429" s="40">
        <f>U428+1</f>
        <v>6</v>
      </c>
      <c r="V429" s="2">
        <f t="shared" ca="1" si="201"/>
        <v>606</v>
      </c>
    </row>
    <row r="430" spans="1:22" s="2" customFormat="1" x14ac:dyDescent="0.3">
      <c r="A430" s="85" t="s">
        <v>188</v>
      </c>
      <c r="B430" s="86"/>
      <c r="C430" s="86"/>
      <c r="D430" s="86"/>
      <c r="E430" s="86"/>
      <c r="F430" s="86"/>
      <c r="G430" s="86"/>
      <c r="H430" s="87"/>
      <c r="I430" s="40"/>
      <c r="S430" s="74"/>
      <c r="T430" s="74"/>
      <c r="V430" s="2" t="str">
        <f>LEFT(A430,SUM(LEN(A430)-LEN(SUBSTITUTE(A430,{"0","1","2","3","4","5","6","7","8","9"},""))))</f>
        <v>7</v>
      </c>
    </row>
    <row r="431" spans="1:22" s="2" customFormat="1" x14ac:dyDescent="0.3">
      <c r="A431" s="75">
        <f t="shared" ref="A431:A436" ca="1" si="219">S431</f>
        <v>701</v>
      </c>
      <c r="B431" s="75"/>
      <c r="C431" s="21" t="s">
        <v>175</v>
      </c>
      <c r="D431" s="21">
        <f>69.35*10.764</f>
        <v>746.48339999999985</v>
      </c>
      <c r="E431" s="21">
        <v>0</v>
      </c>
      <c r="F431" s="21">
        <v>1228</v>
      </c>
      <c r="G431" s="76" t="str">
        <f>A430</f>
        <v xml:space="preserve">7th Floor </v>
      </c>
      <c r="H431" s="77"/>
      <c r="I431" s="40"/>
      <c r="S431" s="74">
        <f t="shared" ref="S431:S436" ca="1" si="220">V431</f>
        <v>701</v>
      </c>
      <c r="T431" s="74"/>
      <c r="U431" s="40">
        <v>1</v>
      </c>
      <c r="V431" s="2">
        <f ca="1">(SUMPRODUCT(MID(0&amp;V430, LARGE(INDEX(ISNUMBER(--MID(V430, ROW(INDIRECT("1:"&amp;LEN(V430))), 1)) * ROW(INDIRECT("1:"&amp;LEN(V430))), 0), ROW(INDIRECT("1:"&amp;LEN(V430))))+1, 1) * 10^ROW(INDIRECT("1:"&amp;LEN(V430)))/10))*U431*100+1</f>
        <v>701</v>
      </c>
    </row>
    <row r="432" spans="1:22" s="2" customFormat="1" x14ac:dyDescent="0.3">
      <c r="A432" s="75">
        <f t="shared" ca="1" si="219"/>
        <v>702</v>
      </c>
      <c r="B432" s="75"/>
      <c r="C432" s="21" t="s">
        <v>176</v>
      </c>
      <c r="D432" s="21">
        <f>42.42*10.764</f>
        <v>456.60888</v>
      </c>
      <c r="E432" s="21">
        <v>0</v>
      </c>
      <c r="F432" s="21">
        <v>748</v>
      </c>
      <c r="G432" s="78"/>
      <c r="H432" s="79"/>
      <c r="I432" s="40"/>
      <c r="S432" s="74">
        <f t="shared" ca="1" si="220"/>
        <v>702</v>
      </c>
      <c r="T432" s="74"/>
      <c r="U432" s="40">
        <f>U431+1</f>
        <v>2</v>
      </c>
      <c r="V432" s="2">
        <f ca="1">V431+1</f>
        <v>702</v>
      </c>
    </row>
    <row r="433" spans="1:22" s="2" customFormat="1" x14ac:dyDescent="0.3">
      <c r="A433" s="75">
        <f t="shared" ca="1" si="219"/>
        <v>703</v>
      </c>
      <c r="B433" s="75"/>
      <c r="C433" s="21" t="s">
        <v>176</v>
      </c>
      <c r="D433" s="21">
        <f>42.97*10.764</f>
        <v>462.52907999999996</v>
      </c>
      <c r="E433" s="21">
        <v>0</v>
      </c>
      <c r="F433" s="21">
        <v>758</v>
      </c>
      <c r="G433" s="78"/>
      <c r="H433" s="79"/>
      <c r="I433" s="40"/>
      <c r="S433" s="74">
        <f t="shared" ca="1" si="220"/>
        <v>703</v>
      </c>
      <c r="T433" s="74"/>
      <c r="U433" s="40">
        <f>U432+1</f>
        <v>3</v>
      </c>
      <c r="V433" s="2">
        <f ca="1">V432+1</f>
        <v>703</v>
      </c>
    </row>
    <row r="434" spans="1:22" s="2" customFormat="1" x14ac:dyDescent="0.3">
      <c r="A434" s="75">
        <f t="shared" ca="1" si="219"/>
        <v>704</v>
      </c>
      <c r="B434" s="75"/>
      <c r="C434" s="21" t="s">
        <v>176</v>
      </c>
      <c r="D434" s="21">
        <f>43.17*10.764</f>
        <v>464.68187999999998</v>
      </c>
      <c r="E434" s="21">
        <v>0</v>
      </c>
      <c r="F434" s="21">
        <v>758</v>
      </c>
      <c r="G434" s="78"/>
      <c r="H434" s="79"/>
      <c r="I434" s="40"/>
      <c r="S434" s="74">
        <f t="shared" ca="1" si="220"/>
        <v>704</v>
      </c>
      <c r="T434" s="74"/>
      <c r="U434" s="40">
        <f t="shared" ref="U434:U435" si="221">U433+1</f>
        <v>4</v>
      </c>
      <c r="V434" s="2">
        <f t="shared" ca="1" si="201"/>
        <v>704</v>
      </c>
    </row>
    <row r="435" spans="1:22" s="2" customFormat="1" x14ac:dyDescent="0.3">
      <c r="A435" s="75">
        <f t="shared" ca="1" si="219"/>
        <v>705</v>
      </c>
      <c r="B435" s="75"/>
      <c r="C435" s="21" t="s">
        <v>176</v>
      </c>
      <c r="D435" s="21">
        <f>42.45*10.764</f>
        <v>456.93180000000001</v>
      </c>
      <c r="E435" s="21">
        <v>0</v>
      </c>
      <c r="F435" s="21">
        <v>748</v>
      </c>
      <c r="G435" s="78"/>
      <c r="H435" s="79"/>
      <c r="I435" s="40"/>
      <c r="S435" s="74">
        <f t="shared" ca="1" si="220"/>
        <v>705</v>
      </c>
      <c r="T435" s="74"/>
      <c r="U435" s="40">
        <f t="shared" si="221"/>
        <v>5</v>
      </c>
      <c r="V435" s="2">
        <f t="shared" ca="1" si="201"/>
        <v>705</v>
      </c>
    </row>
    <row r="436" spans="1:22" s="2" customFormat="1" x14ac:dyDescent="0.3">
      <c r="A436" s="75">
        <f t="shared" ca="1" si="219"/>
        <v>706</v>
      </c>
      <c r="B436" s="75"/>
      <c r="C436" s="21" t="s">
        <v>175</v>
      </c>
      <c r="D436" s="21">
        <f>69.28*10.764</f>
        <v>745.72991999999999</v>
      </c>
      <c r="E436" s="21">
        <v>0</v>
      </c>
      <c r="F436" s="21">
        <v>1228</v>
      </c>
      <c r="G436" s="81"/>
      <c r="H436" s="83"/>
      <c r="I436" s="40"/>
      <c r="S436" s="74">
        <f t="shared" ca="1" si="220"/>
        <v>706</v>
      </c>
      <c r="T436" s="74"/>
      <c r="U436" s="40">
        <f>U435+1</f>
        <v>6</v>
      </c>
      <c r="V436" s="2">
        <f t="shared" ca="1" si="201"/>
        <v>706</v>
      </c>
    </row>
    <row r="437" spans="1:22" s="2" customFormat="1" x14ac:dyDescent="0.3">
      <c r="A437" s="85" t="s">
        <v>189</v>
      </c>
      <c r="B437" s="86"/>
      <c r="C437" s="86"/>
      <c r="D437" s="86"/>
      <c r="E437" s="86"/>
      <c r="F437" s="86"/>
      <c r="G437" s="86"/>
      <c r="H437" s="87"/>
      <c r="I437" s="40"/>
      <c r="S437" s="74"/>
      <c r="T437" s="74"/>
      <c r="V437" s="2" t="str">
        <f>LEFT(A437,SUM(LEN(A437)-LEN(SUBSTITUTE(A437,{"0","1","2","3","4","5","6","7","8","9"},""))))</f>
        <v>8</v>
      </c>
    </row>
    <row r="438" spans="1:22" s="2" customFormat="1" x14ac:dyDescent="0.3">
      <c r="A438" s="75">
        <f t="shared" ref="A438:A443" ca="1" si="222">S438</f>
        <v>801</v>
      </c>
      <c r="B438" s="75"/>
      <c r="C438" s="21" t="s">
        <v>175</v>
      </c>
      <c r="D438" s="21">
        <f>69.35*10.764</f>
        <v>746.48339999999985</v>
      </c>
      <c r="E438" s="21">
        <v>0</v>
      </c>
      <c r="F438" s="21">
        <v>1228</v>
      </c>
      <c r="G438" s="76" t="str">
        <f>A437</f>
        <v xml:space="preserve">8th Floor </v>
      </c>
      <c r="H438" s="77"/>
      <c r="I438" s="40"/>
      <c r="S438" s="74">
        <f t="shared" ref="S438:S443" ca="1" si="223">V438</f>
        <v>801</v>
      </c>
      <c r="T438" s="74"/>
      <c r="U438" s="40">
        <v>1</v>
      </c>
      <c r="V438" s="2">
        <f ca="1">(SUMPRODUCT(MID(0&amp;V437, LARGE(INDEX(ISNUMBER(--MID(V437, ROW(INDIRECT("1:"&amp;LEN(V437))), 1)) * ROW(INDIRECT("1:"&amp;LEN(V437))), 0), ROW(INDIRECT("1:"&amp;LEN(V437))))+1, 1) * 10^ROW(INDIRECT("1:"&amp;LEN(V437)))/10))*U438*100+1</f>
        <v>801</v>
      </c>
    </row>
    <row r="439" spans="1:22" s="2" customFormat="1" x14ac:dyDescent="0.3">
      <c r="A439" s="75">
        <f t="shared" ca="1" si="222"/>
        <v>802</v>
      </c>
      <c r="B439" s="75"/>
      <c r="C439" s="21" t="s">
        <v>176</v>
      </c>
      <c r="D439" s="21">
        <f>42.42*10.764</f>
        <v>456.60888</v>
      </c>
      <c r="E439" s="21">
        <v>0</v>
      </c>
      <c r="F439" s="21">
        <v>748</v>
      </c>
      <c r="G439" s="78"/>
      <c r="H439" s="79"/>
      <c r="I439" s="40"/>
      <c r="S439" s="74">
        <f t="shared" ca="1" si="223"/>
        <v>802</v>
      </c>
      <c r="T439" s="74"/>
      <c r="U439" s="40">
        <f>U438+1</f>
        <v>2</v>
      </c>
      <c r="V439" s="2">
        <f ca="1">V438+1</f>
        <v>802</v>
      </c>
    </row>
    <row r="440" spans="1:22" s="2" customFormat="1" x14ac:dyDescent="0.3">
      <c r="A440" s="75">
        <f t="shared" ca="1" si="222"/>
        <v>803</v>
      </c>
      <c r="B440" s="75"/>
      <c r="C440" s="21" t="s">
        <v>176</v>
      </c>
      <c r="D440" s="21">
        <f>42.97*10.764</f>
        <v>462.52907999999996</v>
      </c>
      <c r="E440" s="21">
        <v>0</v>
      </c>
      <c r="F440" s="21">
        <v>758</v>
      </c>
      <c r="G440" s="78"/>
      <c r="H440" s="79"/>
      <c r="I440" s="40"/>
      <c r="S440" s="74">
        <f t="shared" ca="1" si="223"/>
        <v>803</v>
      </c>
      <c r="T440" s="74"/>
      <c r="U440" s="40">
        <f>U439+1</f>
        <v>3</v>
      </c>
      <c r="V440" s="2">
        <f ca="1">V439+1</f>
        <v>803</v>
      </c>
    </row>
    <row r="441" spans="1:22" s="2" customFormat="1" x14ac:dyDescent="0.3">
      <c r="A441" s="75">
        <f t="shared" ca="1" si="222"/>
        <v>804</v>
      </c>
      <c r="B441" s="75"/>
      <c r="C441" s="21" t="s">
        <v>176</v>
      </c>
      <c r="D441" s="21">
        <f>43.17*10.764</f>
        <v>464.68187999999998</v>
      </c>
      <c r="E441" s="21">
        <v>0</v>
      </c>
      <c r="F441" s="21">
        <v>758</v>
      </c>
      <c r="G441" s="78"/>
      <c r="H441" s="79"/>
      <c r="I441" s="40"/>
      <c r="S441" s="74">
        <f t="shared" ca="1" si="223"/>
        <v>804</v>
      </c>
      <c r="T441" s="74"/>
      <c r="U441" s="40">
        <f t="shared" ref="U441:U442" si="224">U440+1</f>
        <v>4</v>
      </c>
      <c r="V441" s="2">
        <f t="shared" ca="1" si="201"/>
        <v>804</v>
      </c>
    </row>
    <row r="442" spans="1:22" s="2" customFormat="1" x14ac:dyDescent="0.3">
      <c r="A442" s="75">
        <f t="shared" ca="1" si="222"/>
        <v>805</v>
      </c>
      <c r="B442" s="75"/>
      <c r="C442" s="21" t="s">
        <v>176</v>
      </c>
      <c r="D442" s="21">
        <f>42.45*10.764</f>
        <v>456.93180000000001</v>
      </c>
      <c r="E442" s="21">
        <v>0</v>
      </c>
      <c r="F442" s="21">
        <v>748</v>
      </c>
      <c r="G442" s="78"/>
      <c r="H442" s="79"/>
      <c r="I442" s="40"/>
      <c r="S442" s="74">
        <f t="shared" ca="1" si="223"/>
        <v>805</v>
      </c>
      <c r="T442" s="74"/>
      <c r="U442" s="40">
        <f t="shared" si="224"/>
        <v>5</v>
      </c>
      <c r="V442" s="2">
        <f t="shared" ca="1" si="201"/>
        <v>805</v>
      </c>
    </row>
    <row r="443" spans="1:22" s="2" customFormat="1" x14ac:dyDescent="0.3">
      <c r="A443" s="75">
        <f t="shared" ca="1" si="222"/>
        <v>806</v>
      </c>
      <c r="B443" s="75"/>
      <c r="C443" s="21" t="s">
        <v>175</v>
      </c>
      <c r="D443" s="21">
        <f>69.28*10.764</f>
        <v>745.72991999999999</v>
      </c>
      <c r="E443" s="21">
        <v>0</v>
      </c>
      <c r="F443" s="21">
        <v>1228</v>
      </c>
      <c r="G443" s="81"/>
      <c r="H443" s="83"/>
      <c r="I443" s="40"/>
      <c r="S443" s="74">
        <f t="shared" ca="1" si="223"/>
        <v>806</v>
      </c>
      <c r="T443" s="74"/>
      <c r="U443" s="40">
        <f>U442+1</f>
        <v>6</v>
      </c>
      <c r="V443" s="2">
        <f t="shared" ca="1" si="201"/>
        <v>806</v>
      </c>
    </row>
    <row r="444" spans="1:22" s="2" customFormat="1" x14ac:dyDescent="0.3">
      <c r="A444" s="85" t="s">
        <v>192</v>
      </c>
      <c r="B444" s="86"/>
      <c r="C444" s="86"/>
      <c r="D444" s="86"/>
      <c r="E444" s="86"/>
      <c r="F444" s="86"/>
      <c r="G444" s="86"/>
      <c r="H444" s="87"/>
      <c r="I444" s="40"/>
      <c r="S444" s="74"/>
      <c r="T444" s="74"/>
      <c r="V444" s="2" t="str">
        <f>LEFT(A444,SUM(LEN(A444)-LEN(SUBSTITUTE(A444,{"0","1","2","3","4","5","6","7","8","9"},""))))</f>
        <v>9</v>
      </c>
    </row>
    <row r="445" spans="1:22" s="2" customFormat="1" x14ac:dyDescent="0.3">
      <c r="A445" s="75">
        <f t="shared" ref="A445:A450" ca="1" si="225">S445</f>
        <v>901</v>
      </c>
      <c r="B445" s="75"/>
      <c r="C445" s="21" t="s">
        <v>175</v>
      </c>
      <c r="D445" s="21">
        <f>69.35*10.764</f>
        <v>746.48339999999985</v>
      </c>
      <c r="E445" s="21">
        <v>0</v>
      </c>
      <c r="F445" s="21">
        <v>1228</v>
      </c>
      <c r="G445" s="76" t="str">
        <f>A444</f>
        <v xml:space="preserve">9th Floor </v>
      </c>
      <c r="H445" s="77"/>
      <c r="I445" s="40"/>
      <c r="S445" s="74">
        <f t="shared" ref="S445:S450" ca="1" si="226">V445</f>
        <v>901</v>
      </c>
      <c r="T445" s="74"/>
      <c r="U445" s="40">
        <v>1</v>
      </c>
      <c r="V445" s="2">
        <f ca="1">(SUMPRODUCT(MID(0&amp;V444, LARGE(INDEX(ISNUMBER(--MID(V444, ROW(INDIRECT("1:"&amp;LEN(V444))), 1)) * ROW(INDIRECT("1:"&amp;LEN(V444))), 0), ROW(INDIRECT("1:"&amp;LEN(V444))))+1, 1) * 10^ROW(INDIRECT("1:"&amp;LEN(V444)))/10))*U445*100+1</f>
        <v>901</v>
      </c>
    </row>
    <row r="446" spans="1:22" s="2" customFormat="1" x14ac:dyDescent="0.3">
      <c r="A446" s="75">
        <f t="shared" ca="1" si="225"/>
        <v>902</v>
      </c>
      <c r="B446" s="75"/>
      <c r="C446" s="21" t="s">
        <v>176</v>
      </c>
      <c r="D446" s="21">
        <f>42.42*10.764</f>
        <v>456.60888</v>
      </c>
      <c r="E446" s="21">
        <v>0</v>
      </c>
      <c r="F446" s="21">
        <v>748</v>
      </c>
      <c r="G446" s="78"/>
      <c r="H446" s="79"/>
      <c r="I446" s="40"/>
      <c r="S446" s="74">
        <f t="shared" ca="1" si="226"/>
        <v>902</v>
      </c>
      <c r="T446" s="74"/>
      <c r="U446" s="40">
        <f>U445+1</f>
        <v>2</v>
      </c>
      <c r="V446" s="2">
        <f ca="1">V445+1</f>
        <v>902</v>
      </c>
    </row>
    <row r="447" spans="1:22" s="2" customFormat="1" x14ac:dyDescent="0.3">
      <c r="A447" s="75">
        <f t="shared" ca="1" si="225"/>
        <v>903</v>
      </c>
      <c r="B447" s="75"/>
      <c r="C447" s="21" t="s">
        <v>176</v>
      </c>
      <c r="D447" s="21">
        <f>42.97*10.764</f>
        <v>462.52907999999996</v>
      </c>
      <c r="E447" s="21">
        <v>0</v>
      </c>
      <c r="F447" s="21">
        <v>758</v>
      </c>
      <c r="G447" s="78"/>
      <c r="H447" s="79"/>
      <c r="I447" s="40"/>
      <c r="S447" s="74">
        <f t="shared" ca="1" si="226"/>
        <v>903</v>
      </c>
      <c r="T447" s="74"/>
      <c r="U447" s="40">
        <f>U446+1</f>
        <v>3</v>
      </c>
      <c r="V447" s="2">
        <f ca="1">V446+1</f>
        <v>903</v>
      </c>
    </row>
    <row r="448" spans="1:22" s="2" customFormat="1" x14ac:dyDescent="0.3">
      <c r="A448" s="75">
        <f t="shared" ca="1" si="225"/>
        <v>904</v>
      </c>
      <c r="B448" s="75"/>
      <c r="C448" s="21" t="s">
        <v>176</v>
      </c>
      <c r="D448" s="21">
        <f>43.17*10.764</f>
        <v>464.68187999999998</v>
      </c>
      <c r="E448" s="21">
        <v>0</v>
      </c>
      <c r="F448" s="21">
        <v>758</v>
      </c>
      <c r="G448" s="78"/>
      <c r="H448" s="79"/>
      <c r="I448" s="40"/>
      <c r="S448" s="74">
        <f t="shared" ca="1" si="226"/>
        <v>904</v>
      </c>
      <c r="T448" s="74"/>
      <c r="U448" s="40">
        <f t="shared" ref="U448:U449" si="227">U447+1</f>
        <v>4</v>
      </c>
      <c r="V448" s="2">
        <f t="shared" ca="1" si="201"/>
        <v>904</v>
      </c>
    </row>
    <row r="449" spans="1:22" s="2" customFormat="1" x14ac:dyDescent="0.3">
      <c r="A449" s="75">
        <f t="shared" ca="1" si="225"/>
        <v>905</v>
      </c>
      <c r="B449" s="75"/>
      <c r="C449" s="21" t="s">
        <v>176</v>
      </c>
      <c r="D449" s="21">
        <f>42.45*10.764</f>
        <v>456.93180000000001</v>
      </c>
      <c r="E449" s="21">
        <v>0</v>
      </c>
      <c r="F449" s="21">
        <v>748</v>
      </c>
      <c r="G449" s="78"/>
      <c r="H449" s="79"/>
      <c r="I449" s="40"/>
      <c r="S449" s="74">
        <f t="shared" ca="1" si="226"/>
        <v>905</v>
      </c>
      <c r="T449" s="74"/>
      <c r="U449" s="40">
        <f t="shared" si="227"/>
        <v>5</v>
      </c>
      <c r="V449" s="2">
        <f t="shared" ca="1" si="201"/>
        <v>905</v>
      </c>
    </row>
    <row r="450" spans="1:22" s="2" customFormat="1" x14ac:dyDescent="0.3">
      <c r="A450" s="75">
        <f t="shared" ca="1" si="225"/>
        <v>906</v>
      </c>
      <c r="B450" s="75"/>
      <c r="C450" s="21" t="s">
        <v>175</v>
      </c>
      <c r="D450" s="21">
        <f>69.28*10.764</f>
        <v>745.72991999999999</v>
      </c>
      <c r="E450" s="21">
        <v>0</v>
      </c>
      <c r="F450" s="21">
        <v>1228</v>
      </c>
      <c r="G450" s="81"/>
      <c r="H450" s="83"/>
      <c r="I450" s="40"/>
      <c r="S450" s="74">
        <f t="shared" ca="1" si="226"/>
        <v>906</v>
      </c>
      <c r="T450" s="74"/>
      <c r="U450" s="40">
        <f>U449+1</f>
        <v>6</v>
      </c>
      <c r="V450" s="2">
        <f t="shared" ca="1" si="201"/>
        <v>906</v>
      </c>
    </row>
    <row r="451" spans="1:22" s="2" customFormat="1" x14ac:dyDescent="0.3">
      <c r="A451" s="85" t="s">
        <v>193</v>
      </c>
      <c r="B451" s="86"/>
      <c r="C451" s="86"/>
      <c r="D451" s="86"/>
      <c r="E451" s="86"/>
      <c r="F451" s="86"/>
      <c r="G451" s="86"/>
      <c r="H451" s="87"/>
      <c r="I451" s="40"/>
      <c r="S451" s="74"/>
      <c r="T451" s="74"/>
      <c r="V451" s="2" t="str">
        <f>LEFT(A451,SUM(LEN(A451)-LEN(SUBSTITUTE(A451,{"0","1","2","3","4","5","6","7","8","9"},""))))</f>
        <v>10</v>
      </c>
    </row>
    <row r="452" spans="1:22" s="2" customFormat="1" x14ac:dyDescent="0.3">
      <c r="A452" s="75">
        <f t="shared" ref="A452:A457" ca="1" si="228">S452</f>
        <v>1001</v>
      </c>
      <c r="B452" s="75"/>
      <c r="C452" s="21" t="s">
        <v>175</v>
      </c>
      <c r="D452" s="21">
        <f>69.35*10.764</f>
        <v>746.48339999999985</v>
      </c>
      <c r="E452" s="21">
        <v>0</v>
      </c>
      <c r="F452" s="21">
        <v>1228</v>
      </c>
      <c r="G452" s="76" t="str">
        <f>A451</f>
        <v xml:space="preserve">10th Floor </v>
      </c>
      <c r="H452" s="77"/>
      <c r="I452" s="40">
        <f>17000000/F452</f>
        <v>13843.648208469056</v>
      </c>
      <c r="J452" s="2">
        <f>87020/F452</f>
        <v>70.86319218241043</v>
      </c>
      <c r="S452" s="74">
        <f t="shared" ref="S452:S457" ca="1" si="229">V452</f>
        <v>1001</v>
      </c>
      <c r="T452" s="74"/>
      <c r="U452" s="40">
        <v>1</v>
      </c>
      <c r="V452" s="2">
        <f ca="1">(SUMPRODUCT(MID(0&amp;V451, LARGE(INDEX(ISNUMBER(--MID(V451, ROW(INDIRECT("1:"&amp;LEN(V451))), 1)) * ROW(INDIRECT("1:"&amp;LEN(V451))), 0), ROW(INDIRECT("1:"&amp;LEN(V451))))+1, 1) * 10^ROW(INDIRECT("1:"&amp;LEN(V451)))/10))*U452*100+1</f>
        <v>1001</v>
      </c>
    </row>
    <row r="453" spans="1:22" s="2" customFormat="1" x14ac:dyDescent="0.3">
      <c r="A453" s="75">
        <f t="shared" ca="1" si="228"/>
        <v>1002</v>
      </c>
      <c r="B453" s="75"/>
      <c r="C453" s="21" t="s">
        <v>176</v>
      </c>
      <c r="D453" s="21">
        <f>42.42*10.764</f>
        <v>456.60888</v>
      </c>
      <c r="E453" s="21">
        <v>0</v>
      </c>
      <c r="F453" s="21">
        <v>748</v>
      </c>
      <c r="G453" s="78"/>
      <c r="H453" s="79"/>
      <c r="I453" s="40"/>
      <c r="S453" s="74">
        <f t="shared" ca="1" si="229"/>
        <v>1002</v>
      </c>
      <c r="T453" s="74"/>
      <c r="U453" s="40">
        <f>U452+1</f>
        <v>2</v>
      </c>
      <c r="V453" s="2">
        <f ca="1">V452+1</f>
        <v>1002</v>
      </c>
    </row>
    <row r="454" spans="1:22" s="2" customFormat="1" x14ac:dyDescent="0.3">
      <c r="A454" s="75">
        <f t="shared" ca="1" si="228"/>
        <v>1003</v>
      </c>
      <c r="B454" s="75"/>
      <c r="C454" s="21" t="s">
        <v>176</v>
      </c>
      <c r="D454" s="21">
        <f>42.97*10.764</f>
        <v>462.52907999999996</v>
      </c>
      <c r="E454" s="21">
        <v>0</v>
      </c>
      <c r="F454" s="21">
        <v>758</v>
      </c>
      <c r="G454" s="78"/>
      <c r="H454" s="79"/>
      <c r="I454" s="40"/>
      <c r="S454" s="74">
        <f t="shared" ca="1" si="229"/>
        <v>1003</v>
      </c>
      <c r="T454" s="74"/>
      <c r="U454" s="40">
        <f>U453+1</f>
        <v>3</v>
      </c>
      <c r="V454" s="2">
        <f ca="1">V453+1</f>
        <v>1003</v>
      </c>
    </row>
    <row r="455" spans="1:22" s="2" customFormat="1" x14ac:dyDescent="0.3">
      <c r="A455" s="75">
        <f t="shared" ca="1" si="228"/>
        <v>1004</v>
      </c>
      <c r="B455" s="75"/>
      <c r="C455" s="21" t="s">
        <v>176</v>
      </c>
      <c r="D455" s="21">
        <f>43.17*10.764</f>
        <v>464.68187999999998</v>
      </c>
      <c r="E455" s="21">
        <v>0</v>
      </c>
      <c r="F455" s="21">
        <v>758</v>
      </c>
      <c r="G455" s="78"/>
      <c r="H455" s="79"/>
      <c r="I455" s="40"/>
      <c r="S455" s="74">
        <f t="shared" ca="1" si="229"/>
        <v>1004</v>
      </c>
      <c r="T455" s="74"/>
      <c r="U455" s="40">
        <f t="shared" ref="U455:U456" si="230">U454+1</f>
        <v>4</v>
      </c>
      <c r="V455" s="2">
        <f t="shared" ca="1" si="201"/>
        <v>1004</v>
      </c>
    </row>
    <row r="456" spans="1:22" s="2" customFormat="1" x14ac:dyDescent="0.3">
      <c r="A456" s="75">
        <f t="shared" ca="1" si="228"/>
        <v>1005</v>
      </c>
      <c r="B456" s="75"/>
      <c r="C456" s="21" t="s">
        <v>176</v>
      </c>
      <c r="D456" s="21">
        <f>42.45*10.764</f>
        <v>456.93180000000001</v>
      </c>
      <c r="E456" s="21">
        <v>0</v>
      </c>
      <c r="F456" s="21">
        <v>748</v>
      </c>
      <c r="G456" s="78"/>
      <c r="H456" s="79"/>
      <c r="I456" s="40"/>
      <c r="S456" s="74">
        <f t="shared" ca="1" si="229"/>
        <v>1005</v>
      </c>
      <c r="T456" s="74"/>
      <c r="U456" s="40">
        <f t="shared" si="230"/>
        <v>5</v>
      </c>
      <c r="V456" s="2">
        <f t="shared" ca="1" si="201"/>
        <v>1005</v>
      </c>
    </row>
    <row r="457" spans="1:22" s="2" customFormat="1" x14ac:dyDescent="0.3">
      <c r="A457" s="75">
        <f t="shared" ca="1" si="228"/>
        <v>1006</v>
      </c>
      <c r="B457" s="75"/>
      <c r="C457" s="21" t="s">
        <v>175</v>
      </c>
      <c r="D457" s="21">
        <f>69.28*10.764</f>
        <v>745.72991999999999</v>
      </c>
      <c r="E457" s="21">
        <v>0</v>
      </c>
      <c r="F457" s="21">
        <v>1228</v>
      </c>
      <c r="G457" s="81"/>
      <c r="H457" s="83"/>
      <c r="I457" s="40"/>
      <c r="S457" s="74">
        <f t="shared" ca="1" si="229"/>
        <v>1006</v>
      </c>
      <c r="T457" s="74"/>
      <c r="U457" s="40">
        <f>U456+1</f>
        <v>6</v>
      </c>
      <c r="V457" s="2">
        <f t="shared" ca="1" si="201"/>
        <v>1006</v>
      </c>
    </row>
    <row r="458" spans="1:22" s="2" customFormat="1" x14ac:dyDescent="0.3">
      <c r="A458" s="85" t="s">
        <v>196</v>
      </c>
      <c r="B458" s="86"/>
      <c r="C458" s="86"/>
      <c r="D458" s="86"/>
      <c r="E458" s="86"/>
      <c r="F458" s="86"/>
      <c r="G458" s="86"/>
      <c r="H458" s="87"/>
      <c r="I458" s="40"/>
      <c r="S458" s="74"/>
      <c r="T458" s="74"/>
      <c r="V458" s="2" t="str">
        <f>LEFT(A458,SUM(LEN(A458)-LEN(SUBSTITUTE(A458,{"0","1","2","3","4","5","6","7","8","9"},""))))</f>
        <v>11</v>
      </c>
    </row>
    <row r="459" spans="1:22" s="2" customFormat="1" x14ac:dyDescent="0.3">
      <c r="A459" s="75">
        <f t="shared" ref="A459:A464" ca="1" si="231">S459</f>
        <v>1101</v>
      </c>
      <c r="B459" s="75"/>
      <c r="C459" s="21" t="s">
        <v>175</v>
      </c>
      <c r="D459" s="21">
        <f>69.35*10.764</f>
        <v>746.48339999999985</v>
      </c>
      <c r="E459" s="21">
        <v>0</v>
      </c>
      <c r="F459" s="21">
        <v>1228</v>
      </c>
      <c r="G459" s="76" t="str">
        <f>A458</f>
        <v xml:space="preserve">11th Floor </v>
      </c>
      <c r="H459" s="77"/>
      <c r="I459" s="40"/>
      <c r="S459" s="74">
        <f t="shared" ref="S459:S464" ca="1" si="232">V459</f>
        <v>1101</v>
      </c>
      <c r="T459" s="74"/>
      <c r="U459" s="40">
        <v>1</v>
      </c>
      <c r="V459" s="2">
        <f ca="1">(SUMPRODUCT(MID(0&amp;V458, LARGE(INDEX(ISNUMBER(--MID(V458, ROW(INDIRECT("1:"&amp;LEN(V458))), 1)) * ROW(INDIRECT("1:"&amp;LEN(V458))), 0), ROW(INDIRECT("1:"&amp;LEN(V458))))+1, 1) * 10^ROW(INDIRECT("1:"&amp;LEN(V458)))/10))*U459*100+1</f>
        <v>1101</v>
      </c>
    </row>
    <row r="460" spans="1:22" s="2" customFormat="1" x14ac:dyDescent="0.3">
      <c r="A460" s="75">
        <f t="shared" ca="1" si="231"/>
        <v>1102</v>
      </c>
      <c r="B460" s="75"/>
      <c r="C460" s="21" t="s">
        <v>176</v>
      </c>
      <c r="D460" s="21">
        <f>42.42*10.764</f>
        <v>456.60888</v>
      </c>
      <c r="E460" s="21">
        <v>0</v>
      </c>
      <c r="F460" s="21">
        <v>748</v>
      </c>
      <c r="G460" s="78"/>
      <c r="H460" s="79"/>
      <c r="I460" s="40"/>
      <c r="S460" s="74">
        <f t="shared" ca="1" si="232"/>
        <v>1102</v>
      </c>
      <c r="T460" s="74"/>
      <c r="U460" s="40">
        <f>U459+1</f>
        <v>2</v>
      </c>
      <c r="V460" s="2">
        <f ca="1">V459+1</f>
        <v>1102</v>
      </c>
    </row>
    <row r="461" spans="1:22" s="2" customFormat="1" x14ac:dyDescent="0.3">
      <c r="A461" s="75">
        <f t="shared" ca="1" si="231"/>
        <v>1103</v>
      </c>
      <c r="B461" s="75"/>
      <c r="C461" s="21" t="s">
        <v>176</v>
      </c>
      <c r="D461" s="21">
        <f>42.97*10.764</f>
        <v>462.52907999999996</v>
      </c>
      <c r="E461" s="21">
        <v>0</v>
      </c>
      <c r="F461" s="21">
        <v>758</v>
      </c>
      <c r="G461" s="78"/>
      <c r="H461" s="79"/>
      <c r="I461" s="40"/>
      <c r="S461" s="74">
        <f t="shared" ca="1" si="232"/>
        <v>1103</v>
      </c>
      <c r="T461" s="74"/>
      <c r="U461" s="40">
        <f>U460+1</f>
        <v>3</v>
      </c>
      <c r="V461" s="2">
        <f ca="1">V460+1</f>
        <v>1103</v>
      </c>
    </row>
    <row r="462" spans="1:22" s="2" customFormat="1" x14ac:dyDescent="0.3">
      <c r="A462" s="75">
        <f t="shared" ca="1" si="231"/>
        <v>1104</v>
      </c>
      <c r="B462" s="75"/>
      <c r="C462" s="21" t="s">
        <v>176</v>
      </c>
      <c r="D462" s="21">
        <f>43.17*10.764</f>
        <v>464.68187999999998</v>
      </c>
      <c r="E462" s="21">
        <v>0</v>
      </c>
      <c r="F462" s="21">
        <v>758</v>
      </c>
      <c r="G462" s="78"/>
      <c r="H462" s="79"/>
      <c r="I462" s="40"/>
      <c r="S462" s="74">
        <f t="shared" ca="1" si="232"/>
        <v>1104</v>
      </c>
      <c r="T462" s="74"/>
      <c r="U462" s="40">
        <f t="shared" ref="U462:U463" si="233">U461+1</f>
        <v>4</v>
      </c>
      <c r="V462" s="2">
        <f t="shared" ca="1" si="201"/>
        <v>1104</v>
      </c>
    </row>
    <row r="463" spans="1:22" s="2" customFormat="1" x14ac:dyDescent="0.3">
      <c r="A463" s="75">
        <f t="shared" ca="1" si="231"/>
        <v>1105</v>
      </c>
      <c r="B463" s="75"/>
      <c r="C463" s="21" t="s">
        <v>176</v>
      </c>
      <c r="D463" s="21">
        <f>42.45*10.764</f>
        <v>456.93180000000001</v>
      </c>
      <c r="E463" s="21">
        <v>0</v>
      </c>
      <c r="F463" s="21">
        <v>748</v>
      </c>
      <c r="G463" s="78"/>
      <c r="H463" s="79"/>
      <c r="I463" s="40"/>
      <c r="S463" s="74">
        <f t="shared" ca="1" si="232"/>
        <v>1105</v>
      </c>
      <c r="T463" s="74"/>
      <c r="U463" s="40">
        <f t="shared" si="233"/>
        <v>5</v>
      </c>
      <c r="V463" s="2">
        <f t="shared" ca="1" si="201"/>
        <v>1105</v>
      </c>
    </row>
    <row r="464" spans="1:22" s="2" customFormat="1" x14ac:dyDescent="0.3">
      <c r="A464" s="75">
        <f t="shared" ca="1" si="231"/>
        <v>1106</v>
      </c>
      <c r="B464" s="75"/>
      <c r="C464" s="21" t="s">
        <v>175</v>
      </c>
      <c r="D464" s="21">
        <f>69.28*10.764</f>
        <v>745.72991999999999</v>
      </c>
      <c r="E464" s="21">
        <v>0</v>
      </c>
      <c r="F464" s="21">
        <v>1228</v>
      </c>
      <c r="G464" s="81"/>
      <c r="H464" s="83"/>
      <c r="I464" s="40"/>
      <c r="S464" s="74">
        <f t="shared" ca="1" si="232"/>
        <v>1106</v>
      </c>
      <c r="T464" s="74"/>
      <c r="U464" s="40">
        <f>U463+1</f>
        <v>6</v>
      </c>
      <c r="V464" s="2">
        <f t="shared" ca="1" si="201"/>
        <v>1106</v>
      </c>
    </row>
    <row r="465" spans="1:22" s="2" customFormat="1" x14ac:dyDescent="0.3">
      <c r="A465" s="85" t="s">
        <v>197</v>
      </c>
      <c r="B465" s="86"/>
      <c r="C465" s="86"/>
      <c r="D465" s="86"/>
      <c r="E465" s="86"/>
      <c r="F465" s="86"/>
      <c r="G465" s="86"/>
      <c r="H465" s="87"/>
      <c r="I465" s="40"/>
      <c r="S465" s="74"/>
      <c r="T465" s="74"/>
      <c r="V465" s="2" t="str">
        <f>LEFT(A465,SUM(LEN(A465)-LEN(SUBSTITUTE(A465,{"0","1","2","3","4","5","6","7","8","9"},""))))</f>
        <v>12</v>
      </c>
    </row>
    <row r="466" spans="1:22" s="2" customFormat="1" x14ac:dyDescent="0.3">
      <c r="A466" s="75">
        <f t="shared" ref="A466:A471" ca="1" si="234">S466</f>
        <v>1201</v>
      </c>
      <c r="B466" s="75"/>
      <c r="C466" s="21" t="s">
        <v>175</v>
      </c>
      <c r="D466" s="21">
        <f>69.35*10.764</f>
        <v>746.48339999999985</v>
      </c>
      <c r="E466" s="21">
        <v>0</v>
      </c>
      <c r="F466" s="21">
        <v>1228</v>
      </c>
      <c r="G466" s="76" t="str">
        <f>A465</f>
        <v xml:space="preserve">12th Floor </v>
      </c>
      <c r="H466" s="77"/>
      <c r="I466" s="40"/>
      <c r="S466" s="74">
        <f t="shared" ref="S466:S471" ca="1" si="235">V466</f>
        <v>1201</v>
      </c>
      <c r="T466" s="74"/>
      <c r="U466" s="40">
        <v>1</v>
      </c>
      <c r="V466" s="2">
        <f ca="1">(SUMPRODUCT(MID(0&amp;V465, LARGE(INDEX(ISNUMBER(--MID(V465, ROW(INDIRECT("1:"&amp;LEN(V465))), 1)) * ROW(INDIRECT("1:"&amp;LEN(V465))), 0), ROW(INDIRECT("1:"&amp;LEN(V465))))+1, 1) * 10^ROW(INDIRECT("1:"&amp;LEN(V465)))/10))*U466*100+1</f>
        <v>1201</v>
      </c>
    </row>
    <row r="467" spans="1:22" s="2" customFormat="1" x14ac:dyDescent="0.3">
      <c r="A467" s="75">
        <f t="shared" ca="1" si="234"/>
        <v>1202</v>
      </c>
      <c r="B467" s="75"/>
      <c r="C467" s="21" t="s">
        <v>176</v>
      </c>
      <c r="D467" s="21">
        <f>42.42*10.764</f>
        <v>456.60888</v>
      </c>
      <c r="E467" s="21">
        <v>0</v>
      </c>
      <c r="F467" s="21">
        <v>748</v>
      </c>
      <c r="G467" s="78"/>
      <c r="H467" s="79"/>
      <c r="I467" s="40"/>
      <c r="S467" s="74">
        <f t="shared" ca="1" si="235"/>
        <v>1202</v>
      </c>
      <c r="T467" s="74"/>
      <c r="U467" s="40">
        <f>U466+1</f>
        <v>2</v>
      </c>
      <c r="V467" s="2">
        <f ca="1">V466+1</f>
        <v>1202</v>
      </c>
    </row>
    <row r="468" spans="1:22" s="2" customFormat="1" x14ac:dyDescent="0.3">
      <c r="A468" s="75">
        <f t="shared" ca="1" si="234"/>
        <v>1203</v>
      </c>
      <c r="B468" s="75"/>
      <c r="C468" s="21" t="s">
        <v>176</v>
      </c>
      <c r="D468" s="21">
        <f>42.97*10.764</f>
        <v>462.52907999999996</v>
      </c>
      <c r="E468" s="21">
        <v>0</v>
      </c>
      <c r="F468" s="21">
        <v>758</v>
      </c>
      <c r="G468" s="78"/>
      <c r="H468" s="79"/>
      <c r="I468" s="40"/>
      <c r="S468" s="74">
        <f t="shared" ca="1" si="235"/>
        <v>1203</v>
      </c>
      <c r="T468" s="74"/>
      <c r="U468" s="40">
        <f>U467+1</f>
        <v>3</v>
      </c>
      <c r="V468" s="2">
        <f ca="1">V467+1</f>
        <v>1203</v>
      </c>
    </row>
    <row r="469" spans="1:22" s="2" customFormat="1" x14ac:dyDescent="0.3">
      <c r="A469" s="75">
        <f t="shared" ca="1" si="234"/>
        <v>1204</v>
      </c>
      <c r="B469" s="75"/>
      <c r="C469" s="21" t="s">
        <v>176</v>
      </c>
      <c r="D469" s="21">
        <f>43.17*10.764</f>
        <v>464.68187999999998</v>
      </c>
      <c r="E469" s="21">
        <v>0</v>
      </c>
      <c r="F469" s="21">
        <v>758</v>
      </c>
      <c r="G469" s="78"/>
      <c r="H469" s="79"/>
      <c r="I469" s="40"/>
      <c r="S469" s="74">
        <f t="shared" ca="1" si="235"/>
        <v>1204</v>
      </c>
      <c r="T469" s="74"/>
      <c r="U469" s="40">
        <f t="shared" ref="U469:U470" si="236">U468+1</f>
        <v>4</v>
      </c>
      <c r="V469" s="2">
        <f t="shared" ca="1" si="201"/>
        <v>1204</v>
      </c>
    </row>
    <row r="470" spans="1:22" s="2" customFormat="1" x14ac:dyDescent="0.3">
      <c r="A470" s="75">
        <f t="shared" ca="1" si="234"/>
        <v>1205</v>
      </c>
      <c r="B470" s="75"/>
      <c r="C470" s="21" t="s">
        <v>176</v>
      </c>
      <c r="D470" s="21">
        <f>42.45*10.764</f>
        <v>456.93180000000001</v>
      </c>
      <c r="E470" s="21">
        <v>0</v>
      </c>
      <c r="F470" s="21">
        <v>748</v>
      </c>
      <c r="G470" s="78"/>
      <c r="H470" s="79"/>
      <c r="I470" s="40"/>
      <c r="S470" s="74">
        <f t="shared" ca="1" si="235"/>
        <v>1205</v>
      </c>
      <c r="T470" s="74"/>
      <c r="U470" s="40">
        <f t="shared" si="236"/>
        <v>5</v>
      </c>
      <c r="V470" s="2">
        <f t="shared" ca="1" si="201"/>
        <v>1205</v>
      </c>
    </row>
    <row r="471" spans="1:22" s="2" customFormat="1" x14ac:dyDescent="0.3">
      <c r="A471" s="75">
        <f t="shared" ca="1" si="234"/>
        <v>1206</v>
      </c>
      <c r="B471" s="75"/>
      <c r="C471" s="21" t="s">
        <v>175</v>
      </c>
      <c r="D471" s="21">
        <f>69.28*10.764</f>
        <v>745.72991999999999</v>
      </c>
      <c r="E471" s="21">
        <v>0</v>
      </c>
      <c r="F471" s="21">
        <v>1228</v>
      </c>
      <c r="G471" s="81"/>
      <c r="H471" s="83"/>
      <c r="I471" s="40"/>
      <c r="S471" s="74">
        <f t="shared" ca="1" si="235"/>
        <v>1206</v>
      </c>
      <c r="T471" s="74"/>
      <c r="U471" s="40">
        <f>U470+1</f>
        <v>6</v>
      </c>
      <c r="V471" s="2">
        <f t="shared" ca="1" si="201"/>
        <v>1206</v>
      </c>
    </row>
    <row r="472" spans="1:22" s="2" customFormat="1" ht="15.75" customHeight="1" x14ac:dyDescent="0.3">
      <c r="A472" s="85" t="s">
        <v>199</v>
      </c>
      <c r="B472" s="86"/>
      <c r="C472" s="86"/>
      <c r="D472" s="86"/>
      <c r="E472" s="86"/>
      <c r="F472" s="86"/>
      <c r="G472" s="86"/>
      <c r="H472" s="87"/>
      <c r="I472" s="40"/>
      <c r="S472" s="74"/>
      <c r="T472" s="74"/>
      <c r="V472" s="2" t="str">
        <f>LEFT(A472,SUM(LEN(A472)-LEN(SUBSTITUTE(A472,{"0","1","2","3","4","5","6","7","8","9"},""))))</f>
        <v>13</v>
      </c>
    </row>
    <row r="473" spans="1:22" s="2" customFormat="1" ht="15.75" customHeight="1" x14ac:dyDescent="0.3">
      <c r="A473" s="75">
        <f t="shared" ref="A473:A478" ca="1" si="237">S473</f>
        <v>1301</v>
      </c>
      <c r="B473" s="75"/>
      <c r="C473" s="21" t="s">
        <v>175</v>
      </c>
      <c r="D473" s="21">
        <f>69.35*10.764</f>
        <v>746.48339999999985</v>
      </c>
      <c r="E473" s="21">
        <v>0</v>
      </c>
      <c r="F473" s="21">
        <v>1228</v>
      </c>
      <c r="G473" s="76" t="str">
        <f>A472</f>
        <v>13th Floor (Part Refuge Area)</v>
      </c>
      <c r="H473" s="77"/>
      <c r="I473" s="40"/>
      <c r="S473" s="74">
        <f t="shared" ref="S473:S478" ca="1" si="238">V473</f>
        <v>1301</v>
      </c>
      <c r="T473" s="74"/>
      <c r="U473" s="40">
        <v>1</v>
      </c>
      <c r="V473" s="2">
        <f ca="1">(SUMPRODUCT(MID(0&amp;V472, LARGE(INDEX(ISNUMBER(--MID(V472, ROW(INDIRECT("1:"&amp;LEN(V472))), 1)) * ROW(INDIRECT("1:"&amp;LEN(V472))), 0), ROW(INDIRECT("1:"&amp;LEN(V472))))+1, 1) * 10^ROW(INDIRECT("1:"&amp;LEN(V472)))/10))*U473*100+1</f>
        <v>1301</v>
      </c>
    </row>
    <row r="474" spans="1:22" s="2" customFormat="1" ht="15.75" customHeight="1" x14ac:dyDescent="0.3">
      <c r="A474" s="75">
        <f t="shared" ca="1" si="237"/>
        <v>1302</v>
      </c>
      <c r="B474" s="75"/>
      <c r="C474" s="21" t="s">
        <v>176</v>
      </c>
      <c r="D474" s="21">
        <f>42.42*10.764</f>
        <v>456.60888</v>
      </c>
      <c r="E474" s="21">
        <v>0</v>
      </c>
      <c r="F474" s="21">
        <v>748</v>
      </c>
      <c r="G474" s="78"/>
      <c r="H474" s="79"/>
      <c r="I474" s="40"/>
      <c r="S474" s="74">
        <f t="shared" ca="1" si="238"/>
        <v>1302</v>
      </c>
      <c r="T474" s="74"/>
      <c r="U474" s="40">
        <f>U473+1</f>
        <v>2</v>
      </c>
      <c r="V474" s="2">
        <f ca="1">V473+1</f>
        <v>1302</v>
      </c>
    </row>
    <row r="475" spans="1:22" s="2" customFormat="1" ht="15.75" customHeight="1" x14ac:dyDescent="0.3">
      <c r="A475" s="75">
        <f t="shared" ca="1" si="237"/>
        <v>1303</v>
      </c>
      <c r="B475" s="75"/>
      <c r="C475" s="21" t="s">
        <v>176</v>
      </c>
      <c r="D475" s="21">
        <f>42.97*10.764</f>
        <v>462.52907999999996</v>
      </c>
      <c r="E475" s="21">
        <v>0</v>
      </c>
      <c r="F475" s="21">
        <v>758</v>
      </c>
      <c r="G475" s="78"/>
      <c r="H475" s="79"/>
      <c r="I475" s="40"/>
      <c r="S475" s="74">
        <f t="shared" ca="1" si="238"/>
        <v>1303</v>
      </c>
      <c r="T475" s="74"/>
      <c r="U475" s="40">
        <f>U474+1</f>
        <v>3</v>
      </c>
      <c r="V475" s="2">
        <f ca="1">V474+1</f>
        <v>1303</v>
      </c>
    </row>
    <row r="476" spans="1:22" s="2" customFormat="1" ht="15.75" customHeight="1" x14ac:dyDescent="0.3">
      <c r="A476" s="75">
        <f t="shared" ca="1" si="237"/>
        <v>1304</v>
      </c>
      <c r="B476" s="75"/>
      <c r="C476" s="67" t="s">
        <v>185</v>
      </c>
      <c r="D476" s="68"/>
      <c r="E476" s="68"/>
      <c r="F476" s="69"/>
      <c r="G476" s="78"/>
      <c r="H476" s="79"/>
      <c r="I476" s="40"/>
      <c r="S476" s="74">
        <f t="shared" ca="1" si="238"/>
        <v>1304</v>
      </c>
      <c r="T476" s="74"/>
      <c r="U476" s="40">
        <f t="shared" ref="U476:U477" si="239">U475+1</f>
        <v>4</v>
      </c>
      <c r="V476" s="2">
        <f t="shared" ca="1" si="201"/>
        <v>1304</v>
      </c>
    </row>
    <row r="477" spans="1:22" s="2" customFormat="1" ht="15.75" customHeight="1" x14ac:dyDescent="0.3">
      <c r="A477" s="75">
        <f t="shared" ca="1" si="237"/>
        <v>1305</v>
      </c>
      <c r="B477" s="75"/>
      <c r="C477" s="21" t="s">
        <v>176</v>
      </c>
      <c r="D477" s="21">
        <f>42.8*10.764</f>
        <v>460.69919999999996</v>
      </c>
      <c r="E477" s="21">
        <v>0</v>
      </c>
      <c r="F477" s="21">
        <v>748</v>
      </c>
      <c r="G477" s="78"/>
      <c r="H477" s="79"/>
      <c r="I477" s="40"/>
      <c r="S477" s="74">
        <f t="shared" ca="1" si="238"/>
        <v>1305</v>
      </c>
      <c r="T477" s="74"/>
      <c r="U477" s="40">
        <f t="shared" si="239"/>
        <v>5</v>
      </c>
      <c r="V477" s="2">
        <f t="shared" ca="1" si="201"/>
        <v>1305</v>
      </c>
    </row>
    <row r="478" spans="1:22" s="2" customFormat="1" ht="15.75" customHeight="1" x14ac:dyDescent="0.3">
      <c r="A478" s="75">
        <f t="shared" ca="1" si="237"/>
        <v>1306</v>
      </c>
      <c r="B478" s="75"/>
      <c r="C478" s="21" t="s">
        <v>175</v>
      </c>
      <c r="D478" s="21">
        <f>69.22*10.764</f>
        <v>745.08407999999997</v>
      </c>
      <c r="E478" s="21">
        <v>0</v>
      </c>
      <c r="F478" s="21">
        <v>1228</v>
      </c>
      <c r="G478" s="81"/>
      <c r="H478" s="83"/>
      <c r="I478" s="40"/>
      <c r="S478" s="74">
        <f t="shared" ca="1" si="238"/>
        <v>1306</v>
      </c>
      <c r="T478" s="74"/>
      <c r="U478" s="40">
        <f>U477+1</f>
        <v>6</v>
      </c>
      <c r="V478" s="2">
        <f t="shared" ca="1" si="201"/>
        <v>1306</v>
      </c>
    </row>
    <row r="479" spans="1:22" s="2" customFormat="1" x14ac:dyDescent="0.3">
      <c r="A479" s="85" t="s">
        <v>200</v>
      </c>
      <c r="B479" s="86"/>
      <c r="C479" s="86"/>
      <c r="D479" s="86"/>
      <c r="E479" s="86"/>
      <c r="F479" s="86"/>
      <c r="G479" s="86"/>
      <c r="H479" s="87"/>
      <c r="I479" s="40"/>
      <c r="S479" s="74"/>
      <c r="T479" s="74"/>
      <c r="V479" s="2" t="str">
        <f>LEFT(A479,SUM(LEN(A479)-LEN(SUBSTITUTE(A479,{"0","1","2","3","4","5","6","7","8","9"},""))))</f>
        <v>14</v>
      </c>
    </row>
    <row r="480" spans="1:22" s="2" customFormat="1" x14ac:dyDescent="0.3">
      <c r="A480" s="75">
        <f t="shared" ref="A480:A485" ca="1" si="240">S480</f>
        <v>1401</v>
      </c>
      <c r="B480" s="75"/>
      <c r="C480" s="21" t="s">
        <v>175</v>
      </c>
      <c r="D480" s="21">
        <f>69.35*10.764</f>
        <v>746.48339999999985</v>
      </c>
      <c r="E480" s="21">
        <v>0</v>
      </c>
      <c r="F480" s="21">
        <v>1228</v>
      </c>
      <c r="G480" s="76" t="str">
        <f>A479</f>
        <v xml:space="preserve">14th Floor </v>
      </c>
      <c r="H480" s="77"/>
      <c r="I480" s="40"/>
      <c r="S480" s="74">
        <f t="shared" ref="S480:S485" ca="1" si="241">V480</f>
        <v>1401</v>
      </c>
      <c r="T480" s="74"/>
      <c r="U480" s="40">
        <v>1</v>
      </c>
      <c r="V480" s="2">
        <f ca="1">(SUMPRODUCT(MID(0&amp;V479, LARGE(INDEX(ISNUMBER(--MID(V479, ROW(INDIRECT("1:"&amp;LEN(V479))), 1)) * ROW(INDIRECT("1:"&amp;LEN(V479))), 0), ROW(INDIRECT("1:"&amp;LEN(V479))))+1, 1) * 10^ROW(INDIRECT("1:"&amp;LEN(V479)))/10))*U480*100+1</f>
        <v>1401</v>
      </c>
    </row>
    <row r="481" spans="1:22" s="2" customFormat="1" x14ac:dyDescent="0.3">
      <c r="A481" s="75">
        <f t="shared" ca="1" si="240"/>
        <v>1402</v>
      </c>
      <c r="B481" s="75"/>
      <c r="C481" s="21" t="s">
        <v>176</v>
      </c>
      <c r="D481" s="21">
        <f>42.42*10.764</f>
        <v>456.60888</v>
      </c>
      <c r="E481" s="21">
        <v>0</v>
      </c>
      <c r="F481" s="21">
        <v>748</v>
      </c>
      <c r="G481" s="78"/>
      <c r="H481" s="79"/>
      <c r="I481" s="40"/>
      <c r="S481" s="74">
        <f t="shared" ca="1" si="241"/>
        <v>1402</v>
      </c>
      <c r="T481" s="74"/>
      <c r="U481" s="40">
        <f>U480+1</f>
        <v>2</v>
      </c>
      <c r="V481" s="2">
        <f ca="1">V480+1</f>
        <v>1402</v>
      </c>
    </row>
    <row r="482" spans="1:22" s="2" customFormat="1" x14ac:dyDescent="0.3">
      <c r="A482" s="75">
        <f t="shared" ca="1" si="240"/>
        <v>1403</v>
      </c>
      <c r="B482" s="75"/>
      <c r="C482" s="21" t="s">
        <v>176</v>
      </c>
      <c r="D482" s="21">
        <f>42.97*10.764</f>
        <v>462.52907999999996</v>
      </c>
      <c r="E482" s="21">
        <v>0</v>
      </c>
      <c r="F482" s="21">
        <v>758</v>
      </c>
      <c r="G482" s="78"/>
      <c r="H482" s="79"/>
      <c r="I482" s="40"/>
      <c r="S482" s="74">
        <f t="shared" ca="1" si="241"/>
        <v>1403</v>
      </c>
      <c r="T482" s="74"/>
      <c r="U482" s="40">
        <f>U481+1</f>
        <v>3</v>
      </c>
      <c r="V482" s="2">
        <f ca="1">V481+1</f>
        <v>1403</v>
      </c>
    </row>
    <row r="483" spans="1:22" s="2" customFormat="1" x14ac:dyDescent="0.3">
      <c r="A483" s="75">
        <f t="shared" ca="1" si="240"/>
        <v>1404</v>
      </c>
      <c r="B483" s="75"/>
      <c r="C483" s="21" t="s">
        <v>176</v>
      </c>
      <c r="D483" s="21">
        <f>43.17*10.764</f>
        <v>464.68187999999998</v>
      </c>
      <c r="E483" s="21">
        <v>0</v>
      </c>
      <c r="F483" s="21">
        <v>758</v>
      </c>
      <c r="G483" s="78"/>
      <c r="H483" s="79"/>
      <c r="I483" s="40"/>
      <c r="S483" s="74">
        <f t="shared" ca="1" si="241"/>
        <v>1404</v>
      </c>
      <c r="T483" s="74"/>
      <c r="U483" s="40">
        <f t="shared" ref="U483:U484" si="242">U482+1</f>
        <v>4</v>
      </c>
      <c r="V483" s="2">
        <f t="shared" ca="1" si="201"/>
        <v>1404</v>
      </c>
    </row>
    <row r="484" spans="1:22" s="2" customFormat="1" x14ac:dyDescent="0.3">
      <c r="A484" s="75">
        <f t="shared" ca="1" si="240"/>
        <v>1405</v>
      </c>
      <c r="B484" s="75"/>
      <c r="C484" s="21" t="s">
        <v>176</v>
      </c>
      <c r="D484" s="21">
        <f>42.45*10.764</f>
        <v>456.93180000000001</v>
      </c>
      <c r="E484" s="21">
        <v>0</v>
      </c>
      <c r="F484" s="21">
        <v>748</v>
      </c>
      <c r="G484" s="78"/>
      <c r="H484" s="79"/>
      <c r="I484" s="40"/>
      <c r="S484" s="74">
        <f t="shared" ca="1" si="241"/>
        <v>1405</v>
      </c>
      <c r="T484" s="74"/>
      <c r="U484" s="40">
        <f t="shared" si="242"/>
        <v>5</v>
      </c>
      <c r="V484" s="2">
        <f t="shared" ca="1" si="201"/>
        <v>1405</v>
      </c>
    </row>
    <row r="485" spans="1:22" s="2" customFormat="1" x14ac:dyDescent="0.3">
      <c r="A485" s="75">
        <f t="shared" ca="1" si="240"/>
        <v>1406</v>
      </c>
      <c r="B485" s="75"/>
      <c r="C485" s="21" t="s">
        <v>175</v>
      </c>
      <c r="D485" s="21">
        <f>69.28*10.764</f>
        <v>745.72991999999999</v>
      </c>
      <c r="E485" s="21">
        <v>0</v>
      </c>
      <c r="F485" s="21">
        <v>1228</v>
      </c>
      <c r="G485" s="81"/>
      <c r="H485" s="83"/>
      <c r="I485" s="40"/>
      <c r="S485" s="74">
        <f t="shared" ca="1" si="241"/>
        <v>1406</v>
      </c>
      <c r="T485" s="74"/>
      <c r="U485" s="40">
        <f>U484+1</f>
        <v>6</v>
      </c>
      <c r="V485" s="2">
        <f t="shared" ca="1" si="201"/>
        <v>1406</v>
      </c>
    </row>
    <row r="486" spans="1:22" s="2" customFormat="1" x14ac:dyDescent="0.3">
      <c r="A486" s="85" t="s">
        <v>203</v>
      </c>
      <c r="B486" s="86"/>
      <c r="C486" s="86"/>
      <c r="D486" s="86"/>
      <c r="E486" s="86"/>
      <c r="F486" s="86"/>
      <c r="G486" s="86"/>
      <c r="H486" s="87"/>
      <c r="I486" s="40"/>
      <c r="S486" s="74"/>
      <c r="T486" s="74"/>
      <c r="V486" s="2" t="str">
        <f>LEFT(A486,SUM(LEN(A486)-LEN(SUBSTITUTE(A486,{"0","1","2","3","4","5","6","7","8","9"},""))))</f>
        <v>15</v>
      </c>
    </row>
    <row r="487" spans="1:22" s="2" customFormat="1" x14ac:dyDescent="0.3">
      <c r="A487" s="75">
        <f t="shared" ref="A487:A492" ca="1" si="243">S487</f>
        <v>1501</v>
      </c>
      <c r="B487" s="75"/>
      <c r="C487" s="21" t="s">
        <v>175</v>
      </c>
      <c r="D487" s="21">
        <f>69.35*10.764</f>
        <v>746.48339999999985</v>
      </c>
      <c r="E487" s="21">
        <v>0</v>
      </c>
      <c r="F487" s="21">
        <v>1228</v>
      </c>
      <c r="G487" s="76" t="str">
        <f>A486</f>
        <v xml:space="preserve">15th Floor </v>
      </c>
      <c r="H487" s="77"/>
      <c r="I487" s="40"/>
      <c r="S487" s="74">
        <f t="shared" ref="S487:S492" ca="1" si="244">V487</f>
        <v>1501</v>
      </c>
      <c r="T487" s="74"/>
      <c r="U487" s="40">
        <v>1</v>
      </c>
      <c r="V487" s="2">
        <f ca="1">(SUMPRODUCT(MID(0&amp;V486, LARGE(INDEX(ISNUMBER(--MID(V486, ROW(INDIRECT("1:"&amp;LEN(V486))), 1)) * ROW(INDIRECT("1:"&amp;LEN(V486))), 0), ROW(INDIRECT("1:"&amp;LEN(V486))))+1, 1) * 10^ROW(INDIRECT("1:"&amp;LEN(V486)))/10))*U487*100+1</f>
        <v>1501</v>
      </c>
    </row>
    <row r="488" spans="1:22" s="2" customFormat="1" x14ac:dyDescent="0.3">
      <c r="A488" s="75">
        <f t="shared" ca="1" si="243"/>
        <v>1502</v>
      </c>
      <c r="B488" s="75"/>
      <c r="C488" s="21" t="s">
        <v>176</v>
      </c>
      <c r="D488" s="21">
        <f>42.42*10.764</f>
        <v>456.60888</v>
      </c>
      <c r="E488" s="21">
        <v>0</v>
      </c>
      <c r="F488" s="21">
        <v>748</v>
      </c>
      <c r="G488" s="78"/>
      <c r="H488" s="79"/>
      <c r="I488" s="40"/>
      <c r="S488" s="74">
        <f t="shared" ca="1" si="244"/>
        <v>1502</v>
      </c>
      <c r="T488" s="74"/>
      <c r="U488" s="40">
        <f>U487+1</f>
        <v>2</v>
      </c>
      <c r="V488" s="2">
        <f ca="1">V487+1</f>
        <v>1502</v>
      </c>
    </row>
    <row r="489" spans="1:22" s="2" customFormat="1" x14ac:dyDescent="0.3">
      <c r="A489" s="75">
        <f t="shared" ca="1" si="243"/>
        <v>1503</v>
      </c>
      <c r="B489" s="75"/>
      <c r="C489" s="21" t="s">
        <v>176</v>
      </c>
      <c r="D489" s="21">
        <f>42.97*10.764</f>
        <v>462.52907999999996</v>
      </c>
      <c r="E489" s="21">
        <v>0</v>
      </c>
      <c r="F489" s="21">
        <v>758</v>
      </c>
      <c r="G489" s="78"/>
      <c r="H489" s="79"/>
      <c r="I489" s="40"/>
      <c r="S489" s="74">
        <f t="shared" ca="1" si="244"/>
        <v>1503</v>
      </c>
      <c r="T489" s="74"/>
      <c r="U489" s="40">
        <f>U488+1</f>
        <v>3</v>
      </c>
      <c r="V489" s="2">
        <f ca="1">V488+1</f>
        <v>1503</v>
      </c>
    </row>
    <row r="490" spans="1:22" s="2" customFormat="1" x14ac:dyDescent="0.3">
      <c r="A490" s="75">
        <f t="shared" ca="1" si="243"/>
        <v>1504</v>
      </c>
      <c r="B490" s="75"/>
      <c r="C490" s="21" t="s">
        <v>176</v>
      </c>
      <c r="D490" s="21">
        <f>43.17*10.764</f>
        <v>464.68187999999998</v>
      </c>
      <c r="E490" s="21">
        <v>0</v>
      </c>
      <c r="F490" s="21">
        <v>758</v>
      </c>
      <c r="G490" s="78"/>
      <c r="H490" s="79"/>
      <c r="I490" s="40"/>
      <c r="S490" s="74">
        <f t="shared" ca="1" si="244"/>
        <v>1504</v>
      </c>
      <c r="T490" s="74"/>
      <c r="U490" s="40">
        <f t="shared" ref="U490:U491" si="245">U489+1</f>
        <v>4</v>
      </c>
      <c r="V490" s="2">
        <f t="shared" ca="1" si="201"/>
        <v>1504</v>
      </c>
    </row>
    <row r="491" spans="1:22" s="2" customFormat="1" x14ac:dyDescent="0.3">
      <c r="A491" s="75">
        <f t="shared" ca="1" si="243"/>
        <v>1505</v>
      </c>
      <c r="B491" s="75"/>
      <c r="C491" s="21" t="s">
        <v>176</v>
      </c>
      <c r="D491" s="21">
        <f>42.45*10.764</f>
        <v>456.93180000000001</v>
      </c>
      <c r="E491" s="21">
        <v>0</v>
      </c>
      <c r="F491" s="21">
        <v>748</v>
      </c>
      <c r="G491" s="78"/>
      <c r="H491" s="79"/>
      <c r="I491" s="40"/>
      <c r="S491" s="74">
        <f t="shared" ca="1" si="244"/>
        <v>1505</v>
      </c>
      <c r="T491" s="74"/>
      <c r="U491" s="40">
        <f t="shared" si="245"/>
        <v>5</v>
      </c>
      <c r="V491" s="2">
        <f t="shared" ca="1" si="201"/>
        <v>1505</v>
      </c>
    </row>
    <row r="492" spans="1:22" s="2" customFormat="1" x14ac:dyDescent="0.3">
      <c r="A492" s="75">
        <f t="shared" ca="1" si="243"/>
        <v>1506</v>
      </c>
      <c r="B492" s="75"/>
      <c r="C492" s="21" t="s">
        <v>175</v>
      </c>
      <c r="D492" s="21">
        <f>69.28*10.764</f>
        <v>745.72991999999999</v>
      </c>
      <c r="E492" s="21">
        <v>0</v>
      </c>
      <c r="F492" s="21">
        <v>1228</v>
      </c>
      <c r="G492" s="81"/>
      <c r="H492" s="83"/>
      <c r="I492" s="40"/>
      <c r="S492" s="74">
        <f t="shared" ca="1" si="244"/>
        <v>1506</v>
      </c>
      <c r="T492" s="74"/>
      <c r="U492" s="40">
        <f>U491+1</f>
        <v>6</v>
      </c>
      <c r="V492" s="2">
        <f t="shared" ca="1" si="201"/>
        <v>1506</v>
      </c>
    </row>
    <row r="493" spans="1:22" s="2" customFormat="1" x14ac:dyDescent="0.3">
      <c r="A493" s="85" t="s">
        <v>204</v>
      </c>
      <c r="B493" s="86"/>
      <c r="C493" s="86"/>
      <c r="D493" s="86"/>
      <c r="E493" s="86"/>
      <c r="F493" s="86"/>
      <c r="G493" s="86"/>
      <c r="H493" s="87"/>
      <c r="I493" s="40"/>
      <c r="S493" s="74"/>
      <c r="T493" s="74"/>
      <c r="V493" s="2" t="str">
        <f>LEFT(A493,SUM(LEN(A493)-LEN(SUBSTITUTE(A493,{"0","1","2","3","4","5","6","7","8","9"},""))))</f>
        <v>16</v>
      </c>
    </row>
    <row r="494" spans="1:22" s="2" customFormat="1" x14ac:dyDescent="0.3">
      <c r="A494" s="75">
        <f t="shared" ref="A494:A499" ca="1" si="246">S494</f>
        <v>1601</v>
      </c>
      <c r="B494" s="75"/>
      <c r="C494" s="21" t="s">
        <v>175</v>
      </c>
      <c r="D494" s="21">
        <f>69.35*10.764</f>
        <v>746.48339999999985</v>
      </c>
      <c r="E494" s="21">
        <v>0</v>
      </c>
      <c r="F494" s="21">
        <v>1228</v>
      </c>
      <c r="G494" s="76" t="str">
        <f>A493</f>
        <v xml:space="preserve">16th Floor </v>
      </c>
      <c r="H494" s="77"/>
      <c r="I494" s="40"/>
      <c r="S494" s="74">
        <f t="shared" ref="S494:S499" ca="1" si="247">V494</f>
        <v>1601</v>
      </c>
      <c r="T494" s="74"/>
      <c r="U494" s="40">
        <v>1</v>
      </c>
      <c r="V494" s="2">
        <f ca="1">(SUMPRODUCT(MID(0&amp;V493, LARGE(INDEX(ISNUMBER(--MID(V493, ROW(INDIRECT("1:"&amp;LEN(V493))), 1)) * ROW(INDIRECT("1:"&amp;LEN(V493))), 0), ROW(INDIRECT("1:"&amp;LEN(V493))))+1, 1) * 10^ROW(INDIRECT("1:"&amp;LEN(V493)))/10))*U494*100+1</f>
        <v>1601</v>
      </c>
    </row>
    <row r="495" spans="1:22" s="2" customFormat="1" x14ac:dyDescent="0.3">
      <c r="A495" s="75">
        <f t="shared" ca="1" si="246"/>
        <v>1602</v>
      </c>
      <c r="B495" s="75"/>
      <c r="C495" s="21" t="s">
        <v>176</v>
      </c>
      <c r="D495" s="21">
        <f>42.42*10.764</f>
        <v>456.60888</v>
      </c>
      <c r="E495" s="21">
        <v>0</v>
      </c>
      <c r="F495" s="21">
        <v>748</v>
      </c>
      <c r="G495" s="78"/>
      <c r="H495" s="79"/>
      <c r="I495" s="40"/>
      <c r="S495" s="74">
        <f t="shared" ca="1" si="247"/>
        <v>1602</v>
      </c>
      <c r="T495" s="74"/>
      <c r="U495" s="40">
        <f>U494+1</f>
        <v>2</v>
      </c>
      <c r="V495" s="2">
        <f ca="1">V494+1</f>
        <v>1602</v>
      </c>
    </row>
    <row r="496" spans="1:22" s="2" customFormat="1" x14ac:dyDescent="0.3">
      <c r="A496" s="75">
        <f t="shared" ca="1" si="246"/>
        <v>1603</v>
      </c>
      <c r="B496" s="75"/>
      <c r="C496" s="21" t="s">
        <v>176</v>
      </c>
      <c r="D496" s="21">
        <f>42.97*10.764</f>
        <v>462.52907999999996</v>
      </c>
      <c r="E496" s="21">
        <v>0</v>
      </c>
      <c r="F496" s="21">
        <v>758</v>
      </c>
      <c r="G496" s="78"/>
      <c r="H496" s="79"/>
      <c r="I496" s="40"/>
      <c r="S496" s="74">
        <f t="shared" ca="1" si="247"/>
        <v>1603</v>
      </c>
      <c r="T496" s="74"/>
      <c r="U496" s="40">
        <f>U495+1</f>
        <v>3</v>
      </c>
      <c r="V496" s="2">
        <f ca="1">V495+1</f>
        <v>1603</v>
      </c>
    </row>
    <row r="497" spans="1:22" s="2" customFormat="1" x14ac:dyDescent="0.3">
      <c r="A497" s="75">
        <f t="shared" ca="1" si="246"/>
        <v>1604</v>
      </c>
      <c r="B497" s="75"/>
      <c r="C497" s="21" t="s">
        <v>176</v>
      </c>
      <c r="D497" s="21">
        <f>43.17*10.764</f>
        <v>464.68187999999998</v>
      </c>
      <c r="E497" s="21">
        <v>0</v>
      </c>
      <c r="F497" s="21">
        <v>758</v>
      </c>
      <c r="G497" s="78"/>
      <c r="H497" s="79"/>
      <c r="I497" s="40"/>
      <c r="S497" s="74">
        <f t="shared" ca="1" si="247"/>
        <v>1604</v>
      </c>
      <c r="T497" s="74"/>
      <c r="U497" s="40">
        <f t="shared" ref="U497:U498" si="248">U496+1</f>
        <v>4</v>
      </c>
      <c r="V497" s="2">
        <f t="shared" ca="1" si="201"/>
        <v>1604</v>
      </c>
    </row>
    <row r="498" spans="1:22" s="2" customFormat="1" x14ac:dyDescent="0.3">
      <c r="A498" s="75">
        <f t="shared" ca="1" si="246"/>
        <v>1605</v>
      </c>
      <c r="B498" s="75"/>
      <c r="C498" s="21" t="s">
        <v>176</v>
      </c>
      <c r="D498" s="21">
        <f>42.45*10.764</f>
        <v>456.93180000000001</v>
      </c>
      <c r="E498" s="21">
        <v>0</v>
      </c>
      <c r="F498" s="21">
        <v>748</v>
      </c>
      <c r="G498" s="78"/>
      <c r="H498" s="79"/>
      <c r="I498" s="40"/>
      <c r="S498" s="74">
        <f t="shared" ca="1" si="247"/>
        <v>1605</v>
      </c>
      <c r="T498" s="74"/>
      <c r="U498" s="40">
        <f t="shared" si="248"/>
        <v>5</v>
      </c>
      <c r="V498" s="2">
        <f t="shared" ca="1" si="201"/>
        <v>1605</v>
      </c>
    </row>
    <row r="499" spans="1:22" s="2" customFormat="1" x14ac:dyDescent="0.3">
      <c r="A499" s="75">
        <f t="shared" ca="1" si="246"/>
        <v>1606</v>
      </c>
      <c r="B499" s="75"/>
      <c r="C499" s="21" t="s">
        <v>175</v>
      </c>
      <c r="D499" s="21">
        <f>69.28*10.764</f>
        <v>745.72991999999999</v>
      </c>
      <c r="E499" s="21">
        <v>0</v>
      </c>
      <c r="F499" s="21">
        <v>1228</v>
      </c>
      <c r="G499" s="81"/>
      <c r="H499" s="83"/>
      <c r="I499" s="40"/>
      <c r="S499" s="74">
        <f t="shared" ca="1" si="247"/>
        <v>1606</v>
      </c>
      <c r="T499" s="74"/>
      <c r="U499" s="40">
        <f>U498+1</f>
        <v>6</v>
      </c>
      <c r="V499" s="2">
        <f t="shared" ca="1" si="201"/>
        <v>1606</v>
      </c>
    </row>
    <row r="500" spans="1:22" s="2" customFormat="1" x14ac:dyDescent="0.3">
      <c r="A500" s="105" t="s">
        <v>177</v>
      </c>
      <c r="B500" s="106"/>
      <c r="C500" s="106"/>
      <c r="D500" s="106"/>
      <c r="E500" s="106"/>
      <c r="F500" s="106"/>
      <c r="G500" s="106"/>
      <c r="H500" s="107"/>
      <c r="I500" s="40"/>
      <c r="S500" s="74"/>
      <c r="T500" s="74"/>
      <c r="V500" s="2" t="str">
        <f>LEFT(A500,SUM(LEN(A500)-LEN(SUBSTITUTE(A500,{"0","1","2","3","4","5","6","7","8","9"},""))))</f>
        <v/>
      </c>
    </row>
    <row r="501" spans="1:22" s="2" customFormat="1" ht="15.75" customHeight="1" x14ac:dyDescent="0.3">
      <c r="A501" s="85" t="s">
        <v>171</v>
      </c>
      <c r="B501" s="86"/>
      <c r="C501" s="86"/>
      <c r="D501" s="86"/>
      <c r="E501" s="86"/>
      <c r="F501" s="86"/>
      <c r="G501" s="86"/>
      <c r="H501" s="87"/>
    </row>
    <row r="502" spans="1:22" s="2" customFormat="1" ht="15.75" customHeight="1" x14ac:dyDescent="0.3">
      <c r="A502" s="85" t="s">
        <v>250</v>
      </c>
      <c r="B502" s="86"/>
      <c r="C502" s="86"/>
      <c r="D502" s="86"/>
      <c r="E502" s="86"/>
      <c r="F502" s="86"/>
      <c r="G502" s="86"/>
      <c r="H502" s="87"/>
    </row>
    <row r="503" spans="1:22" s="2" customFormat="1" ht="15.75" customHeight="1" x14ac:dyDescent="0.3">
      <c r="A503" s="85" t="s">
        <v>249</v>
      </c>
      <c r="B503" s="86"/>
      <c r="C503" s="86"/>
      <c r="D503" s="86"/>
      <c r="E503" s="86"/>
      <c r="F503" s="86"/>
      <c r="G503" s="86"/>
      <c r="H503" s="87"/>
    </row>
    <row r="504" spans="1:22" s="2" customFormat="1" ht="15.75" customHeight="1" x14ac:dyDescent="0.3">
      <c r="A504" s="85" t="s">
        <v>173</v>
      </c>
      <c r="B504" s="86"/>
      <c r="C504" s="86"/>
      <c r="D504" s="86"/>
      <c r="E504" s="86"/>
      <c r="F504" s="86"/>
      <c r="G504" s="86"/>
      <c r="H504" s="87"/>
      <c r="I504" s="40"/>
      <c r="S504" s="74"/>
      <c r="T504" s="74"/>
      <c r="V504" s="2" t="str">
        <f>LEFT(A504,SUM(LEN(A504)-LEN(SUBSTITUTE(A504,{"0","1","2","3","4","5","6","7","8","9"},""))))</f>
        <v>1</v>
      </c>
    </row>
    <row r="505" spans="1:22" s="2" customFormat="1" ht="15.75" customHeight="1" x14ac:dyDescent="0.3">
      <c r="A505" s="75">
        <f t="shared" ref="A505:A508" ca="1" si="249">S505</f>
        <v>101</v>
      </c>
      <c r="B505" s="75"/>
      <c r="C505" s="21" t="s">
        <v>176</v>
      </c>
      <c r="D505" s="21">
        <f>42.5*10.764</f>
        <v>457.46999999999997</v>
      </c>
      <c r="E505" s="21">
        <v>0</v>
      </c>
      <c r="F505" s="21">
        <v>749</v>
      </c>
      <c r="G505" s="76" t="str">
        <f>A504</f>
        <v>1st Floor for Residential</v>
      </c>
      <c r="H505" s="77"/>
      <c r="I505" s="40"/>
      <c r="S505" s="74">
        <f t="shared" ref="S505:S508" ca="1" si="250">V505</f>
        <v>101</v>
      </c>
      <c r="T505" s="74"/>
      <c r="U505" s="40">
        <v>1</v>
      </c>
      <c r="V505" s="2">
        <f ca="1">(SUMPRODUCT(MID(0&amp;V504, LARGE(INDEX(ISNUMBER(--MID(V504, ROW(INDIRECT("1:"&amp;LEN(V504))), 1)) * ROW(INDIRECT("1:"&amp;LEN(V504))), 0), ROW(INDIRECT("1:"&amp;LEN(V504))))+1, 1) * 10^ROW(INDIRECT("1:"&amp;LEN(V504)))/10))*U505*100+1</f>
        <v>101</v>
      </c>
    </row>
    <row r="506" spans="1:22" s="2" customFormat="1" ht="15.75" customHeight="1" x14ac:dyDescent="0.3">
      <c r="A506" s="75">
        <f t="shared" ca="1" si="249"/>
        <v>102</v>
      </c>
      <c r="B506" s="75"/>
      <c r="C506" s="21" t="s">
        <v>175</v>
      </c>
      <c r="D506" s="21">
        <f>69.88*10.764</f>
        <v>752.18831999999986</v>
      </c>
      <c r="E506" s="21">
        <v>0</v>
      </c>
      <c r="F506" s="21">
        <v>1233</v>
      </c>
      <c r="G506" s="78"/>
      <c r="H506" s="79"/>
      <c r="I506" s="40"/>
      <c r="S506" s="74">
        <f t="shared" ca="1" si="250"/>
        <v>102</v>
      </c>
      <c r="T506" s="74"/>
      <c r="U506" s="40">
        <f>U505+1</f>
        <v>2</v>
      </c>
      <c r="V506" s="2">
        <f ca="1">V505+1</f>
        <v>102</v>
      </c>
    </row>
    <row r="507" spans="1:22" s="2" customFormat="1" ht="15.75" customHeight="1" x14ac:dyDescent="0.3">
      <c r="A507" s="75">
        <f t="shared" ca="1" si="249"/>
        <v>103</v>
      </c>
      <c r="B507" s="75"/>
      <c r="C507" s="21" t="s">
        <v>175</v>
      </c>
      <c r="D507" s="21">
        <f>70.12*10.764</f>
        <v>754.77167999999995</v>
      </c>
      <c r="E507" s="21">
        <v>0</v>
      </c>
      <c r="F507" s="21">
        <v>1233</v>
      </c>
      <c r="G507" s="78"/>
      <c r="H507" s="79"/>
      <c r="I507" s="40"/>
      <c r="S507" s="74">
        <f t="shared" ca="1" si="250"/>
        <v>103</v>
      </c>
      <c r="T507" s="74"/>
      <c r="U507" s="40">
        <f>U506+1</f>
        <v>3</v>
      </c>
      <c r="V507" s="2">
        <f ca="1">V506+1</f>
        <v>103</v>
      </c>
    </row>
    <row r="508" spans="1:22" s="2" customFormat="1" ht="15.75" customHeight="1" x14ac:dyDescent="0.3">
      <c r="A508" s="75">
        <f t="shared" ca="1" si="249"/>
        <v>104</v>
      </c>
      <c r="B508" s="75"/>
      <c r="C508" s="21" t="s">
        <v>176</v>
      </c>
      <c r="D508" s="21">
        <f>42.32*10.764</f>
        <v>455.53247999999996</v>
      </c>
      <c r="E508" s="21">
        <v>0</v>
      </c>
      <c r="F508" s="21">
        <v>749</v>
      </c>
      <c r="G508" s="81"/>
      <c r="H508" s="83"/>
      <c r="I508" s="40"/>
      <c r="S508" s="74">
        <f t="shared" ca="1" si="250"/>
        <v>104</v>
      </c>
      <c r="T508" s="74"/>
      <c r="U508" s="40">
        <f t="shared" ref="U508" si="251">U507+1</f>
        <v>4</v>
      </c>
      <c r="V508" s="2">
        <f t="shared" ca="1" si="201"/>
        <v>104</v>
      </c>
    </row>
    <row r="509" spans="1:22" s="2" customFormat="1" x14ac:dyDescent="0.3">
      <c r="A509" s="85" t="s">
        <v>158</v>
      </c>
      <c r="B509" s="86"/>
      <c r="C509" s="86"/>
      <c r="D509" s="86"/>
      <c r="E509" s="86"/>
      <c r="F509" s="86"/>
      <c r="G509" s="86"/>
      <c r="H509" s="87"/>
      <c r="I509" s="40"/>
      <c r="S509" s="74"/>
      <c r="T509" s="74"/>
      <c r="V509" s="2" t="str">
        <f>LEFT(A509,SUM(LEN(A509)-LEN(SUBSTITUTE(A509,{"0","1","2","3","4","5","6","7","8","9"},""))))</f>
        <v>2</v>
      </c>
    </row>
    <row r="510" spans="1:22" s="2" customFormat="1" x14ac:dyDescent="0.3">
      <c r="A510" s="75">
        <f t="shared" ref="A510:A513" ca="1" si="252">S510</f>
        <v>201</v>
      </c>
      <c r="B510" s="75"/>
      <c r="C510" s="21" t="s">
        <v>176</v>
      </c>
      <c r="D510" s="21">
        <f>42.5*10.764</f>
        <v>457.46999999999997</v>
      </c>
      <c r="E510" s="21">
        <v>0</v>
      </c>
      <c r="F510" s="21">
        <v>749</v>
      </c>
      <c r="G510" s="76" t="str">
        <f>A509</f>
        <v>2nd Floor</v>
      </c>
      <c r="H510" s="77"/>
      <c r="I510" s="40"/>
      <c r="S510" s="74">
        <f t="shared" ref="S510:S513" ca="1" si="253">V510</f>
        <v>201</v>
      </c>
      <c r="T510" s="74"/>
      <c r="U510" s="40">
        <v>1</v>
      </c>
      <c r="V510" s="2">
        <f ca="1">(SUMPRODUCT(MID(0&amp;V509, LARGE(INDEX(ISNUMBER(--MID(V509, ROW(INDIRECT("1:"&amp;LEN(V509))), 1)) * ROW(INDIRECT("1:"&amp;LEN(V509))), 0), ROW(INDIRECT("1:"&amp;LEN(V509))))+1, 1) * 10^ROW(INDIRECT("1:"&amp;LEN(V509)))/10))*U510*100+1</f>
        <v>201</v>
      </c>
    </row>
    <row r="511" spans="1:22" s="2" customFormat="1" x14ac:dyDescent="0.3">
      <c r="A511" s="75">
        <f t="shared" ca="1" si="252"/>
        <v>202</v>
      </c>
      <c r="B511" s="75"/>
      <c r="C511" s="21" t="s">
        <v>175</v>
      </c>
      <c r="D511" s="21">
        <f>69.88*10.764</f>
        <v>752.18831999999986</v>
      </c>
      <c r="E511" s="21">
        <v>0</v>
      </c>
      <c r="F511" s="21">
        <v>1233</v>
      </c>
      <c r="G511" s="78"/>
      <c r="H511" s="79"/>
      <c r="I511" s="40">
        <f>17500000/F511</f>
        <v>14193.025141930251</v>
      </c>
      <c r="S511" s="74">
        <f t="shared" ca="1" si="253"/>
        <v>202</v>
      </c>
      <c r="T511" s="74"/>
      <c r="U511" s="40">
        <f>U510+1</f>
        <v>2</v>
      </c>
      <c r="V511" s="2">
        <f ca="1">V510+1</f>
        <v>202</v>
      </c>
    </row>
    <row r="512" spans="1:22" s="2" customFormat="1" x14ac:dyDescent="0.3">
      <c r="A512" s="75">
        <f t="shared" ca="1" si="252"/>
        <v>203</v>
      </c>
      <c r="B512" s="75"/>
      <c r="C512" s="21" t="s">
        <v>175</v>
      </c>
      <c r="D512" s="21">
        <f>70.12*10.764</f>
        <v>754.77167999999995</v>
      </c>
      <c r="E512" s="21">
        <v>0</v>
      </c>
      <c r="F512" s="21">
        <v>1233</v>
      </c>
      <c r="G512" s="78"/>
      <c r="H512" s="79"/>
      <c r="I512" s="40">
        <f>17500000/F512</f>
        <v>14193.025141930251</v>
      </c>
      <c r="S512" s="74">
        <f t="shared" ca="1" si="253"/>
        <v>203</v>
      </c>
      <c r="T512" s="74"/>
      <c r="U512" s="40">
        <f>U511+1</f>
        <v>3</v>
      </c>
      <c r="V512" s="2">
        <f ca="1">V511+1</f>
        <v>203</v>
      </c>
    </row>
    <row r="513" spans="1:22" s="2" customFormat="1" x14ac:dyDescent="0.3">
      <c r="A513" s="75">
        <f t="shared" ca="1" si="252"/>
        <v>204</v>
      </c>
      <c r="B513" s="75"/>
      <c r="C513" s="21" t="s">
        <v>176</v>
      </c>
      <c r="D513" s="21">
        <f>42.32*10.764</f>
        <v>455.53247999999996</v>
      </c>
      <c r="E513" s="21">
        <v>0</v>
      </c>
      <c r="F513" s="21">
        <v>749</v>
      </c>
      <c r="G513" s="81"/>
      <c r="H513" s="83"/>
      <c r="I513" s="40"/>
      <c r="S513" s="74">
        <f t="shared" ca="1" si="253"/>
        <v>204</v>
      </c>
      <c r="T513" s="74"/>
      <c r="U513" s="40">
        <f t="shared" ref="U513:V513" si="254">U512+1</f>
        <v>4</v>
      </c>
      <c r="V513" s="2">
        <f t="shared" ca="1" si="254"/>
        <v>204</v>
      </c>
    </row>
    <row r="514" spans="1:22" s="2" customFormat="1" x14ac:dyDescent="0.3">
      <c r="A514" s="85" t="s">
        <v>180</v>
      </c>
      <c r="B514" s="86"/>
      <c r="C514" s="86"/>
      <c r="D514" s="86"/>
      <c r="E514" s="86"/>
      <c r="F514" s="86"/>
      <c r="G514" s="86"/>
      <c r="H514" s="87"/>
      <c r="I514" s="40"/>
      <c r="S514" s="74"/>
      <c r="T514" s="74"/>
      <c r="V514" s="2" t="str">
        <f>LEFT(A514,SUM(LEN(A514)-LEN(SUBSTITUTE(A514,{"0","1","2","3","4","5","6","7","8","9"},""))))</f>
        <v>3</v>
      </c>
    </row>
    <row r="515" spans="1:22" s="2" customFormat="1" x14ac:dyDescent="0.3">
      <c r="A515" s="75">
        <f t="shared" ref="A515:A518" ca="1" si="255">S515</f>
        <v>301</v>
      </c>
      <c r="B515" s="75"/>
      <c r="C515" s="21" t="s">
        <v>176</v>
      </c>
      <c r="D515" s="21">
        <f>42.5*10.764</f>
        <v>457.46999999999997</v>
      </c>
      <c r="E515" s="21">
        <v>0</v>
      </c>
      <c r="F515" s="21">
        <v>749</v>
      </c>
      <c r="G515" s="76" t="str">
        <f>A514</f>
        <v>3rd Floor</v>
      </c>
      <c r="H515" s="77"/>
      <c r="I515" s="40"/>
      <c r="S515" s="74">
        <f t="shared" ref="S515:S518" ca="1" si="256">V515</f>
        <v>301</v>
      </c>
      <c r="T515" s="74"/>
      <c r="U515" s="40">
        <v>1</v>
      </c>
      <c r="V515" s="2">
        <f ca="1">(SUMPRODUCT(MID(0&amp;V514, LARGE(INDEX(ISNUMBER(--MID(V514, ROW(INDIRECT("1:"&amp;LEN(V514))), 1)) * ROW(INDIRECT("1:"&amp;LEN(V514))), 0), ROW(INDIRECT("1:"&amp;LEN(V514))))+1, 1) * 10^ROW(INDIRECT("1:"&amp;LEN(V514)))/10))*U515*100+1</f>
        <v>301</v>
      </c>
    </row>
    <row r="516" spans="1:22" s="2" customFormat="1" x14ac:dyDescent="0.3">
      <c r="A516" s="75">
        <f t="shared" ca="1" si="255"/>
        <v>302</v>
      </c>
      <c r="B516" s="75"/>
      <c r="C516" s="21" t="s">
        <v>175</v>
      </c>
      <c r="D516" s="21">
        <f>69.88*10.764</f>
        <v>752.18831999999986</v>
      </c>
      <c r="E516" s="21">
        <v>0</v>
      </c>
      <c r="F516" s="21">
        <v>1233</v>
      </c>
      <c r="G516" s="78"/>
      <c r="H516" s="79"/>
      <c r="I516" s="40"/>
      <c r="S516" s="74">
        <f t="shared" ca="1" si="256"/>
        <v>302</v>
      </c>
      <c r="T516" s="74"/>
      <c r="U516" s="40">
        <f>U515+1</f>
        <v>2</v>
      </c>
      <c r="V516" s="2">
        <f ca="1">V515+1</f>
        <v>302</v>
      </c>
    </row>
    <row r="517" spans="1:22" s="2" customFormat="1" x14ac:dyDescent="0.3">
      <c r="A517" s="75">
        <f t="shared" ca="1" si="255"/>
        <v>303</v>
      </c>
      <c r="B517" s="75"/>
      <c r="C517" s="21" t="s">
        <v>175</v>
      </c>
      <c r="D517" s="21">
        <f>70.12*10.764</f>
        <v>754.77167999999995</v>
      </c>
      <c r="E517" s="21">
        <v>0</v>
      </c>
      <c r="F517" s="21">
        <v>1233</v>
      </c>
      <c r="G517" s="78"/>
      <c r="H517" s="79"/>
      <c r="I517" s="40"/>
      <c r="S517" s="74">
        <f t="shared" ca="1" si="256"/>
        <v>303</v>
      </c>
      <c r="T517" s="74"/>
      <c r="U517" s="40">
        <f>U516+1</f>
        <v>3</v>
      </c>
      <c r="V517" s="2">
        <f ca="1">V516+1</f>
        <v>303</v>
      </c>
    </row>
    <row r="518" spans="1:22" s="2" customFormat="1" x14ac:dyDescent="0.3">
      <c r="A518" s="75">
        <f t="shared" ca="1" si="255"/>
        <v>304</v>
      </c>
      <c r="B518" s="75"/>
      <c r="C518" s="21" t="s">
        <v>176</v>
      </c>
      <c r="D518" s="21">
        <f>42.32*10.764</f>
        <v>455.53247999999996</v>
      </c>
      <c r="E518" s="21">
        <v>0</v>
      </c>
      <c r="F518" s="21">
        <v>749</v>
      </c>
      <c r="G518" s="81"/>
      <c r="H518" s="83"/>
      <c r="I518" s="40">
        <f>11100000/F518</f>
        <v>14819.759679572764</v>
      </c>
      <c r="J518" s="2">
        <f>11200000/F518</f>
        <v>14953.271028037383</v>
      </c>
      <c r="K518" s="2">
        <f>13600000/F518</f>
        <v>18157.54339118825</v>
      </c>
      <c r="S518" s="74">
        <f t="shared" ca="1" si="256"/>
        <v>304</v>
      </c>
      <c r="T518" s="74"/>
      <c r="U518" s="40">
        <f t="shared" ref="U518:V518" si="257">U517+1</f>
        <v>4</v>
      </c>
      <c r="V518" s="2">
        <f t="shared" ca="1" si="257"/>
        <v>304</v>
      </c>
    </row>
    <row r="519" spans="1:22" s="2" customFormat="1" x14ac:dyDescent="0.3">
      <c r="A519" s="85" t="s">
        <v>181</v>
      </c>
      <c r="B519" s="86"/>
      <c r="C519" s="86"/>
      <c r="D519" s="86"/>
      <c r="E519" s="86"/>
      <c r="F519" s="86"/>
      <c r="G519" s="86"/>
      <c r="H519" s="87"/>
      <c r="I519" s="40"/>
      <c r="S519" s="74"/>
      <c r="T519" s="74"/>
      <c r="V519" s="2" t="str">
        <f>LEFT(A519,SUM(LEN(A519)-LEN(SUBSTITUTE(A519,{"0","1","2","3","4","5","6","7","8","9"},""))))</f>
        <v>4</v>
      </c>
    </row>
    <row r="520" spans="1:22" s="2" customFormat="1" x14ac:dyDescent="0.3">
      <c r="A520" s="75">
        <f t="shared" ref="A520:A523" ca="1" si="258">S520</f>
        <v>401</v>
      </c>
      <c r="B520" s="75"/>
      <c r="C520" s="21" t="s">
        <v>176</v>
      </c>
      <c r="D520" s="21">
        <f>42.5*10.764</f>
        <v>457.46999999999997</v>
      </c>
      <c r="E520" s="21">
        <v>0</v>
      </c>
      <c r="F520" s="21">
        <v>749</v>
      </c>
      <c r="G520" s="76" t="str">
        <f>A519</f>
        <v>4thFloor</v>
      </c>
      <c r="H520" s="77"/>
      <c r="I520" s="40"/>
      <c r="S520" s="74">
        <f t="shared" ref="S520:S523" ca="1" si="259">V520</f>
        <v>401</v>
      </c>
      <c r="T520" s="74"/>
      <c r="U520" s="40">
        <v>1</v>
      </c>
      <c r="V520" s="2">
        <f ca="1">(SUMPRODUCT(MID(0&amp;V519, LARGE(INDEX(ISNUMBER(--MID(V519, ROW(INDIRECT("1:"&amp;LEN(V519))), 1)) * ROW(INDIRECT("1:"&amp;LEN(V519))), 0), ROW(INDIRECT("1:"&amp;LEN(V519))))+1, 1) * 10^ROW(INDIRECT("1:"&amp;LEN(V519)))/10))*U520*100+1</f>
        <v>401</v>
      </c>
    </row>
    <row r="521" spans="1:22" s="2" customFormat="1" x14ac:dyDescent="0.3">
      <c r="A521" s="75">
        <f t="shared" ca="1" si="258"/>
        <v>402</v>
      </c>
      <c r="B521" s="75"/>
      <c r="C521" s="21" t="s">
        <v>175</v>
      </c>
      <c r="D521" s="21">
        <f>69.88*10.764</f>
        <v>752.18831999999986</v>
      </c>
      <c r="E521" s="21">
        <v>0</v>
      </c>
      <c r="F521" s="21">
        <v>1233</v>
      </c>
      <c r="G521" s="78"/>
      <c r="H521" s="79"/>
      <c r="I521" s="40"/>
      <c r="S521" s="74">
        <f t="shared" ca="1" si="259"/>
        <v>402</v>
      </c>
      <c r="T521" s="74"/>
      <c r="U521" s="40">
        <f>U520+1</f>
        <v>2</v>
      </c>
      <c r="V521" s="2">
        <f ca="1">V520+1</f>
        <v>402</v>
      </c>
    </row>
    <row r="522" spans="1:22" s="2" customFormat="1" x14ac:dyDescent="0.3">
      <c r="A522" s="75">
        <f t="shared" ca="1" si="258"/>
        <v>403</v>
      </c>
      <c r="B522" s="75"/>
      <c r="C522" s="21" t="s">
        <v>175</v>
      </c>
      <c r="D522" s="21">
        <f>70.12*10.764</f>
        <v>754.77167999999995</v>
      </c>
      <c r="E522" s="21">
        <v>0</v>
      </c>
      <c r="F522" s="21">
        <v>1233</v>
      </c>
      <c r="G522" s="78"/>
      <c r="H522" s="79"/>
      <c r="I522" s="40"/>
      <c r="S522" s="74">
        <f t="shared" ca="1" si="259"/>
        <v>403</v>
      </c>
      <c r="T522" s="74"/>
      <c r="U522" s="40">
        <f>U521+1</f>
        <v>3</v>
      </c>
      <c r="V522" s="2">
        <f ca="1">V521+1</f>
        <v>403</v>
      </c>
    </row>
    <row r="523" spans="1:22" s="2" customFormat="1" x14ac:dyDescent="0.3">
      <c r="A523" s="75">
        <f t="shared" ca="1" si="258"/>
        <v>404</v>
      </c>
      <c r="B523" s="75"/>
      <c r="C523" s="21" t="s">
        <v>176</v>
      </c>
      <c r="D523" s="21">
        <f>42.32*10.764</f>
        <v>455.53247999999996</v>
      </c>
      <c r="E523" s="21">
        <v>0</v>
      </c>
      <c r="F523" s="21">
        <v>749</v>
      </c>
      <c r="G523" s="81"/>
      <c r="H523" s="83"/>
      <c r="I523" s="40"/>
      <c r="S523" s="74">
        <f t="shared" ca="1" si="259"/>
        <v>404</v>
      </c>
      <c r="T523" s="74"/>
      <c r="U523" s="40">
        <f t="shared" ref="U523:V523" si="260">U522+1</f>
        <v>4</v>
      </c>
      <c r="V523" s="2">
        <f t="shared" ca="1" si="260"/>
        <v>404</v>
      </c>
    </row>
    <row r="524" spans="1:22" s="2" customFormat="1" x14ac:dyDescent="0.3">
      <c r="A524" s="85" t="s">
        <v>184</v>
      </c>
      <c r="B524" s="86"/>
      <c r="C524" s="86"/>
      <c r="D524" s="86"/>
      <c r="E524" s="86"/>
      <c r="F524" s="86"/>
      <c r="G524" s="86"/>
      <c r="H524" s="87"/>
      <c r="I524" s="40"/>
      <c r="S524" s="74"/>
      <c r="T524" s="74"/>
      <c r="V524" s="2" t="str">
        <f>LEFT(A524,SUM(LEN(A524)-LEN(SUBSTITUTE(A524,{"0","1","2","3","4","5","6","7","8","9"},""))))</f>
        <v>5</v>
      </c>
    </row>
    <row r="525" spans="1:22" s="2" customFormat="1" x14ac:dyDescent="0.3">
      <c r="A525" s="75">
        <f t="shared" ref="A525:A528" ca="1" si="261">S525</f>
        <v>501</v>
      </c>
      <c r="B525" s="75"/>
      <c r="C525" s="21" t="s">
        <v>176</v>
      </c>
      <c r="D525" s="21">
        <f>42.5*10.764</f>
        <v>457.46999999999997</v>
      </c>
      <c r="E525" s="21">
        <v>0</v>
      </c>
      <c r="F525" s="21">
        <v>749</v>
      </c>
      <c r="G525" s="76" t="str">
        <f>A524</f>
        <v>5th Floor</v>
      </c>
      <c r="H525" s="77"/>
      <c r="I525" s="40"/>
      <c r="S525" s="74">
        <f t="shared" ref="S525:S528" ca="1" si="262">V525</f>
        <v>501</v>
      </c>
      <c r="T525" s="74"/>
      <c r="U525" s="40">
        <v>1</v>
      </c>
      <c r="V525" s="2">
        <f ca="1">(SUMPRODUCT(MID(0&amp;V524, LARGE(INDEX(ISNUMBER(--MID(V524, ROW(INDIRECT("1:"&amp;LEN(V524))), 1)) * ROW(INDIRECT("1:"&amp;LEN(V524))), 0), ROW(INDIRECT("1:"&amp;LEN(V524))))+1, 1) * 10^ROW(INDIRECT("1:"&amp;LEN(V524)))/10))*U525*100+1</f>
        <v>501</v>
      </c>
    </row>
    <row r="526" spans="1:22" s="2" customFormat="1" x14ac:dyDescent="0.3">
      <c r="A526" s="75">
        <f t="shared" ca="1" si="261"/>
        <v>502</v>
      </c>
      <c r="B526" s="75"/>
      <c r="C526" s="21" t="s">
        <v>175</v>
      </c>
      <c r="D526" s="21">
        <f>69.88*10.764</f>
        <v>752.18831999999986</v>
      </c>
      <c r="E526" s="21">
        <v>0</v>
      </c>
      <c r="F526" s="21">
        <v>1233</v>
      </c>
      <c r="G526" s="78"/>
      <c r="H526" s="79"/>
      <c r="I526" s="40"/>
      <c r="S526" s="74">
        <f t="shared" ca="1" si="262"/>
        <v>502</v>
      </c>
      <c r="T526" s="74"/>
      <c r="U526" s="40">
        <f>U525+1</f>
        <v>2</v>
      </c>
      <c r="V526" s="2">
        <f ca="1">V525+1</f>
        <v>502</v>
      </c>
    </row>
    <row r="527" spans="1:22" s="2" customFormat="1" x14ac:dyDescent="0.3">
      <c r="A527" s="75">
        <f t="shared" ca="1" si="261"/>
        <v>503</v>
      </c>
      <c r="B527" s="75"/>
      <c r="C527" s="21" t="s">
        <v>175</v>
      </c>
      <c r="D527" s="21">
        <f>70.12*10.764</f>
        <v>754.77167999999995</v>
      </c>
      <c r="E527" s="21">
        <v>0</v>
      </c>
      <c r="F527" s="21">
        <v>1233</v>
      </c>
      <c r="G527" s="78"/>
      <c r="H527" s="79"/>
      <c r="I527" s="40"/>
      <c r="S527" s="74">
        <f t="shared" ca="1" si="262"/>
        <v>503</v>
      </c>
      <c r="T527" s="74"/>
      <c r="U527" s="40">
        <f>U526+1</f>
        <v>3</v>
      </c>
      <c r="V527" s="2">
        <f ca="1">V526+1</f>
        <v>503</v>
      </c>
    </row>
    <row r="528" spans="1:22" s="2" customFormat="1" x14ac:dyDescent="0.3">
      <c r="A528" s="75">
        <f t="shared" ca="1" si="261"/>
        <v>504</v>
      </c>
      <c r="B528" s="75"/>
      <c r="C528" s="21" t="s">
        <v>176</v>
      </c>
      <c r="D528" s="21">
        <f>42.32*10.764</f>
        <v>455.53247999999996</v>
      </c>
      <c r="E528" s="21">
        <v>0</v>
      </c>
      <c r="F528" s="21">
        <v>749</v>
      </c>
      <c r="G528" s="81"/>
      <c r="H528" s="83"/>
      <c r="I528" s="40"/>
      <c r="S528" s="74">
        <f t="shared" ca="1" si="262"/>
        <v>504</v>
      </c>
      <c r="T528" s="74"/>
      <c r="U528" s="40">
        <f t="shared" ref="U528:V528" si="263">U527+1</f>
        <v>4</v>
      </c>
      <c r="V528" s="2">
        <f t="shared" ca="1" si="263"/>
        <v>504</v>
      </c>
    </row>
    <row r="529" spans="1:22" s="2" customFormat="1" ht="15.75" customHeight="1" x14ac:dyDescent="0.3">
      <c r="A529" s="85" t="s">
        <v>186</v>
      </c>
      <c r="B529" s="86"/>
      <c r="C529" s="86"/>
      <c r="D529" s="86"/>
      <c r="E529" s="86"/>
      <c r="F529" s="86"/>
      <c r="G529" s="86"/>
      <c r="H529" s="87"/>
      <c r="I529" s="40"/>
      <c r="S529" s="74"/>
      <c r="T529" s="74"/>
      <c r="V529" s="2" t="str">
        <f>LEFT(A529,SUM(LEN(A529)-LEN(SUBSTITUTE(A529,{"0","1","2","3","4","5","6","7","8","9"},""))))</f>
        <v>6</v>
      </c>
    </row>
    <row r="530" spans="1:22" s="2" customFormat="1" ht="15.75" customHeight="1" x14ac:dyDescent="0.3">
      <c r="A530" s="75">
        <f t="shared" ref="A530:A533" ca="1" si="264">S530</f>
        <v>601</v>
      </c>
      <c r="B530" s="75"/>
      <c r="C530" s="21" t="s">
        <v>176</v>
      </c>
      <c r="D530" s="21">
        <f>42.5*10.764</f>
        <v>457.46999999999997</v>
      </c>
      <c r="E530" s="21">
        <v>0</v>
      </c>
      <c r="F530" s="21">
        <v>749</v>
      </c>
      <c r="G530" s="76" t="str">
        <f>A529</f>
        <v>6th Floor (Part Refuge Area)</v>
      </c>
      <c r="H530" s="77"/>
      <c r="I530" s="40"/>
      <c r="S530" s="74">
        <f t="shared" ref="S530:S533" ca="1" si="265">V530</f>
        <v>601</v>
      </c>
      <c r="T530" s="74"/>
      <c r="U530" s="40">
        <v>1</v>
      </c>
      <c r="V530" s="2">
        <f ca="1">(SUMPRODUCT(MID(0&amp;V529, LARGE(INDEX(ISNUMBER(--MID(V529, ROW(INDIRECT("1:"&amp;LEN(V529))), 1)) * ROW(INDIRECT("1:"&amp;LEN(V529))), 0), ROW(INDIRECT("1:"&amp;LEN(V529))))+1, 1) * 10^ROW(INDIRECT("1:"&amp;LEN(V529)))/10))*U530*100+1</f>
        <v>601</v>
      </c>
    </row>
    <row r="531" spans="1:22" s="2" customFormat="1" ht="15.75" customHeight="1" x14ac:dyDescent="0.3">
      <c r="A531" s="75">
        <f t="shared" ca="1" si="264"/>
        <v>602</v>
      </c>
      <c r="B531" s="75"/>
      <c r="C531" s="21" t="s">
        <v>175</v>
      </c>
      <c r="D531" s="21">
        <f>69.88*10.764</f>
        <v>752.18831999999986</v>
      </c>
      <c r="E531" s="21">
        <v>0</v>
      </c>
      <c r="F531" s="21">
        <v>1233</v>
      </c>
      <c r="G531" s="78"/>
      <c r="H531" s="79"/>
      <c r="I531" s="40"/>
      <c r="S531" s="74">
        <f t="shared" ca="1" si="265"/>
        <v>602</v>
      </c>
      <c r="T531" s="74"/>
      <c r="U531" s="40">
        <f>U530+1</f>
        <v>2</v>
      </c>
      <c r="V531" s="2">
        <f ca="1">V530+1</f>
        <v>602</v>
      </c>
    </row>
    <row r="532" spans="1:22" s="2" customFormat="1" ht="15.75" customHeight="1" x14ac:dyDescent="0.3">
      <c r="A532" s="75">
        <f t="shared" ca="1" si="264"/>
        <v>603</v>
      </c>
      <c r="B532" s="75"/>
      <c r="C532" s="21" t="s">
        <v>175</v>
      </c>
      <c r="D532" s="21">
        <f>70.12*10.764</f>
        <v>754.77167999999995</v>
      </c>
      <c r="E532" s="21">
        <v>0</v>
      </c>
      <c r="F532" s="21">
        <v>1233</v>
      </c>
      <c r="G532" s="78"/>
      <c r="H532" s="79"/>
      <c r="I532" s="40"/>
      <c r="S532" s="74">
        <f t="shared" ca="1" si="265"/>
        <v>603</v>
      </c>
      <c r="T532" s="74"/>
      <c r="U532" s="40">
        <f>U531+1</f>
        <v>3</v>
      </c>
      <c r="V532" s="2">
        <f ca="1">V531+1</f>
        <v>603</v>
      </c>
    </row>
    <row r="533" spans="1:22" s="2" customFormat="1" ht="15.75" customHeight="1" x14ac:dyDescent="0.3">
      <c r="A533" s="75">
        <f t="shared" ca="1" si="264"/>
        <v>604</v>
      </c>
      <c r="B533" s="75"/>
      <c r="C533" s="67" t="s">
        <v>185</v>
      </c>
      <c r="D533" s="68"/>
      <c r="E533" s="68"/>
      <c r="F533" s="69"/>
      <c r="G533" s="81"/>
      <c r="H533" s="83"/>
      <c r="I533" s="40"/>
      <c r="S533" s="74">
        <f t="shared" ca="1" si="265"/>
        <v>604</v>
      </c>
      <c r="T533" s="74"/>
      <c r="U533" s="40">
        <f t="shared" ref="U533:V533" si="266">U532+1</f>
        <v>4</v>
      </c>
      <c r="V533" s="2">
        <f t="shared" ca="1" si="266"/>
        <v>604</v>
      </c>
    </row>
    <row r="534" spans="1:22" s="2" customFormat="1" x14ac:dyDescent="0.3">
      <c r="A534" s="85" t="s">
        <v>187</v>
      </c>
      <c r="B534" s="86"/>
      <c r="C534" s="86"/>
      <c r="D534" s="86"/>
      <c r="E534" s="86"/>
      <c r="F534" s="86"/>
      <c r="G534" s="86"/>
      <c r="H534" s="87"/>
      <c r="I534" s="40"/>
      <c r="S534" s="74"/>
      <c r="T534" s="74"/>
      <c r="V534" s="2" t="str">
        <f>LEFT(A534,SUM(LEN(A534)-LEN(SUBSTITUTE(A534,{"0","1","2","3","4","5","6","7","8","9"},""))))</f>
        <v>7</v>
      </c>
    </row>
    <row r="535" spans="1:22" s="2" customFormat="1" x14ac:dyDescent="0.3">
      <c r="A535" s="75">
        <f t="shared" ref="A535:A538" ca="1" si="267">S535</f>
        <v>701</v>
      </c>
      <c r="B535" s="75"/>
      <c r="C535" s="21" t="s">
        <v>176</v>
      </c>
      <c r="D535" s="21">
        <f>42.5*10.764</f>
        <v>457.46999999999997</v>
      </c>
      <c r="E535" s="21">
        <v>0</v>
      </c>
      <c r="F535" s="21">
        <v>749</v>
      </c>
      <c r="G535" s="76" t="str">
        <f>A534</f>
        <v>7th Floor</v>
      </c>
      <c r="H535" s="77"/>
      <c r="I535" s="40"/>
      <c r="S535" s="74">
        <f t="shared" ref="S535:S538" ca="1" si="268">V535</f>
        <v>701</v>
      </c>
      <c r="T535" s="74"/>
      <c r="U535" s="40">
        <v>1</v>
      </c>
      <c r="V535" s="2">
        <f ca="1">(SUMPRODUCT(MID(0&amp;V534, LARGE(INDEX(ISNUMBER(--MID(V534, ROW(INDIRECT("1:"&amp;LEN(V534))), 1)) * ROW(INDIRECT("1:"&amp;LEN(V534))), 0), ROW(INDIRECT("1:"&amp;LEN(V534))))+1, 1) * 10^ROW(INDIRECT("1:"&amp;LEN(V534)))/10))*U535*100+1</f>
        <v>701</v>
      </c>
    </row>
    <row r="536" spans="1:22" s="2" customFormat="1" x14ac:dyDescent="0.3">
      <c r="A536" s="75">
        <f t="shared" ca="1" si="267"/>
        <v>702</v>
      </c>
      <c r="B536" s="75"/>
      <c r="C536" s="21" t="s">
        <v>175</v>
      </c>
      <c r="D536" s="21">
        <f>69.88*10.764</f>
        <v>752.18831999999986</v>
      </c>
      <c r="E536" s="21">
        <v>0</v>
      </c>
      <c r="F536" s="21">
        <v>1233</v>
      </c>
      <c r="G536" s="78"/>
      <c r="H536" s="79"/>
      <c r="I536" s="40"/>
      <c r="S536" s="74">
        <f t="shared" ca="1" si="268"/>
        <v>702</v>
      </c>
      <c r="T536" s="74"/>
      <c r="U536" s="40">
        <f>U535+1</f>
        <v>2</v>
      </c>
      <c r="V536" s="2">
        <f ca="1">V535+1</f>
        <v>702</v>
      </c>
    </row>
    <row r="537" spans="1:22" s="2" customFormat="1" x14ac:dyDescent="0.3">
      <c r="A537" s="75">
        <f t="shared" ca="1" si="267"/>
        <v>703</v>
      </c>
      <c r="B537" s="75"/>
      <c r="C537" s="21" t="s">
        <v>175</v>
      </c>
      <c r="D537" s="21">
        <f>70.12*10.764</f>
        <v>754.77167999999995</v>
      </c>
      <c r="E537" s="21">
        <v>0</v>
      </c>
      <c r="F537" s="21">
        <v>1233</v>
      </c>
      <c r="G537" s="78"/>
      <c r="H537" s="79"/>
      <c r="I537" s="40"/>
      <c r="S537" s="74">
        <f t="shared" ca="1" si="268"/>
        <v>703</v>
      </c>
      <c r="T537" s="74"/>
      <c r="U537" s="40">
        <f>U536+1</f>
        <v>3</v>
      </c>
      <c r="V537" s="2">
        <f ca="1">V536+1</f>
        <v>703</v>
      </c>
    </row>
    <row r="538" spans="1:22" s="2" customFormat="1" x14ac:dyDescent="0.3">
      <c r="A538" s="75">
        <f t="shared" ca="1" si="267"/>
        <v>704</v>
      </c>
      <c r="B538" s="75"/>
      <c r="C538" s="21" t="s">
        <v>176</v>
      </c>
      <c r="D538" s="21">
        <f>42.32*10.764</f>
        <v>455.53247999999996</v>
      </c>
      <c r="E538" s="21">
        <v>0</v>
      </c>
      <c r="F538" s="21">
        <v>749</v>
      </c>
      <c r="G538" s="81"/>
      <c r="H538" s="83"/>
      <c r="I538" s="40"/>
      <c r="S538" s="74">
        <f t="shared" ca="1" si="268"/>
        <v>704</v>
      </c>
      <c r="T538" s="74"/>
      <c r="U538" s="40">
        <f t="shared" ref="U538:V538" si="269">U537+1</f>
        <v>4</v>
      </c>
      <c r="V538" s="2">
        <f t="shared" ca="1" si="269"/>
        <v>704</v>
      </c>
    </row>
    <row r="539" spans="1:22" s="2" customFormat="1" x14ac:dyDescent="0.3">
      <c r="A539" s="85" t="s">
        <v>190</v>
      </c>
      <c r="B539" s="86"/>
      <c r="C539" s="86"/>
      <c r="D539" s="86"/>
      <c r="E539" s="86"/>
      <c r="F539" s="86"/>
      <c r="G539" s="86"/>
      <c r="H539" s="87"/>
      <c r="I539" s="40"/>
      <c r="S539" s="74"/>
      <c r="T539" s="74"/>
      <c r="V539" s="2" t="str">
        <f>LEFT(A539,SUM(LEN(A539)-LEN(SUBSTITUTE(A539,{"0","1","2","3","4","5","6","7","8","9"},""))))</f>
        <v>8</v>
      </c>
    </row>
    <row r="540" spans="1:22" s="2" customFormat="1" x14ac:dyDescent="0.3">
      <c r="A540" s="75">
        <f t="shared" ref="A540:A543" ca="1" si="270">S540</f>
        <v>801</v>
      </c>
      <c r="B540" s="75"/>
      <c r="C540" s="21" t="s">
        <v>176</v>
      </c>
      <c r="D540" s="21">
        <f>42.5*10.764</f>
        <v>457.46999999999997</v>
      </c>
      <c r="E540" s="21">
        <v>0</v>
      </c>
      <c r="F540" s="21">
        <v>749</v>
      </c>
      <c r="G540" s="76" t="str">
        <f>A539</f>
        <v>8th Floor</v>
      </c>
      <c r="H540" s="77"/>
      <c r="I540" s="40"/>
      <c r="S540" s="74">
        <f t="shared" ref="S540:S543" ca="1" si="271">V540</f>
        <v>801</v>
      </c>
      <c r="T540" s="74"/>
      <c r="U540" s="40">
        <v>1</v>
      </c>
      <c r="V540" s="2">
        <f ca="1">(SUMPRODUCT(MID(0&amp;V539, LARGE(INDEX(ISNUMBER(--MID(V539, ROW(INDIRECT("1:"&amp;LEN(V539))), 1)) * ROW(INDIRECT("1:"&amp;LEN(V539))), 0), ROW(INDIRECT("1:"&amp;LEN(V539))))+1, 1) * 10^ROW(INDIRECT("1:"&amp;LEN(V539)))/10))*U540*100+1</f>
        <v>801</v>
      </c>
    </row>
    <row r="541" spans="1:22" s="2" customFormat="1" x14ac:dyDescent="0.3">
      <c r="A541" s="75">
        <f t="shared" ca="1" si="270"/>
        <v>802</v>
      </c>
      <c r="B541" s="75"/>
      <c r="C541" s="21" t="s">
        <v>175</v>
      </c>
      <c r="D541" s="21">
        <f>69.88*10.764</f>
        <v>752.18831999999986</v>
      </c>
      <c r="E541" s="21">
        <v>0</v>
      </c>
      <c r="F541" s="21">
        <v>1233</v>
      </c>
      <c r="G541" s="78"/>
      <c r="H541" s="79"/>
      <c r="I541" s="40"/>
      <c r="S541" s="74">
        <f t="shared" ca="1" si="271"/>
        <v>802</v>
      </c>
      <c r="T541" s="74"/>
      <c r="U541" s="40">
        <f>U540+1</f>
        <v>2</v>
      </c>
      <c r="V541" s="2">
        <f ca="1">V540+1</f>
        <v>802</v>
      </c>
    </row>
    <row r="542" spans="1:22" s="2" customFormat="1" x14ac:dyDescent="0.3">
      <c r="A542" s="75">
        <f t="shared" ca="1" si="270"/>
        <v>803</v>
      </c>
      <c r="B542" s="75"/>
      <c r="C542" s="21" t="s">
        <v>175</v>
      </c>
      <c r="D542" s="21">
        <f>70.12*10.764</f>
        <v>754.77167999999995</v>
      </c>
      <c r="E542" s="21">
        <v>0</v>
      </c>
      <c r="F542" s="21">
        <v>1233</v>
      </c>
      <c r="G542" s="78"/>
      <c r="H542" s="79"/>
      <c r="I542" s="40"/>
      <c r="S542" s="74">
        <f t="shared" ca="1" si="271"/>
        <v>803</v>
      </c>
      <c r="T542" s="74"/>
      <c r="U542" s="40">
        <f>U541+1</f>
        <v>3</v>
      </c>
      <c r="V542" s="2">
        <f ca="1">V541+1</f>
        <v>803</v>
      </c>
    </row>
    <row r="543" spans="1:22" s="2" customFormat="1" x14ac:dyDescent="0.3">
      <c r="A543" s="75">
        <f t="shared" ca="1" si="270"/>
        <v>804</v>
      </c>
      <c r="B543" s="75"/>
      <c r="C543" s="21" t="s">
        <v>176</v>
      </c>
      <c r="D543" s="21">
        <f>42.32*10.764</f>
        <v>455.53247999999996</v>
      </c>
      <c r="E543" s="21">
        <v>0</v>
      </c>
      <c r="F543" s="21">
        <v>749</v>
      </c>
      <c r="G543" s="81"/>
      <c r="H543" s="83"/>
      <c r="I543" s="40"/>
      <c r="S543" s="74">
        <f t="shared" ca="1" si="271"/>
        <v>804</v>
      </c>
      <c r="T543" s="74"/>
      <c r="U543" s="40">
        <f t="shared" ref="U543:V543" si="272">U542+1</f>
        <v>4</v>
      </c>
      <c r="V543" s="2">
        <f t="shared" ca="1" si="272"/>
        <v>804</v>
      </c>
    </row>
    <row r="544" spans="1:22" s="2" customFormat="1" x14ac:dyDescent="0.3">
      <c r="A544" s="85" t="s">
        <v>191</v>
      </c>
      <c r="B544" s="86"/>
      <c r="C544" s="86"/>
      <c r="D544" s="86"/>
      <c r="E544" s="86"/>
      <c r="F544" s="86"/>
      <c r="G544" s="86"/>
      <c r="H544" s="87"/>
      <c r="I544" s="40"/>
      <c r="S544" s="74"/>
      <c r="T544" s="74"/>
      <c r="V544" s="2" t="str">
        <f>LEFT(A544,SUM(LEN(A544)-LEN(SUBSTITUTE(A544,{"0","1","2","3","4","5","6","7","8","9"},""))))</f>
        <v>9</v>
      </c>
    </row>
    <row r="545" spans="1:22" s="2" customFormat="1" x14ac:dyDescent="0.3">
      <c r="A545" s="75">
        <f t="shared" ref="A545:A548" ca="1" si="273">S545</f>
        <v>901</v>
      </c>
      <c r="B545" s="75"/>
      <c r="C545" s="21" t="s">
        <v>176</v>
      </c>
      <c r="D545" s="21">
        <f>42.5*10.764</f>
        <v>457.46999999999997</v>
      </c>
      <c r="E545" s="21">
        <v>0</v>
      </c>
      <c r="F545" s="21">
        <v>749</v>
      </c>
      <c r="G545" s="76" t="str">
        <f>A544</f>
        <v>9th Floor</v>
      </c>
      <c r="H545" s="77"/>
      <c r="I545" s="40"/>
      <c r="S545" s="74">
        <f t="shared" ref="S545:S548" ca="1" si="274">V545</f>
        <v>901</v>
      </c>
      <c r="T545" s="74"/>
      <c r="U545" s="40">
        <v>1</v>
      </c>
      <c r="V545" s="2">
        <f ca="1">(SUMPRODUCT(MID(0&amp;V544, LARGE(INDEX(ISNUMBER(--MID(V544, ROW(INDIRECT("1:"&amp;LEN(V544))), 1)) * ROW(INDIRECT("1:"&amp;LEN(V544))), 0), ROW(INDIRECT("1:"&amp;LEN(V544))))+1, 1) * 10^ROW(INDIRECT("1:"&amp;LEN(V544)))/10))*U545*100+1</f>
        <v>901</v>
      </c>
    </row>
    <row r="546" spans="1:22" s="2" customFormat="1" x14ac:dyDescent="0.3">
      <c r="A546" s="75">
        <f t="shared" ca="1" si="273"/>
        <v>902</v>
      </c>
      <c r="B546" s="75"/>
      <c r="C546" s="21" t="s">
        <v>175</v>
      </c>
      <c r="D546" s="21">
        <f>69.88*10.764</f>
        <v>752.18831999999986</v>
      </c>
      <c r="E546" s="21">
        <v>0</v>
      </c>
      <c r="F546" s="21">
        <v>1233</v>
      </c>
      <c r="G546" s="78"/>
      <c r="H546" s="79"/>
      <c r="I546" s="40"/>
      <c r="S546" s="74">
        <f t="shared" ca="1" si="274"/>
        <v>902</v>
      </c>
      <c r="T546" s="74"/>
      <c r="U546" s="40">
        <f>U545+1</f>
        <v>2</v>
      </c>
      <c r="V546" s="2">
        <f ca="1">V545+1</f>
        <v>902</v>
      </c>
    </row>
    <row r="547" spans="1:22" s="2" customFormat="1" x14ac:dyDescent="0.3">
      <c r="A547" s="75">
        <f t="shared" ca="1" si="273"/>
        <v>903</v>
      </c>
      <c r="B547" s="75"/>
      <c r="C547" s="21" t="s">
        <v>175</v>
      </c>
      <c r="D547" s="21">
        <f>70.12*10.764</f>
        <v>754.77167999999995</v>
      </c>
      <c r="E547" s="21">
        <v>0</v>
      </c>
      <c r="F547" s="21">
        <v>1233</v>
      </c>
      <c r="G547" s="78"/>
      <c r="H547" s="79"/>
      <c r="I547" s="40"/>
      <c r="S547" s="74">
        <f t="shared" ca="1" si="274"/>
        <v>903</v>
      </c>
      <c r="T547" s="74"/>
      <c r="U547" s="40">
        <f>U546+1</f>
        <v>3</v>
      </c>
      <c r="V547" s="2">
        <f ca="1">V546+1</f>
        <v>903</v>
      </c>
    </row>
    <row r="548" spans="1:22" s="2" customFormat="1" x14ac:dyDescent="0.3">
      <c r="A548" s="75">
        <f t="shared" ca="1" si="273"/>
        <v>904</v>
      </c>
      <c r="B548" s="75"/>
      <c r="C548" s="21" t="s">
        <v>176</v>
      </c>
      <c r="D548" s="21">
        <f>42.32*10.764</f>
        <v>455.53247999999996</v>
      </c>
      <c r="E548" s="21">
        <v>0</v>
      </c>
      <c r="F548" s="21">
        <v>749</v>
      </c>
      <c r="G548" s="81"/>
      <c r="H548" s="83"/>
      <c r="I548" s="40"/>
      <c r="S548" s="74">
        <f t="shared" ca="1" si="274"/>
        <v>904</v>
      </c>
      <c r="T548" s="74"/>
      <c r="U548" s="40">
        <f t="shared" ref="U548:V548" si="275">U547+1</f>
        <v>4</v>
      </c>
      <c r="V548" s="2">
        <f t="shared" ca="1" si="275"/>
        <v>904</v>
      </c>
    </row>
    <row r="549" spans="1:22" s="2" customFormat="1" x14ac:dyDescent="0.3">
      <c r="A549" s="85" t="s">
        <v>194</v>
      </c>
      <c r="B549" s="86"/>
      <c r="C549" s="86"/>
      <c r="D549" s="86"/>
      <c r="E549" s="86"/>
      <c r="F549" s="86"/>
      <c r="G549" s="86"/>
      <c r="H549" s="87"/>
      <c r="I549" s="40"/>
      <c r="S549" s="74"/>
      <c r="T549" s="74"/>
      <c r="V549" s="2" t="str">
        <f>LEFT(A549,SUM(LEN(A549)-LEN(SUBSTITUTE(A549,{"0","1","2","3","4","5","6","7","8","9"},""))))</f>
        <v>10</v>
      </c>
    </row>
    <row r="550" spans="1:22" s="2" customFormat="1" x14ac:dyDescent="0.3">
      <c r="A550" s="75">
        <f t="shared" ref="A550:A553" ca="1" si="276">S550</f>
        <v>1001</v>
      </c>
      <c r="B550" s="75"/>
      <c r="C550" s="21" t="s">
        <v>176</v>
      </c>
      <c r="D550" s="21">
        <f>42.5*10.764</f>
        <v>457.46999999999997</v>
      </c>
      <c r="E550" s="21">
        <v>0</v>
      </c>
      <c r="F550" s="21">
        <v>749</v>
      </c>
      <c r="G550" s="76" t="str">
        <f>A549</f>
        <v>10th Floor</v>
      </c>
      <c r="H550" s="77"/>
      <c r="I550" s="40"/>
      <c r="S550" s="74">
        <f t="shared" ref="S550:S553" ca="1" si="277">V550</f>
        <v>1001</v>
      </c>
      <c r="T550" s="74"/>
      <c r="U550" s="40">
        <v>1</v>
      </c>
      <c r="V550" s="2">
        <f ca="1">(SUMPRODUCT(MID(0&amp;V549, LARGE(INDEX(ISNUMBER(--MID(V549, ROW(INDIRECT("1:"&amp;LEN(V549))), 1)) * ROW(INDIRECT("1:"&amp;LEN(V549))), 0), ROW(INDIRECT("1:"&amp;LEN(V549))))+1, 1) * 10^ROW(INDIRECT("1:"&amp;LEN(V549)))/10))*U550*100+1</f>
        <v>1001</v>
      </c>
    </row>
    <row r="551" spans="1:22" s="2" customFormat="1" x14ac:dyDescent="0.3">
      <c r="A551" s="75">
        <f t="shared" ca="1" si="276"/>
        <v>1002</v>
      </c>
      <c r="B551" s="75"/>
      <c r="C551" s="21" t="s">
        <v>175</v>
      </c>
      <c r="D551" s="21">
        <f>69.88*10.764</f>
        <v>752.18831999999986</v>
      </c>
      <c r="E551" s="21">
        <v>0</v>
      </c>
      <c r="F551" s="21">
        <v>1233</v>
      </c>
      <c r="G551" s="78"/>
      <c r="H551" s="79"/>
      <c r="I551" s="40"/>
      <c r="S551" s="74">
        <f t="shared" ca="1" si="277"/>
        <v>1002</v>
      </c>
      <c r="T551" s="74"/>
      <c r="U551" s="40">
        <f>U550+1</f>
        <v>2</v>
      </c>
      <c r="V551" s="2">
        <f ca="1">V550+1</f>
        <v>1002</v>
      </c>
    </row>
    <row r="552" spans="1:22" s="2" customFormat="1" x14ac:dyDescent="0.3">
      <c r="A552" s="75">
        <f t="shared" ca="1" si="276"/>
        <v>1003</v>
      </c>
      <c r="B552" s="75"/>
      <c r="C552" s="21" t="s">
        <v>175</v>
      </c>
      <c r="D552" s="21">
        <f>70.12*10.764</f>
        <v>754.77167999999995</v>
      </c>
      <c r="E552" s="21">
        <v>0</v>
      </c>
      <c r="F552" s="21">
        <v>1233</v>
      </c>
      <c r="G552" s="78"/>
      <c r="H552" s="79"/>
      <c r="I552" s="40"/>
      <c r="S552" s="74">
        <f t="shared" ca="1" si="277"/>
        <v>1003</v>
      </c>
      <c r="T552" s="74"/>
      <c r="U552" s="40">
        <f>U551+1</f>
        <v>3</v>
      </c>
      <c r="V552" s="2">
        <f ca="1">V551+1</f>
        <v>1003</v>
      </c>
    </row>
    <row r="553" spans="1:22" s="2" customFormat="1" x14ac:dyDescent="0.3">
      <c r="A553" s="75">
        <f t="shared" ca="1" si="276"/>
        <v>1004</v>
      </c>
      <c r="B553" s="75"/>
      <c r="C553" s="21" t="s">
        <v>176</v>
      </c>
      <c r="D553" s="21">
        <f>42.32*10.764</f>
        <v>455.53247999999996</v>
      </c>
      <c r="E553" s="21">
        <v>0</v>
      </c>
      <c r="F553" s="21">
        <v>749</v>
      </c>
      <c r="G553" s="81"/>
      <c r="H553" s="83"/>
      <c r="I553" s="40"/>
      <c r="S553" s="74">
        <f t="shared" ca="1" si="277"/>
        <v>1004</v>
      </c>
      <c r="T553" s="74"/>
      <c r="U553" s="40">
        <f t="shared" ref="U553:V553" si="278">U552+1</f>
        <v>4</v>
      </c>
      <c r="V553" s="2">
        <f t="shared" ca="1" si="278"/>
        <v>1004</v>
      </c>
    </row>
    <row r="554" spans="1:22" s="2" customFormat="1" x14ac:dyDescent="0.3">
      <c r="A554" s="85" t="s">
        <v>195</v>
      </c>
      <c r="B554" s="86"/>
      <c r="C554" s="86"/>
      <c r="D554" s="86"/>
      <c r="E554" s="86"/>
      <c r="F554" s="86"/>
      <c r="G554" s="86"/>
      <c r="H554" s="87"/>
      <c r="I554" s="40"/>
      <c r="S554" s="74"/>
      <c r="T554" s="74"/>
      <c r="V554" s="2" t="str">
        <f>LEFT(A554,SUM(LEN(A554)-LEN(SUBSTITUTE(A554,{"0","1","2","3","4","5","6","7","8","9"},""))))</f>
        <v>11</v>
      </c>
    </row>
    <row r="555" spans="1:22" s="2" customFormat="1" x14ac:dyDescent="0.3">
      <c r="A555" s="75">
        <f t="shared" ref="A555:A558" ca="1" si="279">S555</f>
        <v>1101</v>
      </c>
      <c r="B555" s="75"/>
      <c r="C555" s="21" t="s">
        <v>176</v>
      </c>
      <c r="D555" s="21">
        <f>42.5*10.764</f>
        <v>457.46999999999997</v>
      </c>
      <c r="E555" s="21">
        <v>0</v>
      </c>
      <c r="F555" s="21">
        <v>749</v>
      </c>
      <c r="G555" s="76" t="str">
        <f>A554</f>
        <v>11th Floor</v>
      </c>
      <c r="H555" s="77"/>
      <c r="I555" s="40"/>
      <c r="S555" s="74">
        <f t="shared" ref="S555:S558" ca="1" si="280">V555</f>
        <v>1101</v>
      </c>
      <c r="T555" s="74"/>
      <c r="U555" s="40">
        <v>1</v>
      </c>
      <c r="V555" s="2">
        <f ca="1">(SUMPRODUCT(MID(0&amp;V554, LARGE(INDEX(ISNUMBER(--MID(V554, ROW(INDIRECT("1:"&amp;LEN(V554))), 1)) * ROW(INDIRECT("1:"&amp;LEN(V554))), 0), ROW(INDIRECT("1:"&amp;LEN(V554))))+1, 1) * 10^ROW(INDIRECT("1:"&amp;LEN(V554)))/10))*U555*100+1</f>
        <v>1101</v>
      </c>
    </row>
    <row r="556" spans="1:22" s="2" customFormat="1" x14ac:dyDescent="0.3">
      <c r="A556" s="75">
        <f t="shared" ca="1" si="279"/>
        <v>1102</v>
      </c>
      <c r="B556" s="75"/>
      <c r="C556" s="21" t="s">
        <v>175</v>
      </c>
      <c r="D556" s="21">
        <f>69.88*10.764</f>
        <v>752.18831999999986</v>
      </c>
      <c r="E556" s="21">
        <v>0</v>
      </c>
      <c r="F556" s="21">
        <v>1233</v>
      </c>
      <c r="G556" s="78"/>
      <c r="H556" s="79"/>
      <c r="I556" s="40"/>
      <c r="S556" s="74">
        <f t="shared" ca="1" si="280"/>
        <v>1102</v>
      </c>
      <c r="T556" s="74"/>
      <c r="U556" s="40">
        <f>U555+1</f>
        <v>2</v>
      </c>
      <c r="V556" s="2">
        <f ca="1">V555+1</f>
        <v>1102</v>
      </c>
    </row>
    <row r="557" spans="1:22" s="2" customFormat="1" x14ac:dyDescent="0.3">
      <c r="A557" s="75">
        <f t="shared" ca="1" si="279"/>
        <v>1103</v>
      </c>
      <c r="B557" s="75"/>
      <c r="C557" s="21" t="s">
        <v>175</v>
      </c>
      <c r="D557" s="21">
        <f>70.12*10.764</f>
        <v>754.77167999999995</v>
      </c>
      <c r="E557" s="21">
        <v>0</v>
      </c>
      <c r="F557" s="21">
        <v>1233</v>
      </c>
      <c r="G557" s="78"/>
      <c r="H557" s="79"/>
      <c r="I557" s="40"/>
      <c r="S557" s="74">
        <f t="shared" ca="1" si="280"/>
        <v>1103</v>
      </c>
      <c r="T557" s="74"/>
      <c r="U557" s="40">
        <f>U556+1</f>
        <v>3</v>
      </c>
      <c r="V557" s="2">
        <f ca="1">V556+1</f>
        <v>1103</v>
      </c>
    </row>
    <row r="558" spans="1:22" s="2" customFormat="1" x14ac:dyDescent="0.3">
      <c r="A558" s="75">
        <f t="shared" ca="1" si="279"/>
        <v>1104</v>
      </c>
      <c r="B558" s="75"/>
      <c r="C558" s="21" t="s">
        <v>176</v>
      </c>
      <c r="D558" s="21">
        <f>42.32*10.764</f>
        <v>455.53247999999996</v>
      </c>
      <c r="E558" s="21">
        <v>0</v>
      </c>
      <c r="F558" s="21">
        <v>749</v>
      </c>
      <c r="G558" s="81"/>
      <c r="H558" s="83"/>
      <c r="I558" s="40"/>
      <c r="S558" s="74">
        <f t="shared" ca="1" si="280"/>
        <v>1104</v>
      </c>
      <c r="T558" s="74"/>
      <c r="U558" s="40">
        <f t="shared" ref="U558:V558" si="281">U557+1</f>
        <v>4</v>
      </c>
      <c r="V558" s="2">
        <f t="shared" ca="1" si="281"/>
        <v>1104</v>
      </c>
    </row>
    <row r="559" spans="1:22" s="2" customFormat="1" x14ac:dyDescent="0.3">
      <c r="A559" s="85" t="s">
        <v>198</v>
      </c>
      <c r="B559" s="86"/>
      <c r="C559" s="86"/>
      <c r="D559" s="86"/>
      <c r="E559" s="86"/>
      <c r="F559" s="86"/>
      <c r="G559" s="86"/>
      <c r="H559" s="87"/>
      <c r="I559" s="40"/>
      <c r="S559" s="74"/>
      <c r="T559" s="74"/>
      <c r="V559" s="2" t="str">
        <f>LEFT(A559,SUM(LEN(A559)-LEN(SUBSTITUTE(A559,{"0","1","2","3","4","5","6","7","8","9"},""))))</f>
        <v>12</v>
      </c>
    </row>
    <row r="560" spans="1:22" s="2" customFormat="1" x14ac:dyDescent="0.3">
      <c r="A560" s="75">
        <f t="shared" ref="A560:A563" ca="1" si="282">S560</f>
        <v>1201</v>
      </c>
      <c r="B560" s="75"/>
      <c r="C560" s="21" t="s">
        <v>176</v>
      </c>
      <c r="D560" s="21">
        <f>42.5*10.764</f>
        <v>457.46999999999997</v>
      </c>
      <c r="E560" s="21">
        <v>0</v>
      </c>
      <c r="F560" s="21">
        <v>749</v>
      </c>
      <c r="G560" s="76" t="str">
        <f>A559</f>
        <v>12th Floor</v>
      </c>
      <c r="H560" s="77"/>
      <c r="I560" s="40"/>
      <c r="S560" s="74">
        <f t="shared" ref="S560:S563" ca="1" si="283">V560</f>
        <v>1201</v>
      </c>
      <c r="T560" s="74"/>
      <c r="U560" s="40">
        <v>1</v>
      </c>
      <c r="V560" s="2">
        <f ca="1">(SUMPRODUCT(MID(0&amp;V559, LARGE(INDEX(ISNUMBER(--MID(V559, ROW(INDIRECT("1:"&amp;LEN(V559))), 1)) * ROW(INDIRECT("1:"&amp;LEN(V559))), 0), ROW(INDIRECT("1:"&amp;LEN(V559))))+1, 1) * 10^ROW(INDIRECT("1:"&amp;LEN(V559)))/10))*U560*100+1</f>
        <v>1201</v>
      </c>
    </row>
    <row r="561" spans="1:22" s="2" customFormat="1" x14ac:dyDescent="0.3">
      <c r="A561" s="75">
        <f t="shared" ca="1" si="282"/>
        <v>1202</v>
      </c>
      <c r="B561" s="75"/>
      <c r="C561" s="21" t="s">
        <v>175</v>
      </c>
      <c r="D561" s="21">
        <f>69.88*10.764</f>
        <v>752.18831999999986</v>
      </c>
      <c r="E561" s="21">
        <v>0</v>
      </c>
      <c r="F561" s="21">
        <v>1233</v>
      </c>
      <c r="G561" s="78"/>
      <c r="H561" s="79"/>
      <c r="I561" s="40"/>
      <c r="S561" s="74">
        <f t="shared" ca="1" si="283"/>
        <v>1202</v>
      </c>
      <c r="T561" s="74"/>
      <c r="U561" s="40">
        <f>U560+1</f>
        <v>2</v>
      </c>
      <c r="V561" s="2">
        <f ca="1">V560+1</f>
        <v>1202</v>
      </c>
    </row>
    <row r="562" spans="1:22" s="2" customFormat="1" x14ac:dyDescent="0.3">
      <c r="A562" s="75">
        <f t="shared" ca="1" si="282"/>
        <v>1203</v>
      </c>
      <c r="B562" s="75"/>
      <c r="C562" s="21" t="s">
        <v>175</v>
      </c>
      <c r="D562" s="21">
        <f>70.12*10.764</f>
        <v>754.77167999999995</v>
      </c>
      <c r="E562" s="21">
        <v>0</v>
      </c>
      <c r="F562" s="21">
        <v>1233</v>
      </c>
      <c r="G562" s="78"/>
      <c r="H562" s="79"/>
      <c r="I562" s="40"/>
      <c r="S562" s="74">
        <f t="shared" ca="1" si="283"/>
        <v>1203</v>
      </c>
      <c r="T562" s="74"/>
      <c r="U562" s="40">
        <f>U561+1</f>
        <v>3</v>
      </c>
      <c r="V562" s="2">
        <f ca="1">V561+1</f>
        <v>1203</v>
      </c>
    </row>
    <row r="563" spans="1:22" s="2" customFormat="1" x14ac:dyDescent="0.3">
      <c r="A563" s="75">
        <f t="shared" ca="1" si="282"/>
        <v>1204</v>
      </c>
      <c r="B563" s="75"/>
      <c r="C563" s="21" t="s">
        <v>176</v>
      </c>
      <c r="D563" s="21">
        <f>42.32*10.764</f>
        <v>455.53247999999996</v>
      </c>
      <c r="E563" s="21">
        <v>0</v>
      </c>
      <c r="F563" s="21">
        <v>749</v>
      </c>
      <c r="G563" s="81"/>
      <c r="H563" s="83"/>
      <c r="I563" s="40"/>
      <c r="S563" s="74">
        <f t="shared" ca="1" si="283"/>
        <v>1204</v>
      </c>
      <c r="T563" s="74"/>
      <c r="U563" s="40">
        <f t="shared" ref="U563:V563" si="284">U562+1</f>
        <v>4</v>
      </c>
      <c r="V563" s="2">
        <f t="shared" ca="1" si="284"/>
        <v>1204</v>
      </c>
    </row>
    <row r="564" spans="1:22" s="2" customFormat="1" ht="15.75" customHeight="1" x14ac:dyDescent="0.3">
      <c r="A564" s="85" t="s">
        <v>199</v>
      </c>
      <c r="B564" s="86"/>
      <c r="C564" s="86"/>
      <c r="D564" s="86"/>
      <c r="E564" s="86"/>
      <c r="F564" s="86"/>
      <c r="G564" s="86"/>
      <c r="H564" s="87"/>
      <c r="I564" s="40"/>
      <c r="S564" s="74"/>
      <c r="T564" s="74"/>
      <c r="V564" s="2" t="str">
        <f>LEFT(A564,SUM(LEN(A564)-LEN(SUBSTITUTE(A564,{"0","1","2","3","4","5","6","7","8","9"},""))))</f>
        <v>13</v>
      </c>
    </row>
    <row r="565" spans="1:22" s="2" customFormat="1" ht="15.75" customHeight="1" x14ac:dyDescent="0.3">
      <c r="A565" s="75">
        <f t="shared" ref="A565:A568" ca="1" si="285">S565</f>
        <v>1301</v>
      </c>
      <c r="B565" s="75"/>
      <c r="C565" s="21" t="s">
        <v>176</v>
      </c>
      <c r="D565" s="21">
        <f>42.5*10.764</f>
        <v>457.46999999999997</v>
      </c>
      <c r="E565" s="21">
        <v>0</v>
      </c>
      <c r="F565" s="21">
        <v>749</v>
      </c>
      <c r="G565" s="76" t="str">
        <f>A564</f>
        <v>13th Floor (Part Refuge Area)</v>
      </c>
      <c r="H565" s="77"/>
      <c r="I565" s="40"/>
      <c r="S565" s="74">
        <f t="shared" ref="S565:S568" ca="1" si="286">V565</f>
        <v>1301</v>
      </c>
      <c r="T565" s="74"/>
      <c r="U565" s="40">
        <v>1</v>
      </c>
      <c r="V565" s="2">
        <f ca="1">(SUMPRODUCT(MID(0&amp;V564, LARGE(INDEX(ISNUMBER(--MID(V564, ROW(INDIRECT("1:"&amp;LEN(V564))), 1)) * ROW(INDIRECT("1:"&amp;LEN(V564))), 0), ROW(INDIRECT("1:"&amp;LEN(V564))))+1, 1) * 10^ROW(INDIRECT("1:"&amp;LEN(V564)))/10))*U565*100+1</f>
        <v>1301</v>
      </c>
    </row>
    <row r="566" spans="1:22" s="2" customFormat="1" ht="15.75" customHeight="1" x14ac:dyDescent="0.3">
      <c r="A566" s="75">
        <f t="shared" ca="1" si="285"/>
        <v>1302</v>
      </c>
      <c r="B566" s="75"/>
      <c r="C566" s="21" t="s">
        <v>175</v>
      </c>
      <c r="D566" s="21">
        <f>69.88*10.764</f>
        <v>752.18831999999986</v>
      </c>
      <c r="E566" s="21">
        <v>0</v>
      </c>
      <c r="F566" s="21">
        <v>1233</v>
      </c>
      <c r="G566" s="78"/>
      <c r="H566" s="79"/>
      <c r="I566" s="40"/>
      <c r="S566" s="74">
        <f t="shared" ca="1" si="286"/>
        <v>1302</v>
      </c>
      <c r="T566" s="74"/>
      <c r="U566" s="40">
        <f>U565+1</f>
        <v>2</v>
      </c>
      <c r="V566" s="2">
        <f ca="1">V565+1</f>
        <v>1302</v>
      </c>
    </row>
    <row r="567" spans="1:22" s="2" customFormat="1" ht="15.75" customHeight="1" x14ac:dyDescent="0.3">
      <c r="A567" s="75">
        <f t="shared" ca="1" si="285"/>
        <v>1303</v>
      </c>
      <c r="B567" s="75"/>
      <c r="C567" s="21" t="s">
        <v>175</v>
      </c>
      <c r="D567" s="21">
        <f>70.12*10.764</f>
        <v>754.77167999999995</v>
      </c>
      <c r="E567" s="21">
        <v>0</v>
      </c>
      <c r="F567" s="21">
        <v>1233</v>
      </c>
      <c r="G567" s="78"/>
      <c r="H567" s="79"/>
      <c r="I567" s="40"/>
      <c r="S567" s="74">
        <f t="shared" ca="1" si="286"/>
        <v>1303</v>
      </c>
      <c r="T567" s="74"/>
      <c r="U567" s="40">
        <f>U566+1</f>
        <v>3</v>
      </c>
      <c r="V567" s="2">
        <f ca="1">V566+1</f>
        <v>1303</v>
      </c>
    </row>
    <row r="568" spans="1:22" s="2" customFormat="1" ht="15.75" customHeight="1" x14ac:dyDescent="0.3">
      <c r="A568" s="75">
        <f t="shared" ca="1" si="285"/>
        <v>1304</v>
      </c>
      <c r="B568" s="75"/>
      <c r="C568" s="67" t="s">
        <v>185</v>
      </c>
      <c r="D568" s="68"/>
      <c r="E568" s="68"/>
      <c r="F568" s="69"/>
      <c r="G568" s="81"/>
      <c r="H568" s="83"/>
      <c r="I568" s="40"/>
      <c r="S568" s="74">
        <f t="shared" ca="1" si="286"/>
        <v>1304</v>
      </c>
      <c r="T568" s="74"/>
      <c r="U568" s="40">
        <f t="shared" ref="U568:V568" si="287">U567+1</f>
        <v>4</v>
      </c>
      <c r="V568" s="2">
        <f t="shared" ca="1" si="287"/>
        <v>1304</v>
      </c>
    </row>
    <row r="569" spans="1:22" s="2" customFormat="1" x14ac:dyDescent="0.3">
      <c r="A569" s="85" t="s">
        <v>201</v>
      </c>
      <c r="B569" s="86"/>
      <c r="C569" s="86"/>
      <c r="D569" s="86"/>
      <c r="E569" s="86"/>
      <c r="F569" s="86"/>
      <c r="G569" s="86"/>
      <c r="H569" s="87"/>
      <c r="I569" s="40"/>
      <c r="S569" s="74"/>
      <c r="T569" s="74"/>
      <c r="V569" s="2" t="str">
        <f>LEFT(A569,SUM(LEN(A569)-LEN(SUBSTITUTE(A569,{"0","1","2","3","4","5","6","7","8","9"},""))))</f>
        <v>14</v>
      </c>
    </row>
    <row r="570" spans="1:22" s="2" customFormat="1" x14ac:dyDescent="0.3">
      <c r="A570" s="75">
        <f t="shared" ref="A570:A573" ca="1" si="288">S570</f>
        <v>1401</v>
      </c>
      <c r="B570" s="75"/>
      <c r="C570" s="21" t="s">
        <v>176</v>
      </c>
      <c r="D570" s="21">
        <f>42.5*10.764</f>
        <v>457.46999999999997</v>
      </c>
      <c r="E570" s="21">
        <v>0</v>
      </c>
      <c r="F570" s="21">
        <v>749</v>
      </c>
      <c r="G570" s="76" t="str">
        <f>A569</f>
        <v>14th Floor</v>
      </c>
      <c r="H570" s="77"/>
      <c r="I570" s="40"/>
      <c r="S570" s="74">
        <f t="shared" ref="S570:S573" ca="1" si="289">V570</f>
        <v>1401</v>
      </c>
      <c r="T570" s="74"/>
      <c r="U570" s="40">
        <v>1</v>
      </c>
      <c r="V570" s="2">
        <f ca="1">(SUMPRODUCT(MID(0&amp;V569, LARGE(INDEX(ISNUMBER(--MID(V569, ROW(INDIRECT("1:"&amp;LEN(V569))), 1)) * ROW(INDIRECT("1:"&amp;LEN(V569))), 0), ROW(INDIRECT("1:"&amp;LEN(V569))))+1, 1) * 10^ROW(INDIRECT("1:"&amp;LEN(V569)))/10))*U570*100+1</f>
        <v>1401</v>
      </c>
    </row>
    <row r="571" spans="1:22" s="2" customFormat="1" x14ac:dyDescent="0.3">
      <c r="A571" s="75">
        <f t="shared" ca="1" si="288"/>
        <v>1402</v>
      </c>
      <c r="B571" s="75"/>
      <c r="C571" s="21" t="s">
        <v>175</v>
      </c>
      <c r="D571" s="21">
        <f>69.88*10.764</f>
        <v>752.18831999999986</v>
      </c>
      <c r="E571" s="21">
        <v>0</v>
      </c>
      <c r="F571" s="21">
        <v>1233</v>
      </c>
      <c r="G571" s="78"/>
      <c r="H571" s="79"/>
      <c r="I571" s="40"/>
      <c r="S571" s="74">
        <f t="shared" ca="1" si="289"/>
        <v>1402</v>
      </c>
      <c r="T571" s="74"/>
      <c r="U571" s="40">
        <f>U570+1</f>
        <v>2</v>
      </c>
      <c r="V571" s="2">
        <f ca="1">V570+1</f>
        <v>1402</v>
      </c>
    </row>
    <row r="572" spans="1:22" s="2" customFormat="1" x14ac:dyDescent="0.3">
      <c r="A572" s="75">
        <f t="shared" ca="1" si="288"/>
        <v>1403</v>
      </c>
      <c r="B572" s="75"/>
      <c r="C572" s="21" t="s">
        <v>175</v>
      </c>
      <c r="D572" s="21">
        <f>70.12*10.764</f>
        <v>754.77167999999995</v>
      </c>
      <c r="E572" s="21">
        <v>0</v>
      </c>
      <c r="F572" s="21">
        <v>1233</v>
      </c>
      <c r="G572" s="78"/>
      <c r="H572" s="79"/>
      <c r="I572" s="40"/>
      <c r="S572" s="74">
        <f t="shared" ca="1" si="289"/>
        <v>1403</v>
      </c>
      <c r="T572" s="74"/>
      <c r="U572" s="40">
        <f>U571+1</f>
        <v>3</v>
      </c>
      <c r="V572" s="2">
        <f ca="1">V571+1</f>
        <v>1403</v>
      </c>
    </row>
    <row r="573" spans="1:22" s="2" customFormat="1" x14ac:dyDescent="0.3">
      <c r="A573" s="75">
        <f t="shared" ca="1" si="288"/>
        <v>1404</v>
      </c>
      <c r="B573" s="75"/>
      <c r="C573" s="21" t="s">
        <v>176</v>
      </c>
      <c r="D573" s="21">
        <f>42.32*10.764</f>
        <v>455.53247999999996</v>
      </c>
      <c r="E573" s="21">
        <v>0</v>
      </c>
      <c r="F573" s="21">
        <v>749</v>
      </c>
      <c r="G573" s="81"/>
      <c r="H573" s="83"/>
      <c r="I573" s="40"/>
      <c r="S573" s="74">
        <f t="shared" ca="1" si="289"/>
        <v>1404</v>
      </c>
      <c r="T573" s="74"/>
      <c r="U573" s="40">
        <f t="shared" ref="U573:V573" si="290">U572+1</f>
        <v>4</v>
      </c>
      <c r="V573" s="2">
        <f t="shared" ca="1" si="290"/>
        <v>1404</v>
      </c>
    </row>
    <row r="574" spans="1:22" s="2" customFormat="1" x14ac:dyDescent="0.3">
      <c r="A574" s="85" t="s">
        <v>202</v>
      </c>
      <c r="B574" s="86"/>
      <c r="C574" s="86"/>
      <c r="D574" s="86"/>
      <c r="E574" s="86"/>
      <c r="F574" s="86"/>
      <c r="G574" s="86"/>
      <c r="H574" s="87"/>
      <c r="I574" s="40"/>
      <c r="S574" s="74"/>
      <c r="T574" s="74"/>
      <c r="V574" s="2" t="str">
        <f>LEFT(A574,SUM(LEN(A574)-LEN(SUBSTITUTE(A574,{"0","1","2","3","4","5","6","7","8","9"},""))))</f>
        <v>15</v>
      </c>
    </row>
    <row r="575" spans="1:22" s="2" customFormat="1" x14ac:dyDescent="0.3">
      <c r="A575" s="75">
        <f t="shared" ref="A575:A578" ca="1" si="291">S575</f>
        <v>1501</v>
      </c>
      <c r="B575" s="75"/>
      <c r="C575" s="21" t="s">
        <v>176</v>
      </c>
      <c r="D575" s="21">
        <f>42.5*10.764</f>
        <v>457.46999999999997</v>
      </c>
      <c r="E575" s="21">
        <v>0</v>
      </c>
      <c r="F575" s="21">
        <v>749</v>
      </c>
      <c r="G575" s="76" t="str">
        <f>A574</f>
        <v>15th Floor</v>
      </c>
      <c r="H575" s="77"/>
      <c r="I575" s="40"/>
      <c r="S575" s="74">
        <f t="shared" ref="S575:S578" ca="1" si="292">V575</f>
        <v>1501</v>
      </c>
      <c r="T575" s="74"/>
      <c r="U575" s="40">
        <v>1</v>
      </c>
      <c r="V575" s="2">
        <f ca="1">(SUMPRODUCT(MID(0&amp;V574, LARGE(INDEX(ISNUMBER(--MID(V574, ROW(INDIRECT("1:"&amp;LEN(V574))), 1)) * ROW(INDIRECT("1:"&amp;LEN(V574))), 0), ROW(INDIRECT("1:"&amp;LEN(V574))))+1, 1) * 10^ROW(INDIRECT("1:"&amp;LEN(V574)))/10))*U575*100+1</f>
        <v>1501</v>
      </c>
    </row>
    <row r="576" spans="1:22" s="2" customFormat="1" x14ac:dyDescent="0.3">
      <c r="A576" s="75">
        <f t="shared" ca="1" si="291"/>
        <v>1502</v>
      </c>
      <c r="B576" s="75"/>
      <c r="C576" s="21" t="s">
        <v>175</v>
      </c>
      <c r="D576" s="21">
        <f>69.88*10.764</f>
        <v>752.18831999999986</v>
      </c>
      <c r="E576" s="21">
        <v>0</v>
      </c>
      <c r="F576" s="21">
        <v>1233</v>
      </c>
      <c r="G576" s="78"/>
      <c r="H576" s="79"/>
      <c r="I576" s="40"/>
      <c r="S576" s="74">
        <f t="shared" ca="1" si="292"/>
        <v>1502</v>
      </c>
      <c r="T576" s="74"/>
      <c r="U576" s="40">
        <f>U575+1</f>
        <v>2</v>
      </c>
      <c r="V576" s="2">
        <f ca="1">V575+1</f>
        <v>1502</v>
      </c>
    </row>
    <row r="577" spans="1:22" s="2" customFormat="1" x14ac:dyDescent="0.3">
      <c r="A577" s="75">
        <f t="shared" ca="1" si="291"/>
        <v>1503</v>
      </c>
      <c r="B577" s="75"/>
      <c r="C577" s="21" t="s">
        <v>175</v>
      </c>
      <c r="D577" s="21">
        <f>70.12*10.764</f>
        <v>754.77167999999995</v>
      </c>
      <c r="E577" s="21">
        <v>0</v>
      </c>
      <c r="F577" s="21">
        <v>1233</v>
      </c>
      <c r="G577" s="78"/>
      <c r="H577" s="79"/>
      <c r="I577" s="40"/>
      <c r="S577" s="74">
        <f t="shared" ca="1" si="292"/>
        <v>1503</v>
      </c>
      <c r="T577" s="74"/>
      <c r="U577" s="40">
        <f>U576+1</f>
        <v>3</v>
      </c>
      <c r="V577" s="2">
        <f ca="1">V576+1</f>
        <v>1503</v>
      </c>
    </row>
    <row r="578" spans="1:22" s="2" customFormat="1" x14ac:dyDescent="0.3">
      <c r="A578" s="75">
        <f t="shared" ca="1" si="291"/>
        <v>1504</v>
      </c>
      <c r="B578" s="75"/>
      <c r="C578" s="21" t="s">
        <v>176</v>
      </c>
      <c r="D578" s="21">
        <f>42.32*10.764</f>
        <v>455.53247999999996</v>
      </c>
      <c r="E578" s="21">
        <v>0</v>
      </c>
      <c r="F578" s="21">
        <v>749</v>
      </c>
      <c r="G578" s="81"/>
      <c r="H578" s="83"/>
      <c r="I578" s="40"/>
      <c r="S578" s="74">
        <f t="shared" ca="1" si="292"/>
        <v>1504</v>
      </c>
      <c r="T578" s="74"/>
      <c r="U578" s="40">
        <f t="shared" ref="U578:V578" si="293">U577+1</f>
        <v>4</v>
      </c>
      <c r="V578" s="2">
        <f t="shared" ca="1" si="293"/>
        <v>1504</v>
      </c>
    </row>
    <row r="579" spans="1:22" s="2" customFormat="1" x14ac:dyDescent="0.3">
      <c r="A579" s="85" t="s">
        <v>205</v>
      </c>
      <c r="B579" s="86"/>
      <c r="C579" s="86"/>
      <c r="D579" s="86"/>
      <c r="E579" s="86"/>
      <c r="F579" s="86"/>
      <c r="G579" s="86"/>
      <c r="H579" s="87"/>
      <c r="I579" s="40"/>
      <c r="S579" s="74"/>
      <c r="T579" s="74"/>
      <c r="V579" s="2" t="str">
        <f>LEFT(A579,SUM(LEN(A579)-LEN(SUBSTITUTE(A579,{"0","1","2","3","4","5","6","7","8","9"},""))))</f>
        <v>16</v>
      </c>
    </row>
    <row r="580" spans="1:22" s="2" customFormat="1" x14ac:dyDescent="0.3">
      <c r="A580" s="75">
        <f t="shared" ref="A580:A583" ca="1" si="294">S580</f>
        <v>1601</v>
      </c>
      <c r="B580" s="75"/>
      <c r="C580" s="21" t="s">
        <v>176</v>
      </c>
      <c r="D580" s="21">
        <f>42.5*10.764</f>
        <v>457.46999999999997</v>
      </c>
      <c r="E580" s="21">
        <v>0</v>
      </c>
      <c r="F580" s="21">
        <v>749</v>
      </c>
      <c r="G580" s="76" t="str">
        <f>A579</f>
        <v>16th Floor</v>
      </c>
      <c r="H580" s="77"/>
      <c r="I580" s="40"/>
      <c r="S580" s="74">
        <f t="shared" ref="S580:S583" ca="1" si="295">V580</f>
        <v>1601</v>
      </c>
      <c r="T580" s="74"/>
      <c r="U580" s="40">
        <v>1</v>
      </c>
      <c r="V580" s="2">
        <f ca="1">(SUMPRODUCT(MID(0&amp;V579, LARGE(INDEX(ISNUMBER(--MID(V579, ROW(INDIRECT("1:"&amp;LEN(V579))), 1)) * ROW(INDIRECT("1:"&amp;LEN(V579))), 0), ROW(INDIRECT("1:"&amp;LEN(V579))))+1, 1) * 10^ROW(INDIRECT("1:"&amp;LEN(V579)))/10))*U580*100+1</f>
        <v>1601</v>
      </c>
    </row>
    <row r="581" spans="1:22" s="2" customFormat="1" x14ac:dyDescent="0.3">
      <c r="A581" s="75">
        <f t="shared" ca="1" si="294"/>
        <v>1602</v>
      </c>
      <c r="B581" s="75"/>
      <c r="C581" s="21" t="s">
        <v>175</v>
      </c>
      <c r="D581" s="21">
        <f>69.88*10.764</f>
        <v>752.18831999999986</v>
      </c>
      <c r="E581" s="21">
        <v>0</v>
      </c>
      <c r="F581" s="21">
        <v>1233</v>
      </c>
      <c r="G581" s="78"/>
      <c r="H581" s="79"/>
      <c r="I581" s="40"/>
      <c r="S581" s="74">
        <f t="shared" ca="1" si="295"/>
        <v>1602</v>
      </c>
      <c r="T581" s="74"/>
      <c r="U581" s="40">
        <f>U580+1</f>
        <v>2</v>
      </c>
      <c r="V581" s="2">
        <f ca="1">V580+1</f>
        <v>1602</v>
      </c>
    </row>
    <row r="582" spans="1:22" s="2" customFormat="1" x14ac:dyDescent="0.3">
      <c r="A582" s="75">
        <f t="shared" ca="1" si="294"/>
        <v>1603</v>
      </c>
      <c r="B582" s="75"/>
      <c r="C582" s="21" t="s">
        <v>175</v>
      </c>
      <c r="D582" s="21">
        <f>70.12*10.764</f>
        <v>754.77167999999995</v>
      </c>
      <c r="E582" s="21">
        <v>0</v>
      </c>
      <c r="F582" s="21">
        <v>1233</v>
      </c>
      <c r="G582" s="78"/>
      <c r="H582" s="79"/>
      <c r="I582" s="40"/>
      <c r="S582" s="74">
        <f t="shared" ca="1" si="295"/>
        <v>1603</v>
      </c>
      <c r="T582" s="74"/>
      <c r="U582" s="40">
        <f>U581+1</f>
        <v>3</v>
      </c>
      <c r="V582" s="2">
        <f ca="1">V581+1</f>
        <v>1603</v>
      </c>
    </row>
    <row r="583" spans="1:22" s="2" customFormat="1" x14ac:dyDescent="0.3">
      <c r="A583" s="75">
        <f t="shared" ca="1" si="294"/>
        <v>1604</v>
      </c>
      <c r="B583" s="75"/>
      <c r="C583" s="21" t="s">
        <v>176</v>
      </c>
      <c r="D583" s="21">
        <f>42.32*10.764</f>
        <v>455.53247999999996</v>
      </c>
      <c r="E583" s="21">
        <v>0</v>
      </c>
      <c r="F583" s="21">
        <v>749</v>
      </c>
      <c r="G583" s="81"/>
      <c r="H583" s="83"/>
      <c r="I583" s="40"/>
      <c r="S583" s="74">
        <f t="shared" ca="1" si="295"/>
        <v>1604</v>
      </c>
      <c r="T583" s="74"/>
      <c r="U583" s="40">
        <f t="shared" ref="U583:V583" si="296">U582+1</f>
        <v>4</v>
      </c>
      <c r="V583" s="2">
        <f t="shared" ca="1" si="296"/>
        <v>1604</v>
      </c>
    </row>
    <row r="584" spans="1:22" s="1" customFormat="1" x14ac:dyDescent="0.3">
      <c r="A584" s="116" t="s">
        <v>79</v>
      </c>
      <c r="B584" s="117"/>
      <c r="C584" s="117"/>
      <c r="D584" s="117"/>
      <c r="E584" s="117"/>
      <c r="F584" s="117"/>
      <c r="G584" s="117"/>
      <c r="H584" s="118"/>
    </row>
    <row r="585" spans="1:22" s="10" customFormat="1" ht="207.75" customHeight="1" x14ac:dyDescent="0.3">
      <c r="A585" s="119" t="s">
        <v>290</v>
      </c>
      <c r="B585" s="120"/>
      <c r="C585" s="120"/>
      <c r="D585" s="120"/>
      <c r="E585" s="120"/>
      <c r="F585" s="120"/>
      <c r="G585" s="120"/>
      <c r="H585" s="121"/>
    </row>
    <row r="586" spans="1:22" x14ac:dyDescent="0.3">
      <c r="A586" s="122" t="s">
        <v>70</v>
      </c>
      <c r="B586" s="123"/>
      <c r="C586" s="123"/>
      <c r="D586" s="123"/>
      <c r="E586" s="123"/>
      <c r="F586" s="123"/>
      <c r="G586" s="123"/>
      <c r="H586" s="124"/>
    </row>
    <row r="587" spans="1:22" x14ac:dyDescent="0.3">
      <c r="A587" s="108" t="s">
        <v>71</v>
      </c>
      <c r="B587" s="109"/>
      <c r="C587" s="109"/>
      <c r="D587" s="109"/>
      <c r="E587" s="109"/>
      <c r="F587" s="109"/>
      <c r="G587" s="109"/>
      <c r="H587" s="110"/>
    </row>
    <row r="588" spans="1:22" ht="15.75" customHeight="1" x14ac:dyDescent="0.3">
      <c r="A588" s="122" t="s">
        <v>72</v>
      </c>
      <c r="B588" s="123"/>
      <c r="C588" s="123"/>
      <c r="D588" s="123"/>
      <c r="E588" s="123"/>
      <c r="F588" s="123"/>
      <c r="G588" s="123"/>
      <c r="H588" s="124"/>
    </row>
    <row r="589" spans="1:22" x14ac:dyDescent="0.3">
      <c r="A589" s="108" t="s">
        <v>73</v>
      </c>
      <c r="B589" s="109"/>
      <c r="C589" s="109"/>
      <c r="D589" s="109"/>
      <c r="E589" s="109"/>
      <c r="F589" s="109"/>
      <c r="G589" s="109"/>
      <c r="H589" s="110"/>
    </row>
    <row r="590" spans="1:22" x14ac:dyDescent="0.3">
      <c r="A590" s="108" t="s">
        <v>74</v>
      </c>
      <c r="B590" s="109"/>
      <c r="C590" s="109"/>
      <c r="D590" s="109"/>
      <c r="E590" s="109"/>
      <c r="F590" s="109"/>
      <c r="G590" s="109"/>
      <c r="H590" s="110"/>
    </row>
    <row r="591" spans="1:22" x14ac:dyDescent="0.3">
      <c r="A591" s="108" t="s">
        <v>75</v>
      </c>
      <c r="B591" s="109"/>
      <c r="C591" s="109"/>
      <c r="D591" s="109"/>
      <c r="E591" s="109"/>
      <c r="F591" s="109"/>
      <c r="G591" s="109"/>
      <c r="H591" s="110"/>
    </row>
    <row r="592" spans="1:22" ht="35.25" customHeight="1" x14ac:dyDescent="0.3">
      <c r="A592" s="111" t="s">
        <v>76</v>
      </c>
      <c r="B592" s="112"/>
      <c r="C592" s="112"/>
      <c r="D592" s="112"/>
      <c r="E592" s="112"/>
      <c r="F592" s="112"/>
      <c r="G592" s="112"/>
      <c r="H592" s="113"/>
    </row>
    <row r="593" spans="1:8" x14ac:dyDescent="0.3">
      <c r="A593" s="160" t="s">
        <v>111</v>
      </c>
      <c r="B593" s="160"/>
      <c r="C593" s="160" t="s">
        <v>287</v>
      </c>
      <c r="D593" s="160"/>
      <c r="E593" s="160" t="s">
        <v>145</v>
      </c>
      <c r="F593" s="160"/>
      <c r="G593" s="160" t="s">
        <v>291</v>
      </c>
      <c r="H593" s="160"/>
    </row>
    <row r="594" spans="1:8" ht="15.75" customHeight="1" x14ac:dyDescent="0.3">
      <c r="A594" s="151" t="s">
        <v>113</v>
      </c>
      <c r="B594" s="152"/>
      <c r="C594" s="152"/>
      <c r="D594" s="152"/>
      <c r="E594" s="152"/>
      <c r="F594" s="152"/>
      <c r="G594" s="152"/>
      <c r="H594" s="153"/>
    </row>
    <row r="595" spans="1:8" x14ac:dyDescent="0.3">
      <c r="A595" s="154"/>
      <c r="B595" s="155"/>
      <c r="C595" s="155"/>
      <c r="D595" s="155"/>
      <c r="E595" s="155"/>
      <c r="F595" s="155"/>
      <c r="G595" s="155"/>
      <c r="H595" s="156"/>
    </row>
    <row r="596" spans="1:8" x14ac:dyDescent="0.3">
      <c r="A596" s="154"/>
      <c r="B596" s="155"/>
      <c r="C596" s="155"/>
      <c r="D596" s="155"/>
      <c r="E596" s="155"/>
      <c r="F596" s="155"/>
      <c r="G596" s="155"/>
      <c r="H596" s="156"/>
    </row>
    <row r="597" spans="1:8" x14ac:dyDescent="0.3">
      <c r="A597" s="157"/>
      <c r="B597" s="158"/>
      <c r="C597" s="158"/>
      <c r="D597" s="158"/>
      <c r="E597" s="158"/>
      <c r="F597" s="158"/>
      <c r="G597" s="158"/>
      <c r="H597" s="159"/>
    </row>
    <row r="598" spans="1:8" x14ac:dyDescent="0.3">
      <c r="A598" s="16" t="s">
        <v>77</v>
      </c>
      <c r="B598" s="17"/>
      <c r="C598" s="17"/>
      <c r="D598" s="16" t="str">
        <f>E8</f>
        <v>Mahindra Alcove</v>
      </c>
      <c r="F598" s="17"/>
      <c r="G598" s="17"/>
      <c r="H598" s="17"/>
    </row>
    <row r="599" spans="1:8" x14ac:dyDescent="0.3">
      <c r="A599" s="17"/>
      <c r="B599" s="17"/>
      <c r="C599" s="17"/>
      <c r="D599" s="17"/>
      <c r="E599" s="17"/>
      <c r="F599" s="17"/>
      <c r="G599" s="17"/>
      <c r="H599" s="17"/>
    </row>
    <row r="600" spans="1:8" x14ac:dyDescent="0.3">
      <c r="A600" s="17"/>
      <c r="B600" s="17"/>
      <c r="C600" s="17"/>
      <c r="D600" s="17"/>
      <c r="E600" s="17"/>
      <c r="F600" s="17"/>
      <c r="G600" s="17"/>
      <c r="H600" s="17"/>
    </row>
    <row r="601" spans="1:8" ht="15" customHeight="1" x14ac:dyDescent="0.3"/>
    <row r="624" spans="12:12" x14ac:dyDescent="0.3">
      <c r="L624"/>
    </row>
    <row r="641" spans="1:1" x14ac:dyDescent="0.3">
      <c r="A641" s="19" t="s">
        <v>266</v>
      </c>
    </row>
    <row r="684" spans="1:1" x14ac:dyDescent="0.3">
      <c r="A684" s="19" t="s">
        <v>78</v>
      </c>
    </row>
  </sheetData>
  <mergeCells count="1268">
    <mergeCell ref="A101:E101"/>
    <mergeCell ref="F101:H101"/>
    <mergeCell ref="A91:B91"/>
    <mergeCell ref="A97:E97"/>
    <mergeCell ref="F97:H97"/>
    <mergeCell ref="A98:E98"/>
    <mergeCell ref="F98:H98"/>
    <mergeCell ref="E82:F91"/>
    <mergeCell ref="A92:E92"/>
    <mergeCell ref="F92:H92"/>
    <mergeCell ref="A60:C60"/>
    <mergeCell ref="D58:H58"/>
    <mergeCell ref="A95:H95"/>
    <mergeCell ref="A96:E96"/>
    <mergeCell ref="F96:H96"/>
    <mergeCell ref="A93:H93"/>
    <mergeCell ref="A94:B94"/>
    <mergeCell ref="C94:H94"/>
    <mergeCell ref="A85:B85"/>
    <mergeCell ref="A86:B86"/>
    <mergeCell ref="A90:B90"/>
    <mergeCell ref="A87:B87"/>
    <mergeCell ref="A88:B88"/>
    <mergeCell ref="A89:B89"/>
    <mergeCell ref="C80:H80"/>
    <mergeCell ref="A58:C58"/>
    <mergeCell ref="A64:B64"/>
    <mergeCell ref="C64:H64"/>
    <mergeCell ref="A66:B66"/>
    <mergeCell ref="C66:H66"/>
    <mergeCell ref="A67:B67"/>
    <mergeCell ref="E67:F67"/>
    <mergeCell ref="A69:B69"/>
    <mergeCell ref="A70:B70"/>
    <mergeCell ref="A71:B71"/>
    <mergeCell ref="A72:B72"/>
    <mergeCell ref="A73:B73"/>
    <mergeCell ref="A74:B74"/>
    <mergeCell ref="A75:B75"/>
    <mergeCell ref="A47:B47"/>
    <mergeCell ref="A55:H55"/>
    <mergeCell ref="A56:C56"/>
    <mergeCell ref="A48:B49"/>
    <mergeCell ref="C48:E48"/>
    <mergeCell ref="G48:H48"/>
    <mergeCell ref="C49:E49"/>
    <mergeCell ref="G49:H49"/>
    <mergeCell ref="A50:B51"/>
    <mergeCell ref="C50:E50"/>
    <mergeCell ref="G50:H50"/>
    <mergeCell ref="C51:E51"/>
    <mergeCell ref="G51:H51"/>
    <mergeCell ref="C78:H78"/>
    <mergeCell ref="A84:B84"/>
    <mergeCell ref="E81:F81"/>
    <mergeCell ref="A81:B81"/>
    <mergeCell ref="A52:B53"/>
    <mergeCell ref="C52:E52"/>
    <mergeCell ref="G52:H52"/>
    <mergeCell ref="C53:E53"/>
    <mergeCell ref="G53:H53"/>
    <mergeCell ref="A76:B76"/>
    <mergeCell ref="A77:B77"/>
    <mergeCell ref="G54:H54"/>
    <mergeCell ref="C47:E47"/>
    <mergeCell ref="A54:B54"/>
    <mergeCell ref="C54:E54"/>
    <mergeCell ref="G67:H67"/>
    <mergeCell ref="A68:B68"/>
    <mergeCell ref="E68:F77"/>
    <mergeCell ref="G68:H77"/>
    <mergeCell ref="C33:E33"/>
    <mergeCell ref="C34:E34"/>
    <mergeCell ref="A30:B30"/>
    <mergeCell ref="A46:B46"/>
    <mergeCell ref="C46:E4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G46:H46"/>
    <mergeCell ref="G47:H47"/>
    <mergeCell ref="D61:H61"/>
    <mergeCell ref="A59:C59"/>
    <mergeCell ref="D59:H59"/>
    <mergeCell ref="A57:C57"/>
    <mergeCell ref="D57:H57"/>
    <mergeCell ref="D56:H56"/>
    <mergeCell ref="A37:B37"/>
    <mergeCell ref="C37:H37"/>
    <mergeCell ref="A31:B31"/>
    <mergeCell ref="A38:H38"/>
    <mergeCell ref="A61:C61"/>
    <mergeCell ref="D60:H60"/>
    <mergeCell ref="C31:E31"/>
    <mergeCell ref="A32:B32"/>
    <mergeCell ref="C32:E32"/>
    <mergeCell ref="A33:B33"/>
    <mergeCell ref="A594:H597"/>
    <mergeCell ref="A593:B593"/>
    <mergeCell ref="E593:F593"/>
    <mergeCell ref="C593:D593"/>
    <mergeCell ref="G593:H593"/>
    <mergeCell ref="A107:H107"/>
    <mergeCell ref="A105:E105"/>
    <mergeCell ref="F105:H105"/>
    <mergeCell ref="A106:E106"/>
    <mergeCell ref="F106:H106"/>
    <mergeCell ref="A388:H388"/>
    <mergeCell ref="A115:B115"/>
    <mergeCell ref="A109:B109"/>
    <mergeCell ref="A589:H589"/>
    <mergeCell ref="A110:H110"/>
    <mergeCell ref="C115:D115"/>
    <mergeCell ref="E115:F115"/>
    <mergeCell ref="G115:H115"/>
    <mergeCell ref="C108:D108"/>
    <mergeCell ref="E108:F108"/>
    <mergeCell ref="G108:H108"/>
    <mergeCell ref="A108:B108"/>
    <mergeCell ref="A122:H122"/>
    <mergeCell ref="A384:H384"/>
    <mergeCell ref="A408:B408"/>
    <mergeCell ref="A394:B394"/>
    <mergeCell ref="A392:B392"/>
    <mergeCell ref="A390:B390"/>
    <mergeCell ref="A442:B442"/>
    <mergeCell ref="A398:B398"/>
    <mergeCell ref="A517:B517"/>
    <mergeCell ref="A412:B4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7:D27"/>
    <mergeCell ref="E27:H27"/>
    <mergeCell ref="A40:D40"/>
    <mergeCell ref="E40:H40"/>
    <mergeCell ref="A28:D28"/>
    <mergeCell ref="E28:H28"/>
    <mergeCell ref="A35:H35"/>
    <mergeCell ref="A34:B34"/>
    <mergeCell ref="A29:D29"/>
    <mergeCell ref="E29:H29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16:B16"/>
    <mergeCell ref="C16:D16"/>
    <mergeCell ref="E16:F16"/>
    <mergeCell ref="G16:H16"/>
    <mergeCell ref="A24:D24"/>
    <mergeCell ref="A17:B17"/>
    <mergeCell ref="C17:D17"/>
    <mergeCell ref="E17:F17"/>
    <mergeCell ref="G17:H17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A25:D25"/>
    <mergeCell ref="E25:H25"/>
    <mergeCell ref="E24:H24"/>
    <mergeCell ref="A26:D26"/>
    <mergeCell ref="E26:H26"/>
    <mergeCell ref="A23:D23"/>
    <mergeCell ref="E23:H23"/>
    <mergeCell ref="A18:B18"/>
    <mergeCell ref="C18:D18"/>
    <mergeCell ref="E18:F18"/>
    <mergeCell ref="G18:H18"/>
    <mergeCell ref="A19:B19"/>
    <mergeCell ref="C19:D19"/>
    <mergeCell ref="E19:F19"/>
    <mergeCell ref="G19:H19"/>
    <mergeCell ref="A20:D21"/>
    <mergeCell ref="E20:H21"/>
    <mergeCell ref="A22:D22"/>
    <mergeCell ref="E22:H22"/>
    <mergeCell ref="A590:H590"/>
    <mergeCell ref="A591:H591"/>
    <mergeCell ref="A592:H592"/>
    <mergeCell ref="A62:C62"/>
    <mergeCell ref="D62:H62"/>
    <mergeCell ref="A584:H584"/>
    <mergeCell ref="A585:H585"/>
    <mergeCell ref="A586:H586"/>
    <mergeCell ref="A587:H587"/>
    <mergeCell ref="A119:H119"/>
    <mergeCell ref="A389:B389"/>
    <mergeCell ref="A111:B111"/>
    <mergeCell ref="A82:B82"/>
    <mergeCell ref="A118:H118"/>
    <mergeCell ref="A102:E102"/>
    <mergeCell ref="G81:H81"/>
    <mergeCell ref="A80:B80"/>
    <mergeCell ref="A104:E104"/>
    <mergeCell ref="F104:H104"/>
    <mergeCell ref="A83:B83"/>
    <mergeCell ref="F102:H102"/>
    <mergeCell ref="A103:E103"/>
    <mergeCell ref="A588:H588"/>
    <mergeCell ref="A78:B78"/>
    <mergeCell ref="G82:H91"/>
    <mergeCell ref="A63:C63"/>
    <mergeCell ref="D63:H63"/>
    <mergeCell ref="F103:H103"/>
    <mergeCell ref="A99:E99"/>
    <mergeCell ref="F99:H99"/>
    <mergeCell ref="A100:E100"/>
    <mergeCell ref="F100:H100"/>
    <mergeCell ref="S428:T428"/>
    <mergeCell ref="A549:H549"/>
    <mergeCell ref="G580:H583"/>
    <mergeCell ref="A502:H502"/>
    <mergeCell ref="A503:H503"/>
    <mergeCell ref="A583:B583"/>
    <mergeCell ref="A580:B580"/>
    <mergeCell ref="A471:B471"/>
    <mergeCell ref="A527:B527"/>
    <mergeCell ref="A567:B567"/>
    <mergeCell ref="G575:H578"/>
    <mergeCell ref="A574:H574"/>
    <mergeCell ref="A491:B491"/>
    <mergeCell ref="A479:H479"/>
    <mergeCell ref="A484:B484"/>
    <mergeCell ref="A477:B477"/>
    <mergeCell ref="A511:B511"/>
    <mergeCell ref="A512:B512"/>
    <mergeCell ref="A513:B513"/>
    <mergeCell ref="A543:B543"/>
    <mergeCell ref="A545:B545"/>
    <mergeCell ref="A534:H534"/>
    <mergeCell ref="A473:B473"/>
    <mergeCell ref="A573:B573"/>
    <mergeCell ref="A581:B581"/>
    <mergeCell ref="A536:B536"/>
    <mergeCell ref="A529:H529"/>
    <mergeCell ref="A557:B557"/>
    <mergeCell ref="A564:H564"/>
    <mergeCell ref="A572:B572"/>
    <mergeCell ref="A430:H430"/>
    <mergeCell ref="S485:T485"/>
    <mergeCell ref="S397:T397"/>
    <mergeCell ref="S300:T300"/>
    <mergeCell ref="S304:T304"/>
    <mergeCell ref="S305:T305"/>
    <mergeCell ref="E109:F109"/>
    <mergeCell ref="G109:H109"/>
    <mergeCell ref="C111:D111"/>
    <mergeCell ref="E111:F111"/>
    <mergeCell ref="G111:H111"/>
    <mergeCell ref="G120:H121"/>
    <mergeCell ref="A507:B507"/>
    <mergeCell ref="A508:B508"/>
    <mergeCell ref="A393:B393"/>
    <mergeCell ref="A116:B116"/>
    <mergeCell ref="C116:D116"/>
    <mergeCell ref="E116:F116"/>
    <mergeCell ref="G116:H116"/>
    <mergeCell ref="A117:B117"/>
    <mergeCell ref="C117:D117"/>
    <mergeCell ref="E117:F117"/>
    <mergeCell ref="G117:H117"/>
    <mergeCell ref="A501:H501"/>
    <mergeCell ref="B120:B121"/>
    <mergeCell ref="A120:A121"/>
    <mergeCell ref="A128:B128"/>
    <mergeCell ref="A129:B129"/>
    <mergeCell ref="A123:B123"/>
    <mergeCell ref="A505:B505"/>
    <mergeCell ref="A467:B467"/>
    <mergeCell ref="S423:T423"/>
    <mergeCell ref="A424:B424"/>
    <mergeCell ref="A500:H500"/>
    <mergeCell ref="S411:T411"/>
    <mergeCell ref="S442:T442"/>
    <mergeCell ref="S123:T123"/>
    <mergeCell ref="S129:T129"/>
    <mergeCell ref="S128:T128"/>
    <mergeCell ref="G125:H125"/>
    <mergeCell ref="G123:H123"/>
    <mergeCell ref="G129:H129"/>
    <mergeCell ref="G128:H128"/>
    <mergeCell ref="G124:H124"/>
    <mergeCell ref="G127:H127"/>
    <mergeCell ref="G126:H126"/>
    <mergeCell ref="S389:T389"/>
    <mergeCell ref="S390:T390"/>
    <mergeCell ref="S391:T391"/>
    <mergeCell ref="S406:T406"/>
    <mergeCell ref="S407:T407"/>
    <mergeCell ref="S408:T408"/>
    <mergeCell ref="S394:T394"/>
    <mergeCell ref="G131:H131"/>
    <mergeCell ref="S392:T392"/>
    <mergeCell ref="S393:T393"/>
    <mergeCell ref="A386:H386"/>
    <mergeCell ref="A387:H387"/>
    <mergeCell ref="S384:T384"/>
    <mergeCell ref="S388:T388"/>
    <mergeCell ref="A391:B391"/>
    <mergeCell ref="A406:B406"/>
    <mergeCell ref="S395:T395"/>
    <mergeCell ref="A396:B396"/>
    <mergeCell ref="S396:T396"/>
    <mergeCell ref="A397:B397"/>
    <mergeCell ref="S398:T398"/>
    <mergeCell ref="A399:B399"/>
    <mergeCell ref="S399:T399"/>
    <mergeCell ref="A400:B400"/>
    <mergeCell ref="S507:T507"/>
    <mergeCell ref="A414:B414"/>
    <mergeCell ref="S414:T414"/>
    <mergeCell ref="A415:B415"/>
    <mergeCell ref="S508:T508"/>
    <mergeCell ref="A418:B418"/>
    <mergeCell ref="S500:T500"/>
    <mergeCell ref="A504:H504"/>
    <mergeCell ref="S505:T505"/>
    <mergeCell ref="A506:B506"/>
    <mergeCell ref="S506:T506"/>
    <mergeCell ref="S400:T400"/>
    <mergeCell ref="S401:T401"/>
    <mergeCell ref="A402:H402"/>
    <mergeCell ref="S402:T402"/>
    <mergeCell ref="A403:B403"/>
    <mergeCell ref="S403:T403"/>
    <mergeCell ref="A404:B404"/>
    <mergeCell ref="S404:T404"/>
    <mergeCell ref="A405:B405"/>
    <mergeCell ref="S405:T405"/>
    <mergeCell ref="A401:B401"/>
    <mergeCell ref="S441:T441"/>
    <mergeCell ref="S409:T409"/>
    <mergeCell ref="A410:B410"/>
    <mergeCell ref="S410:T410"/>
    <mergeCell ref="A411:B411"/>
    <mergeCell ref="S450:T450"/>
    <mergeCell ref="S412:T412"/>
    <mergeCell ref="A413:B413"/>
    <mergeCell ref="S413:T413"/>
    <mergeCell ref="S419:T419"/>
    <mergeCell ref="A420:B420"/>
    <mergeCell ref="S420:T420"/>
    <mergeCell ref="A421:B421"/>
    <mergeCell ref="S421:T421"/>
    <mergeCell ref="S415:T415"/>
    <mergeCell ref="A416:H416"/>
    <mergeCell ref="S416:T416"/>
    <mergeCell ref="A417:B417"/>
    <mergeCell ref="S417:T417"/>
    <mergeCell ref="S418:T418"/>
    <mergeCell ref="S517:T517"/>
    <mergeCell ref="A514:H514"/>
    <mergeCell ref="S504:T504"/>
    <mergeCell ref="S509:T509"/>
    <mergeCell ref="A510:B510"/>
    <mergeCell ref="S510:T510"/>
    <mergeCell ref="A509:H509"/>
    <mergeCell ref="A429:B429"/>
    <mergeCell ref="A422:B422"/>
    <mergeCell ref="S422:T422"/>
    <mergeCell ref="S427:T427"/>
    <mergeCell ref="S433:T433"/>
    <mergeCell ref="A434:B434"/>
    <mergeCell ref="S434:T434"/>
    <mergeCell ref="S429:T429"/>
    <mergeCell ref="C427:F427"/>
    <mergeCell ref="C428:F428"/>
    <mergeCell ref="A485:B485"/>
    <mergeCell ref="S486:T486"/>
    <mergeCell ref="S479:T479"/>
    <mergeCell ref="A480:B480"/>
    <mergeCell ref="S430:T430"/>
    <mergeCell ref="A431:B431"/>
    <mergeCell ref="S431:T431"/>
    <mergeCell ref="A432:B432"/>
    <mergeCell ref="S432:T432"/>
    <mergeCell ref="A433:B433"/>
    <mergeCell ref="S523:T523"/>
    <mergeCell ref="A435:B435"/>
    <mergeCell ref="S435:T435"/>
    <mergeCell ref="A436:B436"/>
    <mergeCell ref="S436:T436"/>
    <mergeCell ref="A437:H437"/>
    <mergeCell ref="S437:T437"/>
    <mergeCell ref="A438:B438"/>
    <mergeCell ref="S511:T511"/>
    <mergeCell ref="S512:T512"/>
    <mergeCell ref="S513:T513"/>
    <mergeCell ref="S518:T518"/>
    <mergeCell ref="A519:H519"/>
    <mergeCell ref="S519:T519"/>
    <mergeCell ref="A520:B520"/>
    <mergeCell ref="S520:T520"/>
    <mergeCell ref="A521:B521"/>
    <mergeCell ref="S521:T521"/>
    <mergeCell ref="A443:B443"/>
    <mergeCell ref="S443:T443"/>
    <mergeCell ref="S448:T448"/>
    <mergeCell ref="A495:B495"/>
    <mergeCell ref="S495:T495"/>
    <mergeCell ref="A496:B496"/>
    <mergeCell ref="S473:T473"/>
    <mergeCell ref="A474:B474"/>
    <mergeCell ref="S536:T536"/>
    <mergeCell ref="G535:H538"/>
    <mergeCell ref="A533:B533"/>
    <mergeCell ref="C533:F533"/>
    <mergeCell ref="A458:H458"/>
    <mergeCell ref="S458:T458"/>
    <mergeCell ref="A459:B459"/>
    <mergeCell ref="S459:T459"/>
    <mergeCell ref="A460:B460"/>
    <mergeCell ref="S451:T451"/>
    <mergeCell ref="A452:B452"/>
    <mergeCell ref="S452:T452"/>
    <mergeCell ref="A453:B453"/>
    <mergeCell ref="S453:T453"/>
    <mergeCell ref="A454:B454"/>
    <mergeCell ref="S454:T454"/>
    <mergeCell ref="A455:B455"/>
    <mergeCell ref="S455:T455"/>
    <mergeCell ref="A451:H451"/>
    <mergeCell ref="A532:B532"/>
    <mergeCell ref="S474:T474"/>
    <mergeCell ref="A475:B475"/>
    <mergeCell ref="S475:T475"/>
    <mergeCell ref="A476:B476"/>
    <mergeCell ref="S476:T476"/>
    <mergeCell ref="A472:H472"/>
    <mergeCell ref="S484:T484"/>
    <mergeCell ref="S467:T467"/>
    <mergeCell ref="A468:B468"/>
    <mergeCell ref="A541:B541"/>
    <mergeCell ref="S541:T541"/>
    <mergeCell ref="A542:B542"/>
    <mergeCell ref="S542:T542"/>
    <mergeCell ref="A493:H493"/>
    <mergeCell ref="A444:H444"/>
    <mergeCell ref="S444:T444"/>
    <mergeCell ref="A445:B445"/>
    <mergeCell ref="S445:T445"/>
    <mergeCell ref="A446:B446"/>
    <mergeCell ref="S446:T446"/>
    <mergeCell ref="A447:B447"/>
    <mergeCell ref="S447:T447"/>
    <mergeCell ref="A448:B448"/>
    <mergeCell ref="A535:B535"/>
    <mergeCell ref="S535:T535"/>
    <mergeCell ref="G530:H533"/>
    <mergeCell ref="S532:T532"/>
    <mergeCell ref="S514:T514"/>
    <mergeCell ref="A515:B515"/>
    <mergeCell ref="S515:T515"/>
    <mergeCell ref="A516:B516"/>
    <mergeCell ref="S516:T516"/>
    <mergeCell ref="A518:B518"/>
    <mergeCell ref="A524:H524"/>
    <mergeCell ref="A449:B449"/>
    <mergeCell ref="S449:T449"/>
    <mergeCell ref="A450:B450"/>
    <mergeCell ref="A487:B487"/>
    <mergeCell ref="S493:T493"/>
    <mergeCell ref="A494:B494"/>
    <mergeCell ref="S494:T494"/>
    <mergeCell ref="S468:T468"/>
    <mergeCell ref="A469:B469"/>
    <mergeCell ref="S469:T469"/>
    <mergeCell ref="A470:B470"/>
    <mergeCell ref="S470:T470"/>
    <mergeCell ref="A456:B456"/>
    <mergeCell ref="S456:T456"/>
    <mergeCell ref="A457:B457"/>
    <mergeCell ref="S457:T457"/>
    <mergeCell ref="A465:H465"/>
    <mergeCell ref="S465:T465"/>
    <mergeCell ref="A466:B466"/>
    <mergeCell ref="S466:T466"/>
    <mergeCell ref="A464:B464"/>
    <mergeCell ref="S464:T464"/>
    <mergeCell ref="S460:T460"/>
    <mergeCell ref="A463:B463"/>
    <mergeCell ref="S463:T463"/>
    <mergeCell ref="A461:B461"/>
    <mergeCell ref="S461:T461"/>
    <mergeCell ref="A462:B462"/>
    <mergeCell ref="S462:T462"/>
    <mergeCell ref="S557:T557"/>
    <mergeCell ref="A558:B558"/>
    <mergeCell ref="S558:T558"/>
    <mergeCell ref="S556:T556"/>
    <mergeCell ref="G555:H558"/>
    <mergeCell ref="A552:B552"/>
    <mergeCell ref="S544:T544"/>
    <mergeCell ref="S529:T529"/>
    <mergeCell ref="A530:B530"/>
    <mergeCell ref="S530:T530"/>
    <mergeCell ref="A531:B531"/>
    <mergeCell ref="S531:T531"/>
    <mergeCell ref="S524:T524"/>
    <mergeCell ref="A525:B525"/>
    <mergeCell ref="S525:T525"/>
    <mergeCell ref="A522:B522"/>
    <mergeCell ref="S522:T522"/>
    <mergeCell ref="A523:B523"/>
    <mergeCell ref="S533:T533"/>
    <mergeCell ref="S543:T543"/>
    <mergeCell ref="A537:B537"/>
    <mergeCell ref="S537:T537"/>
    <mergeCell ref="A538:B538"/>
    <mergeCell ref="S538:T538"/>
    <mergeCell ref="S549:T549"/>
    <mergeCell ref="S545:T545"/>
    <mergeCell ref="G540:H543"/>
    <mergeCell ref="G545:H548"/>
    <mergeCell ref="A539:H539"/>
    <mergeCell ref="A544:H544"/>
    <mergeCell ref="A540:B540"/>
    <mergeCell ref="S540:T540"/>
    <mergeCell ref="S480:T480"/>
    <mergeCell ref="S471:T471"/>
    <mergeCell ref="A478:B478"/>
    <mergeCell ref="S478:T478"/>
    <mergeCell ref="C476:F476"/>
    <mergeCell ref="S488:T488"/>
    <mergeCell ref="A489:B489"/>
    <mergeCell ref="S489:T489"/>
    <mergeCell ref="A490:B490"/>
    <mergeCell ref="S490:T490"/>
    <mergeCell ref="A486:H486"/>
    <mergeCell ref="S491:T491"/>
    <mergeCell ref="A492:B492"/>
    <mergeCell ref="A565:B565"/>
    <mergeCell ref="S565:T565"/>
    <mergeCell ref="A566:B566"/>
    <mergeCell ref="S566:T566"/>
    <mergeCell ref="A562:B562"/>
    <mergeCell ref="S562:T562"/>
    <mergeCell ref="A563:B563"/>
    <mergeCell ref="S563:T563"/>
    <mergeCell ref="S553:T553"/>
    <mergeCell ref="A554:H554"/>
    <mergeCell ref="S554:T554"/>
    <mergeCell ref="A555:B555"/>
    <mergeCell ref="S555:T555"/>
    <mergeCell ref="G550:H553"/>
    <mergeCell ref="A550:B550"/>
    <mergeCell ref="A560:B560"/>
    <mergeCell ref="S560:T560"/>
    <mergeCell ref="A561:B561"/>
    <mergeCell ref="A559:H559"/>
    <mergeCell ref="S559:T559"/>
    <mergeCell ref="A556:B556"/>
    <mergeCell ref="S534:T534"/>
    <mergeCell ref="S561:T561"/>
    <mergeCell ref="S492:T492"/>
    <mergeCell ref="A481:B481"/>
    <mergeCell ref="S481:T481"/>
    <mergeCell ref="A482:B482"/>
    <mergeCell ref="S482:T482"/>
    <mergeCell ref="A483:B483"/>
    <mergeCell ref="S483:T483"/>
    <mergeCell ref="A576:B576"/>
    <mergeCell ref="S576:T576"/>
    <mergeCell ref="A569:H569"/>
    <mergeCell ref="G525:H528"/>
    <mergeCell ref="A568:B568"/>
    <mergeCell ref="S568:T568"/>
    <mergeCell ref="C568:F568"/>
    <mergeCell ref="G565:H568"/>
    <mergeCell ref="S567:T567"/>
    <mergeCell ref="S527:T527"/>
    <mergeCell ref="S552:T552"/>
    <mergeCell ref="A553:B553"/>
    <mergeCell ref="S550:T550"/>
    <mergeCell ref="A551:B551"/>
    <mergeCell ref="S551:T551"/>
    <mergeCell ref="A547:B547"/>
    <mergeCell ref="S547:T547"/>
    <mergeCell ref="A548:B548"/>
    <mergeCell ref="S548:T548"/>
    <mergeCell ref="A546:B546"/>
    <mergeCell ref="S546:T546"/>
    <mergeCell ref="S564:T564"/>
    <mergeCell ref="S487:T487"/>
    <mergeCell ref="A488:B488"/>
    <mergeCell ref="S581:T581"/>
    <mergeCell ref="A582:B582"/>
    <mergeCell ref="S582:T582"/>
    <mergeCell ref="S496:T496"/>
    <mergeCell ref="A497:B497"/>
    <mergeCell ref="S497:T497"/>
    <mergeCell ref="A498:B498"/>
    <mergeCell ref="S498:T498"/>
    <mergeCell ref="A499:B499"/>
    <mergeCell ref="S499:T499"/>
    <mergeCell ref="A577:B577"/>
    <mergeCell ref="S577:T577"/>
    <mergeCell ref="A578:B578"/>
    <mergeCell ref="S578:T578"/>
    <mergeCell ref="A528:B528"/>
    <mergeCell ref="S528:T528"/>
    <mergeCell ref="A526:B526"/>
    <mergeCell ref="S526:T526"/>
    <mergeCell ref="G560:H563"/>
    <mergeCell ref="S574:T574"/>
    <mergeCell ref="A575:B575"/>
    <mergeCell ref="S575:T575"/>
    <mergeCell ref="A579:H579"/>
    <mergeCell ref="S579:T579"/>
    <mergeCell ref="S569:T569"/>
    <mergeCell ref="A570:B570"/>
    <mergeCell ref="S570:T570"/>
    <mergeCell ref="A571:B571"/>
    <mergeCell ref="S571:T571"/>
    <mergeCell ref="S572:T572"/>
    <mergeCell ref="S573:T573"/>
    <mergeCell ref="S583:T583"/>
    <mergeCell ref="G389:H394"/>
    <mergeCell ref="G396:H401"/>
    <mergeCell ref="G403:H408"/>
    <mergeCell ref="G410:H415"/>
    <mergeCell ref="G417:H422"/>
    <mergeCell ref="G424:H429"/>
    <mergeCell ref="G431:H436"/>
    <mergeCell ref="G438:H443"/>
    <mergeCell ref="G445:H450"/>
    <mergeCell ref="G452:H457"/>
    <mergeCell ref="G459:H464"/>
    <mergeCell ref="G466:H471"/>
    <mergeCell ref="G473:H478"/>
    <mergeCell ref="G480:H485"/>
    <mergeCell ref="G487:H492"/>
    <mergeCell ref="G494:H499"/>
    <mergeCell ref="G505:H508"/>
    <mergeCell ref="G510:H513"/>
    <mergeCell ref="G515:H518"/>
    <mergeCell ref="G520:H523"/>
    <mergeCell ref="S580:T580"/>
    <mergeCell ref="G570:H573"/>
    <mergeCell ref="S477:T477"/>
    <mergeCell ref="S472:T472"/>
    <mergeCell ref="S539:T539"/>
    <mergeCell ref="S438:T438"/>
    <mergeCell ref="S439:T439"/>
    <mergeCell ref="S440:T440"/>
    <mergeCell ref="S424:T424"/>
    <mergeCell ref="S425:T425"/>
    <mergeCell ref="S426:T426"/>
    <mergeCell ref="A385:H385"/>
    <mergeCell ref="A130:H130"/>
    <mergeCell ref="A441:B441"/>
    <mergeCell ref="A409:H409"/>
    <mergeCell ref="A419:B419"/>
    <mergeCell ref="A428:B428"/>
    <mergeCell ref="A300:H300"/>
    <mergeCell ref="A301:H301"/>
    <mergeCell ref="A302:H302"/>
    <mergeCell ref="A303:H303"/>
    <mergeCell ref="A304:H304"/>
    <mergeCell ref="A305:B305"/>
    <mergeCell ref="G305:H308"/>
    <mergeCell ref="A306:B306"/>
    <mergeCell ref="A309:H309"/>
    <mergeCell ref="A314:H314"/>
    <mergeCell ref="A329:H329"/>
    <mergeCell ref="A319:H319"/>
    <mergeCell ref="A334:H334"/>
    <mergeCell ref="A339:H339"/>
    <mergeCell ref="A344:H344"/>
    <mergeCell ref="A349:H349"/>
    <mergeCell ref="A354:H354"/>
    <mergeCell ref="A359:H359"/>
    <mergeCell ref="A439:B439"/>
    <mergeCell ref="A440:B440"/>
    <mergeCell ref="A425:B425"/>
    <mergeCell ref="A426:B426"/>
    <mergeCell ref="A427:B427"/>
    <mergeCell ref="A395:H395"/>
    <mergeCell ref="A423:H423"/>
    <mergeCell ref="A407:B407"/>
    <mergeCell ref="S306:T306"/>
    <mergeCell ref="A307:B307"/>
    <mergeCell ref="S307:T307"/>
    <mergeCell ref="A308:B308"/>
    <mergeCell ref="S308:T308"/>
    <mergeCell ref="A124:B124"/>
    <mergeCell ref="A125:B125"/>
    <mergeCell ref="A126:B126"/>
    <mergeCell ref="A127:B127"/>
    <mergeCell ref="S127:T127"/>
    <mergeCell ref="S126:T126"/>
    <mergeCell ref="S125:T125"/>
    <mergeCell ref="S124:T124"/>
    <mergeCell ref="A216:H216"/>
    <mergeCell ref="S216:T216"/>
    <mergeCell ref="A217:H217"/>
    <mergeCell ref="A218:H218"/>
    <mergeCell ref="A219:H219"/>
    <mergeCell ref="A220:H220"/>
    <mergeCell ref="S220:T220"/>
    <mergeCell ref="A221:B221"/>
    <mergeCell ref="G221:H224"/>
    <mergeCell ref="S221:T221"/>
    <mergeCell ref="A222:B222"/>
    <mergeCell ref="S222:T222"/>
    <mergeCell ref="A223:B223"/>
    <mergeCell ref="S223:T223"/>
    <mergeCell ref="A224:B224"/>
    <mergeCell ref="S224:T224"/>
    <mergeCell ref="A225:H225"/>
    <mergeCell ref="S225:T225"/>
    <mergeCell ref="A226:B226"/>
    <mergeCell ref="S314:T314"/>
    <mergeCell ref="A315:B315"/>
    <mergeCell ref="G315:H318"/>
    <mergeCell ref="S315:T315"/>
    <mergeCell ref="A316:B316"/>
    <mergeCell ref="S316:T316"/>
    <mergeCell ref="A317:B317"/>
    <mergeCell ref="S317:T317"/>
    <mergeCell ref="A318:B318"/>
    <mergeCell ref="S318:T318"/>
    <mergeCell ref="S309:T309"/>
    <mergeCell ref="A310:B310"/>
    <mergeCell ref="G310:H313"/>
    <mergeCell ref="S310:T310"/>
    <mergeCell ref="A311:B311"/>
    <mergeCell ref="S311:T311"/>
    <mergeCell ref="A312:B312"/>
    <mergeCell ref="S312:T312"/>
    <mergeCell ref="A313:B313"/>
    <mergeCell ref="S313:T313"/>
    <mergeCell ref="A245:H245"/>
    <mergeCell ref="S245:T245"/>
    <mergeCell ref="A246:B246"/>
    <mergeCell ref="G246:H249"/>
    <mergeCell ref="S246:T246"/>
    <mergeCell ref="A247:B247"/>
    <mergeCell ref="S247:T247"/>
    <mergeCell ref="A248:B248"/>
    <mergeCell ref="S248:T248"/>
    <mergeCell ref="A249:B249"/>
    <mergeCell ref="S319:T319"/>
    <mergeCell ref="A320:B320"/>
    <mergeCell ref="G320:H323"/>
    <mergeCell ref="S320:T320"/>
    <mergeCell ref="A321:B321"/>
    <mergeCell ref="S321:T321"/>
    <mergeCell ref="A322:B322"/>
    <mergeCell ref="S322:T322"/>
    <mergeCell ref="A323:B323"/>
    <mergeCell ref="S323:T323"/>
    <mergeCell ref="A330:B330"/>
    <mergeCell ref="G330:H333"/>
    <mergeCell ref="S330:T330"/>
    <mergeCell ref="A331:B331"/>
    <mergeCell ref="S331:T331"/>
    <mergeCell ref="A332:B332"/>
    <mergeCell ref="S332:T332"/>
    <mergeCell ref="A333:B333"/>
    <mergeCell ref="S333:T333"/>
    <mergeCell ref="C332:F332"/>
    <mergeCell ref="S334:T334"/>
    <mergeCell ref="A335:B335"/>
    <mergeCell ref="G335:H338"/>
    <mergeCell ref="S335:T335"/>
    <mergeCell ref="A336:B336"/>
    <mergeCell ref="S336:T336"/>
    <mergeCell ref="A337:B337"/>
    <mergeCell ref="S337:T337"/>
    <mergeCell ref="A338:B338"/>
    <mergeCell ref="S338:T338"/>
    <mergeCell ref="S324:T324"/>
    <mergeCell ref="A325:B325"/>
    <mergeCell ref="S325:T325"/>
    <mergeCell ref="A326:B326"/>
    <mergeCell ref="S326:T326"/>
    <mergeCell ref="A327:B327"/>
    <mergeCell ref="S327:T327"/>
    <mergeCell ref="A324:H324"/>
    <mergeCell ref="G325:H328"/>
    <mergeCell ref="A328:B328"/>
    <mergeCell ref="S328:T328"/>
    <mergeCell ref="S329:T329"/>
    <mergeCell ref="S344:T344"/>
    <mergeCell ref="A345:B345"/>
    <mergeCell ref="G345:H348"/>
    <mergeCell ref="S345:T345"/>
    <mergeCell ref="A346:B346"/>
    <mergeCell ref="S346:T346"/>
    <mergeCell ref="A347:B347"/>
    <mergeCell ref="S347:T347"/>
    <mergeCell ref="A348:B348"/>
    <mergeCell ref="S348:T348"/>
    <mergeCell ref="S339:T339"/>
    <mergeCell ref="A340:B340"/>
    <mergeCell ref="G340:H343"/>
    <mergeCell ref="S340:T340"/>
    <mergeCell ref="A341:B341"/>
    <mergeCell ref="S341:T341"/>
    <mergeCell ref="A342:B342"/>
    <mergeCell ref="S342:T342"/>
    <mergeCell ref="A343:B343"/>
    <mergeCell ref="S343:T343"/>
    <mergeCell ref="S354:T354"/>
    <mergeCell ref="A355:B355"/>
    <mergeCell ref="G355:H358"/>
    <mergeCell ref="S355:T355"/>
    <mergeCell ref="A356:B356"/>
    <mergeCell ref="S356:T356"/>
    <mergeCell ref="A357:B357"/>
    <mergeCell ref="S357:T357"/>
    <mergeCell ref="A358:B358"/>
    <mergeCell ref="S358:T358"/>
    <mergeCell ref="S349:T349"/>
    <mergeCell ref="A350:B350"/>
    <mergeCell ref="G350:H353"/>
    <mergeCell ref="S350:T350"/>
    <mergeCell ref="A351:B351"/>
    <mergeCell ref="S351:T351"/>
    <mergeCell ref="A352:B352"/>
    <mergeCell ref="S352:T352"/>
    <mergeCell ref="A353:B353"/>
    <mergeCell ref="S353:T353"/>
    <mergeCell ref="A373:B373"/>
    <mergeCell ref="S373:T373"/>
    <mergeCell ref="A364:H364"/>
    <mergeCell ref="S364:T364"/>
    <mergeCell ref="A365:B365"/>
    <mergeCell ref="G365:H368"/>
    <mergeCell ref="S365:T365"/>
    <mergeCell ref="A366:B366"/>
    <mergeCell ref="S366:T366"/>
    <mergeCell ref="A367:B367"/>
    <mergeCell ref="S367:T367"/>
    <mergeCell ref="A368:B368"/>
    <mergeCell ref="S368:T368"/>
    <mergeCell ref="C368:F368"/>
    <mergeCell ref="S359:T359"/>
    <mergeCell ref="A360:B360"/>
    <mergeCell ref="G360:H363"/>
    <mergeCell ref="S360:T360"/>
    <mergeCell ref="A361:B361"/>
    <mergeCell ref="S361:T361"/>
    <mergeCell ref="A362:B362"/>
    <mergeCell ref="S362:T362"/>
    <mergeCell ref="A363:B363"/>
    <mergeCell ref="S363:T363"/>
    <mergeCell ref="C109:D109"/>
    <mergeCell ref="A379:H379"/>
    <mergeCell ref="S379:T379"/>
    <mergeCell ref="A380:B380"/>
    <mergeCell ref="G380:H383"/>
    <mergeCell ref="S380:T380"/>
    <mergeCell ref="A381:B381"/>
    <mergeCell ref="S381:T381"/>
    <mergeCell ref="A382:B382"/>
    <mergeCell ref="S382:T382"/>
    <mergeCell ref="A383:B383"/>
    <mergeCell ref="S383:T383"/>
    <mergeCell ref="A374:H374"/>
    <mergeCell ref="S374:T374"/>
    <mergeCell ref="A375:B375"/>
    <mergeCell ref="G375:H378"/>
    <mergeCell ref="S375:T375"/>
    <mergeCell ref="A376:B376"/>
    <mergeCell ref="S376:T376"/>
    <mergeCell ref="A377:B377"/>
    <mergeCell ref="S377:T377"/>
    <mergeCell ref="A378:B378"/>
    <mergeCell ref="S378:T378"/>
    <mergeCell ref="A369:H369"/>
    <mergeCell ref="S369:T369"/>
    <mergeCell ref="A370:B370"/>
    <mergeCell ref="G370:H373"/>
    <mergeCell ref="S370:T370"/>
    <mergeCell ref="A371:B371"/>
    <mergeCell ref="S371:T371"/>
    <mergeCell ref="A372:B372"/>
    <mergeCell ref="S372:T372"/>
    <mergeCell ref="G226:H229"/>
    <mergeCell ref="S226:T226"/>
    <mergeCell ref="A227:B227"/>
    <mergeCell ref="S227:T227"/>
    <mergeCell ref="A228:B228"/>
    <mergeCell ref="S228:T228"/>
    <mergeCell ref="A229:B229"/>
    <mergeCell ref="S229:T229"/>
    <mergeCell ref="A114:B114"/>
    <mergeCell ref="C114:D114"/>
    <mergeCell ref="E114:F114"/>
    <mergeCell ref="G114:H114"/>
    <mergeCell ref="E120:E121"/>
    <mergeCell ref="D120:D121"/>
    <mergeCell ref="C120:C121"/>
    <mergeCell ref="A141:H141"/>
    <mergeCell ref="S141:T141"/>
    <mergeCell ref="A142:B142"/>
    <mergeCell ref="G142:H145"/>
    <mergeCell ref="S142:T142"/>
    <mergeCell ref="A143:B143"/>
    <mergeCell ref="S143:T143"/>
    <mergeCell ref="A144:B144"/>
    <mergeCell ref="S144:T144"/>
    <mergeCell ref="S146:T146"/>
    <mergeCell ref="A147:B147"/>
    <mergeCell ref="A136:H136"/>
    <mergeCell ref="S136:T136"/>
    <mergeCell ref="A137:B137"/>
    <mergeCell ref="G137:H140"/>
    <mergeCell ref="S137:T137"/>
    <mergeCell ref="A138:B138"/>
    <mergeCell ref="A235:H235"/>
    <mergeCell ref="S235:T235"/>
    <mergeCell ref="A236:B236"/>
    <mergeCell ref="G236:H239"/>
    <mergeCell ref="S236:T236"/>
    <mergeCell ref="A237:B237"/>
    <mergeCell ref="S237:T237"/>
    <mergeCell ref="A238:B238"/>
    <mergeCell ref="S238:T238"/>
    <mergeCell ref="A239:B239"/>
    <mergeCell ref="S239:T239"/>
    <mergeCell ref="A230:H230"/>
    <mergeCell ref="S230:T230"/>
    <mergeCell ref="A231:B231"/>
    <mergeCell ref="G231:H234"/>
    <mergeCell ref="S231:T231"/>
    <mergeCell ref="A232:B232"/>
    <mergeCell ref="S232:T232"/>
    <mergeCell ref="A233:B233"/>
    <mergeCell ref="S233:T233"/>
    <mergeCell ref="A234:B234"/>
    <mergeCell ref="S234:T234"/>
    <mergeCell ref="S249:T249"/>
    <mergeCell ref="A240:H240"/>
    <mergeCell ref="S240:T240"/>
    <mergeCell ref="A241:B241"/>
    <mergeCell ref="G241:H244"/>
    <mergeCell ref="S241:T241"/>
    <mergeCell ref="A242:B242"/>
    <mergeCell ref="S242:T242"/>
    <mergeCell ref="A243:B243"/>
    <mergeCell ref="S243:T243"/>
    <mergeCell ref="A244:B244"/>
    <mergeCell ref="S244:T244"/>
    <mergeCell ref="A255:H255"/>
    <mergeCell ref="S255:T255"/>
    <mergeCell ref="A256:B256"/>
    <mergeCell ref="G256:H259"/>
    <mergeCell ref="S256:T256"/>
    <mergeCell ref="A257:B257"/>
    <mergeCell ref="S257:T257"/>
    <mergeCell ref="A258:B258"/>
    <mergeCell ref="S258:T258"/>
    <mergeCell ref="A259:B259"/>
    <mergeCell ref="S259:T259"/>
    <mergeCell ref="A250:H250"/>
    <mergeCell ref="S250:T250"/>
    <mergeCell ref="A251:B251"/>
    <mergeCell ref="G251:H254"/>
    <mergeCell ref="S251:T251"/>
    <mergeCell ref="A252:B252"/>
    <mergeCell ref="S252:T252"/>
    <mergeCell ref="A253:B253"/>
    <mergeCell ref="S253:T253"/>
    <mergeCell ref="A254:B254"/>
    <mergeCell ref="S254:T254"/>
    <mergeCell ref="A265:H265"/>
    <mergeCell ref="S265:T265"/>
    <mergeCell ref="A266:B266"/>
    <mergeCell ref="G266:H269"/>
    <mergeCell ref="S266:T266"/>
    <mergeCell ref="A267:B267"/>
    <mergeCell ref="S267:T267"/>
    <mergeCell ref="A268:B268"/>
    <mergeCell ref="S268:T268"/>
    <mergeCell ref="A269:B269"/>
    <mergeCell ref="S269:T269"/>
    <mergeCell ref="A260:H260"/>
    <mergeCell ref="S260:T260"/>
    <mergeCell ref="A261:B261"/>
    <mergeCell ref="G261:H264"/>
    <mergeCell ref="S261:T261"/>
    <mergeCell ref="A262:B262"/>
    <mergeCell ref="S262:T262"/>
    <mergeCell ref="A263:B263"/>
    <mergeCell ref="S263:T263"/>
    <mergeCell ref="A264:B264"/>
    <mergeCell ref="S264:T264"/>
    <mergeCell ref="S276:T276"/>
    <mergeCell ref="A277:B277"/>
    <mergeCell ref="S277:T277"/>
    <mergeCell ref="A278:B278"/>
    <mergeCell ref="S278:T278"/>
    <mergeCell ref="A279:B279"/>
    <mergeCell ref="S279:T279"/>
    <mergeCell ref="A270:H270"/>
    <mergeCell ref="S270:T270"/>
    <mergeCell ref="A271:B271"/>
    <mergeCell ref="G271:H274"/>
    <mergeCell ref="S271:T271"/>
    <mergeCell ref="A272:B272"/>
    <mergeCell ref="S272:T272"/>
    <mergeCell ref="A273:B273"/>
    <mergeCell ref="S273:T273"/>
    <mergeCell ref="A274:B274"/>
    <mergeCell ref="S274:T274"/>
    <mergeCell ref="A296:B296"/>
    <mergeCell ref="G296:H299"/>
    <mergeCell ref="S296:T296"/>
    <mergeCell ref="A297:B297"/>
    <mergeCell ref="S297:T297"/>
    <mergeCell ref="A298:B298"/>
    <mergeCell ref="S298:T298"/>
    <mergeCell ref="A299:B299"/>
    <mergeCell ref="S299:T299"/>
    <mergeCell ref="A280:H280"/>
    <mergeCell ref="S280:T280"/>
    <mergeCell ref="A281:B281"/>
    <mergeCell ref="G281:H284"/>
    <mergeCell ref="S281:T281"/>
    <mergeCell ref="A282:B282"/>
    <mergeCell ref="S282:T282"/>
    <mergeCell ref="A283:B283"/>
    <mergeCell ref="S283:T283"/>
    <mergeCell ref="A284:B284"/>
    <mergeCell ref="S284:T284"/>
    <mergeCell ref="C284:F284"/>
    <mergeCell ref="A290:H290"/>
    <mergeCell ref="S290:T290"/>
    <mergeCell ref="A291:B291"/>
    <mergeCell ref="G291:H294"/>
    <mergeCell ref="S291:T291"/>
    <mergeCell ref="A292:B292"/>
    <mergeCell ref="S292:T292"/>
    <mergeCell ref="A293:B293"/>
    <mergeCell ref="S293:T293"/>
    <mergeCell ref="A294:B294"/>
    <mergeCell ref="S294:T294"/>
    <mergeCell ref="A113:B113"/>
    <mergeCell ref="C113:D113"/>
    <mergeCell ref="E113:F113"/>
    <mergeCell ref="G113:H113"/>
    <mergeCell ref="A132:H132"/>
    <mergeCell ref="S132:T132"/>
    <mergeCell ref="A133:H133"/>
    <mergeCell ref="A134:H134"/>
    <mergeCell ref="A135:H135"/>
    <mergeCell ref="A295:H295"/>
    <mergeCell ref="S295:T295"/>
    <mergeCell ref="A285:H285"/>
    <mergeCell ref="S285:T285"/>
    <mergeCell ref="A286:B286"/>
    <mergeCell ref="G286:H289"/>
    <mergeCell ref="S286:T286"/>
    <mergeCell ref="A287:B287"/>
    <mergeCell ref="S287:T287"/>
    <mergeCell ref="A288:B288"/>
    <mergeCell ref="S288:T288"/>
    <mergeCell ref="A289:B289"/>
    <mergeCell ref="S289:T289"/>
    <mergeCell ref="A275:H275"/>
    <mergeCell ref="S275:T275"/>
    <mergeCell ref="A276:B276"/>
    <mergeCell ref="G276:H279"/>
    <mergeCell ref="A158:B158"/>
    <mergeCell ref="S158:T158"/>
    <mergeCell ref="A159:B159"/>
    <mergeCell ref="S159:T159"/>
    <mergeCell ref="A160:B160"/>
    <mergeCell ref="S160:T160"/>
    <mergeCell ref="S138:T138"/>
    <mergeCell ref="A139:B139"/>
    <mergeCell ref="S139:T139"/>
    <mergeCell ref="A140:B140"/>
    <mergeCell ref="S140:T140"/>
    <mergeCell ref="C137:F138"/>
    <mergeCell ref="A151:H151"/>
    <mergeCell ref="S151:T151"/>
    <mergeCell ref="A152:B152"/>
    <mergeCell ref="G152:H155"/>
    <mergeCell ref="S152:T152"/>
    <mergeCell ref="A153:B153"/>
    <mergeCell ref="S153:T153"/>
    <mergeCell ref="A154:B154"/>
    <mergeCell ref="S154:T154"/>
    <mergeCell ref="A155:B155"/>
    <mergeCell ref="S155:T155"/>
    <mergeCell ref="A146:H146"/>
    <mergeCell ref="G147:H150"/>
    <mergeCell ref="S147:T147"/>
    <mergeCell ref="A148:B148"/>
    <mergeCell ref="S148:T148"/>
    <mergeCell ref="A145:B145"/>
    <mergeCell ref="S145:T145"/>
    <mergeCell ref="S167:T167"/>
    <mergeCell ref="A168:B168"/>
    <mergeCell ref="S168:T168"/>
    <mergeCell ref="A169:B169"/>
    <mergeCell ref="S169:T169"/>
    <mergeCell ref="A170:B170"/>
    <mergeCell ref="S170:T170"/>
    <mergeCell ref="A149:B149"/>
    <mergeCell ref="S149:T149"/>
    <mergeCell ref="A150:B150"/>
    <mergeCell ref="S150:T150"/>
    <mergeCell ref="A161:H161"/>
    <mergeCell ref="S161:T161"/>
    <mergeCell ref="A162:B162"/>
    <mergeCell ref="G162:H165"/>
    <mergeCell ref="S162:T162"/>
    <mergeCell ref="A163:B163"/>
    <mergeCell ref="S163:T163"/>
    <mergeCell ref="A164:B164"/>
    <mergeCell ref="S164:T164"/>
    <mergeCell ref="A165:B165"/>
    <mergeCell ref="S165:T165"/>
    <mergeCell ref="C164:F164"/>
    <mergeCell ref="A156:H156"/>
    <mergeCell ref="S156:T156"/>
    <mergeCell ref="A157:B157"/>
    <mergeCell ref="G157:H160"/>
    <mergeCell ref="S157:T157"/>
    <mergeCell ref="A166:H166"/>
    <mergeCell ref="S166:T166"/>
    <mergeCell ref="A167:B167"/>
    <mergeCell ref="G167:H170"/>
    <mergeCell ref="A176:H176"/>
    <mergeCell ref="S176:T176"/>
    <mergeCell ref="A177:B177"/>
    <mergeCell ref="G177:H180"/>
    <mergeCell ref="S177:T177"/>
    <mergeCell ref="A178:B178"/>
    <mergeCell ref="S178:T178"/>
    <mergeCell ref="A179:B179"/>
    <mergeCell ref="S179:T179"/>
    <mergeCell ref="A180:B180"/>
    <mergeCell ref="S180:T180"/>
    <mergeCell ref="A171:H171"/>
    <mergeCell ref="S171:T171"/>
    <mergeCell ref="A172:B172"/>
    <mergeCell ref="G172:H175"/>
    <mergeCell ref="S172:T172"/>
    <mergeCell ref="A173:B173"/>
    <mergeCell ref="S173:T173"/>
    <mergeCell ref="A174:B174"/>
    <mergeCell ref="S174:T174"/>
    <mergeCell ref="A175:B175"/>
    <mergeCell ref="S175:T175"/>
    <mergeCell ref="A186:H186"/>
    <mergeCell ref="S186:T186"/>
    <mergeCell ref="A187:B187"/>
    <mergeCell ref="G187:H190"/>
    <mergeCell ref="S187:T187"/>
    <mergeCell ref="A188:B188"/>
    <mergeCell ref="S188:T188"/>
    <mergeCell ref="A189:B189"/>
    <mergeCell ref="S189:T189"/>
    <mergeCell ref="A190:B190"/>
    <mergeCell ref="S190:T190"/>
    <mergeCell ref="A181:H181"/>
    <mergeCell ref="S181:T181"/>
    <mergeCell ref="A182:B182"/>
    <mergeCell ref="G182:H185"/>
    <mergeCell ref="S182:T182"/>
    <mergeCell ref="A183:B183"/>
    <mergeCell ref="S183:T183"/>
    <mergeCell ref="A184:B184"/>
    <mergeCell ref="S184:T184"/>
    <mergeCell ref="A185:B185"/>
    <mergeCell ref="S185:T185"/>
    <mergeCell ref="S191:T191"/>
    <mergeCell ref="A192:B192"/>
    <mergeCell ref="A212:B212"/>
    <mergeCell ref="G212:H215"/>
    <mergeCell ref="S212:T212"/>
    <mergeCell ref="A213:B213"/>
    <mergeCell ref="S213:T213"/>
    <mergeCell ref="A214:B214"/>
    <mergeCell ref="S214:T214"/>
    <mergeCell ref="A215:B215"/>
    <mergeCell ref="S215:T215"/>
    <mergeCell ref="A206:H206"/>
    <mergeCell ref="S206:T206"/>
    <mergeCell ref="A207:B207"/>
    <mergeCell ref="G207:H210"/>
    <mergeCell ref="S207:T207"/>
    <mergeCell ref="A208:B208"/>
    <mergeCell ref="S208:T208"/>
    <mergeCell ref="A209:B209"/>
    <mergeCell ref="S209:T209"/>
    <mergeCell ref="A210:B210"/>
    <mergeCell ref="S210:T210"/>
    <mergeCell ref="G192:H195"/>
    <mergeCell ref="S192:T192"/>
    <mergeCell ref="A193:B193"/>
    <mergeCell ref="S193:T193"/>
    <mergeCell ref="A194:B194"/>
    <mergeCell ref="S194:T194"/>
    <mergeCell ref="A195:B195"/>
    <mergeCell ref="S195:T195"/>
    <mergeCell ref="C36:H36"/>
    <mergeCell ref="C248:F248"/>
    <mergeCell ref="A112:B112"/>
    <mergeCell ref="C112:D112"/>
    <mergeCell ref="E112:F112"/>
    <mergeCell ref="G112:H112"/>
    <mergeCell ref="A196:H196"/>
    <mergeCell ref="S196:T196"/>
    <mergeCell ref="A197:B197"/>
    <mergeCell ref="G197:H200"/>
    <mergeCell ref="S197:T197"/>
    <mergeCell ref="A198:B198"/>
    <mergeCell ref="S198:T198"/>
    <mergeCell ref="A199:B199"/>
    <mergeCell ref="S199:T199"/>
    <mergeCell ref="A200:B200"/>
    <mergeCell ref="S200:T200"/>
    <mergeCell ref="C200:F200"/>
    <mergeCell ref="A211:H211"/>
    <mergeCell ref="S211:T211"/>
    <mergeCell ref="A201:H201"/>
    <mergeCell ref="S201:T201"/>
    <mergeCell ref="A202:B202"/>
    <mergeCell ref="G202:H205"/>
    <mergeCell ref="S202:T202"/>
    <mergeCell ref="A203:B203"/>
    <mergeCell ref="S203:T203"/>
    <mergeCell ref="A204:B204"/>
    <mergeCell ref="S204:T204"/>
    <mergeCell ref="A205:B205"/>
    <mergeCell ref="S205:T205"/>
    <mergeCell ref="A191:H191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&amp;P</oddFooter>
  </headerFooter>
  <rowBreaks count="3" manualBreakCount="3">
    <brk id="597" max="16383" man="1"/>
    <brk id="640" max="16383" man="1"/>
    <brk id="68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workbookViewId="0">
      <selection activeCell="M197" sqref="M197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80</v>
      </c>
      <c r="C2" s="180"/>
      <c r="D2" s="180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81</v>
      </c>
      <c r="B4" s="5" t="s">
        <v>82</v>
      </c>
      <c r="C4" s="181" t="s">
        <v>83</v>
      </c>
      <c r="D4" s="181"/>
      <c r="E4" s="181"/>
      <c r="F4" s="6"/>
      <c r="G4" s="181" t="s">
        <v>84</v>
      </c>
      <c r="H4" s="181"/>
      <c r="I4" s="181"/>
      <c r="J4" s="181" t="s">
        <v>85</v>
      </c>
      <c r="K4" s="181"/>
      <c r="L4" s="181"/>
    </row>
    <row r="5" spans="1:12" x14ac:dyDescent="0.3">
      <c r="A5" s="3">
        <v>202</v>
      </c>
      <c r="B5" s="5"/>
      <c r="C5" s="5" t="s">
        <v>86</v>
      </c>
      <c r="D5" s="5" t="s">
        <v>87</v>
      </c>
      <c r="E5" s="5" t="s">
        <v>62</v>
      </c>
      <c r="F5" s="5"/>
      <c r="G5" s="5" t="s">
        <v>86</v>
      </c>
      <c r="H5" s="5" t="s">
        <v>87</v>
      </c>
      <c r="I5" s="5" t="s">
        <v>62</v>
      </c>
      <c r="J5" s="5" t="s">
        <v>86</v>
      </c>
      <c r="K5" s="5" t="s">
        <v>87</v>
      </c>
      <c r="L5" s="5" t="s">
        <v>62</v>
      </c>
    </row>
    <row r="6" spans="1:12" x14ac:dyDescent="0.3">
      <c r="B6" s="7" t="s">
        <v>88</v>
      </c>
      <c r="C6" s="7">
        <v>4.5</v>
      </c>
      <c r="D6" s="7">
        <v>2.9</v>
      </c>
      <c r="E6" s="7">
        <f>C6*D6</f>
        <v>13.049999999999999</v>
      </c>
      <c r="F6" s="7" t="s">
        <v>89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90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91</v>
      </c>
      <c r="C9" s="7">
        <v>1.88</v>
      </c>
      <c r="D9" s="7">
        <v>2.13</v>
      </c>
      <c r="E9" s="7">
        <f t="shared" si="0"/>
        <v>4.0043999999999995</v>
      </c>
      <c r="F9" s="7" t="s">
        <v>89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90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92</v>
      </c>
      <c r="C13" s="7"/>
      <c r="D13" s="7"/>
      <c r="E13" s="7">
        <f t="shared" si="0"/>
        <v>0</v>
      </c>
      <c r="F13" s="7" t="s">
        <v>89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90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93</v>
      </c>
      <c r="C17" s="7"/>
      <c r="D17" s="7"/>
      <c r="E17" s="7">
        <f t="shared" si="0"/>
        <v>0</v>
      </c>
      <c r="F17" s="7" t="s">
        <v>89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90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93</v>
      </c>
      <c r="C20" s="7"/>
      <c r="D20" s="7"/>
      <c r="E20" s="7">
        <f t="shared" si="0"/>
        <v>0</v>
      </c>
      <c r="F20" s="7" t="s">
        <v>89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90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94</v>
      </c>
      <c r="C23" s="7">
        <v>1.9</v>
      </c>
      <c r="D23" s="7">
        <v>1.07</v>
      </c>
      <c r="E23" s="7">
        <f t="shared" si="0"/>
        <v>2.0329999999999999</v>
      </c>
      <c r="F23" s="7" t="s">
        <v>95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96</v>
      </c>
      <c r="C24" s="7"/>
      <c r="D24" s="7"/>
      <c r="E24" s="7">
        <f t="shared" si="0"/>
        <v>0</v>
      </c>
      <c r="F24" s="7" t="s">
        <v>95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97</v>
      </c>
      <c r="C25" s="7"/>
      <c r="D25" s="7"/>
      <c r="E25" s="7">
        <f t="shared" si="0"/>
        <v>0</v>
      </c>
      <c r="F25" s="7" t="s">
        <v>95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98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99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100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101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63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3"/>
  <sheetViews>
    <sheetView workbookViewId="0">
      <selection activeCell="E8" sqref="E8"/>
    </sheetView>
  </sheetViews>
  <sheetFormatPr defaultRowHeight="14.4" x14ac:dyDescent="0.3"/>
  <sheetData>
    <row r="3" spans="3:3" x14ac:dyDescent="0.3">
      <c r="C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3"/>
  <sheetViews>
    <sheetView zoomScale="115" zoomScaleNormal="115" workbookViewId="0">
      <selection activeCell="H7" sqref="H7"/>
    </sheetView>
  </sheetViews>
  <sheetFormatPr defaultColWidth="8.6640625" defaultRowHeight="14.4" x14ac:dyDescent="0.3"/>
  <cols>
    <col min="1" max="1" width="8.6640625" style="28"/>
    <col min="2" max="2" width="22.109375" style="28" customWidth="1"/>
    <col min="3" max="3" width="37" style="28" customWidth="1"/>
    <col min="4" max="5" width="11.44140625" style="28" customWidth="1"/>
    <col min="6" max="6" width="14" style="28" customWidth="1"/>
    <col min="7" max="7" width="20" style="28" customWidth="1"/>
    <col min="8" max="8" width="16.44140625" style="28" customWidth="1"/>
    <col min="9" max="16384" width="8.6640625" style="28"/>
  </cols>
  <sheetData>
    <row r="1" spans="1:9" ht="15" customHeight="1" x14ac:dyDescent="0.3"/>
    <row r="2" spans="1:9" ht="15" customHeight="1" x14ac:dyDescent="0.3">
      <c r="A2" s="29"/>
      <c r="B2" s="29"/>
      <c r="C2" s="29"/>
      <c r="D2" s="29"/>
      <c r="E2" s="29"/>
      <c r="F2" s="29"/>
      <c r="G2" s="29"/>
      <c r="H2" s="29"/>
    </row>
    <row r="3" spans="1:9" ht="15.75" customHeight="1" x14ac:dyDescent="0.3">
      <c r="A3" s="29"/>
      <c r="B3" s="182" t="s">
        <v>146</v>
      </c>
      <c r="C3" s="182"/>
      <c r="D3" s="182"/>
      <c r="E3" s="182"/>
      <c r="F3" s="182"/>
      <c r="G3" s="182"/>
      <c r="H3" s="182"/>
    </row>
    <row r="4" spans="1:9" x14ac:dyDescent="0.3">
      <c r="A4" s="29"/>
      <c r="B4" s="30" t="s">
        <v>147</v>
      </c>
      <c r="C4" s="30" t="s">
        <v>148</v>
      </c>
      <c r="D4" s="30" t="s">
        <v>81</v>
      </c>
      <c r="E4" s="30" t="s">
        <v>149</v>
      </c>
      <c r="F4" s="30" t="s">
        <v>154</v>
      </c>
      <c r="G4" s="30" t="s">
        <v>155</v>
      </c>
      <c r="H4" s="30" t="s">
        <v>150</v>
      </c>
    </row>
    <row r="5" spans="1:9" ht="15" customHeight="1" x14ac:dyDescent="0.3">
      <c r="A5" s="29"/>
      <c r="B5" s="32" t="s">
        <v>151</v>
      </c>
      <c r="C5" s="48" t="s">
        <v>167</v>
      </c>
      <c r="D5" s="49" t="s">
        <v>176</v>
      </c>
      <c r="E5" s="32">
        <v>453.4</v>
      </c>
      <c r="F5" s="33">
        <f>E5*1.6</f>
        <v>725.44</v>
      </c>
      <c r="G5" s="33">
        <f>H5/F5</f>
        <v>18747.243052492278</v>
      </c>
      <c r="H5" s="34">
        <v>13600000</v>
      </c>
    </row>
    <row r="6" spans="1:9" x14ac:dyDescent="0.3">
      <c r="A6" s="29"/>
      <c r="B6" s="32" t="s">
        <v>151</v>
      </c>
      <c r="C6" s="48" t="s">
        <v>167</v>
      </c>
      <c r="D6" s="49" t="s">
        <v>176</v>
      </c>
      <c r="E6" s="32">
        <v>454.24</v>
      </c>
      <c r="F6" s="33">
        <f t="shared" ref="F6:F8" si="0">E6*1.6</f>
        <v>726.78400000000011</v>
      </c>
      <c r="G6" s="33">
        <f t="shared" ref="G6:G8" si="1">H6/F6</f>
        <v>15272.763296935538</v>
      </c>
      <c r="H6" s="34">
        <v>11100000</v>
      </c>
    </row>
    <row r="7" spans="1:9" ht="15" customHeight="1" x14ac:dyDescent="0.3">
      <c r="A7" s="29"/>
      <c r="B7" s="32" t="s">
        <v>151</v>
      </c>
      <c r="C7" s="48" t="s">
        <v>167</v>
      </c>
      <c r="D7" s="49" t="s">
        <v>176</v>
      </c>
      <c r="E7" s="32">
        <v>459.19</v>
      </c>
      <c r="F7" s="33">
        <f t="shared" si="0"/>
        <v>734.70400000000006</v>
      </c>
      <c r="G7" s="33">
        <f t="shared" si="1"/>
        <v>15244.234412770311</v>
      </c>
      <c r="H7" s="34">
        <v>11200000</v>
      </c>
    </row>
    <row r="8" spans="1:9" x14ac:dyDescent="0.3">
      <c r="A8" s="29"/>
      <c r="B8" s="32" t="s">
        <v>151</v>
      </c>
      <c r="C8" s="48" t="s">
        <v>167</v>
      </c>
      <c r="D8" s="49" t="s">
        <v>175</v>
      </c>
      <c r="E8" s="32">
        <v>725.17</v>
      </c>
      <c r="F8" s="33">
        <f t="shared" si="0"/>
        <v>1160.2719999999999</v>
      </c>
      <c r="G8" s="33">
        <f t="shared" si="1"/>
        <v>15082.67027041935</v>
      </c>
      <c r="H8" s="34">
        <v>17500000</v>
      </c>
    </row>
    <row r="9" spans="1:9" ht="15" customHeight="1" x14ac:dyDescent="0.3">
      <c r="A9" s="29"/>
      <c r="B9" s="35" t="s">
        <v>152</v>
      </c>
      <c r="C9" s="32"/>
      <c r="D9" s="32"/>
      <c r="E9" s="32"/>
      <c r="F9" s="32"/>
      <c r="G9" s="36">
        <f>AVERAGE(G5:G8)</f>
        <v>16086.727758154369</v>
      </c>
      <c r="H9" s="32"/>
    </row>
    <row r="10" spans="1:9" ht="15" customHeight="1" x14ac:dyDescent="0.3">
      <c r="B10" s="35" t="s">
        <v>153</v>
      </c>
      <c r="C10" s="32"/>
      <c r="D10" s="32"/>
      <c r="E10" s="32"/>
      <c r="F10" s="37"/>
      <c r="G10" s="35">
        <v>16000</v>
      </c>
      <c r="H10" s="35"/>
      <c r="I10" s="31"/>
    </row>
    <row r="11" spans="1:9" ht="15" customHeight="1" x14ac:dyDescent="0.3"/>
    <row r="12" spans="1:9" ht="15" customHeight="1" x14ac:dyDescent="0.3"/>
    <row r="13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2025-07-15T09:53:22Z</cp:lastPrinted>
  <dcterms:created xsi:type="dcterms:W3CDTF">2019-07-16T09:29:46Z</dcterms:created>
  <dcterms:modified xsi:type="dcterms:W3CDTF">2025-07-15T09:53:23Z</dcterms:modified>
</cp:coreProperties>
</file>