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7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C88" i="1"/>
  <c r="D456" i="1" l="1"/>
  <c r="G127" i="1" l="1"/>
  <c r="L123" i="1"/>
  <c r="L124" i="1"/>
  <c r="G124" i="1"/>
  <c r="G123" i="1"/>
  <c r="D321" i="1" l="1"/>
  <c r="D320" i="1"/>
  <c r="D319" i="1"/>
  <c r="I316" i="1"/>
  <c r="D318" i="1"/>
  <c r="D317" i="1"/>
  <c r="A317" i="1"/>
  <c r="A318" i="1" s="1"/>
  <c r="A319" i="1" s="1"/>
  <c r="A320" i="1" s="1"/>
  <c r="A321" i="1" s="1"/>
  <c r="D316" i="1"/>
  <c r="D315" i="1"/>
  <c r="D314" i="1"/>
  <c r="D313" i="1"/>
  <c r="A313" i="1"/>
  <c r="A314" i="1" s="1"/>
  <c r="A315" i="1" s="1"/>
  <c r="G312" i="1"/>
  <c r="D312" i="1"/>
  <c r="D526" i="1"/>
  <c r="F526" i="1" s="1"/>
  <c r="D525" i="1"/>
  <c r="F525" i="1" s="1"/>
  <c r="D524" i="1"/>
  <c r="F524" i="1" s="1"/>
  <c r="D523" i="1"/>
  <c r="F523" i="1" s="1"/>
  <c r="D522" i="1"/>
  <c r="F522" i="1" s="1"/>
  <c r="G521" i="1"/>
  <c r="D521" i="1"/>
  <c r="F521" i="1" s="1"/>
  <c r="D408" i="1"/>
  <c r="I406" i="1" s="1"/>
  <c r="D407" i="1"/>
  <c r="I405" i="1" s="1"/>
  <c r="D406" i="1"/>
  <c r="I404" i="1" s="1"/>
  <c r="D405" i="1"/>
  <c r="I403" i="1" s="1"/>
  <c r="G404" i="1"/>
  <c r="D404" i="1"/>
  <c r="I402" i="1" s="1"/>
  <c r="I394" i="1"/>
  <c r="D396" i="1"/>
  <c r="D395" i="1"/>
  <c r="D394" i="1"/>
  <c r="G392" i="1"/>
  <c r="D392" i="1"/>
  <c r="D491" i="1"/>
  <c r="F491" i="1" s="1"/>
  <c r="D490" i="1"/>
  <c r="F490" i="1" s="1"/>
  <c r="D489" i="1"/>
  <c r="F489" i="1" s="1"/>
  <c r="D488" i="1"/>
  <c r="F488" i="1" s="1"/>
  <c r="D487" i="1"/>
  <c r="F487" i="1" s="1"/>
  <c r="G486" i="1"/>
  <c r="D486" i="1"/>
  <c r="F486" i="1" s="1"/>
  <c r="D384" i="1"/>
  <c r="D383" i="1"/>
  <c r="D382" i="1"/>
  <c r="D381" i="1"/>
  <c r="G380" i="1"/>
  <c r="D380" i="1"/>
  <c r="D244" i="1"/>
  <c r="D243" i="1"/>
  <c r="D242" i="1"/>
  <c r="D241" i="1"/>
  <c r="D240" i="1"/>
  <c r="A240" i="1"/>
  <c r="A241" i="1" s="1"/>
  <c r="A242" i="1" s="1"/>
  <c r="A243" i="1" s="1"/>
  <c r="A244" i="1" s="1"/>
  <c r="D239" i="1"/>
  <c r="D238" i="1"/>
  <c r="D237" i="1"/>
  <c r="D236" i="1"/>
  <c r="A236" i="1"/>
  <c r="A237" i="1" s="1"/>
  <c r="A238" i="1" s="1"/>
  <c r="G235" i="1"/>
  <c r="D235" i="1"/>
  <c r="I376" i="1"/>
  <c r="D378" i="1"/>
  <c r="D377" i="1"/>
  <c r="D376" i="1"/>
  <c r="D375" i="1"/>
  <c r="G374" i="1"/>
  <c r="D374" i="1"/>
  <c r="D233" i="1"/>
  <c r="D232" i="1"/>
  <c r="D231" i="1"/>
  <c r="D230" i="1"/>
  <c r="D229" i="1"/>
  <c r="A229" i="1"/>
  <c r="A230" i="1" s="1"/>
  <c r="A231" i="1" s="1"/>
  <c r="A232" i="1" s="1"/>
  <c r="A233" i="1" s="1"/>
  <c r="D228" i="1"/>
  <c r="D227" i="1"/>
  <c r="D226" i="1"/>
  <c r="D225" i="1"/>
  <c r="A225" i="1"/>
  <c r="A226" i="1" s="1"/>
  <c r="A227" i="1" s="1"/>
  <c r="G224" i="1"/>
  <c r="D224" i="1"/>
  <c r="D481" i="1"/>
  <c r="F481" i="1" s="1"/>
  <c r="I370" i="1"/>
  <c r="D372" i="1"/>
  <c r="D371" i="1"/>
  <c r="D370" i="1"/>
  <c r="G368" i="1"/>
  <c r="D368" i="1"/>
  <c r="D484" i="1"/>
  <c r="F484" i="1" s="1"/>
  <c r="D483" i="1"/>
  <c r="F483" i="1" s="1"/>
  <c r="D480" i="1"/>
  <c r="F480" i="1" s="1"/>
  <c r="G479" i="1"/>
  <c r="D479" i="1"/>
  <c r="F479" i="1" s="1"/>
  <c r="D477" i="1"/>
  <c r="F477" i="1" s="1"/>
  <c r="D476" i="1"/>
  <c r="F476" i="1" s="1"/>
  <c r="D475" i="1"/>
  <c r="F475" i="1" s="1"/>
  <c r="D474" i="1"/>
  <c r="F474" i="1" s="1"/>
  <c r="D473" i="1"/>
  <c r="F473" i="1" s="1"/>
  <c r="G472" i="1"/>
  <c r="D472" i="1"/>
  <c r="F472" i="1" s="1"/>
  <c r="I364" i="1"/>
  <c r="D366" i="1"/>
  <c r="D365" i="1"/>
  <c r="D364" i="1"/>
  <c r="D363" i="1"/>
  <c r="G362" i="1"/>
  <c r="D362" i="1"/>
  <c r="D200" i="1"/>
  <c r="D199" i="1"/>
  <c r="D198" i="1"/>
  <c r="D197" i="1"/>
  <c r="I194" i="1"/>
  <c r="D196" i="1"/>
  <c r="A196" i="1"/>
  <c r="A197" i="1" s="1"/>
  <c r="A198" i="1" s="1"/>
  <c r="A199" i="1" s="1"/>
  <c r="A200" i="1" s="1"/>
  <c r="D195" i="1"/>
  <c r="D194" i="1"/>
  <c r="D193" i="1"/>
  <c r="D192" i="1"/>
  <c r="A192" i="1"/>
  <c r="A193" i="1" s="1"/>
  <c r="A194" i="1" s="1"/>
  <c r="G191" i="1"/>
  <c r="D191" i="1"/>
  <c r="D470" i="1"/>
  <c r="F470" i="1" s="1"/>
  <c r="D469" i="1"/>
  <c r="F469" i="1" s="1"/>
  <c r="D468" i="1"/>
  <c r="F468" i="1" s="1"/>
  <c r="D467" i="1"/>
  <c r="F467" i="1" s="1"/>
  <c r="D466" i="1"/>
  <c r="F466" i="1" s="1"/>
  <c r="G465" i="1"/>
  <c r="D465" i="1"/>
  <c r="F465" i="1" s="1"/>
  <c r="I358" i="1"/>
  <c r="D360" i="1"/>
  <c r="D359" i="1"/>
  <c r="D358" i="1"/>
  <c r="D357" i="1"/>
  <c r="G356" i="1"/>
  <c r="D356" i="1"/>
  <c r="D211" i="1"/>
  <c r="D210" i="1"/>
  <c r="D209" i="1"/>
  <c r="D208" i="1"/>
  <c r="I205" i="1"/>
  <c r="D207" i="1"/>
  <c r="A207" i="1"/>
  <c r="A208" i="1" s="1"/>
  <c r="A209" i="1" s="1"/>
  <c r="A210" i="1" s="1"/>
  <c r="A211" i="1" s="1"/>
  <c r="D206" i="1"/>
  <c r="D205" i="1"/>
  <c r="D204" i="1"/>
  <c r="D203" i="1"/>
  <c r="A203" i="1"/>
  <c r="A204" i="1" s="1"/>
  <c r="A205" i="1" s="1"/>
  <c r="G202" i="1"/>
  <c r="D202" i="1"/>
  <c r="D463" i="1"/>
  <c r="F463" i="1" s="1"/>
  <c r="D462" i="1"/>
  <c r="F462" i="1" s="1"/>
  <c r="D461" i="1"/>
  <c r="F461" i="1" s="1"/>
  <c r="D460" i="1"/>
  <c r="F460" i="1" s="1"/>
  <c r="D459" i="1"/>
  <c r="F459" i="1" s="1"/>
  <c r="G458" i="1"/>
  <c r="D458" i="1"/>
  <c r="F458" i="1" s="1"/>
  <c r="I352" i="1"/>
  <c r="D354" i="1"/>
  <c r="D353" i="1"/>
  <c r="D352" i="1"/>
  <c r="D351" i="1"/>
  <c r="G350" i="1"/>
  <c r="D350" i="1"/>
  <c r="D189" i="1"/>
  <c r="D188" i="1"/>
  <c r="D187" i="1"/>
  <c r="D186" i="1"/>
  <c r="I183" i="1"/>
  <c r="D185" i="1"/>
  <c r="A185" i="1"/>
  <c r="A186" i="1" s="1"/>
  <c r="A187" i="1" s="1"/>
  <c r="A188" i="1" s="1"/>
  <c r="A189" i="1" s="1"/>
  <c r="D184" i="1"/>
  <c r="D183" i="1"/>
  <c r="D182" i="1"/>
  <c r="D181" i="1"/>
  <c r="A181" i="1"/>
  <c r="A182" i="1" s="1"/>
  <c r="A183" i="1" s="1"/>
  <c r="G180" i="1"/>
  <c r="D180" i="1"/>
  <c r="D163" i="1"/>
  <c r="D164" i="1"/>
  <c r="D165" i="1"/>
  <c r="D449" i="1"/>
  <c r="F449" i="1" s="1"/>
  <c r="D448" i="1"/>
  <c r="F448" i="1" s="1"/>
  <c r="D447" i="1"/>
  <c r="F447" i="1" s="1"/>
  <c r="D446" i="1"/>
  <c r="F446" i="1" s="1"/>
  <c r="D445" i="1"/>
  <c r="F445" i="1" s="1"/>
  <c r="G444" i="1"/>
  <c r="D444" i="1"/>
  <c r="F444" i="1" s="1"/>
  <c r="D342" i="1"/>
  <c r="D341" i="1"/>
  <c r="D340" i="1"/>
  <c r="D339" i="1"/>
  <c r="G338" i="1"/>
  <c r="D338" i="1"/>
  <c r="D156" i="1"/>
  <c r="D155" i="1"/>
  <c r="I150" i="1"/>
  <c r="A152" i="1"/>
  <c r="A153" i="1" s="1"/>
  <c r="A154" i="1" s="1"/>
  <c r="A155" i="1" s="1"/>
  <c r="A156" i="1" s="1"/>
  <c r="D151" i="1"/>
  <c r="D150" i="1"/>
  <c r="D149" i="1"/>
  <c r="D148" i="1"/>
  <c r="A148" i="1"/>
  <c r="A149" i="1" s="1"/>
  <c r="A150" i="1" s="1"/>
  <c r="G147" i="1"/>
  <c r="D147" i="1"/>
  <c r="D442" i="1"/>
  <c r="F442" i="1" s="1"/>
  <c r="D441" i="1"/>
  <c r="F441" i="1" s="1"/>
  <c r="D440" i="1"/>
  <c r="F440" i="1" s="1"/>
  <c r="D439" i="1"/>
  <c r="F439" i="1" s="1"/>
  <c r="D438" i="1"/>
  <c r="F438" i="1" s="1"/>
  <c r="G437" i="1"/>
  <c r="D437" i="1"/>
  <c r="F437" i="1" s="1"/>
  <c r="D336" i="1"/>
  <c r="D335" i="1"/>
  <c r="D334" i="1"/>
  <c r="D333" i="1"/>
  <c r="G332" i="1"/>
  <c r="D332" i="1"/>
  <c r="D167" i="1"/>
  <c r="D166" i="1"/>
  <c r="I161" i="1"/>
  <c r="A163" i="1"/>
  <c r="A164" i="1" s="1"/>
  <c r="A165" i="1" s="1"/>
  <c r="A166" i="1" s="1"/>
  <c r="A167" i="1" s="1"/>
  <c r="D162" i="1"/>
  <c r="D161" i="1"/>
  <c r="D160" i="1"/>
  <c r="D159" i="1"/>
  <c r="A159" i="1"/>
  <c r="A160" i="1" s="1"/>
  <c r="A161" i="1" s="1"/>
  <c r="G158" i="1"/>
  <c r="D158" i="1"/>
  <c r="E3" i="1" l="1"/>
  <c r="I346" i="1" l="1"/>
  <c r="I285" i="1"/>
  <c r="E7" i="1"/>
  <c r="J123" i="1"/>
  <c r="I305" i="1"/>
  <c r="I139" i="1" l="1"/>
  <c r="D386" i="1" l="1"/>
  <c r="I384" i="1" s="1"/>
  <c r="I421" i="1"/>
  <c r="I422" i="1"/>
  <c r="D420" i="1"/>
  <c r="D419" i="1"/>
  <c r="D418" i="1"/>
  <c r="D417" i="1"/>
  <c r="D416" i="1"/>
  <c r="D414" i="1"/>
  <c r="D413" i="1"/>
  <c r="D412" i="1"/>
  <c r="D411" i="1"/>
  <c r="D410" i="1"/>
  <c r="D402" i="1"/>
  <c r="I400" i="1" s="1"/>
  <c r="D401" i="1"/>
  <c r="I399" i="1" s="1"/>
  <c r="D400" i="1"/>
  <c r="I398" i="1" s="1"/>
  <c r="D399" i="1"/>
  <c r="I397" i="1" s="1"/>
  <c r="D398" i="1"/>
  <c r="I396" i="1" s="1"/>
  <c r="D390" i="1"/>
  <c r="I388" i="1" s="1"/>
  <c r="D389" i="1"/>
  <c r="I387" i="1" s="1"/>
  <c r="D388" i="1"/>
  <c r="I386" i="1" s="1"/>
  <c r="D387" i="1"/>
  <c r="I385" i="1" s="1"/>
  <c r="D348" i="1"/>
  <c r="D347" i="1"/>
  <c r="D346" i="1"/>
  <c r="D345" i="1"/>
  <c r="D344" i="1"/>
  <c r="D426" i="1"/>
  <c r="D425" i="1"/>
  <c r="D424" i="1"/>
  <c r="D423" i="1"/>
  <c r="D422" i="1"/>
  <c r="D329" i="1"/>
  <c r="D330" i="1"/>
  <c r="D327" i="1"/>
  <c r="F456" i="1" l="1"/>
  <c r="D455" i="1"/>
  <c r="F455" i="1" s="1"/>
  <c r="D454" i="1"/>
  <c r="F454" i="1" s="1"/>
  <c r="D453" i="1"/>
  <c r="F453" i="1" s="1"/>
  <c r="D452" i="1"/>
  <c r="F452" i="1" s="1"/>
  <c r="G451" i="1"/>
  <c r="D451" i="1"/>
  <c r="F451" i="1" s="1"/>
  <c r="D540" i="1" l="1"/>
  <c r="F540" i="1" s="1"/>
  <c r="D539" i="1"/>
  <c r="F539" i="1" s="1"/>
  <c r="D538" i="1"/>
  <c r="F538" i="1" s="1"/>
  <c r="D537" i="1"/>
  <c r="F537" i="1" s="1"/>
  <c r="D536" i="1"/>
  <c r="F536" i="1" s="1"/>
  <c r="G535" i="1"/>
  <c r="G536" i="1" s="1"/>
  <c r="G537" i="1" s="1"/>
  <c r="G538" i="1" s="1"/>
  <c r="G539" i="1" s="1"/>
  <c r="G540" i="1" s="1"/>
  <c r="D535" i="1"/>
  <c r="F535" i="1" s="1"/>
  <c r="G416" i="1"/>
  <c r="D310" i="1"/>
  <c r="D309" i="1"/>
  <c r="D308" i="1"/>
  <c r="D307" i="1"/>
  <c r="D306" i="1"/>
  <c r="A306" i="1"/>
  <c r="A307" i="1" s="1"/>
  <c r="A308" i="1" s="1"/>
  <c r="A309" i="1" s="1"/>
  <c r="A310" i="1" s="1"/>
  <c r="D305" i="1"/>
  <c r="D304" i="1"/>
  <c r="D303" i="1"/>
  <c r="D302" i="1"/>
  <c r="A302" i="1"/>
  <c r="A303" i="1" s="1"/>
  <c r="A304" i="1" s="1"/>
  <c r="G301" i="1"/>
  <c r="D301" i="1"/>
  <c r="D533" i="1"/>
  <c r="F533" i="1" s="1"/>
  <c r="D532" i="1"/>
  <c r="F532" i="1" s="1"/>
  <c r="D531" i="1"/>
  <c r="F531" i="1" s="1"/>
  <c r="D530" i="1"/>
  <c r="F530" i="1" s="1"/>
  <c r="D529" i="1"/>
  <c r="F529" i="1" s="1"/>
  <c r="G528" i="1"/>
  <c r="G529" i="1" s="1"/>
  <c r="G530" i="1" s="1"/>
  <c r="G531" i="1" s="1"/>
  <c r="G532" i="1" s="1"/>
  <c r="G533" i="1" s="1"/>
  <c r="D528" i="1"/>
  <c r="F528" i="1" s="1"/>
  <c r="G410" i="1"/>
  <c r="D288" i="1"/>
  <c r="D287" i="1"/>
  <c r="D286" i="1"/>
  <c r="D285" i="1"/>
  <c r="D284" i="1"/>
  <c r="A284" i="1"/>
  <c r="A285" i="1" s="1"/>
  <c r="A286" i="1" s="1"/>
  <c r="A287" i="1" s="1"/>
  <c r="A288" i="1" s="1"/>
  <c r="D283" i="1"/>
  <c r="D282" i="1"/>
  <c r="D281" i="1"/>
  <c r="D280" i="1"/>
  <c r="A280" i="1"/>
  <c r="A281" i="1" s="1"/>
  <c r="A282" i="1" s="1"/>
  <c r="G279" i="1"/>
  <c r="D279" i="1"/>
  <c r="D326" i="1"/>
  <c r="G326" i="1"/>
  <c r="D328" i="1"/>
  <c r="G422" i="1"/>
  <c r="D519" i="1"/>
  <c r="F519" i="1" s="1"/>
  <c r="D518" i="1"/>
  <c r="F518" i="1" s="1"/>
  <c r="D517" i="1"/>
  <c r="F517" i="1" s="1"/>
  <c r="D516" i="1"/>
  <c r="F516" i="1" s="1"/>
  <c r="D515" i="1"/>
  <c r="F515" i="1" s="1"/>
  <c r="G514" i="1"/>
  <c r="D514" i="1"/>
  <c r="F514" i="1" s="1"/>
  <c r="G398" i="1"/>
  <c r="D277" i="1"/>
  <c r="D276" i="1"/>
  <c r="D275" i="1"/>
  <c r="D274" i="1"/>
  <c r="D273" i="1"/>
  <c r="A273" i="1"/>
  <c r="A274" i="1" s="1"/>
  <c r="A275" i="1" s="1"/>
  <c r="A276" i="1" s="1"/>
  <c r="A277" i="1" s="1"/>
  <c r="D272" i="1"/>
  <c r="D271" i="1"/>
  <c r="D270" i="1"/>
  <c r="D269" i="1"/>
  <c r="A269" i="1"/>
  <c r="A270" i="1" s="1"/>
  <c r="A271" i="1" s="1"/>
  <c r="G268" i="1"/>
  <c r="D268" i="1"/>
  <c r="D512" i="1"/>
  <c r="F512" i="1" s="1"/>
  <c r="D511" i="1"/>
  <c r="F511" i="1" s="1"/>
  <c r="D508" i="1"/>
  <c r="F508" i="1" s="1"/>
  <c r="G507" i="1"/>
  <c r="D507" i="1"/>
  <c r="F507" i="1" s="1"/>
  <c r="D266" i="1"/>
  <c r="D265" i="1"/>
  <c r="D264" i="1"/>
  <c r="D263" i="1"/>
  <c r="D262" i="1"/>
  <c r="A262" i="1"/>
  <c r="A263" i="1" s="1"/>
  <c r="A264" i="1" s="1"/>
  <c r="A265" i="1" s="1"/>
  <c r="A266" i="1" s="1"/>
  <c r="D258" i="1"/>
  <c r="A258" i="1"/>
  <c r="A259" i="1" s="1"/>
  <c r="A260" i="1" s="1"/>
  <c r="G257" i="1"/>
  <c r="D257" i="1"/>
  <c r="D505" i="1"/>
  <c r="F505" i="1" s="1"/>
  <c r="D504" i="1"/>
  <c r="F504" i="1" s="1"/>
  <c r="D503" i="1"/>
  <c r="F503" i="1" s="1"/>
  <c r="D502" i="1"/>
  <c r="F502" i="1" s="1"/>
  <c r="D501" i="1"/>
  <c r="F501" i="1" s="1"/>
  <c r="G500" i="1"/>
  <c r="D500" i="1"/>
  <c r="F500" i="1" s="1"/>
  <c r="G386" i="1"/>
  <c r="D255" i="1"/>
  <c r="D254" i="1"/>
  <c r="D253" i="1"/>
  <c r="D252" i="1"/>
  <c r="D251" i="1"/>
  <c r="A251" i="1"/>
  <c r="A252" i="1" s="1"/>
  <c r="A253" i="1" s="1"/>
  <c r="A254" i="1" s="1"/>
  <c r="A255" i="1" s="1"/>
  <c r="D250" i="1"/>
  <c r="D249" i="1"/>
  <c r="D248" i="1"/>
  <c r="D247" i="1"/>
  <c r="A247" i="1"/>
  <c r="A248" i="1" s="1"/>
  <c r="A249" i="1" s="1"/>
  <c r="G246" i="1"/>
  <c r="D246" i="1"/>
  <c r="D222" i="1"/>
  <c r="D221" i="1"/>
  <c r="D220" i="1"/>
  <c r="D219" i="1"/>
  <c r="D218" i="1"/>
  <c r="A218" i="1"/>
  <c r="A219" i="1" s="1"/>
  <c r="A220" i="1" s="1"/>
  <c r="A221" i="1" s="1"/>
  <c r="A222" i="1" s="1"/>
  <c r="D214" i="1"/>
  <c r="A214" i="1"/>
  <c r="A215" i="1" s="1"/>
  <c r="A216" i="1" s="1"/>
  <c r="G213" i="1"/>
  <c r="D213" i="1"/>
  <c r="D498" i="1"/>
  <c r="F498" i="1" s="1"/>
  <c r="D497" i="1"/>
  <c r="F497" i="1" s="1"/>
  <c r="D496" i="1"/>
  <c r="F496" i="1" s="1"/>
  <c r="D495" i="1"/>
  <c r="F495" i="1" s="1"/>
  <c r="D494" i="1"/>
  <c r="F494" i="1" s="1"/>
  <c r="G493" i="1"/>
  <c r="D493" i="1"/>
  <c r="F493" i="1" s="1"/>
  <c r="G344" i="1"/>
  <c r="D178" i="1"/>
  <c r="D177" i="1"/>
  <c r="D176" i="1"/>
  <c r="D175" i="1"/>
  <c r="D174" i="1"/>
  <c r="A174" i="1"/>
  <c r="A175" i="1" s="1"/>
  <c r="A176" i="1" s="1"/>
  <c r="A177" i="1" s="1"/>
  <c r="A178" i="1" s="1"/>
  <c r="D173" i="1"/>
  <c r="D172" i="1"/>
  <c r="D171" i="1"/>
  <c r="D170" i="1"/>
  <c r="A170" i="1"/>
  <c r="A171" i="1" s="1"/>
  <c r="A172" i="1" s="1"/>
  <c r="G169" i="1"/>
  <c r="D169" i="1"/>
  <c r="D547" i="1"/>
  <c r="F547" i="1" s="1"/>
  <c r="D546" i="1"/>
  <c r="F546" i="1" s="1"/>
  <c r="D545" i="1"/>
  <c r="F545" i="1" s="1"/>
  <c r="D544" i="1"/>
  <c r="F544" i="1" s="1"/>
  <c r="D543" i="1"/>
  <c r="F543" i="1" s="1"/>
  <c r="G542" i="1"/>
  <c r="G543" i="1" s="1"/>
  <c r="G544" i="1" s="1"/>
  <c r="G545" i="1" s="1"/>
  <c r="G546" i="1" s="1"/>
  <c r="G547" i="1" s="1"/>
  <c r="D542" i="1"/>
  <c r="F542" i="1" s="1"/>
  <c r="D137" i="1"/>
  <c r="D138" i="1"/>
  <c r="D139" i="1"/>
  <c r="D140" i="1"/>
  <c r="D136" i="1"/>
  <c r="D145" i="1"/>
  <c r="D144" i="1"/>
  <c r="D299" i="1"/>
  <c r="D298" i="1"/>
  <c r="D291" i="1"/>
  <c r="D292" i="1"/>
  <c r="D293" i="1"/>
  <c r="D294" i="1"/>
  <c r="D295" i="1"/>
  <c r="D296" i="1"/>
  <c r="D297" i="1"/>
  <c r="D290" i="1"/>
  <c r="A295" i="1"/>
  <c r="A296" i="1" s="1"/>
  <c r="A297" i="1" s="1"/>
  <c r="A298" i="1" s="1"/>
  <c r="A299" i="1" s="1"/>
  <c r="A291" i="1"/>
  <c r="A292" i="1" s="1"/>
  <c r="A293" i="1" s="1"/>
  <c r="G290" i="1"/>
  <c r="D431" i="1"/>
  <c r="F431" i="1" s="1"/>
  <c r="D432" i="1"/>
  <c r="F432" i="1" s="1"/>
  <c r="D434" i="1"/>
  <c r="D433" i="1"/>
  <c r="F433" i="1" s="1"/>
  <c r="D435" i="1"/>
  <c r="F435" i="1" s="1"/>
  <c r="D430" i="1"/>
  <c r="G430" i="1"/>
  <c r="E29" i="1"/>
  <c r="E123" i="1" l="1"/>
  <c r="C123" i="1"/>
  <c r="F430" i="1"/>
  <c r="G125" i="1" s="1"/>
  <c r="G126" i="1" s="1"/>
  <c r="E125" i="1"/>
  <c r="C125" i="1"/>
  <c r="E127" i="1"/>
  <c r="C127" i="1"/>
  <c r="F434" i="1"/>
  <c r="G128" i="1" s="1"/>
  <c r="G129" i="1" s="1"/>
  <c r="C128" i="1"/>
  <c r="E128" i="1"/>
  <c r="C124" i="1"/>
  <c r="E124" i="1"/>
  <c r="A141" i="1"/>
  <c r="A142" i="1" s="1"/>
  <c r="A143" i="1" s="1"/>
  <c r="A144" i="1" s="1"/>
  <c r="A145" i="1" s="1"/>
  <c r="G136" i="1"/>
  <c r="E126" i="1" l="1"/>
  <c r="E129" i="1"/>
  <c r="C129" i="1"/>
  <c r="C126" i="1"/>
  <c r="C14" i="1"/>
  <c r="A137" i="1" l="1"/>
  <c r="A138" i="1" s="1"/>
  <c r="A139" i="1" s="1"/>
  <c r="F120" i="1" l="1"/>
  <c r="B55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71" i="1"/>
  <c r="J109" i="1"/>
  <c r="J108" i="1"/>
  <c r="J107" i="1"/>
  <c r="J106" i="1"/>
  <c r="C100" i="1"/>
  <c r="J95" i="1"/>
  <c r="J94" i="1"/>
  <c r="J93" i="1"/>
  <c r="J92" i="1"/>
  <c r="C86" i="1"/>
  <c r="J81" i="1"/>
  <c r="J80" i="1"/>
  <c r="J79" i="1"/>
  <c r="J78" i="1"/>
  <c r="D58" i="1"/>
  <c r="G49" i="1"/>
  <c r="C49" i="1"/>
  <c r="E42" i="1"/>
  <c r="E43" i="1" s="1"/>
  <c r="E26" i="1"/>
  <c r="E24" i="1"/>
  <c r="H87" i="1"/>
  <c r="H72" i="1"/>
  <c r="H101" i="1"/>
  <c r="C52" i="1" l="1"/>
  <c r="C50" i="1"/>
  <c r="D65" i="1"/>
  <c r="D97" i="1"/>
  <c r="D98" i="1"/>
  <c r="D99" i="1"/>
  <c r="D93" i="1"/>
  <c r="D94" i="1"/>
  <c r="D95" i="1"/>
  <c r="D96" i="1"/>
  <c r="J84" i="1"/>
  <c r="J86" i="1" s="1"/>
  <c r="D85" i="1"/>
  <c r="D83" i="1"/>
  <c r="D82" i="1"/>
  <c r="D81" i="1"/>
  <c r="D79" i="1"/>
  <c r="C78" i="1"/>
  <c r="J69" i="1" s="1"/>
  <c r="D84" i="1"/>
  <c r="D80" i="1"/>
  <c r="J73" i="1"/>
  <c r="J75" i="1"/>
  <c r="C76" i="1" s="1"/>
  <c r="J72" i="1"/>
  <c r="J76" i="1"/>
  <c r="J77" i="1" s="1"/>
  <c r="J82" i="1" s="1"/>
  <c r="J83" i="1" s="1"/>
  <c r="C77" i="1" s="1"/>
  <c r="J98" i="1"/>
  <c r="J100" i="1" s="1"/>
  <c r="J102" i="1"/>
  <c r="D113" i="1"/>
  <c r="D111" i="1"/>
  <c r="D109" i="1"/>
  <c r="D107" i="1"/>
  <c r="J103" i="1"/>
  <c r="C104" i="1" s="1"/>
  <c r="J101" i="1"/>
  <c r="J104" i="1"/>
  <c r="D112" i="1"/>
  <c r="D110" i="1"/>
  <c r="D108" i="1"/>
  <c r="J90" i="1"/>
  <c r="J91" i="1" s="1"/>
  <c r="J96" i="1" s="1"/>
  <c r="J97" i="1" s="1"/>
  <c r="C91" i="1" s="1"/>
  <c r="J88" i="1"/>
  <c r="J89" i="1"/>
  <c r="C90" i="1" s="1"/>
  <c r="J87" i="1"/>
  <c r="J105" i="1" l="1"/>
  <c r="J110" i="1" s="1"/>
  <c r="J111" i="1" s="1"/>
  <c r="C105" i="1" s="1"/>
  <c r="D105" i="1" s="1"/>
  <c r="D106" i="1"/>
  <c r="D104" i="1"/>
  <c r="D92" i="1"/>
  <c r="D78" i="1"/>
  <c r="J71" i="1"/>
  <c r="E76" i="1"/>
  <c r="D77" i="1"/>
  <c r="G76" i="1"/>
  <c r="D76" i="1"/>
  <c r="J70" i="1" s="1"/>
  <c r="E90" i="1"/>
  <c r="D91" i="1"/>
  <c r="G90" i="1"/>
  <c r="D90" i="1"/>
  <c r="J85" i="1" s="1"/>
  <c r="E104" i="1" l="1"/>
  <c r="G104" i="1"/>
  <c r="D69" i="1" s="1"/>
  <c r="F70" i="1" s="1"/>
  <c r="I99" i="1"/>
  <c r="J99" i="1"/>
  <c r="I85" i="1"/>
  <c r="I70" i="1"/>
  <c r="D70" i="1" l="1"/>
  <c r="I100" i="1"/>
  <c r="I98" i="1" s="1"/>
  <c r="C102" i="1" s="1"/>
  <c r="I86" i="1"/>
  <c r="I84" i="1" s="1"/>
  <c r="I71" i="1"/>
  <c r="I69" i="1" s="1"/>
</calcChain>
</file>

<file path=xl/sharedStrings.xml><?xml version="1.0" encoding="utf-8"?>
<sst xmlns="http://schemas.openxmlformats.org/spreadsheetml/2006/main" count="1099" uniqueCount="255">
  <si>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</si>
  <si>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</si>
  <si>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</si>
  <si>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</si>
  <si>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</si>
  <si>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</si>
  <si>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</si>
  <si>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</si>
  <si>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</si>
  <si>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</si>
  <si>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</si>
  <si>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</si>
  <si>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</si>
  <si>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</si>
  <si>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</si>
  <si>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</si>
  <si>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</si>
  <si>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</si>
  <si>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</si>
  <si>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</si>
  <si>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</si>
  <si>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</si>
  <si>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</si>
  <si>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</si>
  <si>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</si>
  <si>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</si>
  <si>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</si>
  <si>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</si>
  <si>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</si>
  <si>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</si>
  <si>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</si>
  <si>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</si>
  <si>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</si>
  <si>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</si>
  <si>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</si>
  <si>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</si>
  <si>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</si>
  <si>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</si>
  <si>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</si>
  <si>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</si>
  <si>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</si>
  <si>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</si>
  <si>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</si>
  <si>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</si>
  <si>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</si>
  <si>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</si>
  <si>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</si>
  <si>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</si>
  <si>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</si>
  <si>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</si>
  <si>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</si>
  <si>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</si>
  <si>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</si>
  <si>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</si>
  <si>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</si>
  <si>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</si>
  <si>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</si>
  <si>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</si>
  <si>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</si>
  <si>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</si>
  <si>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</si>
  <si>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</si>
  <si>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</si>
  <si>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</si>
  <si>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</si>
  <si>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</si>
  <si>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</si>
  <si>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</si>
  <si>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</si>
  <si>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</si>
  <si>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</si>
  <si>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</si>
  <si>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</si>
  <si>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</si>
  <si>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</si>
  <si>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</si>
  <si>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</si>
  <si>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</si>
  <si>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</si>
  <si>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</si>
  <si>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</si>
  <si>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</si>
  <si>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</si>
  <si>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</si>
  <si>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</si>
  <si>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</si>
  <si>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</si>
  <si>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</si>
  <si>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</si>
  <si>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</si>
  <si>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</si>
  <si>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</si>
  <si>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</si>
  <si>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</si>
  <si>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</si>
  <si>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</si>
  <si>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</si>
  <si>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</si>
  <si>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</si>
  <si>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</si>
  <si>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</si>
  <si>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</si>
  <si>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</si>
  <si>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</si>
  <si>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</si>
  <si>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</si>
  <si>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</si>
  <si>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</si>
  <si>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</si>
  <si>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</si>
  <si>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</si>
  <si>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</si>
  <si>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</si>
  <si>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</si>
  <si>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</si>
  <si>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</si>
  <si>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</si>
  <si>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</si>
  <si>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</si>
  <si>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</si>
  <si>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</si>
  <si>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</si>
  <si>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</si>
  <si>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</si>
  <si>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</si>
  <si>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</si>
  <si>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</si>
  <si>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</si>
  <si>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</si>
  <si>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</si>
  <si>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</si>
  <si>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</si>
  <si>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</si>
  <si>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</si>
  <si>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</si>
  <si>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</si>
  <si>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</si>
  <si>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</si>
  <si>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</si>
  <si>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</si>
  <si>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</si>
  <si>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</si>
  <si>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</si>
  <si>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</si>
  <si>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</si>
  <si>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</si>
  <si>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</si>
  <si>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</si>
  <si>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</si>
  <si>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</si>
  <si>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</si>
  <si>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</si>
  <si>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</si>
  <si>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</si>
  <si>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</si>
  <si>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</si>
  <si>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</si>
  <si>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</si>
  <si>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Axis Sanpada</t>
  </si>
  <si>
    <t>Shree Vrindavan SRA CHS Ltd</t>
  </si>
  <si>
    <t>A, B &amp; C Wing</t>
  </si>
  <si>
    <t>P51800028453</t>
  </si>
  <si>
    <t>Slum</t>
  </si>
  <si>
    <t>NES Ratnam College</t>
  </si>
  <si>
    <t>Battipada</t>
  </si>
  <si>
    <t>Building</t>
  </si>
  <si>
    <t>1.9 KM from Bhandup  Railway Station</t>
  </si>
  <si>
    <t>Bhandup West</t>
  </si>
  <si>
    <t>CTS No</t>
  </si>
  <si>
    <t>451, 451/1 to 18, 449B, 450, 450/1 to 12, 452/1 to 14</t>
  </si>
  <si>
    <t>NES Road</t>
  </si>
  <si>
    <t>Kanjur</t>
  </si>
  <si>
    <t>Kurla</t>
  </si>
  <si>
    <t>https://goo.gl/maps/2XKHvraq45nnEh2c9</t>
  </si>
  <si>
    <t>03 Wings</t>
  </si>
  <si>
    <t>Slum Rehabilitation Authority (SRA)</t>
  </si>
  <si>
    <t>SRA/ENG/3812/S/PL/AP</t>
  </si>
  <si>
    <t>A Wing = G + 1st to 22nd Floor
B Wing = G + 1st to 22nd Floor
C Wing = G + 1st to 22nd Floor</t>
  </si>
  <si>
    <t>A Wing = G + 1st to 22nd Floor</t>
  </si>
  <si>
    <t>B Wing = G + 1st to 22nd Floor</t>
  </si>
  <si>
    <t>C Wing = G + 1st to 22nd Floor</t>
  </si>
  <si>
    <t>A Wing</t>
  </si>
  <si>
    <t>Lower Ground Floor For Paking</t>
  </si>
  <si>
    <t>Upper Ground Floor For Paking</t>
  </si>
  <si>
    <t>Upper Ground Floor For Paking &amp; Fitness Center</t>
  </si>
  <si>
    <t>B Wing</t>
  </si>
  <si>
    <t>C Wing</t>
  </si>
  <si>
    <t xml:space="preserve">Upper Ground Floor For Paking </t>
  </si>
  <si>
    <t>Flat
(Rehab Or Sale)</t>
  </si>
  <si>
    <t>1BHK</t>
  </si>
  <si>
    <t>Balwadi</t>
  </si>
  <si>
    <t>welfare Center</t>
  </si>
  <si>
    <t>M.P Room</t>
  </si>
  <si>
    <t>Sale</t>
  </si>
  <si>
    <t>Rehab</t>
  </si>
  <si>
    <t>-</t>
  </si>
  <si>
    <t>8th Floor (Part Refuge Area)</t>
  </si>
  <si>
    <t>Refuge Area</t>
  </si>
  <si>
    <t>12th Floor</t>
  </si>
  <si>
    <t>15th Floor (Part Refuge Area)</t>
  </si>
  <si>
    <t>16th Floor</t>
  </si>
  <si>
    <t>18th Floor</t>
  </si>
  <si>
    <t>20th &amp; 21st Floor</t>
  </si>
  <si>
    <t>A Wing Sale</t>
  </si>
  <si>
    <t>B Wing Sale</t>
  </si>
  <si>
    <t>C Wing Sale</t>
  </si>
  <si>
    <t>A Wing Rehab</t>
  </si>
  <si>
    <t>C Wing Rehab</t>
  </si>
  <si>
    <t>Builder Saleable area</t>
  </si>
  <si>
    <t>Health Club Charges</t>
  </si>
  <si>
    <t>We considered Gross carpet area = Net carpet + Niche Area.</t>
  </si>
  <si>
    <t>Miscellaneous Charges</t>
  </si>
  <si>
    <t>M/s. Shree Swami Samarth Developers 
(Project Vrindavan Chs)</t>
  </si>
  <si>
    <t>Latitude, Longitude</t>
  </si>
  <si>
    <t>1st Floor For Residential</t>
  </si>
  <si>
    <t>2nd Floor For Residential</t>
  </si>
  <si>
    <t xml:space="preserve">Yogalaya </t>
  </si>
  <si>
    <t>Health Center</t>
  </si>
  <si>
    <t>Society Office - 2</t>
  </si>
  <si>
    <t>Society Office - 1</t>
  </si>
  <si>
    <t xml:space="preserve"> 2nd Floor For Residential</t>
  </si>
  <si>
    <t>3rd Floor For Residential</t>
  </si>
  <si>
    <t xml:space="preserve"> 3rd Floor For Residential</t>
  </si>
  <si>
    <t>4th, 13th, 14th &amp; 17th Floor</t>
  </si>
  <si>
    <t>5th Floor For Residential</t>
  </si>
  <si>
    <t>5th Floor</t>
  </si>
  <si>
    <t>6th Floor For Residential</t>
  </si>
  <si>
    <t>6th Floor</t>
  </si>
  <si>
    <t>7th Floor For Residential</t>
  </si>
  <si>
    <t>7th Floor</t>
  </si>
  <si>
    <t>9th &amp; 10th Floor</t>
  </si>
  <si>
    <t>11th Floor</t>
  </si>
  <si>
    <t>19th Floor For Residential</t>
  </si>
  <si>
    <t>19th Floor</t>
  </si>
  <si>
    <t xml:space="preserve"> 22nd Floor</t>
  </si>
  <si>
    <t xml:space="preserve">We have updated revised approved floor plan (on 27/07/2023).
</t>
  </si>
  <si>
    <t>22nd Floor</t>
  </si>
  <si>
    <t>Sale Flats - 332, Rehab Flats - 113</t>
  </si>
  <si>
    <t>Nainesh</t>
  </si>
  <si>
    <t>Office No. 1031, Wing J, Akshar Business Park, Plot No. 03 Sector 25, Near APMC Market,
Vashi, Navi Mumbai, Maharashtra 400703 TEL: 022-46090378/79/8
E mail : vsjcapf@gmail.com. Web site : www.vsjadon.com</t>
  </si>
  <si>
    <t>Site Meet Person Contact Details ( Name &amp; Contact No.)</t>
  </si>
  <si>
    <t>19.149561,72.934919</t>
  </si>
  <si>
    <t>Mr. Sandeep Sawant : 9769592804</t>
  </si>
  <si>
    <t>This CC is further extended with brickwork &amp; plaster to rehab component upto 22nd upper floors including OHWT &amp; LMR to wing A &amp; upto 16th upper floors in wing B &amp; upto 19th upper floors to rehab part of wing C &amp; further CC with RCC framework from 17th to 22nd upper floors including OHWT &amp; LMR to wing B &amp; from 15th to 19th upper floors for sale part of wing C in the composite bldg as per approved amended plans dtd.25/01/2023.</t>
  </si>
  <si>
    <t>This CC is re-endorsed for composite bldg no.1 u/ref &amp; further extended for brick work &amp; plaster from 17th to 22nd upper floors including OHWT &amp; LMR to sale wing B for sale component from 1st to 5th floor in wing C of composite bldg as per approved amended plans dtd.25/01/2023.</t>
  </si>
  <si>
    <t xml:space="preserve">We have updated latest CC from Rera (On 14/10/2024).
</t>
  </si>
  <si>
    <t>All work Completed. Provide OC.</t>
  </si>
  <si>
    <t>All work completed. Provide OC</t>
  </si>
  <si>
    <t>Wing A &amp; B = All work completed. Provide OC.
Wing C = Construction work is in process at the time of Visit. (Internal Photo was not allowed)</t>
  </si>
  <si>
    <t>As per RERA - Wing A &amp; B = Completed
                         Wing C = 30/12/2028</t>
  </si>
  <si>
    <t>Provide latest approved CC.</t>
  </si>
  <si>
    <t>This C.C is re-endorsed &amp; further extended from Ground to 22nd Floor for Wing 'C' of Composite Building with brickwork &amp; Plaster including OHWT &amp; LMR as per approved amended plans dated. 13/05/2022</t>
  </si>
  <si>
    <t>A Wing = G + 1st to 22nd Floor
B Wing = G + 1st to 22nd Floor</t>
  </si>
  <si>
    <t>Vitrified tiles flooring, Kitchen Platform, Decorative Entrance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</si>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</sst>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  <numFmt numFmtId="169" formatCode="0.00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/>
    <xf numFmtId="0" fontId="24" fillId="0" borderId="5" xfId="0" applyFont="1" applyFill="1" applyBorder="1"/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168" fontId="7" fillId="0" borderId="0" xfId="1" applyNumberFormat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169" fontId="7" fillId="0" borderId="0" xfId="1" applyNumberFormat="1" applyFont="1" applyFill="1" applyAlignment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1" fontId="7" fillId="3" borderId="0" xfId="1" applyNumberFormat="1" applyFont="1" applyFill="1" applyAlignment="1">
      <alignment horizontal="center" vertical="center"/>
    </xf>
    <xf numFmtId="0" fontId="7" fillId="3" borderId="0" xfId="1" applyNumberFormat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16" xfId="1" applyFont="1" applyFill="1" applyBorder="1" applyAlignment="1" applyProtection="1">
      <alignment horizontal="center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23" xfId="1" applyFont="1" applyFill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>
      <alignment horizontal="center" vertical="center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34" xfId="1" applyFont="1" applyFill="1" applyBorder="1" applyAlignment="1" applyProtection="1">
      <alignment horizontal="center" vertical="top" wrapText="1"/>
      <protection locked="0"/>
    </xf>
    <xf numFmtId="0" fontId="7" fillId="0" borderId="16" xfId="1" applyFont="1" applyFill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36" xfId="1" applyFont="1" applyFill="1" applyBorder="1" applyAlignment="1" applyProtection="1">
      <alignment horizontal="left" vertical="top" wrapText="1"/>
      <protection locked="0"/>
    </xf>
    <xf numFmtId="0" fontId="7" fillId="0" borderId="35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7" fillId="3" borderId="0" xfId="1" applyFont="1" applyFill="1" applyAlignment="1">
      <alignment horizontal="center" vertical="center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27" fillId="0" borderId="8" xfId="0" applyNumberFormat="1" applyFont="1" applyFill="1" applyBorder="1" applyAlignment="1" applyProtection="1">
      <alignment vertical="top" wrapText="1"/>
      <protection locked="0"/>
    </xf>
    <xf numFmtId="1" fontId="27" fillId="0" borderId="21" xfId="0" applyNumberFormat="1" applyFont="1" applyFill="1" applyBorder="1" applyAlignment="1" applyProtection="1">
      <alignment vertical="top" wrapText="1"/>
      <protection locked="0"/>
    </xf>
    <xf numFmtId="1" fontId="27" fillId="0" borderId="9" xfId="0" applyNumberFormat="1" applyFont="1" applyFill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1" xfId="1" applyFont="1" applyFill="1" applyBorder="1" applyAlignment="1" applyProtection="1">
      <alignment horizontal="left"/>
      <protection locked="0"/>
    </xf>
    <xf numFmtId="0" fontId="8" fillId="0" borderId="37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2" xfId="1" applyFont="1" applyFill="1" applyBorder="1" applyAlignment="1" applyProtection="1">
      <alignment horizontal="left" vertical="top" wrapText="1"/>
      <protection locked="0"/>
    </xf>
    <xf numFmtId="0" fontId="8" fillId="0" borderId="38" xfId="1" applyFont="1" applyFill="1" applyBorder="1" applyAlignment="1" applyProtection="1">
      <alignment horizontal="left" vertical="top" wrapText="1"/>
      <protection locked="0"/>
    </xf>
    <xf numFmtId="0" fontId="13" fillId="0" borderId="32" xfId="1" applyFont="1" applyFill="1" applyBorder="1" applyAlignment="1" applyProtection="1">
      <alignment horizontal="center" vertical="center"/>
      <protection locked="0"/>
    </xf>
    <xf numFmtId="0" fontId="13" fillId="0" borderId="9" xfId="1" applyFont="1" applyFill="1" applyBorder="1" applyAlignment="1" applyProtection="1">
      <alignment horizontal="center" vertical="center"/>
      <protection locked="0"/>
    </xf>
    <xf numFmtId="9" fontId="13" fillId="0" borderId="8" xfId="1" applyNumberFormat="1" applyFont="1" applyFill="1" applyBorder="1" applyAlignment="1" applyProtection="1">
      <alignment horizontal="center" vertical="center"/>
      <protection locked="0"/>
    </xf>
    <xf numFmtId="0" fontId="13" fillId="0" borderId="8" xfId="1" applyFont="1" applyFill="1" applyBorder="1" applyAlignment="1" applyProtection="1">
      <alignment horizontal="center" vertical="center"/>
      <protection locked="0"/>
    </xf>
    <xf numFmtId="0" fontId="13" fillId="0" borderId="33" xfId="1" applyFont="1" applyFill="1" applyBorder="1" applyAlignment="1" applyProtection="1">
      <alignment horizontal="center" vertical="center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633</xdr:row>
      <xdr:rowOff>114029</xdr:rowOff>
    </xdr:from>
    <xdr:to>
      <xdr:col>7</xdr:col>
      <xdr:colOff>125</xdr:colOff>
      <xdr:row>653</xdr:row>
      <xdr:rowOff>73529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3925" y="95230679"/>
          <a:ext cx="5132368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104775</xdr:colOff>
      <xdr:row>613</xdr:row>
      <xdr:rowOff>19050</xdr:rowOff>
    </xdr:from>
    <xdr:to>
      <xdr:col>7</xdr:col>
      <xdr:colOff>125</xdr:colOff>
      <xdr:row>632</xdr:row>
      <xdr:rowOff>178573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3925" y="91135200"/>
          <a:ext cx="5132368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704065</xdr:colOff>
      <xdr:row>597</xdr:row>
      <xdr:rowOff>24513</xdr:rowOff>
    </xdr:from>
    <xdr:to>
      <xdr:col>14</xdr:col>
      <xdr:colOff>640417</xdr:colOff>
      <xdr:row>608</xdr:row>
      <xdr:rowOff>19162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08359" y="126326013"/>
          <a:ext cx="1572411" cy="22134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815414</xdr:colOff>
      <xdr:row>582</xdr:row>
      <xdr:rowOff>176402</xdr:rowOff>
    </xdr:from>
    <xdr:to>
      <xdr:col>11</xdr:col>
      <xdr:colOff>131998</xdr:colOff>
      <xdr:row>596</xdr:row>
      <xdr:rowOff>120503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0355" y="123452314"/>
          <a:ext cx="1949967" cy="27679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437117</xdr:colOff>
      <xdr:row>597</xdr:row>
      <xdr:rowOff>24513</xdr:rowOff>
    </xdr:from>
    <xdr:to>
      <xdr:col>12</xdr:col>
      <xdr:colOff>605573</xdr:colOff>
      <xdr:row>608</xdr:row>
      <xdr:rowOff>19162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9470" y="126326013"/>
          <a:ext cx="1580397" cy="22134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276624</xdr:colOff>
      <xdr:row>582</xdr:row>
      <xdr:rowOff>176402</xdr:rowOff>
    </xdr:from>
    <xdr:to>
      <xdr:col>13</xdr:col>
      <xdr:colOff>690451</xdr:colOff>
      <xdr:row>596</xdr:row>
      <xdr:rowOff>120503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74948" y="123452314"/>
          <a:ext cx="1915415" cy="27679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828914</xdr:colOff>
      <xdr:row>582</xdr:row>
      <xdr:rowOff>176402</xdr:rowOff>
    </xdr:from>
    <xdr:to>
      <xdr:col>16</xdr:col>
      <xdr:colOff>504086</xdr:colOff>
      <xdr:row>596</xdr:row>
      <xdr:rowOff>120503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28826" y="123452314"/>
          <a:ext cx="1961172" cy="27679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598579</xdr:colOff>
      <xdr:row>567</xdr:row>
      <xdr:rowOff>137085</xdr:rowOff>
    </xdr:from>
    <xdr:to>
      <xdr:col>16</xdr:col>
      <xdr:colOff>374389</xdr:colOff>
      <xdr:row>582</xdr:row>
      <xdr:rowOff>70685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8491" y="120398614"/>
          <a:ext cx="2061810" cy="29479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934314</xdr:colOff>
      <xdr:row>567</xdr:row>
      <xdr:rowOff>137085</xdr:rowOff>
    </xdr:from>
    <xdr:to>
      <xdr:col>13</xdr:col>
      <xdr:colOff>452518</xdr:colOff>
      <xdr:row>582</xdr:row>
      <xdr:rowOff>70685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9255" y="120398614"/>
          <a:ext cx="3653175" cy="29479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926165</xdr:colOff>
      <xdr:row>568</xdr:row>
      <xdr:rowOff>15126</xdr:rowOff>
    </xdr:from>
    <xdr:to>
      <xdr:col>16</xdr:col>
      <xdr:colOff>378199</xdr:colOff>
      <xdr:row>608</xdr:row>
      <xdr:rowOff>26333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587315" y="112568876"/>
          <a:ext cx="6151284" cy="7878857"/>
          <a:chOff x="909627" y="647210"/>
          <a:chExt cx="4781294" cy="6982250"/>
        </a:xfrm>
      </xdr:grpSpPr>
      <xdr:pic>
        <xdr:nvPicPr>
          <xdr:cNvPr id="12" name="Picture 11" descr="https://vsjcllp.vsjadon.com/upload/insp-214367-1525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6643" y="5800660"/>
            <a:ext cx="1375426" cy="1828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https://vsjcllp.vsjadon.com/upload/insp-214367-847.jpg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91579" y="3871360"/>
            <a:ext cx="1375426" cy="1828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14367-861.jp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09627" y="661724"/>
            <a:ext cx="2327441" cy="30946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14367-860.jp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3480" y="647210"/>
            <a:ext cx="2327441" cy="30946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14367-931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21543" y="3854644"/>
            <a:ext cx="1375426" cy="1828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14367-871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21655" y="5793403"/>
            <a:ext cx="1369695" cy="1828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14367-880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66021" y="3854644"/>
            <a:ext cx="1375426" cy="1828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249890</xdr:colOff>
      <xdr:row>590</xdr:row>
      <xdr:rowOff>5602</xdr:rowOff>
    </xdr:from>
    <xdr:to>
      <xdr:col>4</xdr:col>
      <xdr:colOff>219075</xdr:colOff>
      <xdr:row>591</xdr:row>
      <xdr:rowOff>142875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59715" y="123287677"/>
          <a:ext cx="912160" cy="33729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fr-FR" sz="1600" b="1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B</a:t>
          </a:r>
          <a:endParaRPr lang="en-IN" sz="1600" b="1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9</xdr:col>
      <xdr:colOff>730250</xdr:colOff>
      <xdr:row>563</xdr:row>
      <xdr:rowOff>152400</xdr:rowOff>
    </xdr:from>
    <xdr:ext cx="627095" cy="280205"/>
    <xdr:sp macro="" textlink="">
      <xdr:nvSpPr>
        <xdr:cNvPr id="4" name="TextBox 3"/>
        <xdr:cNvSpPr txBox="1"/>
      </xdr:nvSpPr>
      <xdr:spPr>
        <a:xfrm>
          <a:off x="8610600" y="111721900"/>
          <a:ext cx="62709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</a:t>
          </a:r>
        </a:p>
      </xdr:txBody>
    </xdr:sp>
    <xdr:clientData/>
  </xdr:oneCellAnchor>
  <xdr:twoCellAnchor>
    <xdr:from>
      <xdr:col>0</xdr:col>
      <xdr:colOff>101600</xdr:colOff>
      <xdr:row>571</xdr:row>
      <xdr:rowOff>101600</xdr:rowOff>
    </xdr:from>
    <xdr:to>
      <xdr:col>7</xdr:col>
      <xdr:colOff>591886</xdr:colOff>
      <xdr:row>611</xdr:row>
      <xdr:rowOff>83046</xdr:rowOff>
    </xdr:to>
    <xdr:grpSp>
      <xdr:nvGrpSpPr>
        <xdr:cNvPr id="5" name="Group 4"/>
        <xdr:cNvGrpSpPr/>
      </xdr:nvGrpSpPr>
      <xdr:grpSpPr>
        <a:xfrm>
          <a:off x="101600" y="113245900"/>
          <a:ext cx="6465636" cy="7849096"/>
          <a:chOff x="101600" y="113245900"/>
          <a:chExt cx="6465636" cy="7849096"/>
        </a:xfrm>
      </xdr:grpSpPr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9145" y="118934996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9512" y="1132459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5556" y="116090448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5556" y="1132459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7643" y="118934996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9512" y="116090448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1132459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68394" y="118934996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116090448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2" name="TextBox 51"/>
          <xdr:cNvSpPr txBox="1"/>
        </xdr:nvSpPr>
        <xdr:spPr>
          <a:xfrm>
            <a:off x="882650" y="115081050"/>
            <a:ext cx="62709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53" name="TextBox 52"/>
          <xdr:cNvSpPr txBox="1"/>
        </xdr:nvSpPr>
        <xdr:spPr>
          <a:xfrm>
            <a:off x="2883406" y="115570000"/>
            <a:ext cx="62709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54" name="TextBox 53"/>
          <xdr:cNvSpPr txBox="1"/>
        </xdr:nvSpPr>
        <xdr:spPr>
          <a:xfrm>
            <a:off x="5366762" y="115176300"/>
            <a:ext cx="62709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2XKHvraq45nnEh2c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613"/>
  <sheetViews>
    <sheetView tabSelected="1" showWhiteSpace="0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2" customWidth="1"/>
    <col min="2" max="2" width="12" style="42" customWidth="1"/>
    <col min="3" max="3" width="12.7265625" style="42" customWidth="1"/>
    <col min="4" max="4" width="14.1796875" style="42" customWidth="1"/>
    <col min="5" max="7" width="11.7265625" style="42" customWidth="1"/>
    <col min="8" max="8" width="9.81640625" style="42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8" ht="46.5" customHeight="1" x14ac:dyDescent="0.35">
      <c r="A1" s="157" t="s">
        <v>239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35">
      <c r="A2" s="122" t="s">
        <v>0</v>
      </c>
      <c r="B2" s="122"/>
      <c r="C2" s="122"/>
      <c r="D2" s="122"/>
      <c r="E2" s="122"/>
      <c r="F2" s="122"/>
      <c r="G2" s="122"/>
      <c r="H2" s="122"/>
    </row>
    <row r="3" spans="1:8" x14ac:dyDescent="0.35">
      <c r="A3" s="121" t="s">
        <v>1</v>
      </c>
      <c r="B3" s="121"/>
      <c r="C3" s="121"/>
      <c r="D3" s="121"/>
      <c r="E3" s="158" t="str">
        <f ca="1">TEXT(TODAY(),"DD/MM/YYYY")</f>
        <v>17/07/2025</v>
      </c>
      <c r="F3" s="121"/>
      <c r="G3" s="121"/>
      <c r="H3" s="121"/>
    </row>
    <row r="4" spans="1:8" ht="15" customHeight="1" x14ac:dyDescent="0.35">
      <c r="A4" s="121" t="s">
        <v>2</v>
      </c>
      <c r="B4" s="121"/>
      <c r="C4" s="121"/>
      <c r="D4" s="121"/>
      <c r="E4" s="121" t="s">
        <v>158</v>
      </c>
      <c r="F4" s="121"/>
      <c r="G4" s="121"/>
      <c r="H4" s="121"/>
    </row>
    <row r="5" spans="1:8" x14ac:dyDescent="0.35">
      <c r="A5" s="121" t="s">
        <v>3</v>
      </c>
      <c r="B5" s="121"/>
      <c r="C5" s="121"/>
      <c r="D5" s="121"/>
      <c r="E5" s="158">
        <v>45850</v>
      </c>
      <c r="F5" s="121"/>
      <c r="G5" s="121"/>
      <c r="H5" s="121"/>
    </row>
    <row r="6" spans="1:8" ht="30.75" customHeight="1" x14ac:dyDescent="0.35">
      <c r="A6" s="121" t="s">
        <v>4</v>
      </c>
      <c r="B6" s="121"/>
      <c r="C6" s="121"/>
      <c r="D6" s="121"/>
      <c r="E6" s="126" t="s">
        <v>212</v>
      </c>
      <c r="F6" s="126"/>
      <c r="G6" s="126"/>
      <c r="H6" s="126"/>
    </row>
    <row r="7" spans="1:8" ht="32.25" customHeight="1" x14ac:dyDescent="0.35">
      <c r="A7" s="121" t="s">
        <v>5</v>
      </c>
      <c r="B7" s="121"/>
      <c r="C7" s="121"/>
      <c r="D7" s="121"/>
      <c r="E7" s="126" t="str">
        <f>E6</f>
        <v>M/s. Shree Swami Samarth Developers 
(Project Vrindavan Chs)</v>
      </c>
      <c r="F7" s="126"/>
      <c r="G7" s="126"/>
      <c r="H7" s="126"/>
    </row>
    <row r="8" spans="1:8" x14ac:dyDescent="0.35">
      <c r="A8" s="121" t="s">
        <v>6</v>
      </c>
      <c r="B8" s="121"/>
      <c r="C8" s="121"/>
      <c r="D8" s="121"/>
      <c r="E8" s="104" t="s">
        <v>159</v>
      </c>
      <c r="F8" s="104"/>
      <c r="G8" s="104"/>
      <c r="H8" s="104"/>
    </row>
    <row r="9" spans="1:8" x14ac:dyDescent="0.35">
      <c r="A9" s="121" t="s">
        <v>119</v>
      </c>
      <c r="B9" s="121"/>
      <c r="C9" s="121"/>
      <c r="D9" s="121"/>
      <c r="E9" s="121">
        <v>9372262657</v>
      </c>
      <c r="F9" s="121"/>
      <c r="G9" s="121"/>
      <c r="H9" s="121"/>
    </row>
    <row r="10" spans="1:8" hidden="1" x14ac:dyDescent="0.35">
      <c r="A10" s="121" t="s">
        <v>240</v>
      </c>
      <c r="B10" s="121"/>
      <c r="C10" s="121"/>
      <c r="D10" s="121"/>
      <c r="E10" s="121" t="s">
        <v>242</v>
      </c>
      <c r="F10" s="121"/>
      <c r="G10" s="121"/>
      <c r="H10" s="121"/>
    </row>
    <row r="11" spans="1:8" x14ac:dyDescent="0.35">
      <c r="A11" s="121" t="s">
        <v>7</v>
      </c>
      <c r="B11" s="121"/>
      <c r="C11" s="121"/>
      <c r="D11" s="121"/>
      <c r="E11" s="121" t="s">
        <v>160</v>
      </c>
      <c r="F11" s="121"/>
      <c r="G11" s="121"/>
      <c r="H11" s="121"/>
    </row>
    <row r="12" spans="1:8" ht="32.25" customHeight="1" x14ac:dyDescent="0.35">
      <c r="A12" s="81" t="s">
        <v>8</v>
      </c>
      <c r="B12" s="81"/>
      <c r="C12" s="81"/>
      <c r="D12" s="81"/>
      <c r="E12" s="126" t="s">
        <v>103</v>
      </c>
      <c r="F12" s="126"/>
      <c r="G12" s="126"/>
      <c r="H12" s="126"/>
    </row>
    <row r="13" spans="1:8" x14ac:dyDescent="0.35">
      <c r="A13" s="81" t="s">
        <v>9</v>
      </c>
      <c r="B13" s="81"/>
      <c r="C13" s="81"/>
      <c r="D13" s="81"/>
      <c r="E13" s="126" t="s">
        <v>161</v>
      </c>
      <c r="F13" s="121"/>
      <c r="G13" s="121"/>
      <c r="H13" s="121"/>
    </row>
    <row r="14" spans="1:8" ht="48.75" customHeight="1" x14ac:dyDescent="0.35">
      <c r="A14" s="151" t="s">
        <v>10</v>
      </c>
      <c r="B14" s="151"/>
      <c r="C14" s="15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Shree Vrindavan SRA CHS Ltd, CTS No.451, 451/1 to 18, 449B, 450, 450/1 to 12, 452/1 to 14, near NES Ratnam College, NES Road, Battipada, Kanjur, Bhandup West, Kurla, Kurla - 400078.</v>
      </c>
      <c r="D14" s="151"/>
      <c r="E14" s="151"/>
      <c r="F14" s="151"/>
      <c r="G14" s="151"/>
      <c r="H14" s="151"/>
    </row>
    <row r="15" spans="1:8" x14ac:dyDescent="0.35">
      <c r="A15" s="126" t="s">
        <v>168</v>
      </c>
      <c r="B15" s="126"/>
      <c r="C15" s="126" t="s">
        <v>169</v>
      </c>
      <c r="D15" s="126"/>
      <c r="E15" s="126"/>
      <c r="F15" s="126"/>
      <c r="G15" s="126"/>
      <c r="H15" s="126"/>
    </row>
    <row r="16" spans="1:8" ht="15.75" customHeight="1" x14ac:dyDescent="0.35">
      <c r="A16" s="126" t="s">
        <v>157</v>
      </c>
      <c r="B16" s="126"/>
      <c r="C16" s="126" t="s">
        <v>164</v>
      </c>
      <c r="D16" s="126"/>
      <c r="E16" s="126"/>
      <c r="F16" s="126"/>
      <c r="G16" s="126"/>
      <c r="H16" s="126"/>
    </row>
    <row r="17" spans="1:8" ht="15.75" customHeight="1" x14ac:dyDescent="0.35">
      <c r="A17" s="151" t="s">
        <v>11</v>
      </c>
      <c r="B17" s="151"/>
      <c r="C17" s="121" t="s">
        <v>170</v>
      </c>
      <c r="D17" s="121"/>
      <c r="E17" s="151" t="s">
        <v>75</v>
      </c>
      <c r="F17" s="151"/>
      <c r="G17" s="126" t="s">
        <v>171</v>
      </c>
      <c r="H17" s="126"/>
    </row>
    <row r="18" spans="1:8" x14ac:dyDescent="0.35">
      <c r="A18" s="81" t="s">
        <v>13</v>
      </c>
      <c r="B18" s="81"/>
      <c r="C18" s="126" t="s">
        <v>167</v>
      </c>
      <c r="D18" s="126"/>
      <c r="E18" s="151" t="s">
        <v>12</v>
      </c>
      <c r="F18" s="151"/>
      <c r="G18" s="156" t="s">
        <v>172</v>
      </c>
      <c r="H18" s="156"/>
    </row>
    <row r="19" spans="1:8" x14ac:dyDescent="0.35">
      <c r="A19" s="81" t="s">
        <v>76</v>
      </c>
      <c r="B19" s="81"/>
      <c r="C19" s="126" t="s">
        <v>172</v>
      </c>
      <c r="D19" s="126"/>
      <c r="E19" s="151" t="s">
        <v>14</v>
      </c>
      <c r="F19" s="151"/>
      <c r="G19" s="126">
        <v>400078</v>
      </c>
      <c r="H19" s="126"/>
    </row>
    <row r="20" spans="1:8" ht="32.25" customHeight="1" x14ac:dyDescent="0.35">
      <c r="A20" s="81" t="s">
        <v>120</v>
      </c>
      <c r="B20" s="81"/>
      <c r="C20" s="126" t="s">
        <v>163</v>
      </c>
      <c r="D20" s="126"/>
      <c r="E20" s="151" t="s">
        <v>15</v>
      </c>
      <c r="F20" s="151"/>
      <c r="G20" s="126" t="s">
        <v>166</v>
      </c>
      <c r="H20" s="126"/>
    </row>
    <row r="21" spans="1:8" ht="15" customHeight="1" x14ac:dyDescent="0.35">
      <c r="A21" s="151" t="s">
        <v>78</v>
      </c>
      <c r="B21" s="151"/>
      <c r="C21" s="151"/>
      <c r="D21" s="151"/>
      <c r="E21" s="121" t="s">
        <v>16</v>
      </c>
      <c r="F21" s="121"/>
      <c r="G21" s="121"/>
      <c r="H21" s="121"/>
    </row>
    <row r="22" spans="1:8" ht="18.75" customHeight="1" x14ac:dyDescent="0.35">
      <c r="A22" s="151"/>
      <c r="B22" s="151"/>
      <c r="C22" s="151"/>
      <c r="D22" s="151"/>
      <c r="E22" s="121"/>
      <c r="F22" s="121"/>
      <c r="G22" s="121"/>
      <c r="H22" s="121"/>
    </row>
    <row r="23" spans="1:8" ht="15" customHeight="1" x14ac:dyDescent="0.35">
      <c r="A23" s="151" t="s">
        <v>17</v>
      </c>
      <c r="B23" s="151"/>
      <c r="C23" s="151"/>
      <c r="D23" s="151"/>
      <c r="E23" s="126" t="s">
        <v>18</v>
      </c>
      <c r="F23" s="126"/>
      <c r="G23" s="126"/>
      <c r="H23" s="126"/>
    </row>
    <row r="24" spans="1:8" ht="15" customHeight="1" x14ac:dyDescent="0.35">
      <c r="A24" s="81" t="s">
        <v>19</v>
      </c>
      <c r="B24" s="81"/>
      <c r="C24" s="81"/>
      <c r="D24" s="81"/>
      <c r="E24" s="126" t="str">
        <f>IF(AND(G18="Mumbai"),"Upper Class","Middle Class")</f>
        <v>Middle Class</v>
      </c>
      <c r="F24" s="126"/>
      <c r="G24" s="126"/>
      <c r="H24" s="126"/>
    </row>
    <row r="25" spans="1:8" x14ac:dyDescent="0.35">
      <c r="A25" s="81" t="s">
        <v>20</v>
      </c>
      <c r="B25" s="81"/>
      <c r="C25" s="81"/>
      <c r="D25" s="81"/>
      <c r="E25" s="126" t="s">
        <v>21</v>
      </c>
      <c r="F25" s="126"/>
      <c r="G25" s="126"/>
      <c r="H25" s="126"/>
    </row>
    <row r="26" spans="1:8" ht="15.75" customHeight="1" x14ac:dyDescent="0.35">
      <c r="A26" s="81" t="s">
        <v>22</v>
      </c>
      <c r="B26" s="81"/>
      <c r="C26" s="81"/>
      <c r="D26" s="81"/>
      <c r="E26" s="126" t="str">
        <f>IF(AND(G18="Mumbai"),"Developed","Developing")</f>
        <v>Developing</v>
      </c>
      <c r="F26" s="126"/>
      <c r="G26" s="126"/>
      <c r="H26" s="126"/>
    </row>
    <row r="27" spans="1:8" x14ac:dyDescent="0.35">
      <c r="A27" s="81" t="s">
        <v>23</v>
      </c>
      <c r="B27" s="81"/>
      <c r="C27" s="81"/>
      <c r="D27" s="81"/>
      <c r="E27" s="126" t="s">
        <v>24</v>
      </c>
      <c r="F27" s="126"/>
      <c r="G27" s="126"/>
      <c r="H27" s="126"/>
    </row>
    <row r="28" spans="1:8" ht="15.75" customHeight="1" x14ac:dyDescent="0.35">
      <c r="A28" s="81" t="s">
        <v>83</v>
      </c>
      <c r="B28" s="81"/>
      <c r="C28" s="81"/>
      <c r="D28" s="81"/>
      <c r="E28" s="126" t="s">
        <v>84</v>
      </c>
      <c r="F28" s="126"/>
      <c r="G28" s="126"/>
      <c r="H28" s="126"/>
    </row>
    <row r="29" spans="1:8" ht="15" customHeight="1" x14ac:dyDescent="0.35">
      <c r="A29" s="81" t="s">
        <v>33</v>
      </c>
      <c r="B29" s="81"/>
      <c r="C29" s="81"/>
      <c r="D29" s="81"/>
      <c r="E29" s="126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</v>
      </c>
      <c r="F29" s="126"/>
      <c r="G29" s="126"/>
      <c r="H29" s="126"/>
    </row>
    <row r="30" spans="1:8" ht="15.75" customHeight="1" x14ac:dyDescent="0.35">
      <c r="A30" s="81" t="s">
        <v>95</v>
      </c>
      <c r="B30" s="81"/>
      <c r="C30" s="81"/>
      <c r="D30" s="81"/>
      <c r="E30" s="126" t="s">
        <v>34</v>
      </c>
      <c r="F30" s="126"/>
      <c r="G30" s="126"/>
      <c r="H30" s="126"/>
    </row>
    <row r="31" spans="1:8" s="23" customFormat="1" x14ac:dyDescent="0.35">
      <c r="A31" s="155" t="s">
        <v>96</v>
      </c>
      <c r="B31" s="155"/>
      <c r="C31" s="154" t="s">
        <v>29</v>
      </c>
      <c r="D31" s="154"/>
      <c r="E31" s="154"/>
      <c r="F31" s="154" t="s">
        <v>31</v>
      </c>
      <c r="G31" s="154"/>
      <c r="H31" s="154"/>
    </row>
    <row r="32" spans="1:8" s="23" customFormat="1" x14ac:dyDescent="0.35">
      <c r="A32" s="144" t="s">
        <v>25</v>
      </c>
      <c r="B32" s="144" t="s">
        <v>30</v>
      </c>
      <c r="C32" s="116" t="s">
        <v>30</v>
      </c>
      <c r="D32" s="116"/>
      <c r="E32" s="116"/>
      <c r="F32" s="116" t="s">
        <v>163</v>
      </c>
      <c r="G32" s="116"/>
      <c r="H32" s="116"/>
    </row>
    <row r="33" spans="1:8" x14ac:dyDescent="0.35">
      <c r="A33" s="144" t="s">
        <v>26</v>
      </c>
      <c r="B33" s="144" t="s">
        <v>30</v>
      </c>
      <c r="C33" s="116" t="s">
        <v>30</v>
      </c>
      <c r="D33" s="116"/>
      <c r="E33" s="116"/>
      <c r="F33" s="116" t="s">
        <v>162</v>
      </c>
      <c r="G33" s="116"/>
      <c r="H33" s="116"/>
    </row>
    <row r="34" spans="1:8" s="23" customFormat="1" x14ac:dyDescent="0.35">
      <c r="A34" s="144" t="s">
        <v>28</v>
      </c>
      <c r="B34" s="144" t="s">
        <v>30</v>
      </c>
      <c r="C34" s="116" t="s">
        <v>30</v>
      </c>
      <c r="D34" s="116"/>
      <c r="E34" s="116"/>
      <c r="F34" s="116" t="s">
        <v>165</v>
      </c>
      <c r="G34" s="116"/>
      <c r="H34" s="116"/>
    </row>
    <row r="35" spans="1:8" x14ac:dyDescent="0.35">
      <c r="A35" s="144" t="s">
        <v>27</v>
      </c>
      <c r="B35" s="144" t="s">
        <v>30</v>
      </c>
      <c r="C35" s="116" t="s">
        <v>30</v>
      </c>
      <c r="D35" s="116"/>
      <c r="E35" s="116"/>
      <c r="F35" s="116" t="s">
        <v>165</v>
      </c>
      <c r="G35" s="116"/>
      <c r="H35" s="116"/>
    </row>
    <row r="36" spans="1:8" x14ac:dyDescent="0.35">
      <c r="A36" s="81" t="s">
        <v>32</v>
      </c>
      <c r="B36" s="81"/>
      <c r="C36" s="81"/>
      <c r="D36" s="81"/>
      <c r="E36" s="81"/>
      <c r="F36" s="81"/>
      <c r="G36" s="81"/>
      <c r="H36" s="81"/>
    </row>
    <row r="37" spans="1:8" ht="15.75" customHeight="1" x14ac:dyDescent="0.35">
      <c r="A37" s="122" t="s">
        <v>213</v>
      </c>
      <c r="B37" s="122"/>
      <c r="C37" s="187" t="s">
        <v>241</v>
      </c>
      <c r="D37" s="187"/>
      <c r="E37" s="187"/>
      <c r="F37" s="187"/>
      <c r="G37" s="187"/>
      <c r="H37" s="187"/>
    </row>
    <row r="38" spans="1:8" x14ac:dyDescent="0.35">
      <c r="A38" s="122" t="s">
        <v>156</v>
      </c>
      <c r="B38" s="122"/>
      <c r="C38" s="125" t="s">
        <v>173</v>
      </c>
      <c r="D38" s="126"/>
      <c r="E38" s="126"/>
      <c r="F38" s="126"/>
      <c r="G38" s="126"/>
      <c r="H38" s="126"/>
    </row>
    <row r="39" spans="1:8" x14ac:dyDescent="0.35">
      <c r="A39" s="117" t="s">
        <v>35</v>
      </c>
      <c r="B39" s="117"/>
      <c r="C39" s="117"/>
      <c r="D39" s="117"/>
      <c r="E39" s="117"/>
      <c r="F39" s="117"/>
      <c r="G39" s="117"/>
      <c r="H39" s="117"/>
    </row>
    <row r="40" spans="1:8" x14ac:dyDescent="0.35">
      <c r="A40" s="81" t="s">
        <v>36</v>
      </c>
      <c r="B40" s="81"/>
      <c r="C40" s="81"/>
      <c r="D40" s="81"/>
      <c r="E40" s="115">
        <v>5139.2</v>
      </c>
      <c r="F40" s="115"/>
      <c r="G40" s="115"/>
      <c r="H40" s="115"/>
    </row>
    <row r="41" spans="1:8" x14ac:dyDescent="0.35">
      <c r="A41" s="81" t="s">
        <v>37</v>
      </c>
      <c r="B41" s="81"/>
      <c r="C41" s="81"/>
      <c r="D41" s="81"/>
      <c r="E41" s="119">
        <v>1</v>
      </c>
      <c r="F41" s="119"/>
      <c r="G41" s="119"/>
      <c r="H41" s="119"/>
    </row>
    <row r="42" spans="1:8" x14ac:dyDescent="0.35">
      <c r="A42" s="81" t="s">
        <v>38</v>
      </c>
      <c r="B42" s="81"/>
      <c r="C42" s="81"/>
      <c r="D42" s="81"/>
      <c r="E42" s="119">
        <f>E44/E40-E41</f>
        <v>2.0685495797011209</v>
      </c>
      <c r="F42" s="119"/>
      <c r="G42" s="119"/>
      <c r="H42" s="119"/>
    </row>
    <row r="43" spans="1:8" x14ac:dyDescent="0.35">
      <c r="A43" s="81" t="s">
        <v>39</v>
      </c>
      <c r="B43" s="81"/>
      <c r="C43" s="81"/>
      <c r="D43" s="81"/>
      <c r="E43" s="119">
        <f>E41+E42</f>
        <v>3.0685495797011209</v>
      </c>
      <c r="F43" s="119"/>
      <c r="G43" s="119"/>
      <c r="H43" s="119"/>
    </row>
    <row r="44" spans="1:8" x14ac:dyDescent="0.35">
      <c r="A44" s="81" t="s">
        <v>94</v>
      </c>
      <c r="B44" s="81"/>
      <c r="C44" s="81"/>
      <c r="D44" s="81"/>
      <c r="E44" s="120">
        <v>15769.89</v>
      </c>
      <c r="F44" s="120"/>
      <c r="G44" s="120"/>
      <c r="H44" s="120"/>
    </row>
    <row r="45" spans="1:8" x14ac:dyDescent="0.35">
      <c r="A45" s="121" t="s">
        <v>40</v>
      </c>
      <c r="B45" s="121"/>
      <c r="C45" s="121"/>
      <c r="D45" s="121"/>
      <c r="E45" s="121" t="s">
        <v>174</v>
      </c>
      <c r="F45" s="121"/>
      <c r="G45" s="121"/>
      <c r="H45" s="121"/>
    </row>
    <row r="46" spans="1:8" x14ac:dyDescent="0.35">
      <c r="A46" s="117" t="s">
        <v>41</v>
      </c>
      <c r="B46" s="117"/>
      <c r="C46" s="117"/>
      <c r="D46" s="117"/>
      <c r="E46" s="117"/>
      <c r="F46" s="117"/>
      <c r="G46" s="117"/>
      <c r="H46" s="117"/>
    </row>
    <row r="47" spans="1:8" ht="33.75" customHeight="1" x14ac:dyDescent="0.35">
      <c r="A47" s="139" t="s">
        <v>148</v>
      </c>
      <c r="B47" s="128"/>
      <c r="C47" s="140" t="s">
        <v>175</v>
      </c>
      <c r="D47" s="141"/>
      <c r="E47" s="141"/>
      <c r="F47" s="141"/>
      <c r="G47" s="141"/>
      <c r="H47" s="142"/>
    </row>
    <row r="48" spans="1:8" ht="15.75" customHeight="1" x14ac:dyDescent="0.35">
      <c r="A48" s="139" t="s">
        <v>42</v>
      </c>
      <c r="B48" s="128"/>
      <c r="C48" s="139" t="s">
        <v>176</v>
      </c>
      <c r="D48" s="143"/>
      <c r="E48" s="128"/>
      <c r="F48" s="19" t="s">
        <v>43</v>
      </c>
      <c r="G48" s="127">
        <v>44951</v>
      </c>
      <c r="H48" s="128"/>
    </row>
    <row r="49" spans="1:14" x14ac:dyDescent="0.35">
      <c r="A49" s="139" t="s">
        <v>44</v>
      </c>
      <c r="B49" s="128"/>
      <c r="C49" s="139" t="str">
        <f>C48</f>
        <v>SRA/ENG/3812/S/PL/AP</v>
      </c>
      <c r="D49" s="143"/>
      <c r="E49" s="128"/>
      <c r="F49" s="19" t="s">
        <v>43</v>
      </c>
      <c r="G49" s="127">
        <f>G48</f>
        <v>44951</v>
      </c>
      <c r="H49" s="134"/>
    </row>
    <row r="50" spans="1:14" s="24" customFormat="1" ht="15.75" customHeight="1" x14ac:dyDescent="0.35">
      <c r="A50" s="135" t="s">
        <v>152</v>
      </c>
      <c r="B50" s="136"/>
      <c r="C50" s="139" t="str">
        <f>C49</f>
        <v>SRA/ENG/3812/S/PL/AP</v>
      </c>
      <c r="D50" s="143"/>
      <c r="E50" s="128"/>
      <c r="F50" s="19" t="s">
        <v>43</v>
      </c>
      <c r="G50" s="127">
        <v>44812</v>
      </c>
      <c r="H50" s="134"/>
    </row>
    <row r="51" spans="1:14" s="24" customFormat="1" ht="49.5" customHeight="1" x14ac:dyDescent="0.35">
      <c r="A51" s="137"/>
      <c r="B51" s="138"/>
      <c r="C51" s="139" t="s">
        <v>251</v>
      </c>
      <c r="D51" s="143"/>
      <c r="E51" s="143"/>
      <c r="F51" s="143"/>
      <c r="G51" s="143"/>
      <c r="H51" s="128"/>
    </row>
    <row r="52" spans="1:14" s="24" customFormat="1" ht="15.75" customHeight="1" x14ac:dyDescent="0.35">
      <c r="A52" s="135" t="s">
        <v>152</v>
      </c>
      <c r="B52" s="136"/>
      <c r="C52" s="139" t="str">
        <f>C49</f>
        <v>SRA/ENG/3812/S/PL/AP</v>
      </c>
      <c r="D52" s="143"/>
      <c r="E52" s="128"/>
      <c r="F52" s="19" t="s">
        <v>43</v>
      </c>
      <c r="G52" s="127">
        <v>45027</v>
      </c>
      <c r="H52" s="134"/>
    </row>
    <row r="53" spans="1:14" s="24" customFormat="1" ht="111" customHeight="1" x14ac:dyDescent="0.35">
      <c r="A53" s="137"/>
      <c r="B53" s="138"/>
      <c r="C53" s="139" t="s">
        <v>243</v>
      </c>
      <c r="D53" s="143"/>
      <c r="E53" s="143"/>
      <c r="F53" s="143"/>
      <c r="G53" s="143"/>
      <c r="H53" s="128"/>
    </row>
    <row r="54" spans="1:14" x14ac:dyDescent="0.35">
      <c r="A54" s="135" t="s">
        <v>152</v>
      </c>
      <c r="B54" s="136"/>
      <c r="C54" s="139" t="s">
        <v>176</v>
      </c>
      <c r="D54" s="143"/>
      <c r="E54" s="128"/>
      <c r="F54" s="19" t="s">
        <v>43</v>
      </c>
      <c r="G54" s="127">
        <v>45225</v>
      </c>
      <c r="H54" s="134"/>
    </row>
    <row r="55" spans="1:14" ht="63" customHeight="1" x14ac:dyDescent="0.35">
      <c r="A55" s="137"/>
      <c r="B55" s="138"/>
      <c r="C55" s="139" t="s">
        <v>244</v>
      </c>
      <c r="D55" s="143"/>
      <c r="E55" s="143"/>
      <c r="F55" s="143"/>
      <c r="G55" s="143"/>
      <c r="H55" s="128"/>
    </row>
    <row r="56" spans="1:14" x14ac:dyDescent="0.35">
      <c r="A56" s="147" t="s">
        <v>45</v>
      </c>
      <c r="B56" s="148"/>
      <c r="C56" s="147" t="s">
        <v>104</v>
      </c>
      <c r="D56" s="149"/>
      <c r="E56" s="148"/>
      <c r="F56" s="47" t="s">
        <v>43</v>
      </c>
      <c r="G56" s="152" t="s">
        <v>30</v>
      </c>
      <c r="H56" s="153"/>
    </row>
    <row r="57" spans="1:14" x14ac:dyDescent="0.35">
      <c r="A57" s="150" t="s">
        <v>47</v>
      </c>
      <c r="B57" s="150"/>
      <c r="C57" s="150"/>
      <c r="D57" s="150"/>
      <c r="E57" s="150"/>
      <c r="F57" s="150"/>
      <c r="G57" s="150"/>
      <c r="H57" s="150"/>
      <c r="I57" s="25"/>
    </row>
    <row r="58" spans="1:14" x14ac:dyDescent="0.35">
      <c r="A58" s="151" t="s">
        <v>93</v>
      </c>
      <c r="B58" s="151"/>
      <c r="C58" s="151"/>
      <c r="D58" s="81">
        <f>E44</f>
        <v>15769.89</v>
      </c>
      <c r="E58" s="81"/>
      <c r="F58" s="81"/>
      <c r="G58" s="81"/>
      <c r="H58" s="81"/>
      <c r="I58" s="26"/>
    </row>
    <row r="59" spans="1:14" ht="15.75" customHeight="1" x14ac:dyDescent="0.35">
      <c r="A59" s="126" t="s">
        <v>48</v>
      </c>
      <c r="B59" s="121"/>
      <c r="C59" s="121"/>
      <c r="D59" s="121" t="s">
        <v>237</v>
      </c>
      <c r="E59" s="121"/>
      <c r="F59" s="121"/>
      <c r="G59" s="121"/>
      <c r="H59" s="121"/>
      <c r="I59" s="26"/>
    </row>
    <row r="60" spans="1:14" ht="15.75" customHeight="1" x14ac:dyDescent="0.35">
      <c r="A60" s="131" t="s">
        <v>49</v>
      </c>
      <c r="B60" s="132"/>
      <c r="C60" s="133"/>
      <c r="D60" s="129" t="s">
        <v>177</v>
      </c>
      <c r="E60" s="130"/>
      <c r="F60" s="130"/>
      <c r="G60" s="130"/>
      <c r="H60" s="130"/>
      <c r="I60" s="26"/>
    </row>
    <row r="61" spans="1:14" ht="15.75" customHeight="1" x14ac:dyDescent="0.35">
      <c r="A61" s="126" t="s">
        <v>91</v>
      </c>
      <c r="B61" s="126"/>
      <c r="C61" s="126"/>
      <c r="D61" s="121" t="s">
        <v>178</v>
      </c>
      <c r="E61" s="121"/>
      <c r="F61" s="121"/>
      <c r="G61" s="121"/>
      <c r="H61" s="121"/>
      <c r="I61" s="26"/>
    </row>
    <row r="62" spans="1:14" x14ac:dyDescent="0.35">
      <c r="A62" s="126"/>
      <c r="B62" s="126"/>
      <c r="C62" s="126"/>
      <c r="D62" s="121" t="s">
        <v>179</v>
      </c>
      <c r="E62" s="121"/>
      <c r="F62" s="121"/>
      <c r="G62" s="121"/>
      <c r="H62" s="121"/>
      <c r="J62" s="27"/>
      <c r="K62" s="25"/>
      <c r="N62" s="25"/>
    </row>
    <row r="63" spans="1:14" ht="15.75" customHeight="1" x14ac:dyDescent="0.35">
      <c r="A63" s="126"/>
      <c r="B63" s="126"/>
      <c r="C63" s="126"/>
      <c r="D63" s="121" t="s">
        <v>180</v>
      </c>
      <c r="E63" s="121"/>
      <c r="F63" s="121"/>
      <c r="G63" s="121"/>
      <c r="H63" s="121"/>
      <c r="N63" s="25"/>
    </row>
    <row r="64" spans="1:14" ht="34.5" customHeight="1" x14ac:dyDescent="0.35">
      <c r="A64" s="81" t="s">
        <v>46</v>
      </c>
      <c r="B64" s="81"/>
      <c r="C64" s="81"/>
      <c r="D64" s="151" t="s">
        <v>249</v>
      </c>
      <c r="E64" s="151"/>
      <c r="F64" s="151"/>
      <c r="G64" s="151"/>
      <c r="H64" s="151"/>
      <c r="J64" s="28"/>
      <c r="K64" s="28"/>
    </row>
    <row r="65" spans="1:14" ht="15" customHeight="1" x14ac:dyDescent="0.35">
      <c r="A65" s="81" t="s">
        <v>89</v>
      </c>
      <c r="B65" s="81"/>
      <c r="C65" s="81"/>
      <c r="D65" s="118" t="str">
        <f>(IF(G56="NA","60 Years After Completion",IF(G56&lt;&gt;"NA",""&amp;60-ROUNDDOWN((E3-G56)/360,0)&amp;" Years"," ")))</f>
        <v>60 Years After Completion</v>
      </c>
      <c r="E65" s="118"/>
      <c r="F65" s="118"/>
      <c r="G65" s="118"/>
      <c r="H65" s="118"/>
    </row>
    <row r="66" spans="1:14" x14ac:dyDescent="0.35">
      <c r="A66" s="81" t="s">
        <v>90</v>
      </c>
      <c r="B66" s="81"/>
      <c r="C66" s="81"/>
      <c r="D66" s="151" t="s">
        <v>24</v>
      </c>
      <c r="E66" s="151"/>
      <c r="F66" s="151"/>
      <c r="G66" s="151"/>
      <c r="H66" s="151"/>
      <c r="I66" s="29"/>
      <c r="J66" s="29"/>
      <c r="K66" s="29"/>
      <c r="L66" s="29"/>
      <c r="M66" s="29"/>
      <c r="N66" s="29"/>
    </row>
    <row r="67" spans="1:14" ht="15.75" customHeight="1" x14ac:dyDescent="0.35">
      <c r="A67" s="81" t="s">
        <v>77</v>
      </c>
      <c r="B67" s="81"/>
      <c r="C67" s="81"/>
      <c r="D67" s="126" t="s">
        <v>253</v>
      </c>
      <c r="E67" s="151"/>
      <c r="F67" s="151"/>
      <c r="G67" s="151"/>
      <c r="H67" s="151"/>
      <c r="J67" s="28"/>
    </row>
    <row r="68" spans="1:14" ht="16" thickBot="1" x14ac:dyDescent="0.4">
      <c r="A68" s="151" t="s">
        <v>146</v>
      </c>
      <c r="B68" s="151"/>
      <c r="C68" s="151"/>
      <c r="D68" s="151" t="s">
        <v>30</v>
      </c>
      <c r="E68" s="151"/>
      <c r="F68" s="151"/>
      <c r="G68" s="151"/>
      <c r="H68" s="151"/>
    </row>
    <row r="69" spans="1:14" ht="15.75" customHeight="1" x14ac:dyDescent="0.35">
      <c r="A69" s="81" t="s">
        <v>88</v>
      </c>
      <c r="B69" s="81"/>
      <c r="C69" s="81"/>
      <c r="D69" s="126" t="str">
        <f ca="1">(IF(G104&gt;95%,"Nothing",IF(G104&gt;0%,"Cement, Aggregate, Steel, etc",IF(G104=0%,"Work not yet Started"))))</f>
        <v>Cement, Aggregate, Steel, etc</v>
      </c>
      <c r="E69" s="126"/>
      <c r="F69" s="126"/>
      <c r="G69" s="126"/>
      <c r="H69" s="126"/>
      <c r="I69" s="50" t="str">
        <f ca="1">IF(D85=100%,"All work Completed. Possession granted to the Building.",IF(D84=100%,"All work Completed, Waiting for OC",I70&amp;""&amp;I71&amp;""&amp;J70&amp;""&amp;J69&amp;" "&amp;J71))</f>
        <v>All work Completed. Possession granted to the Building.</v>
      </c>
      <c r="J69" s="51" t="str">
        <f ca="1">(IF(C78=(D72+F72+H72),"",IF(C78&gt;0,", RCC upto "&amp;C78&amp;" Slab","")))&amp;(IF(C79=H72,"",IF(C79&gt;0,", Brickwork upto "&amp;C79&amp;" Floor","")))&amp;(IF(C80=H72,"",IF(C80&gt;0,", Internal Plaster upto "&amp;C80&amp;" Floor","")))&amp;(IF(C81=H72,"",IF(C81&gt;0,", External Plaster upto "&amp;C81&amp;" Floor","")))&amp;(IF(C82=H72,"",IF(C82&gt;0,", Flooring upto "&amp;C82&amp;" Floor","")))&amp;(IF(C83=H72,"",IF(C83&gt;0,", Painting upto "&amp;C83&amp;" Floor","")))&amp;(IF(C84=H72,"",IF(C84&gt;0,", Finishing upto "&amp;C84&amp;" Floor","")))&amp;(IF(C85=H72,"",IF(C85&gt;0,", Possession upto "&amp;C85&amp;" Floor","")))</f>
        <v/>
      </c>
      <c r="K69" s="22" t="s">
        <v>246</v>
      </c>
    </row>
    <row r="70" spans="1:14" s="24" customFormat="1" x14ac:dyDescent="0.35">
      <c r="A70" s="151" t="s">
        <v>117</v>
      </c>
      <c r="B70" s="151"/>
      <c r="C70" s="151"/>
      <c r="D70" s="126" t="str">
        <f ca="1">(IF(D69="Nothing","Yes",IF(D69="Cement, Aggregate, Steel, etc","Under Construction",IF(D69="Work not yet Started","Work not yet Started"))))</f>
        <v>Under Construction</v>
      </c>
      <c r="E70" s="126"/>
      <c r="F70" s="126" t="str">
        <f ca="1">(IF(D69="Nothing","Yes",IF(D69="Cement, Aggregate, Steel, etc","Under Construction",IF(D69="Work not yet Started","Work not yet Started"))))</f>
        <v>Under Construction</v>
      </c>
      <c r="G70" s="126"/>
      <c r="H70" s="126"/>
      <c r="I70" s="60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Plaster, Flooring, Painting, Building common Amenities</v>
      </c>
      <c r="J70" s="61" t="str">
        <f ca="1">(IF(C76=0,"Work not yet Started.",IF(D76=25%,"Piling work in process",IF(D76=50%,"Excavation work in process",IF(D76=100%,"","0")))))&amp;(IF(C77=0%,"",IF(C77=J76,", Footing work is process",IF(C77=J77,", Footing work Completed",IF(C77=J78,", 1st Basement Completed",IF(C77=J79,", 1st &amp; 2nd Basement Completed",IF(C77=J80,", 1st to 3rd Basement Completed",IF(C77=J81,", 1st to 4th Basement Completed",IF(C77=J82,", Plinth work is process",IF(C77=J83,"","0"))))))))))</f>
        <v/>
      </c>
    </row>
    <row r="71" spans="1:14" ht="33" customHeight="1" x14ac:dyDescent="0.35">
      <c r="A71" s="188" t="s">
        <v>138</v>
      </c>
      <c r="B71" s="189"/>
      <c r="C71" s="190" t="s">
        <v>252</v>
      </c>
      <c r="D71" s="191"/>
      <c r="E71" s="191"/>
      <c r="F71" s="191"/>
      <c r="G71" s="191"/>
      <c r="H71" s="192"/>
      <c r="I71" s="52" t="str">
        <f ca="1">IF(I70&lt;&gt;""," Completed","")</f>
        <v xml:space="preserve"> Completed</v>
      </c>
      <c r="J71" s="53" t="str">
        <f ca="1">IF(J69&lt;&gt;"","Completed","")</f>
        <v/>
      </c>
    </row>
    <row r="72" spans="1:14" ht="15.75" customHeight="1" x14ac:dyDescent="0.35">
      <c r="A72" s="17" t="s">
        <v>140</v>
      </c>
      <c r="B72" s="74">
        <v>0</v>
      </c>
      <c r="C72" s="74" t="s">
        <v>74</v>
      </c>
      <c r="D72" s="74">
        <v>1</v>
      </c>
      <c r="E72" s="74" t="s">
        <v>73</v>
      </c>
      <c r="F72" s="74">
        <v>0</v>
      </c>
      <c r="G72" s="74" t="s">
        <v>82</v>
      </c>
      <c r="H72" s="18">
        <f ca="1">--TRIM(RIGHT(SUBSTITUTE(LEFT(C71,_xlfn.AGGREGATE(16,6,FIND({0,1,2,3,4,5,6,7,8,9},C71,ROW(INDIRECT("1:"&amp;LEN(C71)))),1))," ",REPT(" ",LEN(C71))),LEN(C71)))</f>
        <v>22</v>
      </c>
      <c r="I72" s="15" t="s">
        <v>139</v>
      </c>
      <c r="J72" s="30">
        <f ca="1">H72*25%</f>
        <v>5.5</v>
      </c>
    </row>
    <row r="73" spans="1:14" ht="16" thickBot="1" x14ac:dyDescent="0.4">
      <c r="A73" s="145" t="s">
        <v>92</v>
      </c>
      <c r="B73" s="146"/>
      <c r="C73" s="171" t="str">
        <f>K69</f>
        <v>All work Completed. Provide OC.</v>
      </c>
      <c r="D73" s="171"/>
      <c r="E73" s="171"/>
      <c r="F73" s="171"/>
      <c r="G73" s="171"/>
      <c r="H73" s="172"/>
      <c r="I73" s="15" t="s">
        <v>98</v>
      </c>
      <c r="J73" s="31">
        <f ca="1">H72*50%</f>
        <v>11</v>
      </c>
    </row>
    <row r="74" spans="1:14" ht="31.5" customHeight="1" thickBot="1" x14ac:dyDescent="0.4">
      <c r="A74" s="193" t="s">
        <v>87</v>
      </c>
      <c r="B74" s="194"/>
      <c r="C74" s="195">
        <v>1</v>
      </c>
      <c r="D74" s="194"/>
      <c r="E74" s="196" t="s">
        <v>86</v>
      </c>
      <c r="F74" s="194"/>
      <c r="G74" s="195">
        <v>1</v>
      </c>
      <c r="H74" s="197"/>
      <c r="I74" s="15"/>
      <c r="J74" s="30"/>
    </row>
    <row r="75" spans="1:14" hidden="1" x14ac:dyDescent="0.35">
      <c r="A75" s="123" t="s">
        <v>50</v>
      </c>
      <c r="B75" s="124"/>
      <c r="C75" s="75" t="s">
        <v>137</v>
      </c>
      <c r="D75" s="75" t="s">
        <v>85</v>
      </c>
      <c r="E75" s="124" t="s">
        <v>87</v>
      </c>
      <c r="F75" s="124"/>
      <c r="G75" s="124" t="s">
        <v>86</v>
      </c>
      <c r="H75" s="173"/>
      <c r="I75" s="15" t="s">
        <v>99</v>
      </c>
      <c r="J75" s="31">
        <f ca="1">H72</f>
        <v>22</v>
      </c>
    </row>
    <row r="76" spans="1:14" ht="15.75" hidden="1" customHeight="1" x14ac:dyDescent="0.35">
      <c r="A76" s="76" t="s">
        <v>126</v>
      </c>
      <c r="B76" s="77"/>
      <c r="C76" s="64">
        <f ca="1">J75</f>
        <v>22</v>
      </c>
      <c r="D76" s="20">
        <f ca="1">((100/H72)*C76)/100</f>
        <v>1.0000000000000002</v>
      </c>
      <c r="E76" s="90">
        <f ca="1">(((C77/H72*10)+(40/(D72+F72+H72)*C78)+(7.5/(H72)*C79)+(7.5/(H72)*C80)+(10/H72*C81)+(10/H72*C82)+(5/H72*C83)+(5/H72*C84)+(5/H72*C85))/100)</f>
        <v>1</v>
      </c>
      <c r="F76" s="91"/>
      <c r="G76" s="90">
        <f ca="1">((((C76/H72)*20)+((C77/H72)*25)+(30/(H72+F72+D72)*C78)+(5/H72*C79)+(5/H72*C80)+(5/H72*C81)+(5/H72*C82)+(0/H72*C83)+(0/H72*C84)+(5/H72*C85))/100)</f>
        <v>1</v>
      </c>
      <c r="H76" s="98"/>
      <c r="I76" s="15" t="s">
        <v>100</v>
      </c>
      <c r="J76" s="32">
        <f ca="1">(IF(B72&gt;1,(H72/(B72+2)),H72/4))</f>
        <v>5.5</v>
      </c>
    </row>
    <row r="77" spans="1:14" ht="15.75" hidden="1" customHeight="1" x14ac:dyDescent="0.35">
      <c r="A77" s="76" t="s">
        <v>51</v>
      </c>
      <c r="B77" s="77"/>
      <c r="C77" s="64">
        <f ca="1">J83</f>
        <v>22</v>
      </c>
      <c r="D77" s="20">
        <f ca="1">((100/H72)*C77)/100</f>
        <v>1.0000000000000002</v>
      </c>
      <c r="E77" s="92"/>
      <c r="F77" s="93"/>
      <c r="G77" s="92"/>
      <c r="H77" s="99"/>
      <c r="I77" s="15" t="s">
        <v>101</v>
      </c>
      <c r="J77" s="32">
        <f ca="1">(IF(B72&gt;1,(H72/(B72+2)+J76),H72/4+J76))</f>
        <v>11</v>
      </c>
    </row>
    <row r="78" spans="1:14" ht="15.75" hidden="1" customHeight="1" x14ac:dyDescent="0.35">
      <c r="A78" s="76" t="s">
        <v>127</v>
      </c>
      <c r="B78" s="77"/>
      <c r="C78" s="64">
        <f ca="1">D72+H72</f>
        <v>23</v>
      </c>
      <c r="D78" s="20">
        <f ca="1">((100/(D72+F72+H72))*C78)/100</f>
        <v>1</v>
      </c>
      <c r="E78" s="92"/>
      <c r="F78" s="93"/>
      <c r="G78" s="92"/>
      <c r="H78" s="99"/>
      <c r="I78" s="15" t="s">
        <v>144</v>
      </c>
      <c r="J78" s="32">
        <f>(IF(B72&gt;1,(H72/(B72+2)+J77),0))</f>
        <v>0</v>
      </c>
    </row>
    <row r="79" spans="1:14" ht="15" hidden="1" customHeight="1" x14ac:dyDescent="0.35">
      <c r="A79" s="76" t="s">
        <v>134</v>
      </c>
      <c r="B79" s="77" t="s">
        <v>128</v>
      </c>
      <c r="C79" s="64">
        <v>22</v>
      </c>
      <c r="D79" s="20">
        <f ca="1">((100/H72)*C79)/100</f>
        <v>1.0000000000000002</v>
      </c>
      <c r="E79" s="92"/>
      <c r="F79" s="93"/>
      <c r="G79" s="92"/>
      <c r="H79" s="99"/>
      <c r="I79" s="15" t="s">
        <v>141</v>
      </c>
      <c r="J79" s="32">
        <f>(IF(B72&gt;2,(H72/(B72+2)+J78),0))</f>
        <v>0</v>
      </c>
    </row>
    <row r="80" spans="1:14" ht="15.75" hidden="1" customHeight="1" x14ac:dyDescent="0.35">
      <c r="A80" s="76" t="s">
        <v>135</v>
      </c>
      <c r="B80" s="77" t="s">
        <v>128</v>
      </c>
      <c r="C80" s="64">
        <v>22</v>
      </c>
      <c r="D80" s="20">
        <f ca="1">((100/H72)*C80)/100</f>
        <v>1.0000000000000002</v>
      </c>
      <c r="E80" s="92"/>
      <c r="F80" s="93"/>
      <c r="G80" s="92"/>
      <c r="H80" s="99"/>
      <c r="I80" s="15" t="s">
        <v>142</v>
      </c>
      <c r="J80" s="33">
        <f>(IF(B72&gt;3,(H72/(B72+2)+J79),0))</f>
        <v>0</v>
      </c>
    </row>
    <row r="81" spans="1:11" ht="15.75" hidden="1" customHeight="1" x14ac:dyDescent="0.35">
      <c r="A81" s="76" t="s">
        <v>133</v>
      </c>
      <c r="B81" s="77" t="s">
        <v>130</v>
      </c>
      <c r="C81" s="64">
        <v>22</v>
      </c>
      <c r="D81" s="20">
        <f ca="1">((100/(H72))*C81)/100</f>
        <v>1.0000000000000002</v>
      </c>
      <c r="E81" s="92"/>
      <c r="F81" s="93"/>
      <c r="G81" s="92"/>
      <c r="H81" s="99"/>
      <c r="I81" s="15" t="s">
        <v>143</v>
      </c>
      <c r="J81" s="32">
        <f>(IF(B72&gt;4,(H72/(B72+2)+J80),0))</f>
        <v>0</v>
      </c>
    </row>
    <row r="82" spans="1:11" ht="15.75" hidden="1" customHeight="1" x14ac:dyDescent="0.35">
      <c r="A82" s="76" t="s">
        <v>129</v>
      </c>
      <c r="B82" s="77" t="s">
        <v>129</v>
      </c>
      <c r="C82" s="72">
        <v>22</v>
      </c>
      <c r="D82" s="20">
        <f ca="1">((100/H72)*C82)/100</f>
        <v>1.0000000000000002</v>
      </c>
      <c r="E82" s="92"/>
      <c r="F82" s="93"/>
      <c r="G82" s="92"/>
      <c r="H82" s="99"/>
      <c r="I82" s="15" t="s">
        <v>145</v>
      </c>
      <c r="J82" s="32">
        <f ca="1">(IF(B72=1,(H72/(B72+3)+J77),IF(B72=0,(H72/4+J77),IF(B72&gt;1,0))))</f>
        <v>16.5</v>
      </c>
    </row>
    <row r="83" spans="1:11" ht="16" hidden="1" thickBot="1" x14ac:dyDescent="0.4">
      <c r="A83" s="76" t="s">
        <v>136</v>
      </c>
      <c r="B83" s="77"/>
      <c r="C83" s="64">
        <v>22</v>
      </c>
      <c r="D83" s="20">
        <f ca="1">((100/H72)*C83)/100</f>
        <v>1.0000000000000002</v>
      </c>
      <c r="E83" s="92"/>
      <c r="F83" s="93"/>
      <c r="G83" s="92"/>
      <c r="H83" s="99"/>
      <c r="I83" s="16" t="s">
        <v>102</v>
      </c>
      <c r="J83" s="34">
        <f ca="1">(IF(B72&gt;1.5,(H72/(B72+2)+J77+MAX(0,J78-J77)+MAX(0,J79-J78)+MAX(0,J80-J79)+MAX(0,J81-J80)+MAX(0,J82-J81)),IF(B72=1,(H72/(B72+3)+J82),IF(B72=0,H72/4+J82))))</f>
        <v>22</v>
      </c>
    </row>
    <row r="84" spans="1:11" ht="15.75" hidden="1" customHeight="1" x14ac:dyDescent="0.35">
      <c r="A84" s="76" t="s">
        <v>131</v>
      </c>
      <c r="B84" s="77" t="s">
        <v>131</v>
      </c>
      <c r="C84" s="64">
        <v>22</v>
      </c>
      <c r="D84" s="20">
        <f ca="1">((100/(H72))*C84)/100</f>
        <v>1.0000000000000002</v>
      </c>
      <c r="E84" s="92"/>
      <c r="F84" s="93"/>
      <c r="G84" s="92"/>
      <c r="H84" s="99"/>
      <c r="I84" s="50" t="str">
        <f ca="1">IF(D99=100%,"All work Completed. Possession granted to the Building.",IF(D98=100%,"All work Completed, Waiting for OC",I85&amp;""&amp;I86&amp;""&amp;J85&amp;""&amp;J84&amp;" "&amp;J86))</f>
        <v>All work Completed. Possession granted to the Building.</v>
      </c>
      <c r="J84" s="51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/>
      </c>
    </row>
    <row r="85" spans="1:11" s="24" customFormat="1" ht="16" hidden="1" thickBot="1" x14ac:dyDescent="0.4">
      <c r="A85" s="96" t="s">
        <v>132</v>
      </c>
      <c r="B85" s="97"/>
      <c r="C85" s="65">
        <v>22</v>
      </c>
      <c r="D85" s="21">
        <f ca="1">((100/(H72))*C85)/100</f>
        <v>1.0000000000000002</v>
      </c>
      <c r="E85" s="94"/>
      <c r="F85" s="95"/>
      <c r="G85" s="94"/>
      <c r="H85" s="100"/>
      <c r="I85" s="60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Plinth, RCC Slab, Brickwork, Internal Plaster, External Plaster, Flooring, Painting, Building common Amenities</v>
      </c>
      <c r="J85" s="61" t="str">
        <f ca="1">(IF(C90=0,"Work not yet Started.",IF(D90=25%,"Piling work in process",IF(D90=50%,"Excavation work in process",IF(D90=100%,"","0")))))&amp;(IF(C91=0%,"",IF(C91=J90,", Footing work is process",IF(C91=J91,", Footing work Completed",IF(C91=J92,", 1st Basement Completed",IF(C91=J93,", 1st &amp; 2nd Basement Completed",IF(C91=J94,", 1st to 3rd Basement Completed",IF(C91=J95,", 1st to 4th Basement Completed",IF(C91=J96,", Plinth work is process",IF(C91=J97,"","0"))))))))))</f>
        <v/>
      </c>
    </row>
    <row r="86" spans="1:11" hidden="1" x14ac:dyDescent="0.35">
      <c r="A86" s="85" t="s">
        <v>138</v>
      </c>
      <c r="B86" s="86"/>
      <c r="C86" s="87" t="str">
        <f>D62</f>
        <v>B Wing = G + 1st to 22nd Floor</v>
      </c>
      <c r="D86" s="88"/>
      <c r="E86" s="88"/>
      <c r="F86" s="88"/>
      <c r="G86" s="88"/>
      <c r="H86" s="89"/>
      <c r="I86" s="52" t="str">
        <f ca="1">IF(I85&lt;&gt;""," Completed","")</f>
        <v xml:space="preserve"> Completed</v>
      </c>
      <c r="J86" s="53" t="str">
        <f ca="1">IF(J84&lt;&gt;"","Completed","")</f>
        <v/>
      </c>
      <c r="K86" s="22" t="s">
        <v>247</v>
      </c>
    </row>
    <row r="87" spans="1:11" ht="15.75" hidden="1" customHeight="1" x14ac:dyDescent="0.35">
      <c r="A87" s="17" t="s">
        <v>140</v>
      </c>
      <c r="B87" s="57">
        <v>0</v>
      </c>
      <c r="C87" s="57" t="s">
        <v>74</v>
      </c>
      <c r="D87" s="57">
        <v>1</v>
      </c>
      <c r="E87" s="57" t="s">
        <v>73</v>
      </c>
      <c r="F87" s="57">
        <v>0</v>
      </c>
      <c r="G87" s="57" t="s">
        <v>82</v>
      </c>
      <c r="H87" s="18">
        <f ca="1">--TRIM(RIGHT(SUBSTITUTE(LEFT(C86,_xlfn.AGGREGATE(16,6,FIND({0,1,2,3,4,5,6,7,8,9},C86,ROW(INDIRECT("1:"&amp;LEN(C86)))),1))," ",REPT(" ",LEN(C86))),LEN(C86)))</f>
        <v>22</v>
      </c>
      <c r="I87" s="15" t="s">
        <v>139</v>
      </c>
      <c r="J87" s="30">
        <f ca="1">H87*25%</f>
        <v>5.5</v>
      </c>
    </row>
    <row r="88" spans="1:11" hidden="1" x14ac:dyDescent="0.35">
      <c r="A88" s="103" t="s">
        <v>92</v>
      </c>
      <c r="B88" s="104"/>
      <c r="C88" s="101" t="str">
        <f>K86</f>
        <v>All work completed. Provide OC</v>
      </c>
      <c r="D88" s="101"/>
      <c r="E88" s="101"/>
      <c r="F88" s="101"/>
      <c r="G88" s="101"/>
      <c r="H88" s="102"/>
      <c r="I88" s="15" t="s">
        <v>98</v>
      </c>
      <c r="J88" s="31">
        <f ca="1">H87*50%</f>
        <v>11</v>
      </c>
    </row>
    <row r="89" spans="1:11" hidden="1" x14ac:dyDescent="0.35">
      <c r="A89" s="76" t="s">
        <v>50</v>
      </c>
      <c r="B89" s="77"/>
      <c r="C89" s="45" t="s">
        <v>137</v>
      </c>
      <c r="D89" s="45" t="s">
        <v>85</v>
      </c>
      <c r="E89" s="77" t="s">
        <v>87</v>
      </c>
      <c r="F89" s="77"/>
      <c r="G89" s="77" t="s">
        <v>86</v>
      </c>
      <c r="H89" s="78"/>
      <c r="I89" s="15" t="s">
        <v>99</v>
      </c>
      <c r="J89" s="31">
        <f ca="1">H87</f>
        <v>22</v>
      </c>
    </row>
    <row r="90" spans="1:11" ht="15.75" hidden="1" customHeight="1" x14ac:dyDescent="0.35">
      <c r="A90" s="76" t="s">
        <v>126</v>
      </c>
      <c r="B90" s="77"/>
      <c r="C90" s="45">
        <f ca="1">J89</f>
        <v>22</v>
      </c>
      <c r="D90" s="20">
        <f ca="1">((100/H87)*C90)/100</f>
        <v>1.0000000000000002</v>
      </c>
      <c r="E90" s="90">
        <f ca="1">(((C91/H87*10)+(40/(D87+F87+H87)*C92)+(7.5/(H87)*C93)+(7.5/(H87)*C94)+(10/H87*C95)+(10/H87*C96)+(5/H87*C97)+(5/H87*C98)+(5/H87*C99))/100)</f>
        <v>1</v>
      </c>
      <c r="F90" s="91"/>
      <c r="G90" s="90">
        <f ca="1">((((C90/H87)*20)+((C91/H87)*25)+(30/(H87+F87+D87)*C92)+(5/H87*C93)+(5/H87*C94)+(5/H87*C95)+(5/H87*C96)+(0/H87*C97)+(0/H87*C98)+(5/H87*C99))/100)</f>
        <v>1</v>
      </c>
      <c r="H90" s="98"/>
      <c r="I90" s="15" t="s">
        <v>100</v>
      </c>
      <c r="J90" s="32">
        <f ca="1">(IF(B87&gt;1,(H87/(B87+2)),H87/4))</f>
        <v>5.5</v>
      </c>
    </row>
    <row r="91" spans="1:11" ht="15.75" hidden="1" customHeight="1" x14ac:dyDescent="0.35">
      <c r="A91" s="76" t="s">
        <v>51</v>
      </c>
      <c r="B91" s="77"/>
      <c r="C91" s="45">
        <f ca="1">J97</f>
        <v>22</v>
      </c>
      <c r="D91" s="20">
        <f ca="1">((100/H87)*C91)/100</f>
        <v>1.0000000000000002</v>
      </c>
      <c r="E91" s="92"/>
      <c r="F91" s="93"/>
      <c r="G91" s="92"/>
      <c r="H91" s="99"/>
      <c r="I91" s="15" t="s">
        <v>101</v>
      </c>
      <c r="J91" s="32">
        <f ca="1">(IF(B87&gt;1,(H87/(B87+2)+J90),H87/4+J90))</f>
        <v>11</v>
      </c>
    </row>
    <row r="92" spans="1:11" ht="15.75" hidden="1" customHeight="1" x14ac:dyDescent="0.35">
      <c r="A92" s="76" t="s">
        <v>127</v>
      </c>
      <c r="B92" s="77"/>
      <c r="C92" s="45">
        <v>23</v>
      </c>
      <c r="D92" s="20">
        <f ca="1">((100/(D87+F87+H87))*C92)/100</f>
        <v>1</v>
      </c>
      <c r="E92" s="92"/>
      <c r="F92" s="93"/>
      <c r="G92" s="92"/>
      <c r="H92" s="99"/>
      <c r="I92" s="15" t="s">
        <v>144</v>
      </c>
      <c r="J92" s="32">
        <f>(IF(B87&gt;1,(H87/(B87+2)+J91),0))</f>
        <v>0</v>
      </c>
    </row>
    <row r="93" spans="1:11" ht="15" hidden="1" customHeight="1" x14ac:dyDescent="0.35">
      <c r="A93" s="76" t="s">
        <v>134</v>
      </c>
      <c r="B93" s="77" t="s">
        <v>128</v>
      </c>
      <c r="C93" s="45">
        <v>22</v>
      </c>
      <c r="D93" s="20">
        <f ca="1">((100/H87)*C93)/100</f>
        <v>1.0000000000000002</v>
      </c>
      <c r="E93" s="92"/>
      <c r="F93" s="93"/>
      <c r="G93" s="92"/>
      <c r="H93" s="99"/>
      <c r="I93" s="15" t="s">
        <v>141</v>
      </c>
      <c r="J93" s="32">
        <f>(IF(B87&gt;2,(H87/(B87+2)+J92),0))</f>
        <v>0</v>
      </c>
    </row>
    <row r="94" spans="1:11" ht="15.75" hidden="1" customHeight="1" x14ac:dyDescent="0.35">
      <c r="A94" s="76" t="s">
        <v>135</v>
      </c>
      <c r="B94" s="77" t="s">
        <v>128</v>
      </c>
      <c r="C94" s="45">
        <v>22</v>
      </c>
      <c r="D94" s="20">
        <f ca="1">((100/H87)*C94)/100</f>
        <v>1.0000000000000002</v>
      </c>
      <c r="E94" s="92"/>
      <c r="F94" s="93"/>
      <c r="G94" s="92"/>
      <c r="H94" s="99"/>
      <c r="I94" s="15" t="s">
        <v>142</v>
      </c>
      <c r="J94" s="33">
        <f>(IF(B87&gt;3,(H87/(B87+2)+J93),0))</f>
        <v>0</v>
      </c>
    </row>
    <row r="95" spans="1:11" ht="15.75" hidden="1" customHeight="1" x14ac:dyDescent="0.35">
      <c r="A95" s="76" t="s">
        <v>133</v>
      </c>
      <c r="B95" s="77" t="s">
        <v>130</v>
      </c>
      <c r="C95" s="45">
        <v>22</v>
      </c>
      <c r="D95" s="20">
        <f ca="1">((100/(H87))*C95)/100</f>
        <v>1.0000000000000002</v>
      </c>
      <c r="E95" s="92"/>
      <c r="F95" s="93"/>
      <c r="G95" s="92"/>
      <c r="H95" s="99"/>
      <c r="I95" s="15" t="s">
        <v>143</v>
      </c>
      <c r="J95" s="32">
        <f>(IF(B87&gt;4,(H87/(B87+2)+J94),0))</f>
        <v>0</v>
      </c>
    </row>
    <row r="96" spans="1:11" ht="15.75" hidden="1" customHeight="1" x14ac:dyDescent="0.35">
      <c r="A96" s="76" t="s">
        <v>129</v>
      </c>
      <c r="B96" s="77" t="s">
        <v>129</v>
      </c>
      <c r="C96" s="45">
        <v>22</v>
      </c>
      <c r="D96" s="20">
        <f ca="1">((100/H87)*C96)/100</f>
        <v>1.0000000000000002</v>
      </c>
      <c r="E96" s="92"/>
      <c r="F96" s="93"/>
      <c r="G96" s="92"/>
      <c r="H96" s="99"/>
      <c r="I96" s="15" t="s">
        <v>145</v>
      </c>
      <c r="J96" s="32">
        <f ca="1">(IF(B87=1,(H87/(B87+3)+J91),IF(B87=0,(H87/4+J91),IF(B87&gt;1,0))))</f>
        <v>16.5</v>
      </c>
    </row>
    <row r="97" spans="1:10" ht="16" hidden="1" thickBot="1" x14ac:dyDescent="0.4">
      <c r="A97" s="76" t="s">
        <v>136</v>
      </c>
      <c r="B97" s="77"/>
      <c r="C97" s="45">
        <v>22</v>
      </c>
      <c r="D97" s="20">
        <f ca="1">((100/H87)*C97)/100</f>
        <v>1.0000000000000002</v>
      </c>
      <c r="E97" s="92"/>
      <c r="F97" s="93"/>
      <c r="G97" s="92"/>
      <c r="H97" s="99"/>
      <c r="I97" s="16" t="s">
        <v>102</v>
      </c>
      <c r="J97" s="34">
        <f ca="1">(IF(B87&gt;1.5,(H87/(B87+2)+J91+MAX(0,J92-J91)+MAX(0,J93-J92)+MAX(0,J94-J93)+MAX(0,J95-J94)+MAX(0,J96-J95)),IF(B87=1,(H87/(B87+3)+J96),IF(B87=0,H87/4+J96))))</f>
        <v>22</v>
      </c>
    </row>
    <row r="98" spans="1:10" ht="15.75" hidden="1" customHeight="1" x14ac:dyDescent="0.35">
      <c r="A98" s="76" t="s">
        <v>131</v>
      </c>
      <c r="B98" s="77" t="s">
        <v>131</v>
      </c>
      <c r="C98" s="45">
        <v>22</v>
      </c>
      <c r="D98" s="20">
        <f ca="1">((100/(H87))*C98)/100</f>
        <v>1.0000000000000002</v>
      </c>
      <c r="E98" s="92"/>
      <c r="F98" s="93"/>
      <c r="G98" s="92"/>
      <c r="H98" s="99"/>
      <c r="I98" s="50" t="str">
        <f ca="1">IF(D113=100%,"All work Completed. Possession granted to the Building.",IF(D112=100%,"All work Completed, Waiting for OC",I99&amp;""&amp;I100&amp;""&amp;J99&amp;""&amp;J98&amp;" "&amp;J100))</f>
        <v>Excavation, Plinth, RCC Slab, Brickwork, Internal Plaster Completed, External Plaster upto 15 Floor Completed</v>
      </c>
      <c r="J98" s="51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>, External Plaster upto 15 Floor</v>
      </c>
    </row>
    <row r="99" spans="1:10" s="24" customFormat="1" ht="16" hidden="1" thickBot="1" x14ac:dyDescent="0.4">
      <c r="A99" s="96" t="s">
        <v>132</v>
      </c>
      <c r="B99" s="97"/>
      <c r="C99" s="46">
        <v>22</v>
      </c>
      <c r="D99" s="21">
        <f ca="1">((100/(H87))*C99)/100</f>
        <v>1.0000000000000002</v>
      </c>
      <c r="E99" s="94"/>
      <c r="F99" s="95"/>
      <c r="G99" s="94"/>
      <c r="H99" s="100"/>
      <c r="I99" s="60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Plinth, RCC Slab, Brickwork, Internal Plaster</v>
      </c>
      <c r="J99" s="61" t="str">
        <f ca="1">(IF(C104=0,"Work not yet Started.",IF(D104=25%,"Piling work in process",IF(D104=50%,"Excavation work in process",IF(D104=100%,"","0")))))&amp;(IF(C105=0%,"",IF(C105=J104,", Footing work is process",IF(C105=J105,", Footing work Completed",IF(C105=J106,", 1st Basement Completed",IF(C105=J107,", 1st &amp; 2nd Basement Completed",IF(C105=J108,", 1st to 3rd Basement Completed",IF(C105=J109,", 1st to 4th Basement Completed",IF(C105=J110,", Plinth work is process",IF(C105=J111,"","0"))))))))))</f>
        <v/>
      </c>
    </row>
    <row r="100" spans="1:10" x14ac:dyDescent="0.35">
      <c r="A100" s="85" t="s">
        <v>138</v>
      </c>
      <c r="B100" s="86"/>
      <c r="C100" s="87" t="str">
        <f>D63</f>
        <v>C Wing = G + 1st to 22nd Floor</v>
      </c>
      <c r="D100" s="88"/>
      <c r="E100" s="88"/>
      <c r="F100" s="88"/>
      <c r="G100" s="88"/>
      <c r="H100" s="89"/>
      <c r="I100" s="52" t="str">
        <f ca="1">IF(I99&lt;&gt;""," Completed","")</f>
        <v xml:space="preserve"> Completed</v>
      </c>
      <c r="J100" s="53" t="str">
        <f ca="1">IF(J98&lt;&gt;"","Completed","")</f>
        <v>Completed</v>
      </c>
    </row>
    <row r="101" spans="1:10" ht="15.75" customHeight="1" x14ac:dyDescent="0.35">
      <c r="A101" s="17" t="s">
        <v>140</v>
      </c>
      <c r="B101" s="57">
        <v>0</v>
      </c>
      <c r="C101" s="57" t="s">
        <v>74</v>
      </c>
      <c r="D101" s="57">
        <v>1</v>
      </c>
      <c r="E101" s="57" t="s">
        <v>73</v>
      </c>
      <c r="F101" s="57">
        <v>0</v>
      </c>
      <c r="G101" s="57" t="s">
        <v>82</v>
      </c>
      <c r="H101" s="18">
        <f ca="1">--TRIM(RIGHT(SUBSTITUTE(LEFT(C100,_xlfn.AGGREGATE(16,6,FIND({0,1,2,3,4,5,6,7,8,9},C100,ROW(INDIRECT("1:"&amp;LEN(C100)))),1))," ",REPT(" ",LEN(C100))),LEN(C100)))</f>
        <v>22</v>
      </c>
      <c r="I101" s="15" t="s">
        <v>139</v>
      </c>
      <c r="J101" s="30">
        <f ca="1">H101*25%</f>
        <v>5.5</v>
      </c>
    </row>
    <row r="102" spans="1:10" ht="32.5" customHeight="1" x14ac:dyDescent="0.35">
      <c r="A102" s="103" t="s">
        <v>92</v>
      </c>
      <c r="B102" s="104"/>
      <c r="C102" s="101" t="str">
        <f ca="1">(IF($G$56="NA",I98,"All work Completed. OC Received."))</f>
        <v>Excavation, Plinth, RCC Slab, Brickwork, Internal Plaster Completed, External Plaster upto 15 Floor Completed</v>
      </c>
      <c r="D102" s="101"/>
      <c r="E102" s="101"/>
      <c r="F102" s="101"/>
      <c r="G102" s="101"/>
      <c r="H102" s="102"/>
      <c r="I102" s="15" t="s">
        <v>98</v>
      </c>
      <c r="J102" s="31">
        <f ca="1">H101*50%</f>
        <v>11</v>
      </c>
    </row>
    <row r="103" spans="1:10" x14ac:dyDescent="0.35">
      <c r="A103" s="76" t="s">
        <v>50</v>
      </c>
      <c r="B103" s="77"/>
      <c r="C103" s="45" t="s">
        <v>137</v>
      </c>
      <c r="D103" s="45" t="s">
        <v>85</v>
      </c>
      <c r="E103" s="77" t="s">
        <v>87</v>
      </c>
      <c r="F103" s="77"/>
      <c r="G103" s="77" t="s">
        <v>86</v>
      </c>
      <c r="H103" s="78"/>
      <c r="I103" s="15" t="s">
        <v>99</v>
      </c>
      <c r="J103" s="31">
        <f ca="1">H101</f>
        <v>22</v>
      </c>
    </row>
    <row r="104" spans="1:10" ht="15.75" customHeight="1" x14ac:dyDescent="0.35">
      <c r="A104" s="76" t="s">
        <v>126</v>
      </c>
      <c r="B104" s="77"/>
      <c r="C104" s="45">
        <f ca="1">J103</f>
        <v>22</v>
      </c>
      <c r="D104" s="20">
        <f ca="1">((100/H101)*C104)/100</f>
        <v>1.0000000000000002</v>
      </c>
      <c r="E104" s="90">
        <f ca="1">(((C105/H101*10)+(40/(D101+F101+H101)*C106)+(7.5/(H101)*C107)+(7.5/(H101)*C108)+(10/H101*C109)+(10/H101*C110)+(5/H101*C111)+(5/H101*C112)+(5/H101*C113))/100)</f>
        <v>0.71818181818181814</v>
      </c>
      <c r="F104" s="91"/>
      <c r="G104" s="90">
        <f ca="1">((((C104/H101)*20)+((C105/H101)*25)+(30/(H101+F101+D101)*C106)+(5/H101*C107)+(5/H101*C108)+(5/H101*C109)+(5/H101*C110)+(0/H101*C111)+(0/H101*C112)+(5/H101*C113))/100)</f>
        <v>0.88409090909090904</v>
      </c>
      <c r="H104" s="98"/>
      <c r="I104" s="15" t="s">
        <v>100</v>
      </c>
      <c r="J104" s="32">
        <f ca="1">(IF(B101&gt;1,(H101/(B101+2)),H101/4))</f>
        <v>5.5</v>
      </c>
    </row>
    <row r="105" spans="1:10" ht="15.75" customHeight="1" x14ac:dyDescent="0.35">
      <c r="A105" s="76" t="s">
        <v>51</v>
      </c>
      <c r="B105" s="77"/>
      <c r="C105" s="62">
        <f ca="1">J111</f>
        <v>22</v>
      </c>
      <c r="D105" s="20">
        <f ca="1">((100/H101)*C105)/100</f>
        <v>1.0000000000000002</v>
      </c>
      <c r="E105" s="92"/>
      <c r="F105" s="93"/>
      <c r="G105" s="92"/>
      <c r="H105" s="99"/>
      <c r="I105" s="15" t="s">
        <v>101</v>
      </c>
      <c r="J105" s="32">
        <f ca="1">(IF(B101&gt;1,(H101/(B101+2)+J104),H101/4+J104))</f>
        <v>11</v>
      </c>
    </row>
    <row r="106" spans="1:10" ht="15.75" customHeight="1" x14ac:dyDescent="0.35">
      <c r="A106" s="76" t="s">
        <v>127</v>
      </c>
      <c r="B106" s="77"/>
      <c r="C106" s="45">
        <v>23</v>
      </c>
      <c r="D106" s="20">
        <f ca="1">((100/(D101+F101+H101))*C106)/100</f>
        <v>1</v>
      </c>
      <c r="E106" s="92"/>
      <c r="F106" s="93"/>
      <c r="G106" s="92"/>
      <c r="H106" s="99"/>
      <c r="I106" s="15" t="s">
        <v>144</v>
      </c>
      <c r="J106" s="32">
        <f>(IF(B101&gt;1,(H101/(B101+2)+J105),0))</f>
        <v>0</v>
      </c>
    </row>
    <row r="107" spans="1:10" ht="15" customHeight="1" x14ac:dyDescent="0.35">
      <c r="A107" s="76" t="s">
        <v>134</v>
      </c>
      <c r="B107" s="77" t="s">
        <v>128</v>
      </c>
      <c r="C107" s="45">
        <v>22</v>
      </c>
      <c r="D107" s="20">
        <f ca="1">((100/H101)*C107)/100</f>
        <v>1.0000000000000002</v>
      </c>
      <c r="E107" s="92"/>
      <c r="F107" s="93"/>
      <c r="G107" s="92"/>
      <c r="H107" s="99"/>
      <c r="I107" s="15" t="s">
        <v>141</v>
      </c>
      <c r="J107" s="32">
        <f>(IF(B101&gt;2,(H101/(B101+2)+J106),0))</f>
        <v>0</v>
      </c>
    </row>
    <row r="108" spans="1:10" ht="15.75" customHeight="1" x14ac:dyDescent="0.35">
      <c r="A108" s="76" t="s">
        <v>135</v>
      </c>
      <c r="B108" s="77" t="s">
        <v>128</v>
      </c>
      <c r="C108" s="45">
        <v>22</v>
      </c>
      <c r="D108" s="20">
        <f ca="1">((100/H101)*C108)/100</f>
        <v>1.0000000000000002</v>
      </c>
      <c r="E108" s="92"/>
      <c r="F108" s="93"/>
      <c r="G108" s="92"/>
      <c r="H108" s="99"/>
      <c r="I108" s="15" t="s">
        <v>142</v>
      </c>
      <c r="J108" s="33">
        <f>(IF(B101&gt;3,(H101/(B101+2)+J107),0))</f>
        <v>0</v>
      </c>
    </row>
    <row r="109" spans="1:10" ht="15.75" customHeight="1" x14ac:dyDescent="0.35">
      <c r="A109" s="76" t="s">
        <v>133</v>
      </c>
      <c r="B109" s="77" t="s">
        <v>130</v>
      </c>
      <c r="C109" s="45">
        <v>15</v>
      </c>
      <c r="D109" s="20">
        <f ca="1">((100/(H101))*C109)/100</f>
        <v>0.68181818181818188</v>
      </c>
      <c r="E109" s="92"/>
      <c r="F109" s="93"/>
      <c r="G109" s="92"/>
      <c r="H109" s="99"/>
      <c r="I109" s="15" t="s">
        <v>143</v>
      </c>
      <c r="J109" s="32">
        <f>(IF(B101&gt;4,(H101/(B101+2)+J108),0))</f>
        <v>0</v>
      </c>
    </row>
    <row r="110" spans="1:10" ht="15.75" customHeight="1" x14ac:dyDescent="0.35">
      <c r="A110" s="76" t="s">
        <v>129</v>
      </c>
      <c r="B110" s="77" t="s">
        <v>129</v>
      </c>
      <c r="C110" s="45">
        <v>0</v>
      </c>
      <c r="D110" s="20">
        <f ca="1">((100/H101)*C110)/100</f>
        <v>0</v>
      </c>
      <c r="E110" s="92"/>
      <c r="F110" s="93"/>
      <c r="G110" s="92"/>
      <c r="H110" s="99"/>
      <c r="I110" s="15" t="s">
        <v>145</v>
      </c>
      <c r="J110" s="32">
        <f ca="1">(IF(B101=1,(H101/(B101+3)+J105),IF(B101=0,(H101/4+J105),IF(B101&gt;1,0))))</f>
        <v>16.5</v>
      </c>
    </row>
    <row r="111" spans="1:10" ht="16" thickBot="1" x14ac:dyDescent="0.4">
      <c r="A111" s="76" t="s">
        <v>136</v>
      </c>
      <c r="B111" s="77"/>
      <c r="C111" s="45">
        <v>0</v>
      </c>
      <c r="D111" s="20">
        <f ca="1">((100/H101)*C111)/100</f>
        <v>0</v>
      </c>
      <c r="E111" s="92"/>
      <c r="F111" s="93"/>
      <c r="G111" s="92"/>
      <c r="H111" s="99"/>
      <c r="I111" s="16" t="s">
        <v>102</v>
      </c>
      <c r="J111" s="34">
        <f ca="1">(IF(B101&gt;1.5,(H101/(B101+2)+J105+MAX(0,J106-J105)+MAX(0,J107-J106)+MAX(0,J108-J107)+MAX(0,J109-J108)+MAX(0,J110-J109)),IF(B101=1,(H101/(B101+3)+J110),IF(B101=0,H101/4+J110))))</f>
        <v>22</v>
      </c>
    </row>
    <row r="112" spans="1:10" x14ac:dyDescent="0.35">
      <c r="A112" s="76" t="s">
        <v>131</v>
      </c>
      <c r="B112" s="77" t="s">
        <v>131</v>
      </c>
      <c r="C112" s="45">
        <v>0</v>
      </c>
      <c r="D112" s="20">
        <f ca="1">((100/(H101))*C112)/100</f>
        <v>0</v>
      </c>
      <c r="E112" s="92"/>
      <c r="F112" s="93"/>
      <c r="G112" s="92"/>
      <c r="H112" s="99"/>
    </row>
    <row r="113" spans="1:12" ht="16" thickBot="1" x14ac:dyDescent="0.4">
      <c r="A113" s="96" t="s">
        <v>132</v>
      </c>
      <c r="B113" s="97"/>
      <c r="C113" s="46">
        <v>0</v>
      </c>
      <c r="D113" s="21">
        <f ca="1">((100/(H101))*C113)/100</f>
        <v>0</v>
      </c>
      <c r="E113" s="94"/>
      <c r="F113" s="95"/>
      <c r="G113" s="94"/>
      <c r="H113" s="100"/>
    </row>
    <row r="114" spans="1:12" s="35" customFormat="1" ht="15" x14ac:dyDescent="0.3">
      <c r="A114" s="79" t="s">
        <v>153</v>
      </c>
      <c r="B114" s="79"/>
      <c r="C114" s="79"/>
      <c r="D114" s="79"/>
      <c r="E114" s="79"/>
      <c r="F114" s="82" t="s">
        <v>155</v>
      </c>
      <c r="G114" s="82"/>
      <c r="H114" s="82"/>
    </row>
    <row r="115" spans="1:12" s="35" customFormat="1" x14ac:dyDescent="0.3">
      <c r="A115" s="81" t="s">
        <v>154</v>
      </c>
      <c r="B115" s="81"/>
      <c r="C115" s="81"/>
      <c r="D115" s="81"/>
      <c r="E115" s="81"/>
      <c r="F115" s="175">
        <v>12000</v>
      </c>
      <c r="G115" s="175"/>
      <c r="H115" s="175"/>
    </row>
    <row r="116" spans="1:12" s="35" customFormat="1" x14ac:dyDescent="0.3">
      <c r="A116" s="81" t="s">
        <v>97</v>
      </c>
      <c r="B116" s="81"/>
      <c r="C116" s="81"/>
      <c r="D116" s="81"/>
      <c r="E116" s="81"/>
      <c r="F116" s="80">
        <v>150000</v>
      </c>
      <c r="G116" s="80"/>
      <c r="H116" s="80"/>
    </row>
    <row r="117" spans="1:12" x14ac:dyDescent="0.35">
      <c r="A117" s="81" t="s">
        <v>209</v>
      </c>
      <c r="B117" s="81"/>
      <c r="C117" s="81"/>
      <c r="D117" s="81"/>
      <c r="E117" s="81"/>
      <c r="F117" s="80">
        <v>50000</v>
      </c>
      <c r="G117" s="80"/>
      <c r="H117" s="80"/>
    </row>
    <row r="118" spans="1:12" s="36" customFormat="1" x14ac:dyDescent="0.35">
      <c r="A118" s="81" t="s">
        <v>211</v>
      </c>
      <c r="B118" s="81"/>
      <c r="C118" s="81"/>
      <c r="D118" s="81"/>
      <c r="E118" s="81"/>
      <c r="F118" s="80">
        <v>8000</v>
      </c>
      <c r="G118" s="80"/>
      <c r="H118" s="80"/>
    </row>
    <row r="119" spans="1:12" s="37" customFormat="1" x14ac:dyDescent="0.35">
      <c r="A119" s="81" t="s">
        <v>52</v>
      </c>
      <c r="B119" s="81"/>
      <c r="C119" s="81"/>
      <c r="D119" s="81"/>
      <c r="E119" s="81"/>
      <c r="F119" s="80">
        <v>500000</v>
      </c>
      <c r="G119" s="80"/>
      <c r="H119" s="80"/>
    </row>
    <row r="120" spans="1:12" s="37" customFormat="1" ht="15.75" customHeight="1" x14ac:dyDescent="0.35">
      <c r="A120" s="117" t="s">
        <v>53</v>
      </c>
      <c r="B120" s="117"/>
      <c r="C120" s="117"/>
      <c r="D120" s="117"/>
      <c r="E120" s="117"/>
      <c r="F120" s="80">
        <f>F115*0.8</f>
        <v>9600</v>
      </c>
      <c r="G120" s="80"/>
      <c r="H120" s="80"/>
    </row>
    <row r="121" spans="1:12" s="37" customFormat="1" x14ac:dyDescent="0.35">
      <c r="A121" s="162" t="s">
        <v>72</v>
      </c>
      <c r="B121" s="162"/>
      <c r="C121" s="162"/>
      <c r="D121" s="162"/>
      <c r="E121" s="162"/>
      <c r="F121" s="162"/>
      <c r="G121" s="162"/>
      <c r="H121" s="162"/>
    </row>
    <row r="122" spans="1:12" s="37" customFormat="1" x14ac:dyDescent="0.35">
      <c r="A122" s="169" t="s">
        <v>54</v>
      </c>
      <c r="B122" s="169"/>
      <c r="C122" s="113" t="s">
        <v>80</v>
      </c>
      <c r="D122" s="113"/>
      <c r="E122" s="84" t="s">
        <v>55</v>
      </c>
      <c r="F122" s="84"/>
      <c r="G122" s="169" t="s">
        <v>56</v>
      </c>
      <c r="H122" s="169"/>
    </row>
    <row r="123" spans="1:12" s="37" customFormat="1" x14ac:dyDescent="0.35">
      <c r="A123" s="161" t="s">
        <v>203</v>
      </c>
      <c r="B123" s="161"/>
      <c r="C123" s="111">
        <f>COUNT(D136:D137,D140,D144)+COUNT(D147:D148,D155)+COUNT(D164:D166)+COUNT(D169:D173,D175:D177)*4+COUNT(D186:D188)+COUNT(D197,D199)+COUNT(D209:D210)+COUNT(D221)+COUNT(D224:D228,D232)*2+COUNT(D243)+COUNT(D246:D255)+COUNT(D257,D265)+COUNT(D268,D272,D274:D276)+COUNT(D279:D284,D286:D287)+COUNT(D290:D294,D297:D298)+COUNT(D301:D305,D307:D309)*2+COUNT(D318,D320:D321)</f>
        <v>114</v>
      </c>
      <c r="D123" s="111"/>
      <c r="E123" s="112">
        <f>SUM(D136:D137,D140,D144)+SUM(D147:D148,D155)+SUM(D164:D166)+SUM(D169:D173,D175:D177)*4+SUM(D186:D188)+SUM(D197,D199)+SUM(D209:D210)+SUM(D221)+SUM(D224:D228,D232)*2+SUM(D243)+SUM(D246:D255)+SUM(D257,D265)+SUM(D268,D272,D274:D276)+SUM(D279:D284,D286:D287)+SUM(D290:D294,D297:D298)+SUM(D301:D305,D307:D309)*2+SUM(D318,D320:D321)</f>
        <v>39020.791679999995</v>
      </c>
      <c r="F123" s="112"/>
      <c r="G123" s="112">
        <f>SUM(F136:F137,F140,F144)+SUM(F147:F148,F155)+SUM(F164:F166)+SUM(F169:F173,F175:F177)*4+SUM(F186:F188)+SUM(F197,F199)+SUM(F209:F210)+SUM(F221)+SUM(F224:F228,F232)*2+SUM(F243)+SUM(F246:F255)+SUM(F257,F265)+SUM(F268,F272,F274:F276)+SUM(F279:F284,F286:F287)+SUM(F290:F294,F297:F298)+SUM(F301:F305,F307:F309)*2+SUM(F318,F320:F321)</f>
        <v>61340</v>
      </c>
      <c r="H123" s="112"/>
      <c r="J123" s="37">
        <f>81+108+58</f>
        <v>247</v>
      </c>
      <c r="L123" s="37">
        <f>22*6-2</f>
        <v>130</v>
      </c>
    </row>
    <row r="124" spans="1:12" s="37" customFormat="1" x14ac:dyDescent="0.35">
      <c r="A124" s="161" t="s">
        <v>204</v>
      </c>
      <c r="B124" s="161"/>
      <c r="C124" s="111">
        <f>COUNT(D326:D330)+COUNT(D332:D336)+COUNT(D338:D342)+COUNT(D344:D348)*4+COUNT(D350:D354)+COUNT(D356:D360)+COUNT(D362:D366)+COUNT(D368,D370:D372)+COUNT(D374:D378)*2+COUNT(D380:D384)+COUNT(D386:D390)+COUNT(D392,D394:D396)+COUNT(D398:D402)+COUNT(D404:D408)+COUNT(D410:D414)+COUNT(D416:D420)*2+COUNT(D422:D426)</f>
        <v>108</v>
      </c>
      <c r="D124" s="111"/>
      <c r="E124" s="112">
        <f>SUM(D326:D330)+SUM(D332:D336)+SUM(D338:D342)+SUM(D344:D348)*4+SUM(D350:D354)+SUM(D356:D360)+SUM(D362:D366)+SUM(D368,D370:D372)+SUM(D374:D378)*2+SUM(D380:D384)+SUM(D386:D390)+SUM(D392,D394:D396)+SUM(D398:D402)+SUM(D404:D408)+SUM(D410:D414)+SUM(D416:D420)*2+SUM(D422:D426)</f>
        <v>36600.613920000003</v>
      </c>
      <c r="F124" s="112"/>
      <c r="G124" s="112">
        <f>SUM(F326:F330)+SUM(F332:F336)+SUM(F338:F342)+SUM(F344:F348)*4+SUM(F350:F354)+SUM(F356:F360)+SUM(F362:F366)+SUM(F368,F370:F372)+SUM(F374:F378)*2+SUM(F380:F384)+SUM(F386:F390)+SUM(F392,F394:F396)+SUM(F398:F402)+SUM(F404:F408)+SUM(F410:F414)+SUM(F416:F420)*2+SUM(F422:F426)</f>
        <v>58530</v>
      </c>
      <c r="H124" s="112"/>
      <c r="L124" s="37">
        <f>19+110</f>
        <v>129</v>
      </c>
    </row>
    <row r="125" spans="1:12" s="37" customFormat="1" x14ac:dyDescent="0.35">
      <c r="A125" s="161" t="s">
        <v>205</v>
      </c>
      <c r="B125" s="161"/>
      <c r="C125" s="111">
        <f>COUNT(D430:D433,D435)+COUNT(D437:D440,D442)+COUNT(D444:D447,D449)+COUNT(D451:D454,D456)*4+COUNT(D458:D461,D463)+COUNT(D465:D468,D470)+COUNT(D472:D475,D477)+COUNT(D479:D481,D484)+COUNT(D486:D489,D491)*2+COUNT(D493:D496,D498)+COUNT(D500:D503,D505)+COUNT(D507:D508,D512)+COUNT(D514:D517,D519)+COUNT(D521:D524,D526)+COUNT(D528:D531,D533)+COUNT(D535:D540)*2+COUNT(D542:D547)</f>
        <v>110</v>
      </c>
      <c r="D125" s="111"/>
      <c r="E125" s="112">
        <f>SUM(D430:D433,D435)+SUM(D437:D440,D442)+SUM(D444:D447,D449)+SUM(D451:D454,D456)*4+SUM(D458:D461,D463)+SUM(D465:D468,D470)+SUM(D472:D475,D477)+SUM(D479:D481,D484)+SUM(D486:D489,D491)*2+SUM(D493:D496,D498)+SUM(D500:D503,D505)+SUM(D507:D508,D512)+SUM(D514:D517,D519)+SUM(D521:D524,D526)+SUM(D528:D531,D533)+SUM(D535:D540)*2+SUM(D542:D547)</f>
        <v>37146.779279999995</v>
      </c>
      <c r="F125" s="112"/>
      <c r="G125" s="112">
        <f>SUM(F430:F433,F435)+SUM(F437:F440,F442)+SUM(F444:F447,F449)+SUM(F451:F454,F456)*4+SUM(F458:F461,F463)+SUM(F465:F468,F470)+SUM(F472:F475,F477)+SUM(F479:F481,F484)+SUM(F486:F489,F491)*2+SUM(F493:F496,F498)+SUM(F500:F503,F505)+SUM(F507:F508,F512)+SUM(F514:F517,F519)+SUM(F521:F524,F526)+SUM(F528:F531,F533)+SUM(F535:F540)*2+SUM(F542:F547)</f>
        <v>61292.185811999996</v>
      </c>
      <c r="H125" s="112"/>
    </row>
    <row r="126" spans="1:12" s="37" customFormat="1" x14ac:dyDescent="0.35">
      <c r="A126" s="162" t="s">
        <v>147</v>
      </c>
      <c r="B126" s="162"/>
      <c r="C126" s="113">
        <f>SUM(C123:D125)</f>
        <v>332</v>
      </c>
      <c r="D126" s="113"/>
      <c r="E126" s="83">
        <f>SUM(E123:F125)</f>
        <v>112768.18487999999</v>
      </c>
      <c r="F126" s="84"/>
      <c r="G126" s="169">
        <f>SUM(G123:H125)</f>
        <v>181162.18581200001</v>
      </c>
      <c r="H126" s="169"/>
    </row>
    <row r="127" spans="1:12" s="37" customFormat="1" x14ac:dyDescent="0.35">
      <c r="A127" s="161" t="s">
        <v>206</v>
      </c>
      <c r="B127" s="161"/>
      <c r="C127" s="111">
        <f>COUNT(D138:D139,D145)+COUNT(D149:D151,D156)+COUNT(D158:D163,D167)+COUNT(D174,D178)*4+COUNT(D180:D185,D189)+COUNT(D191:D196,D198,D200)+COUNT(D202:D208,D211)+COUNT(D213:D214,D218:D220,D222)+COUNT(D229:D231,D233)*2+COUNT(D235:D242,D244)+COUNT(D258,D262:D264,D266)+COUNT(D269:D271,D273,D277)+COUNT(D285,D288)+COUNT(D295:D296,D299)+COUNT(D306,D310)*2+COUNT(D312:D317,D319)</f>
        <v>94</v>
      </c>
      <c r="D127" s="111"/>
      <c r="E127" s="112">
        <f>SUM(D138:D139,D145)+SUM(D149:D151,D156)+SUM(D158:D163,D167)+SUM(D174,D178)*4+SUM(D180:D185,D189)+SUM(D191:D196,D198,D200)+SUM(D202:D208,D211)+SUM(D213:D214,D218:D220,D222)+SUM(D229:D231,D233)*2+SUM(D235:D242,D244)+SUM(D258,D262:D264,D266)+SUM(D269:D271,D273,D277)+SUM(D285,D288)+SUM(D295:D296,D299)+SUM(D306,D310)*2+SUM(D312:D317,D319)</f>
        <v>35828.404559999988</v>
      </c>
      <c r="F127" s="112"/>
      <c r="G127" s="112">
        <f>SUM(F138:F139,F145)+SUM(F149:F151,F156)+SUM(F158:F163,F167)+SUM(F174,F178)*4+SUM(F180:F185,F189)+SUM(F191:F196,F198,F200)+SUM(F202:F208,F211)+SUM(F213:F214,F218:F220,F222)+SUM(F229:F231,F233)*2+SUM(F235:F242,F244)+SUM(F258,F262:F264,F266)+SUM(F269:F271,F273,F277)+SUM(F285,F288)+SUM(F295:F296,F299)+SUM(F306,F310)*2+SUM(F312:F317,F319)</f>
        <v>55930</v>
      </c>
      <c r="H127" s="112"/>
    </row>
    <row r="128" spans="1:12" s="36" customFormat="1" x14ac:dyDescent="0.35">
      <c r="A128" s="161" t="s">
        <v>207</v>
      </c>
      <c r="B128" s="161"/>
      <c r="C128" s="111">
        <f>COUNT(D434)+COUNT(D441)+COUNT(D448)+COUNT(D455)*4+COUNT(D462)+COUNT(D469)+COUNT(D476)+COUNT(D483)+COUNT(D490)*2+COUNT(D497)+COUNT(D504)+COUNT(D511)+COUNT(D518)+COUNT(D525)+COUNT(D532)</f>
        <v>19</v>
      </c>
      <c r="D128" s="111"/>
      <c r="E128" s="112">
        <f>SUM(D434)+SUM(D441)+SUM(D448)+SUM(D455)*4+SUM(D462)+SUM(D469)+SUM(D476)+SUM(D483)+SUM(D490)*2+SUM(D497)+SUM(D504)+SUM(D511)+SUM(D518)+SUM(D525)+SUM(D532)</f>
        <v>7374.8469599999999</v>
      </c>
      <c r="F128" s="112"/>
      <c r="G128" s="112">
        <f>SUM(F434)+SUM(F441)+SUM(F448)+SUM(F455)*4+SUM(F462)+SUM(F469)+SUM(F476)+SUM(F483)+SUM(F490)*2+SUM(F497)+SUM(F504)+SUM(F511)+SUM(F518)+SUM(F525)+SUM(F532)</f>
        <v>12168.497484</v>
      </c>
      <c r="H128" s="112"/>
    </row>
    <row r="129" spans="1:14" x14ac:dyDescent="0.35">
      <c r="A129" s="162" t="s">
        <v>147</v>
      </c>
      <c r="B129" s="162"/>
      <c r="C129" s="113">
        <f>SUM(C127:D128)</f>
        <v>113</v>
      </c>
      <c r="D129" s="113"/>
      <c r="E129" s="83">
        <f>SUM(E127:F128)</f>
        <v>43203.251519999991</v>
      </c>
      <c r="F129" s="84"/>
      <c r="G129" s="169">
        <f>SUM(G127:H128)</f>
        <v>68098.497483999992</v>
      </c>
      <c r="H129" s="169"/>
    </row>
    <row r="130" spans="1:14" x14ac:dyDescent="0.35">
      <c r="A130" s="122" t="s">
        <v>57</v>
      </c>
      <c r="B130" s="122"/>
      <c r="C130" s="122"/>
      <c r="D130" s="122"/>
      <c r="E130" s="122"/>
      <c r="F130" s="122"/>
      <c r="G130" s="122"/>
      <c r="H130" s="122"/>
      <c r="I130" s="38"/>
    </row>
    <row r="131" spans="1:14" s="56" customFormat="1" x14ac:dyDescent="0.35">
      <c r="A131" s="122" t="s">
        <v>58</v>
      </c>
      <c r="B131" s="122"/>
      <c r="C131" s="122"/>
      <c r="D131" s="122"/>
      <c r="E131" s="122"/>
      <c r="F131" s="122"/>
      <c r="G131" s="122"/>
      <c r="H131" s="122"/>
      <c r="J131" s="38"/>
    </row>
    <row r="132" spans="1:14" s="56" customFormat="1" ht="45" x14ac:dyDescent="0.35">
      <c r="A132" s="198" t="s">
        <v>118</v>
      </c>
      <c r="B132" s="198" t="s">
        <v>188</v>
      </c>
      <c r="C132" s="198" t="s">
        <v>59</v>
      </c>
      <c r="D132" s="198" t="s">
        <v>60</v>
      </c>
      <c r="E132" s="199" t="s">
        <v>61</v>
      </c>
      <c r="F132" s="198" t="s">
        <v>208</v>
      </c>
      <c r="G132" s="200" t="s">
        <v>62</v>
      </c>
      <c r="H132" s="200"/>
      <c r="J132" s="38"/>
    </row>
    <row r="133" spans="1:14" s="56" customFormat="1" x14ac:dyDescent="0.35">
      <c r="A133" s="201" t="s">
        <v>181</v>
      </c>
      <c r="B133" s="201"/>
      <c r="C133" s="201"/>
      <c r="D133" s="201"/>
      <c r="E133" s="201"/>
      <c r="F133" s="201"/>
      <c r="G133" s="201"/>
      <c r="H133" s="201"/>
      <c r="J133" s="38"/>
    </row>
    <row r="134" spans="1:14" s="49" customFormat="1" ht="15.75" customHeight="1" x14ac:dyDescent="0.35">
      <c r="A134" s="105" t="s">
        <v>187</v>
      </c>
      <c r="B134" s="106"/>
      <c r="C134" s="106"/>
      <c r="D134" s="106"/>
      <c r="E134" s="106"/>
      <c r="F134" s="106"/>
      <c r="G134" s="106"/>
      <c r="H134" s="107"/>
      <c r="I134" s="38"/>
      <c r="L134" s="114"/>
      <c r="M134" s="114"/>
      <c r="N134" s="38"/>
    </row>
    <row r="135" spans="1:14" s="49" customFormat="1" ht="15.75" customHeight="1" x14ac:dyDescent="0.35">
      <c r="A135" s="105" t="s">
        <v>214</v>
      </c>
      <c r="B135" s="106"/>
      <c r="C135" s="106"/>
      <c r="D135" s="106"/>
      <c r="E135" s="106"/>
      <c r="F135" s="106"/>
      <c r="G135" s="106"/>
      <c r="H135" s="107"/>
      <c r="I135" s="38"/>
      <c r="L135" s="114"/>
      <c r="M135" s="114"/>
      <c r="N135" s="38"/>
    </row>
    <row r="136" spans="1:14" s="49" customFormat="1" ht="15.75" customHeight="1" x14ac:dyDescent="0.35">
      <c r="A136" s="54">
        <v>1</v>
      </c>
      <c r="B136" s="67" t="s">
        <v>193</v>
      </c>
      <c r="C136" s="44" t="s">
        <v>189</v>
      </c>
      <c r="D136" s="59">
        <f>(35.41)*10.764</f>
        <v>381.15323999999993</v>
      </c>
      <c r="E136" s="44">
        <v>0</v>
      </c>
      <c r="F136" s="44">
        <v>595</v>
      </c>
      <c r="G136" s="177" t="str">
        <f>A135</f>
        <v>1st Floor For Residential</v>
      </c>
      <c r="H136" s="178"/>
      <c r="I136" s="38"/>
      <c r="L136" s="114"/>
      <c r="M136" s="114"/>
      <c r="N136" s="38"/>
    </row>
    <row r="137" spans="1:14" s="49" customFormat="1" ht="15.75" customHeight="1" x14ac:dyDescent="0.35">
      <c r="A137" s="54">
        <f t="shared" ref="A137:A145" si="0">A136+1</f>
        <v>2</v>
      </c>
      <c r="B137" s="67" t="s">
        <v>193</v>
      </c>
      <c r="C137" s="44" t="s">
        <v>189</v>
      </c>
      <c r="D137" s="59">
        <f>(35.41)*10.764</f>
        <v>381.15323999999993</v>
      </c>
      <c r="E137" s="44">
        <v>0</v>
      </c>
      <c r="F137" s="59">
        <v>595</v>
      </c>
      <c r="G137" s="179"/>
      <c r="H137" s="180"/>
      <c r="I137" s="38"/>
      <c r="L137" s="114"/>
      <c r="M137" s="114"/>
      <c r="N137" s="38"/>
    </row>
    <row r="138" spans="1:14" s="56" customFormat="1" ht="15.75" customHeight="1" x14ac:dyDescent="0.35">
      <c r="A138" s="54">
        <f t="shared" si="0"/>
        <v>3</v>
      </c>
      <c r="B138" s="58" t="s">
        <v>194</v>
      </c>
      <c r="C138" s="44" t="s">
        <v>189</v>
      </c>
      <c r="D138" s="59">
        <f>(35.41)*10.764</f>
        <v>381.15323999999993</v>
      </c>
      <c r="E138" s="44">
        <v>0</v>
      </c>
      <c r="F138" s="59">
        <v>595</v>
      </c>
      <c r="G138" s="179"/>
      <c r="H138" s="180"/>
      <c r="I138" s="38"/>
      <c r="L138" s="114"/>
      <c r="M138" s="114"/>
      <c r="N138" s="38"/>
    </row>
    <row r="139" spans="1:14" s="56" customFormat="1" ht="15.75" customHeight="1" x14ac:dyDescent="0.35">
      <c r="A139" s="54">
        <f t="shared" si="0"/>
        <v>4</v>
      </c>
      <c r="B139" s="58" t="s">
        <v>194</v>
      </c>
      <c r="C139" s="44" t="s">
        <v>189</v>
      </c>
      <c r="D139" s="59">
        <f>(35.41)*10.764</f>
        <v>381.15323999999993</v>
      </c>
      <c r="E139" s="44">
        <v>0</v>
      </c>
      <c r="F139" s="59">
        <v>595</v>
      </c>
      <c r="G139" s="179"/>
      <c r="H139" s="180"/>
      <c r="I139" s="38">
        <f>81+108+58</f>
        <v>247</v>
      </c>
      <c r="L139" s="114"/>
      <c r="M139" s="114"/>
      <c r="N139" s="38"/>
    </row>
    <row r="140" spans="1:14" s="56" customFormat="1" ht="15.75" customHeight="1" x14ac:dyDescent="0.35">
      <c r="A140" s="54">
        <v>5</v>
      </c>
      <c r="B140" s="67" t="s">
        <v>193</v>
      </c>
      <c r="C140" s="55" t="s">
        <v>189</v>
      </c>
      <c r="D140" s="59">
        <f>(35.41)*10.764</f>
        <v>381.15323999999993</v>
      </c>
      <c r="E140" s="55">
        <v>0</v>
      </c>
      <c r="F140" s="59">
        <v>595</v>
      </c>
      <c r="G140" s="179"/>
      <c r="H140" s="180"/>
      <c r="I140" s="38"/>
      <c r="L140" s="114"/>
      <c r="M140" s="114"/>
      <c r="N140" s="38"/>
    </row>
    <row r="141" spans="1:14" s="56" customFormat="1" ht="15.75" customHeight="1" x14ac:dyDescent="0.35">
      <c r="A141" s="54">
        <f t="shared" si="0"/>
        <v>6</v>
      </c>
      <c r="B141" s="54" t="s">
        <v>195</v>
      </c>
      <c r="C141" s="108" t="s">
        <v>190</v>
      </c>
      <c r="D141" s="109"/>
      <c r="E141" s="109"/>
      <c r="F141" s="110"/>
      <c r="G141" s="179"/>
      <c r="H141" s="180"/>
      <c r="I141" s="38"/>
      <c r="L141" s="114"/>
      <c r="M141" s="114"/>
      <c r="N141" s="38"/>
    </row>
    <row r="142" spans="1:14" s="56" customFormat="1" ht="15.75" customHeight="1" x14ac:dyDescent="0.35">
      <c r="A142" s="54">
        <f t="shared" si="0"/>
        <v>7</v>
      </c>
      <c r="B142" s="54" t="s">
        <v>195</v>
      </c>
      <c r="C142" s="108" t="s">
        <v>191</v>
      </c>
      <c r="D142" s="109"/>
      <c r="E142" s="109"/>
      <c r="F142" s="110"/>
      <c r="G142" s="179"/>
      <c r="H142" s="180"/>
      <c r="I142" s="38"/>
      <c r="L142" s="114"/>
      <c r="M142" s="114"/>
      <c r="N142" s="38"/>
    </row>
    <row r="143" spans="1:14" s="56" customFormat="1" ht="15.75" customHeight="1" x14ac:dyDescent="0.35">
      <c r="A143" s="54">
        <f t="shared" si="0"/>
        <v>8</v>
      </c>
      <c r="B143" s="54" t="s">
        <v>195</v>
      </c>
      <c r="C143" s="108" t="s">
        <v>219</v>
      </c>
      <c r="D143" s="109"/>
      <c r="E143" s="109"/>
      <c r="F143" s="110"/>
      <c r="G143" s="179"/>
      <c r="H143" s="180"/>
      <c r="I143" s="38"/>
      <c r="L143" s="114"/>
      <c r="M143" s="114"/>
      <c r="N143" s="38"/>
    </row>
    <row r="144" spans="1:14" s="68" customFormat="1" x14ac:dyDescent="0.35">
      <c r="A144" s="54">
        <f t="shared" si="0"/>
        <v>9</v>
      </c>
      <c r="B144" s="54" t="s">
        <v>193</v>
      </c>
      <c r="C144" s="59" t="s">
        <v>192</v>
      </c>
      <c r="D144" s="59">
        <f>(16.7)*10.764</f>
        <v>179.75879999999998</v>
      </c>
      <c r="E144" s="59">
        <v>0</v>
      </c>
      <c r="F144" s="59">
        <v>300</v>
      </c>
      <c r="G144" s="179"/>
      <c r="H144" s="180"/>
      <c r="J144" s="38"/>
    </row>
    <row r="145" spans="1:14" s="68" customFormat="1" ht="15.75" customHeight="1" x14ac:dyDescent="0.35">
      <c r="A145" s="54">
        <f t="shared" si="0"/>
        <v>10</v>
      </c>
      <c r="B145" s="54" t="s">
        <v>194</v>
      </c>
      <c r="C145" s="55" t="s">
        <v>189</v>
      </c>
      <c r="D145" s="59">
        <f>(35.41)*10.764</f>
        <v>381.15323999999993</v>
      </c>
      <c r="E145" s="55">
        <v>0</v>
      </c>
      <c r="F145" s="55">
        <v>595</v>
      </c>
      <c r="G145" s="181"/>
      <c r="H145" s="182"/>
      <c r="I145" s="38"/>
      <c r="L145" s="114"/>
      <c r="M145" s="114"/>
      <c r="N145" s="38"/>
    </row>
    <row r="146" spans="1:14" s="68" customFormat="1" ht="15.75" customHeight="1" x14ac:dyDescent="0.35">
      <c r="A146" s="105" t="s">
        <v>215</v>
      </c>
      <c r="B146" s="106"/>
      <c r="C146" s="106"/>
      <c r="D146" s="106"/>
      <c r="E146" s="106"/>
      <c r="F146" s="106"/>
      <c r="G146" s="106"/>
      <c r="H146" s="107"/>
      <c r="I146" s="38"/>
      <c r="L146" s="114"/>
      <c r="M146" s="114"/>
      <c r="N146" s="38"/>
    </row>
    <row r="147" spans="1:14" s="68" customFormat="1" ht="15.75" customHeight="1" x14ac:dyDescent="0.35">
      <c r="A147" s="67">
        <v>1</v>
      </c>
      <c r="B147" s="67" t="s">
        <v>193</v>
      </c>
      <c r="C147" s="59" t="s">
        <v>189</v>
      </c>
      <c r="D147" s="59">
        <f>(35.41)*10.764</f>
        <v>381.15323999999993</v>
      </c>
      <c r="E147" s="59">
        <v>0</v>
      </c>
      <c r="F147" s="59">
        <v>595</v>
      </c>
      <c r="G147" s="177" t="str">
        <f>A146</f>
        <v>2nd Floor For Residential</v>
      </c>
      <c r="H147" s="178"/>
      <c r="I147" s="38"/>
      <c r="L147" s="114"/>
      <c r="M147" s="114"/>
      <c r="N147" s="38"/>
    </row>
    <row r="148" spans="1:14" s="68" customFormat="1" ht="15.75" customHeight="1" x14ac:dyDescent="0.35">
      <c r="A148" s="67">
        <f t="shared" ref="A148:A156" si="1">A147+1</f>
        <v>2</v>
      </c>
      <c r="B148" s="67" t="s">
        <v>193</v>
      </c>
      <c r="C148" s="59" t="s">
        <v>189</v>
      </c>
      <c r="D148" s="59">
        <f>(35.41)*10.764</f>
        <v>381.15323999999993</v>
      </c>
      <c r="E148" s="59">
        <v>0</v>
      </c>
      <c r="F148" s="59">
        <v>595</v>
      </c>
      <c r="G148" s="179"/>
      <c r="H148" s="180"/>
      <c r="I148" s="38"/>
      <c r="L148" s="114"/>
      <c r="M148" s="114"/>
      <c r="N148" s="38"/>
    </row>
    <row r="149" spans="1:14" s="68" customFormat="1" ht="15.75" customHeight="1" x14ac:dyDescent="0.35">
      <c r="A149" s="67">
        <f t="shared" si="1"/>
        <v>3</v>
      </c>
      <c r="B149" s="67" t="s">
        <v>194</v>
      </c>
      <c r="C149" s="59" t="s">
        <v>189</v>
      </c>
      <c r="D149" s="59">
        <f>(35.41)*10.764</f>
        <v>381.15323999999993</v>
      </c>
      <c r="E149" s="59">
        <v>0</v>
      </c>
      <c r="F149" s="59">
        <v>595</v>
      </c>
      <c r="G149" s="179"/>
      <c r="H149" s="180"/>
      <c r="I149" s="38"/>
      <c r="L149" s="114"/>
      <c r="M149" s="114"/>
      <c r="N149" s="38"/>
    </row>
    <row r="150" spans="1:14" s="68" customFormat="1" ht="15.75" customHeight="1" x14ac:dyDescent="0.35">
      <c r="A150" s="67">
        <f t="shared" si="1"/>
        <v>4</v>
      </c>
      <c r="B150" s="67" t="s">
        <v>194</v>
      </c>
      <c r="C150" s="59" t="s">
        <v>189</v>
      </c>
      <c r="D150" s="59">
        <f>(35.41)*10.764</f>
        <v>381.15323999999993</v>
      </c>
      <c r="E150" s="59">
        <v>0</v>
      </c>
      <c r="F150" s="59">
        <v>595</v>
      </c>
      <c r="G150" s="179"/>
      <c r="H150" s="180"/>
      <c r="I150" s="38">
        <f>81+108+58</f>
        <v>247</v>
      </c>
      <c r="L150" s="114"/>
      <c r="M150" s="114"/>
      <c r="N150" s="38"/>
    </row>
    <row r="151" spans="1:14" s="68" customFormat="1" ht="15.75" customHeight="1" x14ac:dyDescent="0.35">
      <c r="A151" s="67">
        <v>5</v>
      </c>
      <c r="B151" s="67" t="s">
        <v>194</v>
      </c>
      <c r="C151" s="59" t="s">
        <v>189</v>
      </c>
      <c r="D151" s="59">
        <f>(35.41)*10.764</f>
        <v>381.15323999999993</v>
      </c>
      <c r="E151" s="59">
        <v>0</v>
      </c>
      <c r="F151" s="59">
        <v>595</v>
      </c>
      <c r="G151" s="179"/>
      <c r="H151" s="180"/>
      <c r="I151" s="38"/>
      <c r="L151" s="114"/>
      <c r="M151" s="114"/>
      <c r="N151" s="38"/>
    </row>
    <row r="152" spans="1:14" s="68" customFormat="1" ht="15.75" customHeight="1" x14ac:dyDescent="0.35">
      <c r="A152" s="67">
        <f t="shared" si="1"/>
        <v>6</v>
      </c>
      <c r="B152" s="67" t="s">
        <v>195</v>
      </c>
      <c r="C152" s="108" t="s">
        <v>216</v>
      </c>
      <c r="D152" s="109"/>
      <c r="E152" s="109"/>
      <c r="F152" s="110"/>
      <c r="G152" s="179"/>
      <c r="H152" s="180"/>
      <c r="I152" s="38"/>
      <c r="L152" s="114"/>
      <c r="M152" s="114"/>
      <c r="N152" s="38"/>
    </row>
    <row r="153" spans="1:14" s="68" customFormat="1" ht="15.75" customHeight="1" x14ac:dyDescent="0.35">
      <c r="A153" s="67">
        <f t="shared" si="1"/>
        <v>7</v>
      </c>
      <c r="B153" s="67" t="s">
        <v>195</v>
      </c>
      <c r="C153" s="108" t="s">
        <v>217</v>
      </c>
      <c r="D153" s="109"/>
      <c r="E153" s="109"/>
      <c r="F153" s="110"/>
      <c r="G153" s="179"/>
      <c r="H153" s="180"/>
      <c r="I153" s="38"/>
      <c r="L153" s="114"/>
      <c r="M153" s="114"/>
      <c r="N153" s="38"/>
    </row>
    <row r="154" spans="1:14" s="68" customFormat="1" ht="15.75" customHeight="1" x14ac:dyDescent="0.35">
      <c r="A154" s="67">
        <f t="shared" si="1"/>
        <v>8</v>
      </c>
      <c r="B154" s="67" t="s">
        <v>195</v>
      </c>
      <c r="C154" s="108" t="s">
        <v>218</v>
      </c>
      <c r="D154" s="109"/>
      <c r="E154" s="109"/>
      <c r="F154" s="110"/>
      <c r="G154" s="179"/>
      <c r="H154" s="180"/>
      <c r="I154" s="38"/>
      <c r="L154" s="114"/>
      <c r="M154" s="114"/>
      <c r="N154" s="38"/>
    </row>
    <row r="155" spans="1:14" s="68" customFormat="1" x14ac:dyDescent="0.35">
      <c r="A155" s="67">
        <f t="shared" si="1"/>
        <v>9</v>
      </c>
      <c r="B155" s="67" t="s">
        <v>193</v>
      </c>
      <c r="C155" s="59" t="s">
        <v>192</v>
      </c>
      <c r="D155" s="59">
        <f>(16.7)*10.764</f>
        <v>179.75879999999998</v>
      </c>
      <c r="E155" s="59">
        <v>0</v>
      </c>
      <c r="F155" s="59">
        <v>300</v>
      </c>
      <c r="G155" s="179"/>
      <c r="H155" s="180"/>
      <c r="J155" s="38"/>
    </row>
    <row r="156" spans="1:14" s="68" customFormat="1" ht="15.75" customHeight="1" x14ac:dyDescent="0.35">
      <c r="A156" s="67">
        <f t="shared" si="1"/>
        <v>10</v>
      </c>
      <c r="B156" s="67" t="s">
        <v>194</v>
      </c>
      <c r="C156" s="59" t="s">
        <v>189</v>
      </c>
      <c r="D156" s="59">
        <f>(35.41)*10.764</f>
        <v>381.15323999999993</v>
      </c>
      <c r="E156" s="59">
        <v>0</v>
      </c>
      <c r="F156" s="59">
        <v>595</v>
      </c>
      <c r="G156" s="181"/>
      <c r="H156" s="182"/>
      <c r="I156" s="38"/>
      <c r="L156" s="114"/>
      <c r="M156" s="114"/>
      <c r="N156" s="38"/>
    </row>
    <row r="157" spans="1:14" s="68" customFormat="1" ht="15.75" customHeight="1" x14ac:dyDescent="0.35">
      <c r="A157" s="105" t="s">
        <v>221</v>
      </c>
      <c r="B157" s="106"/>
      <c r="C157" s="106"/>
      <c r="D157" s="106"/>
      <c r="E157" s="106"/>
      <c r="F157" s="106"/>
      <c r="G157" s="106"/>
      <c r="H157" s="107"/>
      <c r="I157" s="38"/>
      <c r="L157" s="114"/>
      <c r="M157" s="114"/>
      <c r="N157" s="38"/>
    </row>
    <row r="158" spans="1:14" s="68" customFormat="1" ht="15.75" customHeight="1" x14ac:dyDescent="0.35">
      <c r="A158" s="67">
        <v>1</v>
      </c>
      <c r="B158" s="67" t="s">
        <v>194</v>
      </c>
      <c r="C158" s="59" t="s">
        <v>189</v>
      </c>
      <c r="D158" s="59">
        <f>(35.41)*10.764</f>
        <v>381.15323999999993</v>
      </c>
      <c r="E158" s="59">
        <v>0</v>
      </c>
      <c r="F158" s="59">
        <v>595</v>
      </c>
      <c r="G158" s="177" t="str">
        <f>A157</f>
        <v>3rd Floor For Residential</v>
      </c>
      <c r="H158" s="178"/>
      <c r="I158" s="38"/>
      <c r="L158" s="114"/>
      <c r="M158" s="114"/>
      <c r="N158" s="38"/>
    </row>
    <row r="159" spans="1:14" s="68" customFormat="1" ht="15.75" customHeight="1" x14ac:dyDescent="0.35">
      <c r="A159" s="67">
        <f t="shared" ref="A159:A167" si="2">A158+1</f>
        <v>2</v>
      </c>
      <c r="B159" s="67" t="s">
        <v>194</v>
      </c>
      <c r="C159" s="59" t="s">
        <v>189</v>
      </c>
      <c r="D159" s="59">
        <f>(35.41)*10.764</f>
        <v>381.15323999999993</v>
      </c>
      <c r="E159" s="59">
        <v>0</v>
      </c>
      <c r="F159" s="59">
        <v>595</v>
      </c>
      <c r="G159" s="179"/>
      <c r="H159" s="180"/>
      <c r="I159" s="38"/>
      <c r="L159" s="114"/>
      <c r="M159" s="114"/>
      <c r="N159" s="38"/>
    </row>
    <row r="160" spans="1:14" s="68" customFormat="1" ht="15.75" customHeight="1" x14ac:dyDescent="0.35">
      <c r="A160" s="67">
        <f t="shared" si="2"/>
        <v>3</v>
      </c>
      <c r="B160" s="67" t="s">
        <v>194</v>
      </c>
      <c r="C160" s="59" t="s">
        <v>189</v>
      </c>
      <c r="D160" s="59">
        <f>(35.41)*10.764</f>
        <v>381.15323999999993</v>
      </c>
      <c r="E160" s="59">
        <v>0</v>
      </c>
      <c r="F160" s="59">
        <v>595</v>
      </c>
      <c r="G160" s="179"/>
      <c r="H160" s="180"/>
      <c r="I160" s="38"/>
      <c r="L160" s="114"/>
      <c r="M160" s="114"/>
      <c r="N160" s="38"/>
    </row>
    <row r="161" spans="1:14" s="68" customFormat="1" ht="15.75" customHeight="1" x14ac:dyDescent="0.35">
      <c r="A161" s="67">
        <f t="shared" si="2"/>
        <v>4</v>
      </c>
      <c r="B161" s="67" t="s">
        <v>194</v>
      </c>
      <c r="C161" s="59" t="s">
        <v>189</v>
      </c>
      <c r="D161" s="59">
        <f>(35.41)*10.764</f>
        <v>381.15323999999993</v>
      </c>
      <c r="E161" s="59">
        <v>0</v>
      </c>
      <c r="F161" s="59">
        <v>595</v>
      </c>
      <c r="G161" s="179"/>
      <c r="H161" s="180"/>
      <c r="I161" s="38">
        <f>81+108+58</f>
        <v>247</v>
      </c>
      <c r="L161" s="114"/>
      <c r="M161" s="114"/>
      <c r="N161" s="38"/>
    </row>
    <row r="162" spans="1:14" s="68" customFormat="1" ht="15.75" customHeight="1" x14ac:dyDescent="0.35">
      <c r="A162" s="67">
        <v>5</v>
      </c>
      <c r="B162" s="67" t="s">
        <v>194</v>
      </c>
      <c r="C162" s="59" t="s">
        <v>189</v>
      </c>
      <c r="D162" s="59">
        <f>(35.41)*10.764</f>
        <v>381.15323999999993</v>
      </c>
      <c r="E162" s="59">
        <v>0</v>
      </c>
      <c r="F162" s="59">
        <v>595</v>
      </c>
      <c r="G162" s="179"/>
      <c r="H162" s="180"/>
      <c r="I162" s="38"/>
      <c r="L162" s="114"/>
      <c r="M162" s="114"/>
      <c r="N162" s="38"/>
    </row>
    <row r="163" spans="1:14" s="68" customFormat="1" ht="15.75" customHeight="1" x14ac:dyDescent="0.35">
      <c r="A163" s="67">
        <f t="shared" si="2"/>
        <v>6</v>
      </c>
      <c r="B163" s="67" t="s">
        <v>194</v>
      </c>
      <c r="C163" s="59" t="s">
        <v>189</v>
      </c>
      <c r="D163" s="59">
        <f t="shared" ref="D163:D165" si="3">(35.41)*10.764</f>
        <v>381.15323999999993</v>
      </c>
      <c r="E163" s="59">
        <v>0</v>
      </c>
      <c r="F163" s="59">
        <v>595</v>
      </c>
      <c r="G163" s="179"/>
      <c r="H163" s="180"/>
      <c r="I163" s="38"/>
      <c r="L163" s="114"/>
      <c r="M163" s="114"/>
      <c r="N163" s="38"/>
    </row>
    <row r="164" spans="1:14" s="68" customFormat="1" ht="15.75" customHeight="1" x14ac:dyDescent="0.35">
      <c r="A164" s="67">
        <f t="shared" si="2"/>
        <v>7</v>
      </c>
      <c r="B164" s="67" t="s">
        <v>193</v>
      </c>
      <c r="C164" s="59" t="s">
        <v>189</v>
      </c>
      <c r="D164" s="59">
        <f t="shared" si="3"/>
        <v>381.15323999999993</v>
      </c>
      <c r="E164" s="59">
        <v>0</v>
      </c>
      <c r="F164" s="59">
        <v>595</v>
      </c>
      <c r="G164" s="179"/>
      <c r="H164" s="180"/>
      <c r="I164" s="38"/>
      <c r="L164" s="114"/>
      <c r="M164" s="114"/>
      <c r="N164" s="38"/>
    </row>
    <row r="165" spans="1:14" s="68" customFormat="1" ht="15.75" customHeight="1" x14ac:dyDescent="0.35">
      <c r="A165" s="67">
        <f t="shared" si="2"/>
        <v>8</v>
      </c>
      <c r="B165" s="67" t="s">
        <v>193</v>
      </c>
      <c r="C165" s="59" t="s">
        <v>189</v>
      </c>
      <c r="D165" s="59">
        <f t="shared" si="3"/>
        <v>381.15323999999993</v>
      </c>
      <c r="E165" s="59">
        <v>0</v>
      </c>
      <c r="F165" s="59">
        <v>595</v>
      </c>
      <c r="G165" s="179"/>
      <c r="H165" s="180"/>
      <c r="I165" s="38"/>
      <c r="L165" s="114"/>
      <c r="M165" s="114"/>
      <c r="N165" s="38"/>
    </row>
    <row r="166" spans="1:14" s="69" customFormat="1" x14ac:dyDescent="0.35">
      <c r="A166" s="67">
        <f t="shared" si="2"/>
        <v>9</v>
      </c>
      <c r="B166" s="67" t="s">
        <v>193</v>
      </c>
      <c r="C166" s="59" t="s">
        <v>192</v>
      </c>
      <c r="D166" s="59">
        <f>(16.7)*10.764</f>
        <v>179.75879999999998</v>
      </c>
      <c r="E166" s="59">
        <v>0</v>
      </c>
      <c r="F166" s="59">
        <v>300</v>
      </c>
      <c r="G166" s="179"/>
      <c r="H166" s="180"/>
      <c r="J166" s="70"/>
    </row>
    <row r="167" spans="1:14" s="69" customFormat="1" ht="15.75" customHeight="1" x14ac:dyDescent="0.35">
      <c r="A167" s="67">
        <f t="shared" si="2"/>
        <v>10</v>
      </c>
      <c r="B167" s="67" t="s">
        <v>194</v>
      </c>
      <c r="C167" s="59" t="s">
        <v>189</v>
      </c>
      <c r="D167" s="59">
        <f>(35.41)*10.764</f>
        <v>381.15323999999993</v>
      </c>
      <c r="E167" s="59">
        <v>0</v>
      </c>
      <c r="F167" s="59">
        <v>595</v>
      </c>
      <c r="G167" s="181"/>
      <c r="H167" s="182"/>
      <c r="I167" s="70"/>
      <c r="L167" s="176"/>
      <c r="M167" s="176"/>
      <c r="N167" s="70"/>
    </row>
    <row r="168" spans="1:14" s="69" customFormat="1" ht="15.75" customHeight="1" x14ac:dyDescent="0.35">
      <c r="A168" s="105" t="s">
        <v>223</v>
      </c>
      <c r="B168" s="106"/>
      <c r="C168" s="106"/>
      <c r="D168" s="106"/>
      <c r="E168" s="106"/>
      <c r="F168" s="106"/>
      <c r="G168" s="106"/>
      <c r="H168" s="107"/>
      <c r="I168" s="70"/>
      <c r="L168" s="176"/>
      <c r="M168" s="176"/>
      <c r="N168" s="70"/>
    </row>
    <row r="169" spans="1:14" s="69" customFormat="1" ht="15.75" customHeight="1" x14ac:dyDescent="0.35">
      <c r="A169" s="67">
        <v>1</v>
      </c>
      <c r="B169" s="67" t="s">
        <v>193</v>
      </c>
      <c r="C169" s="59" t="s">
        <v>189</v>
      </c>
      <c r="D169" s="59">
        <f>(35.41)*10.764</f>
        <v>381.15323999999993</v>
      </c>
      <c r="E169" s="59">
        <v>0</v>
      </c>
      <c r="F169" s="59">
        <v>595</v>
      </c>
      <c r="G169" s="177" t="str">
        <f>A168</f>
        <v>4th, 13th, 14th &amp; 17th Floor</v>
      </c>
      <c r="H169" s="178"/>
      <c r="I169" s="70"/>
      <c r="L169" s="176"/>
      <c r="M169" s="176"/>
      <c r="N169" s="70"/>
    </row>
    <row r="170" spans="1:14" s="69" customFormat="1" ht="15.75" customHeight="1" x14ac:dyDescent="0.35">
      <c r="A170" s="67">
        <f t="shared" ref="A170:A178" si="4">A169+1</f>
        <v>2</v>
      </c>
      <c r="B170" s="67" t="s">
        <v>193</v>
      </c>
      <c r="C170" s="59" t="s">
        <v>189</v>
      </c>
      <c r="D170" s="59">
        <f t="shared" ref="D170:D178" si="5">(35.41)*10.764</f>
        <v>381.15323999999993</v>
      </c>
      <c r="E170" s="59">
        <v>0</v>
      </c>
      <c r="F170" s="59">
        <v>595</v>
      </c>
      <c r="G170" s="179"/>
      <c r="H170" s="180"/>
      <c r="I170" s="70"/>
      <c r="L170" s="176"/>
      <c r="M170" s="176"/>
      <c r="N170" s="70"/>
    </row>
    <row r="171" spans="1:14" s="69" customFormat="1" ht="15.75" customHeight="1" x14ac:dyDescent="0.35">
      <c r="A171" s="67">
        <f t="shared" si="4"/>
        <v>3</v>
      </c>
      <c r="B171" s="67" t="s">
        <v>193</v>
      </c>
      <c r="C171" s="59" t="s">
        <v>189</v>
      </c>
      <c r="D171" s="59">
        <f t="shared" si="5"/>
        <v>381.15323999999993</v>
      </c>
      <c r="E171" s="59">
        <v>0</v>
      </c>
      <c r="F171" s="59">
        <v>595</v>
      </c>
      <c r="G171" s="179"/>
      <c r="H171" s="180"/>
      <c r="I171" s="70"/>
      <c r="L171" s="176"/>
      <c r="M171" s="176"/>
      <c r="N171" s="70"/>
    </row>
    <row r="172" spans="1:14" s="69" customFormat="1" ht="15.75" customHeight="1" x14ac:dyDescent="0.35">
      <c r="A172" s="67">
        <f t="shared" si="4"/>
        <v>4</v>
      </c>
      <c r="B172" s="67" t="s">
        <v>193</v>
      </c>
      <c r="C172" s="59" t="s">
        <v>189</v>
      </c>
      <c r="D172" s="59">
        <f t="shared" si="5"/>
        <v>381.15323999999993</v>
      </c>
      <c r="E172" s="59">
        <v>0</v>
      </c>
      <c r="F172" s="59">
        <v>595</v>
      </c>
      <c r="G172" s="179"/>
      <c r="H172" s="180"/>
      <c r="I172" s="70"/>
      <c r="L172" s="176"/>
      <c r="M172" s="176"/>
      <c r="N172" s="70"/>
    </row>
    <row r="173" spans="1:14" s="69" customFormat="1" ht="15.75" customHeight="1" x14ac:dyDescent="0.35">
      <c r="A173" s="67">
        <v>5</v>
      </c>
      <c r="B173" s="67" t="s">
        <v>193</v>
      </c>
      <c r="C173" s="59" t="s">
        <v>189</v>
      </c>
      <c r="D173" s="59">
        <f t="shared" si="5"/>
        <v>381.15323999999993</v>
      </c>
      <c r="E173" s="59">
        <v>0</v>
      </c>
      <c r="F173" s="59">
        <v>595</v>
      </c>
      <c r="G173" s="179"/>
      <c r="H173" s="180"/>
      <c r="I173" s="70"/>
      <c r="L173" s="176"/>
      <c r="M173" s="176"/>
      <c r="N173" s="70"/>
    </row>
    <row r="174" spans="1:14" s="69" customFormat="1" ht="15.75" customHeight="1" x14ac:dyDescent="0.35">
      <c r="A174" s="67">
        <f t="shared" si="4"/>
        <v>6</v>
      </c>
      <c r="B174" s="67" t="s">
        <v>194</v>
      </c>
      <c r="C174" s="59" t="s">
        <v>189</v>
      </c>
      <c r="D174" s="59">
        <f t="shared" si="5"/>
        <v>381.15323999999993</v>
      </c>
      <c r="E174" s="59">
        <v>0</v>
      </c>
      <c r="F174" s="59">
        <v>595</v>
      </c>
      <c r="G174" s="179"/>
      <c r="H174" s="180"/>
      <c r="I174" s="70"/>
      <c r="L174" s="176"/>
      <c r="M174" s="176"/>
      <c r="N174" s="70"/>
    </row>
    <row r="175" spans="1:14" s="69" customFormat="1" ht="15.75" customHeight="1" x14ac:dyDescent="0.35">
      <c r="A175" s="67">
        <f t="shared" si="4"/>
        <v>7</v>
      </c>
      <c r="B175" s="67" t="s">
        <v>193</v>
      </c>
      <c r="C175" s="59" t="s">
        <v>189</v>
      </c>
      <c r="D175" s="59">
        <f t="shared" si="5"/>
        <v>381.15323999999993</v>
      </c>
      <c r="E175" s="59">
        <v>0</v>
      </c>
      <c r="F175" s="59">
        <v>595</v>
      </c>
      <c r="G175" s="179"/>
      <c r="H175" s="180"/>
      <c r="I175" s="70"/>
      <c r="L175" s="176"/>
      <c r="M175" s="176"/>
      <c r="N175" s="70"/>
    </row>
    <row r="176" spans="1:14" s="69" customFormat="1" ht="15.75" customHeight="1" x14ac:dyDescent="0.35">
      <c r="A176" s="67">
        <f t="shared" si="4"/>
        <v>8</v>
      </c>
      <c r="B176" s="67" t="s">
        <v>193</v>
      </c>
      <c r="C176" s="59" t="s">
        <v>189</v>
      </c>
      <c r="D176" s="59">
        <f t="shared" si="5"/>
        <v>381.15323999999993</v>
      </c>
      <c r="E176" s="59">
        <v>0</v>
      </c>
      <c r="F176" s="59">
        <v>595</v>
      </c>
      <c r="G176" s="179"/>
      <c r="H176" s="180"/>
      <c r="I176" s="70"/>
      <c r="L176" s="176"/>
      <c r="M176" s="176"/>
      <c r="N176" s="70"/>
    </row>
    <row r="177" spans="1:14" s="68" customFormat="1" x14ac:dyDescent="0.35">
      <c r="A177" s="67">
        <f t="shared" si="4"/>
        <v>9</v>
      </c>
      <c r="B177" s="67" t="s">
        <v>193</v>
      </c>
      <c r="C177" s="59" t="s">
        <v>192</v>
      </c>
      <c r="D177" s="59">
        <f>(16.7)*10.764</f>
        <v>179.75879999999998</v>
      </c>
      <c r="E177" s="59">
        <v>0</v>
      </c>
      <c r="F177" s="59">
        <v>300</v>
      </c>
      <c r="G177" s="179"/>
      <c r="H177" s="180"/>
      <c r="J177" s="38"/>
    </row>
    <row r="178" spans="1:14" s="68" customFormat="1" ht="15.75" customHeight="1" x14ac:dyDescent="0.35">
      <c r="A178" s="67">
        <f t="shared" si="4"/>
        <v>10</v>
      </c>
      <c r="B178" s="67" t="s">
        <v>194</v>
      </c>
      <c r="C178" s="59" t="s">
        <v>189</v>
      </c>
      <c r="D178" s="59">
        <f t="shared" si="5"/>
        <v>381.15323999999993</v>
      </c>
      <c r="E178" s="59">
        <v>0</v>
      </c>
      <c r="F178" s="59">
        <v>595</v>
      </c>
      <c r="G178" s="181"/>
      <c r="H178" s="182"/>
      <c r="I178" s="38"/>
      <c r="L178" s="114"/>
      <c r="M178" s="114"/>
      <c r="N178" s="38"/>
    </row>
    <row r="179" spans="1:14" s="68" customFormat="1" ht="15.75" customHeight="1" x14ac:dyDescent="0.35">
      <c r="A179" s="105" t="s">
        <v>224</v>
      </c>
      <c r="B179" s="106"/>
      <c r="C179" s="106"/>
      <c r="D179" s="106"/>
      <c r="E179" s="106"/>
      <c r="F179" s="106"/>
      <c r="G179" s="106"/>
      <c r="H179" s="107"/>
      <c r="I179" s="38"/>
      <c r="L179" s="114"/>
      <c r="M179" s="114"/>
      <c r="N179" s="38"/>
    </row>
    <row r="180" spans="1:14" s="68" customFormat="1" ht="15.75" customHeight="1" x14ac:dyDescent="0.35">
      <c r="A180" s="67">
        <v>1</v>
      </c>
      <c r="B180" s="67" t="s">
        <v>194</v>
      </c>
      <c r="C180" s="59" t="s">
        <v>189</v>
      </c>
      <c r="D180" s="59">
        <f>(35.41)*10.764</f>
        <v>381.15323999999993</v>
      </c>
      <c r="E180" s="59">
        <v>0</v>
      </c>
      <c r="F180" s="59">
        <v>595</v>
      </c>
      <c r="G180" s="177" t="str">
        <f>A179</f>
        <v>5th Floor For Residential</v>
      </c>
      <c r="H180" s="178"/>
      <c r="I180" s="38"/>
      <c r="L180" s="114"/>
      <c r="M180" s="114"/>
      <c r="N180" s="38"/>
    </row>
    <row r="181" spans="1:14" s="68" customFormat="1" ht="15.75" customHeight="1" x14ac:dyDescent="0.35">
      <c r="A181" s="67">
        <f t="shared" ref="A181:A189" si="6">A180+1</f>
        <v>2</v>
      </c>
      <c r="B181" s="67" t="s">
        <v>194</v>
      </c>
      <c r="C181" s="59" t="s">
        <v>189</v>
      </c>
      <c r="D181" s="59">
        <f>(35.41)*10.764</f>
        <v>381.15323999999993</v>
      </c>
      <c r="E181" s="59">
        <v>0</v>
      </c>
      <c r="F181" s="59">
        <v>595</v>
      </c>
      <c r="G181" s="179"/>
      <c r="H181" s="180"/>
      <c r="I181" s="38"/>
      <c r="L181" s="114"/>
      <c r="M181" s="114"/>
      <c r="N181" s="38"/>
    </row>
    <row r="182" spans="1:14" s="68" customFormat="1" ht="15.75" customHeight="1" x14ac:dyDescent="0.35">
      <c r="A182" s="67">
        <f t="shared" si="6"/>
        <v>3</v>
      </c>
      <c r="B182" s="67" t="s">
        <v>194</v>
      </c>
      <c r="C182" s="59" t="s">
        <v>189</v>
      </c>
      <c r="D182" s="59">
        <f>(35.41)*10.764</f>
        <v>381.15323999999993</v>
      </c>
      <c r="E182" s="59">
        <v>0</v>
      </c>
      <c r="F182" s="59">
        <v>595</v>
      </c>
      <c r="G182" s="179"/>
      <c r="H182" s="180"/>
      <c r="I182" s="38"/>
      <c r="L182" s="114"/>
      <c r="M182" s="114"/>
      <c r="N182" s="38"/>
    </row>
    <row r="183" spans="1:14" s="68" customFormat="1" ht="15.75" customHeight="1" x14ac:dyDescent="0.35">
      <c r="A183" s="67">
        <f t="shared" si="6"/>
        <v>4</v>
      </c>
      <c r="B183" s="67" t="s">
        <v>194</v>
      </c>
      <c r="C183" s="59" t="s">
        <v>189</v>
      </c>
      <c r="D183" s="59">
        <f>(35.41)*10.764</f>
        <v>381.15323999999993</v>
      </c>
      <c r="E183" s="59">
        <v>0</v>
      </c>
      <c r="F183" s="59">
        <v>595</v>
      </c>
      <c r="G183" s="179"/>
      <c r="H183" s="180"/>
      <c r="I183" s="38">
        <f>81+108+58</f>
        <v>247</v>
      </c>
      <c r="L183" s="114"/>
      <c r="M183" s="114"/>
      <c r="N183" s="38"/>
    </row>
    <row r="184" spans="1:14" s="68" customFormat="1" ht="15.75" customHeight="1" x14ac:dyDescent="0.35">
      <c r="A184" s="67">
        <v>5</v>
      </c>
      <c r="B184" s="67" t="s">
        <v>194</v>
      </c>
      <c r="C184" s="59" t="s">
        <v>189</v>
      </c>
      <c r="D184" s="59">
        <f>(35.41)*10.764</f>
        <v>381.15323999999993</v>
      </c>
      <c r="E184" s="59">
        <v>0</v>
      </c>
      <c r="F184" s="59">
        <v>595</v>
      </c>
      <c r="G184" s="179"/>
      <c r="H184" s="180"/>
      <c r="I184" s="38"/>
      <c r="L184" s="114"/>
      <c r="M184" s="114"/>
      <c r="N184" s="38"/>
    </row>
    <row r="185" spans="1:14" s="68" customFormat="1" ht="15.75" customHeight="1" x14ac:dyDescent="0.35">
      <c r="A185" s="67">
        <f t="shared" si="6"/>
        <v>6</v>
      </c>
      <c r="B185" s="67" t="s">
        <v>194</v>
      </c>
      <c r="C185" s="59" t="s">
        <v>189</v>
      </c>
      <c r="D185" s="59">
        <f t="shared" ref="D185:D187" si="7">(35.41)*10.764</f>
        <v>381.15323999999993</v>
      </c>
      <c r="E185" s="59">
        <v>0</v>
      </c>
      <c r="F185" s="59">
        <v>595</v>
      </c>
      <c r="G185" s="179"/>
      <c r="H185" s="180"/>
      <c r="I185" s="38"/>
      <c r="L185" s="114"/>
      <c r="M185" s="114"/>
      <c r="N185" s="38"/>
    </row>
    <row r="186" spans="1:14" s="68" customFormat="1" ht="15.75" customHeight="1" x14ac:dyDescent="0.35">
      <c r="A186" s="67">
        <f t="shared" si="6"/>
        <v>7</v>
      </c>
      <c r="B186" s="67" t="s">
        <v>193</v>
      </c>
      <c r="C186" s="59" t="s">
        <v>189</v>
      </c>
      <c r="D186" s="59">
        <f t="shared" si="7"/>
        <v>381.15323999999993</v>
      </c>
      <c r="E186" s="59">
        <v>0</v>
      </c>
      <c r="F186" s="59">
        <v>595</v>
      </c>
      <c r="G186" s="179"/>
      <c r="H186" s="180"/>
      <c r="I186" s="38"/>
      <c r="L186" s="114"/>
      <c r="M186" s="114"/>
      <c r="N186" s="38"/>
    </row>
    <row r="187" spans="1:14" s="68" customFormat="1" ht="15.75" customHeight="1" x14ac:dyDescent="0.35">
      <c r="A187" s="67">
        <f t="shared" si="6"/>
        <v>8</v>
      </c>
      <c r="B187" s="67" t="s">
        <v>193</v>
      </c>
      <c r="C187" s="59" t="s">
        <v>189</v>
      </c>
      <c r="D187" s="59">
        <f t="shared" si="7"/>
        <v>381.15323999999993</v>
      </c>
      <c r="E187" s="59">
        <v>0</v>
      </c>
      <c r="F187" s="59">
        <v>595</v>
      </c>
      <c r="G187" s="179"/>
      <c r="H187" s="180"/>
      <c r="I187" s="38"/>
      <c r="L187" s="114"/>
      <c r="M187" s="114"/>
      <c r="N187" s="38"/>
    </row>
    <row r="188" spans="1:14" s="68" customFormat="1" x14ac:dyDescent="0.35">
      <c r="A188" s="67">
        <f t="shared" si="6"/>
        <v>9</v>
      </c>
      <c r="B188" s="67" t="s">
        <v>193</v>
      </c>
      <c r="C188" s="59" t="s">
        <v>192</v>
      </c>
      <c r="D188" s="59">
        <f>(16.7)*10.764</f>
        <v>179.75879999999998</v>
      </c>
      <c r="E188" s="59">
        <v>0</v>
      </c>
      <c r="F188" s="59">
        <v>300</v>
      </c>
      <c r="G188" s="179"/>
      <c r="H188" s="180"/>
      <c r="J188" s="38"/>
    </row>
    <row r="189" spans="1:14" s="68" customFormat="1" ht="15.75" customHeight="1" x14ac:dyDescent="0.35">
      <c r="A189" s="67">
        <f t="shared" si="6"/>
        <v>10</v>
      </c>
      <c r="B189" s="67" t="s">
        <v>194</v>
      </c>
      <c r="C189" s="59" t="s">
        <v>189</v>
      </c>
      <c r="D189" s="59">
        <f>(35.41)*10.764</f>
        <v>381.15323999999993</v>
      </c>
      <c r="E189" s="59">
        <v>0</v>
      </c>
      <c r="F189" s="59">
        <v>595</v>
      </c>
      <c r="G189" s="181"/>
      <c r="H189" s="182"/>
      <c r="I189" s="38"/>
      <c r="L189" s="114"/>
      <c r="M189" s="114"/>
      <c r="N189" s="38"/>
    </row>
    <row r="190" spans="1:14" s="68" customFormat="1" ht="15.75" customHeight="1" x14ac:dyDescent="0.35">
      <c r="A190" s="105" t="s">
        <v>226</v>
      </c>
      <c r="B190" s="106"/>
      <c r="C190" s="106"/>
      <c r="D190" s="106"/>
      <c r="E190" s="106"/>
      <c r="F190" s="106"/>
      <c r="G190" s="106"/>
      <c r="H190" s="107"/>
      <c r="I190" s="38"/>
      <c r="L190" s="114"/>
      <c r="M190" s="114"/>
      <c r="N190" s="38"/>
    </row>
    <row r="191" spans="1:14" s="68" customFormat="1" ht="15.75" customHeight="1" x14ac:dyDescent="0.35">
      <c r="A191" s="67">
        <v>1</v>
      </c>
      <c r="B191" s="67" t="s">
        <v>194</v>
      </c>
      <c r="C191" s="59" t="s">
        <v>189</v>
      </c>
      <c r="D191" s="59">
        <f>(35.41)*10.764</f>
        <v>381.15323999999993</v>
      </c>
      <c r="E191" s="59">
        <v>0</v>
      </c>
      <c r="F191" s="59">
        <v>595</v>
      </c>
      <c r="G191" s="177" t="str">
        <f>A190</f>
        <v>6th Floor For Residential</v>
      </c>
      <c r="H191" s="178"/>
      <c r="I191" s="38"/>
      <c r="L191" s="114"/>
      <c r="M191" s="114"/>
      <c r="N191" s="38"/>
    </row>
    <row r="192" spans="1:14" s="68" customFormat="1" ht="15.75" customHeight="1" x14ac:dyDescent="0.35">
      <c r="A192" s="67">
        <f t="shared" ref="A192:A200" si="8">A191+1</f>
        <v>2</v>
      </c>
      <c r="B192" s="67" t="s">
        <v>194</v>
      </c>
      <c r="C192" s="59" t="s">
        <v>189</v>
      </c>
      <c r="D192" s="59">
        <f>(35.41)*10.764</f>
        <v>381.15323999999993</v>
      </c>
      <c r="E192" s="59">
        <v>0</v>
      </c>
      <c r="F192" s="59">
        <v>595</v>
      </c>
      <c r="G192" s="179"/>
      <c r="H192" s="180"/>
      <c r="I192" s="38"/>
      <c r="L192" s="114"/>
      <c r="M192" s="114"/>
      <c r="N192" s="38"/>
    </row>
    <row r="193" spans="1:14" s="68" customFormat="1" ht="15.75" customHeight="1" x14ac:dyDescent="0.35">
      <c r="A193" s="67">
        <f t="shared" si="8"/>
        <v>3</v>
      </c>
      <c r="B193" s="67" t="s">
        <v>194</v>
      </c>
      <c r="C193" s="59" t="s">
        <v>189</v>
      </c>
      <c r="D193" s="59">
        <f>(35.41)*10.764</f>
        <v>381.15323999999993</v>
      </c>
      <c r="E193" s="59">
        <v>0</v>
      </c>
      <c r="F193" s="59">
        <v>595</v>
      </c>
      <c r="G193" s="179"/>
      <c r="H193" s="180"/>
      <c r="I193" s="38"/>
      <c r="L193" s="114"/>
      <c r="M193" s="114"/>
      <c r="N193" s="38"/>
    </row>
    <row r="194" spans="1:14" s="68" customFormat="1" ht="15.75" customHeight="1" x14ac:dyDescent="0.35">
      <c r="A194" s="67">
        <f t="shared" si="8"/>
        <v>4</v>
      </c>
      <c r="B194" s="67" t="s">
        <v>194</v>
      </c>
      <c r="C194" s="59" t="s">
        <v>189</v>
      </c>
      <c r="D194" s="59">
        <f>(35.41)*10.764</f>
        <v>381.15323999999993</v>
      </c>
      <c r="E194" s="59">
        <v>0</v>
      </c>
      <c r="F194" s="59">
        <v>595</v>
      </c>
      <c r="G194" s="179"/>
      <c r="H194" s="180"/>
      <c r="I194" s="38">
        <f>81+108+58</f>
        <v>247</v>
      </c>
      <c r="L194" s="114"/>
      <c r="M194" s="114"/>
      <c r="N194" s="38"/>
    </row>
    <row r="195" spans="1:14" s="68" customFormat="1" ht="15.75" customHeight="1" x14ac:dyDescent="0.35">
      <c r="A195" s="67">
        <v>5</v>
      </c>
      <c r="B195" s="67" t="s">
        <v>194</v>
      </c>
      <c r="C195" s="59" t="s">
        <v>189</v>
      </c>
      <c r="D195" s="59">
        <f>(35.41)*10.764</f>
        <v>381.15323999999993</v>
      </c>
      <c r="E195" s="59">
        <v>0</v>
      </c>
      <c r="F195" s="59">
        <v>595</v>
      </c>
      <c r="G195" s="179"/>
      <c r="H195" s="180"/>
      <c r="I195" s="38"/>
      <c r="L195" s="114"/>
      <c r="M195" s="114"/>
      <c r="N195" s="38"/>
    </row>
    <row r="196" spans="1:14" s="68" customFormat="1" ht="15.75" customHeight="1" x14ac:dyDescent="0.35">
      <c r="A196" s="67">
        <f t="shared" si="8"/>
        <v>6</v>
      </c>
      <c r="B196" s="67" t="s">
        <v>194</v>
      </c>
      <c r="C196" s="59" t="s">
        <v>189</v>
      </c>
      <c r="D196" s="59">
        <f t="shared" ref="D196:D198" si="9">(35.41)*10.764</f>
        <v>381.15323999999993</v>
      </c>
      <c r="E196" s="59">
        <v>0</v>
      </c>
      <c r="F196" s="59">
        <v>595</v>
      </c>
      <c r="G196" s="179"/>
      <c r="H196" s="180"/>
      <c r="I196" s="38"/>
      <c r="L196" s="114"/>
      <c r="M196" s="114"/>
      <c r="N196" s="38"/>
    </row>
    <row r="197" spans="1:14" s="68" customFormat="1" ht="15.75" customHeight="1" x14ac:dyDescent="0.35">
      <c r="A197" s="67">
        <f t="shared" si="8"/>
        <v>7</v>
      </c>
      <c r="B197" s="67" t="s">
        <v>193</v>
      </c>
      <c r="C197" s="59" t="s">
        <v>189</v>
      </c>
      <c r="D197" s="59">
        <f t="shared" si="9"/>
        <v>381.15323999999993</v>
      </c>
      <c r="E197" s="59">
        <v>0</v>
      </c>
      <c r="F197" s="59">
        <v>595</v>
      </c>
      <c r="G197" s="179"/>
      <c r="H197" s="180"/>
      <c r="I197" s="38"/>
      <c r="L197" s="114"/>
      <c r="M197" s="114"/>
      <c r="N197" s="38"/>
    </row>
    <row r="198" spans="1:14" s="68" customFormat="1" ht="15.75" customHeight="1" x14ac:dyDescent="0.35">
      <c r="A198" s="67">
        <f t="shared" si="8"/>
        <v>8</v>
      </c>
      <c r="B198" s="67" t="s">
        <v>194</v>
      </c>
      <c r="C198" s="59" t="s">
        <v>189</v>
      </c>
      <c r="D198" s="59">
        <f t="shared" si="9"/>
        <v>381.15323999999993</v>
      </c>
      <c r="E198" s="59">
        <v>0</v>
      </c>
      <c r="F198" s="59">
        <v>595</v>
      </c>
      <c r="G198" s="179"/>
      <c r="H198" s="180"/>
      <c r="I198" s="38"/>
      <c r="L198" s="114"/>
      <c r="M198" s="114"/>
      <c r="N198" s="38"/>
    </row>
    <row r="199" spans="1:14" s="68" customFormat="1" x14ac:dyDescent="0.35">
      <c r="A199" s="67">
        <f t="shared" si="8"/>
        <v>9</v>
      </c>
      <c r="B199" s="67" t="s">
        <v>193</v>
      </c>
      <c r="C199" s="59" t="s">
        <v>192</v>
      </c>
      <c r="D199" s="59">
        <f>(16.7)*10.764</f>
        <v>179.75879999999998</v>
      </c>
      <c r="E199" s="59">
        <v>0</v>
      </c>
      <c r="F199" s="59">
        <v>300</v>
      </c>
      <c r="G199" s="179"/>
      <c r="H199" s="180"/>
      <c r="J199" s="38"/>
    </row>
    <row r="200" spans="1:14" s="68" customFormat="1" ht="15.75" customHeight="1" x14ac:dyDescent="0.35">
      <c r="A200" s="67">
        <f t="shared" si="8"/>
        <v>10</v>
      </c>
      <c r="B200" s="67" t="s">
        <v>194</v>
      </c>
      <c r="C200" s="59" t="s">
        <v>189</v>
      </c>
      <c r="D200" s="59">
        <f>(35.41)*10.764</f>
        <v>381.15323999999993</v>
      </c>
      <c r="E200" s="59">
        <v>0</v>
      </c>
      <c r="F200" s="59">
        <v>595</v>
      </c>
      <c r="G200" s="181"/>
      <c r="H200" s="182"/>
      <c r="I200" s="38"/>
      <c r="L200" s="114"/>
      <c r="M200" s="114"/>
      <c r="N200" s="38"/>
    </row>
    <row r="201" spans="1:14" s="68" customFormat="1" ht="15.75" customHeight="1" x14ac:dyDescent="0.35">
      <c r="A201" s="105" t="s">
        <v>228</v>
      </c>
      <c r="B201" s="106"/>
      <c r="C201" s="106"/>
      <c r="D201" s="106"/>
      <c r="E201" s="106"/>
      <c r="F201" s="106"/>
      <c r="G201" s="106"/>
      <c r="H201" s="107"/>
      <c r="I201" s="38"/>
      <c r="L201" s="114"/>
      <c r="M201" s="114"/>
      <c r="N201" s="38"/>
    </row>
    <row r="202" spans="1:14" s="68" customFormat="1" ht="15.75" customHeight="1" x14ac:dyDescent="0.35">
      <c r="A202" s="67">
        <v>1</v>
      </c>
      <c r="B202" s="67" t="s">
        <v>194</v>
      </c>
      <c r="C202" s="59" t="s">
        <v>189</v>
      </c>
      <c r="D202" s="59">
        <f>(35.41)*10.764</f>
        <v>381.15323999999993</v>
      </c>
      <c r="E202" s="59">
        <v>0</v>
      </c>
      <c r="F202" s="59">
        <v>595</v>
      </c>
      <c r="G202" s="177" t="str">
        <f>A201</f>
        <v>7th Floor For Residential</v>
      </c>
      <c r="H202" s="178"/>
      <c r="I202" s="38"/>
      <c r="L202" s="114"/>
      <c r="M202" s="114"/>
      <c r="N202" s="38"/>
    </row>
    <row r="203" spans="1:14" s="68" customFormat="1" ht="15.75" customHeight="1" x14ac:dyDescent="0.35">
      <c r="A203" s="67">
        <f t="shared" ref="A203:A211" si="10">A202+1</f>
        <v>2</v>
      </c>
      <c r="B203" s="67" t="s">
        <v>194</v>
      </c>
      <c r="C203" s="59" t="s">
        <v>189</v>
      </c>
      <c r="D203" s="59">
        <f>(35.41)*10.764</f>
        <v>381.15323999999993</v>
      </c>
      <c r="E203" s="59">
        <v>0</v>
      </c>
      <c r="F203" s="59">
        <v>595</v>
      </c>
      <c r="G203" s="179"/>
      <c r="H203" s="180"/>
      <c r="I203" s="38"/>
      <c r="L203" s="114"/>
      <c r="M203" s="114"/>
      <c r="N203" s="38"/>
    </row>
    <row r="204" spans="1:14" s="68" customFormat="1" ht="15.75" customHeight="1" x14ac:dyDescent="0.35">
      <c r="A204" s="67">
        <f t="shared" si="10"/>
        <v>3</v>
      </c>
      <c r="B204" s="67" t="s">
        <v>194</v>
      </c>
      <c r="C204" s="59" t="s">
        <v>189</v>
      </c>
      <c r="D204" s="59">
        <f>(35.41)*10.764</f>
        <v>381.15323999999993</v>
      </c>
      <c r="E204" s="59">
        <v>0</v>
      </c>
      <c r="F204" s="59">
        <v>595</v>
      </c>
      <c r="G204" s="179"/>
      <c r="H204" s="180"/>
      <c r="I204" s="38"/>
      <c r="L204" s="114"/>
      <c r="M204" s="114"/>
      <c r="N204" s="38"/>
    </row>
    <row r="205" spans="1:14" s="68" customFormat="1" ht="15.75" customHeight="1" x14ac:dyDescent="0.35">
      <c r="A205" s="67">
        <f t="shared" si="10"/>
        <v>4</v>
      </c>
      <c r="B205" s="67" t="s">
        <v>194</v>
      </c>
      <c r="C205" s="59" t="s">
        <v>189</v>
      </c>
      <c r="D205" s="59">
        <f>(35.41)*10.764</f>
        <v>381.15323999999993</v>
      </c>
      <c r="E205" s="59">
        <v>0</v>
      </c>
      <c r="F205" s="59">
        <v>595</v>
      </c>
      <c r="G205" s="179"/>
      <c r="H205" s="180"/>
      <c r="I205" s="38">
        <f>81+108+58</f>
        <v>247</v>
      </c>
      <c r="L205" s="114"/>
      <c r="M205" s="114"/>
      <c r="N205" s="38"/>
    </row>
    <row r="206" spans="1:14" s="68" customFormat="1" ht="15.75" customHeight="1" x14ac:dyDescent="0.35">
      <c r="A206" s="67">
        <v>5</v>
      </c>
      <c r="B206" s="67" t="s">
        <v>194</v>
      </c>
      <c r="C206" s="59" t="s">
        <v>189</v>
      </c>
      <c r="D206" s="59">
        <f>(35.41)*10.764</f>
        <v>381.15323999999993</v>
      </c>
      <c r="E206" s="59">
        <v>0</v>
      </c>
      <c r="F206" s="59">
        <v>595</v>
      </c>
      <c r="G206" s="179"/>
      <c r="H206" s="180"/>
      <c r="I206" s="38"/>
      <c r="L206" s="114"/>
      <c r="M206" s="114"/>
      <c r="N206" s="38"/>
    </row>
    <row r="207" spans="1:14" s="68" customFormat="1" ht="15.75" customHeight="1" x14ac:dyDescent="0.35">
      <c r="A207" s="67">
        <f t="shared" si="10"/>
        <v>6</v>
      </c>
      <c r="B207" s="67" t="s">
        <v>194</v>
      </c>
      <c r="C207" s="59" t="s">
        <v>189</v>
      </c>
      <c r="D207" s="59">
        <f t="shared" ref="D207:D209" si="11">(35.41)*10.764</f>
        <v>381.15323999999993</v>
      </c>
      <c r="E207" s="59">
        <v>0</v>
      </c>
      <c r="F207" s="59">
        <v>595</v>
      </c>
      <c r="G207" s="179"/>
      <c r="H207" s="180"/>
      <c r="I207" s="38"/>
      <c r="L207" s="114"/>
      <c r="M207" s="114"/>
      <c r="N207" s="38"/>
    </row>
    <row r="208" spans="1:14" s="68" customFormat="1" ht="15.75" customHeight="1" x14ac:dyDescent="0.35">
      <c r="A208" s="67">
        <f t="shared" si="10"/>
        <v>7</v>
      </c>
      <c r="B208" s="67" t="s">
        <v>194</v>
      </c>
      <c r="C208" s="59" t="s">
        <v>189</v>
      </c>
      <c r="D208" s="59">
        <f t="shared" si="11"/>
        <v>381.15323999999993</v>
      </c>
      <c r="E208" s="59">
        <v>0</v>
      </c>
      <c r="F208" s="59">
        <v>595</v>
      </c>
      <c r="G208" s="179"/>
      <c r="H208" s="180"/>
      <c r="I208" s="38"/>
      <c r="L208" s="114"/>
      <c r="M208" s="114"/>
      <c r="N208" s="38"/>
    </row>
    <row r="209" spans="1:14" s="68" customFormat="1" ht="15.75" customHeight="1" x14ac:dyDescent="0.35">
      <c r="A209" s="67">
        <f t="shared" si="10"/>
        <v>8</v>
      </c>
      <c r="B209" s="67" t="s">
        <v>193</v>
      </c>
      <c r="C209" s="59" t="s">
        <v>189</v>
      </c>
      <c r="D209" s="59">
        <f t="shared" si="11"/>
        <v>381.15323999999993</v>
      </c>
      <c r="E209" s="59">
        <v>0</v>
      </c>
      <c r="F209" s="59">
        <v>595</v>
      </c>
      <c r="G209" s="179"/>
      <c r="H209" s="180"/>
      <c r="I209" s="38"/>
      <c r="L209" s="114"/>
      <c r="M209" s="114"/>
      <c r="N209" s="38"/>
    </row>
    <row r="210" spans="1:14" s="69" customFormat="1" x14ac:dyDescent="0.35">
      <c r="A210" s="67">
        <f t="shared" si="10"/>
        <v>9</v>
      </c>
      <c r="B210" s="67" t="s">
        <v>193</v>
      </c>
      <c r="C210" s="59" t="s">
        <v>192</v>
      </c>
      <c r="D210" s="59">
        <f>(16.7)*10.764</f>
        <v>179.75879999999998</v>
      </c>
      <c r="E210" s="59">
        <v>0</v>
      </c>
      <c r="F210" s="59">
        <v>300</v>
      </c>
      <c r="G210" s="179"/>
      <c r="H210" s="180"/>
      <c r="J210" s="70"/>
    </row>
    <row r="211" spans="1:14" s="69" customFormat="1" ht="15.75" customHeight="1" x14ac:dyDescent="0.35">
      <c r="A211" s="67">
        <f t="shared" si="10"/>
        <v>10</v>
      </c>
      <c r="B211" s="67" t="s">
        <v>194</v>
      </c>
      <c r="C211" s="59" t="s">
        <v>189</v>
      </c>
      <c r="D211" s="59">
        <f>(35.41)*10.764</f>
        <v>381.15323999999993</v>
      </c>
      <c r="E211" s="59">
        <v>0</v>
      </c>
      <c r="F211" s="59">
        <v>595</v>
      </c>
      <c r="G211" s="181"/>
      <c r="H211" s="182"/>
      <c r="I211" s="70"/>
      <c r="L211" s="176"/>
      <c r="M211" s="176"/>
      <c r="N211" s="70"/>
    </row>
    <row r="212" spans="1:14" s="69" customFormat="1" ht="15.75" customHeight="1" x14ac:dyDescent="0.35">
      <c r="A212" s="105" t="s">
        <v>196</v>
      </c>
      <c r="B212" s="106"/>
      <c r="C212" s="106"/>
      <c r="D212" s="106"/>
      <c r="E212" s="106"/>
      <c r="F212" s="106"/>
      <c r="G212" s="106"/>
      <c r="H212" s="107"/>
      <c r="I212" s="70"/>
      <c r="L212" s="176"/>
      <c r="M212" s="176"/>
      <c r="N212" s="70"/>
    </row>
    <row r="213" spans="1:14" s="69" customFormat="1" ht="15.75" customHeight="1" x14ac:dyDescent="0.35">
      <c r="A213" s="67">
        <v>1</v>
      </c>
      <c r="B213" s="67" t="s">
        <v>194</v>
      </c>
      <c r="C213" s="59" t="s">
        <v>189</v>
      </c>
      <c r="D213" s="59">
        <f>(35.41)*10.764</f>
        <v>381.15323999999993</v>
      </c>
      <c r="E213" s="59">
        <v>0</v>
      </c>
      <c r="F213" s="59">
        <v>595</v>
      </c>
      <c r="G213" s="177" t="str">
        <f>A212</f>
        <v>8th Floor (Part Refuge Area)</v>
      </c>
      <c r="H213" s="178"/>
      <c r="I213" s="70"/>
      <c r="L213" s="176"/>
      <c r="M213" s="176"/>
      <c r="N213" s="70"/>
    </row>
    <row r="214" spans="1:14" s="69" customFormat="1" ht="15.75" customHeight="1" x14ac:dyDescent="0.35">
      <c r="A214" s="67">
        <f t="shared" ref="A214:A222" si="12">A213+1</f>
        <v>2</v>
      </c>
      <c r="B214" s="67" t="s">
        <v>194</v>
      </c>
      <c r="C214" s="59" t="s">
        <v>189</v>
      </c>
      <c r="D214" s="59">
        <f t="shared" ref="D214:D222" si="13">(35.41)*10.764</f>
        <v>381.15323999999993</v>
      </c>
      <c r="E214" s="59">
        <v>0</v>
      </c>
      <c r="F214" s="59">
        <v>595</v>
      </c>
      <c r="G214" s="179"/>
      <c r="H214" s="180"/>
      <c r="I214" s="70"/>
      <c r="L214" s="176"/>
      <c r="M214" s="176"/>
      <c r="N214" s="70"/>
    </row>
    <row r="215" spans="1:14" s="69" customFormat="1" ht="15.75" customHeight="1" x14ac:dyDescent="0.35">
      <c r="A215" s="67">
        <f t="shared" si="12"/>
        <v>3</v>
      </c>
      <c r="B215" s="67" t="s">
        <v>195</v>
      </c>
      <c r="C215" s="108" t="s">
        <v>197</v>
      </c>
      <c r="D215" s="109"/>
      <c r="E215" s="109"/>
      <c r="F215" s="110"/>
      <c r="G215" s="179"/>
      <c r="H215" s="180"/>
      <c r="I215" s="70"/>
      <c r="L215" s="176"/>
      <c r="M215" s="176"/>
      <c r="N215" s="70"/>
    </row>
    <row r="216" spans="1:14" s="69" customFormat="1" ht="15.75" customHeight="1" x14ac:dyDescent="0.35">
      <c r="A216" s="67">
        <f t="shared" si="12"/>
        <v>4</v>
      </c>
      <c r="B216" s="67" t="s">
        <v>195</v>
      </c>
      <c r="C216" s="108" t="s">
        <v>197</v>
      </c>
      <c r="D216" s="109"/>
      <c r="E216" s="109"/>
      <c r="F216" s="110"/>
      <c r="G216" s="179"/>
      <c r="H216" s="180"/>
      <c r="I216" s="70"/>
      <c r="L216" s="176"/>
      <c r="M216" s="176"/>
      <c r="N216" s="70"/>
    </row>
    <row r="217" spans="1:14" s="69" customFormat="1" ht="15.75" customHeight="1" x14ac:dyDescent="0.35">
      <c r="A217" s="67">
        <v>5</v>
      </c>
      <c r="B217" s="67" t="s">
        <v>195</v>
      </c>
      <c r="C217" s="108" t="s">
        <v>197</v>
      </c>
      <c r="D217" s="109"/>
      <c r="E217" s="109"/>
      <c r="F217" s="110"/>
      <c r="G217" s="179"/>
      <c r="H217" s="180"/>
      <c r="I217" s="70"/>
      <c r="L217" s="176"/>
      <c r="M217" s="176"/>
      <c r="N217" s="70"/>
    </row>
    <row r="218" spans="1:14" s="69" customFormat="1" ht="15.75" customHeight="1" x14ac:dyDescent="0.35">
      <c r="A218" s="67">
        <f t="shared" si="12"/>
        <v>6</v>
      </c>
      <c r="B218" s="67" t="s">
        <v>194</v>
      </c>
      <c r="C218" s="59" t="s">
        <v>189</v>
      </c>
      <c r="D218" s="59">
        <f t="shared" si="13"/>
        <v>381.15323999999993</v>
      </c>
      <c r="E218" s="59">
        <v>0</v>
      </c>
      <c r="F218" s="59">
        <v>595</v>
      </c>
      <c r="G218" s="179"/>
      <c r="H218" s="180"/>
      <c r="I218" s="70"/>
      <c r="L218" s="176"/>
      <c r="M218" s="176"/>
      <c r="N218" s="70"/>
    </row>
    <row r="219" spans="1:14" s="69" customFormat="1" ht="15.75" customHeight="1" x14ac:dyDescent="0.35">
      <c r="A219" s="67">
        <f t="shared" si="12"/>
        <v>7</v>
      </c>
      <c r="B219" s="67" t="s">
        <v>194</v>
      </c>
      <c r="C219" s="59" t="s">
        <v>189</v>
      </c>
      <c r="D219" s="59">
        <f t="shared" si="13"/>
        <v>381.15323999999993</v>
      </c>
      <c r="E219" s="59">
        <v>0</v>
      </c>
      <c r="F219" s="59">
        <v>595</v>
      </c>
      <c r="G219" s="179"/>
      <c r="H219" s="180"/>
      <c r="I219" s="70"/>
      <c r="L219" s="176"/>
      <c r="M219" s="176"/>
      <c r="N219" s="70"/>
    </row>
    <row r="220" spans="1:14" s="69" customFormat="1" ht="15.75" customHeight="1" x14ac:dyDescent="0.35">
      <c r="A220" s="67">
        <f t="shared" si="12"/>
        <v>8</v>
      </c>
      <c r="B220" s="67" t="s">
        <v>194</v>
      </c>
      <c r="C220" s="59" t="s">
        <v>189</v>
      </c>
      <c r="D220" s="59">
        <f t="shared" si="13"/>
        <v>381.15323999999993</v>
      </c>
      <c r="E220" s="59">
        <v>0</v>
      </c>
      <c r="F220" s="59">
        <v>595</v>
      </c>
      <c r="G220" s="179"/>
      <c r="H220" s="180"/>
      <c r="I220" s="70"/>
      <c r="L220" s="176"/>
      <c r="M220" s="176"/>
      <c r="N220" s="70"/>
    </row>
    <row r="221" spans="1:14" s="69" customFormat="1" x14ac:dyDescent="0.35">
      <c r="A221" s="67">
        <f t="shared" si="12"/>
        <v>9</v>
      </c>
      <c r="B221" s="67" t="s">
        <v>193</v>
      </c>
      <c r="C221" s="59" t="s">
        <v>192</v>
      </c>
      <c r="D221" s="59">
        <f>(16.7)*10.764</f>
        <v>179.75879999999998</v>
      </c>
      <c r="E221" s="59">
        <v>0</v>
      </c>
      <c r="F221" s="59">
        <v>300</v>
      </c>
      <c r="G221" s="179"/>
      <c r="H221" s="180"/>
      <c r="J221" s="70"/>
    </row>
    <row r="222" spans="1:14" s="69" customFormat="1" ht="15.75" customHeight="1" x14ac:dyDescent="0.35">
      <c r="A222" s="67">
        <f t="shared" si="12"/>
        <v>10</v>
      </c>
      <c r="B222" s="67" t="s">
        <v>194</v>
      </c>
      <c r="C222" s="59" t="s">
        <v>189</v>
      </c>
      <c r="D222" s="59">
        <f t="shared" si="13"/>
        <v>381.15323999999993</v>
      </c>
      <c r="E222" s="59">
        <v>0</v>
      </c>
      <c r="F222" s="59">
        <v>595</v>
      </c>
      <c r="G222" s="181"/>
      <c r="H222" s="182"/>
      <c r="I222" s="70"/>
      <c r="L222" s="176"/>
      <c r="M222" s="176"/>
      <c r="N222" s="70"/>
    </row>
    <row r="223" spans="1:14" s="69" customFormat="1" ht="15.75" customHeight="1" x14ac:dyDescent="0.35">
      <c r="A223" s="105" t="s">
        <v>230</v>
      </c>
      <c r="B223" s="106"/>
      <c r="C223" s="106"/>
      <c r="D223" s="106"/>
      <c r="E223" s="106"/>
      <c r="F223" s="106"/>
      <c r="G223" s="106"/>
      <c r="H223" s="107"/>
      <c r="I223" s="70"/>
      <c r="L223" s="176"/>
      <c r="M223" s="176"/>
      <c r="N223" s="70"/>
    </row>
    <row r="224" spans="1:14" s="69" customFormat="1" ht="15.75" customHeight="1" x14ac:dyDescent="0.35">
      <c r="A224" s="67">
        <v>1</v>
      </c>
      <c r="B224" s="67" t="s">
        <v>193</v>
      </c>
      <c r="C224" s="59" t="s">
        <v>189</v>
      </c>
      <c r="D224" s="59">
        <f>(35.41)*10.764</f>
        <v>381.15323999999993</v>
      </c>
      <c r="E224" s="59">
        <v>0</v>
      </c>
      <c r="F224" s="59">
        <v>595</v>
      </c>
      <c r="G224" s="177" t="str">
        <f>A223</f>
        <v>9th &amp; 10th Floor</v>
      </c>
      <c r="H224" s="178"/>
      <c r="I224" s="70"/>
      <c r="L224" s="176"/>
      <c r="M224" s="176"/>
      <c r="N224" s="70"/>
    </row>
    <row r="225" spans="1:14" s="69" customFormat="1" ht="15.75" customHeight="1" x14ac:dyDescent="0.35">
      <c r="A225" s="67">
        <f t="shared" ref="A225:A233" si="14">A224+1</f>
        <v>2</v>
      </c>
      <c r="B225" s="67" t="s">
        <v>193</v>
      </c>
      <c r="C225" s="59" t="s">
        <v>189</v>
      </c>
      <c r="D225" s="59">
        <f t="shared" ref="D225:D233" si="15">(35.41)*10.764</f>
        <v>381.15323999999993</v>
      </c>
      <c r="E225" s="59">
        <v>0</v>
      </c>
      <c r="F225" s="59">
        <v>595</v>
      </c>
      <c r="G225" s="179"/>
      <c r="H225" s="180"/>
      <c r="I225" s="70"/>
      <c r="L225" s="176"/>
      <c r="M225" s="176"/>
      <c r="N225" s="70"/>
    </row>
    <row r="226" spans="1:14" s="69" customFormat="1" ht="15.75" customHeight="1" x14ac:dyDescent="0.35">
      <c r="A226" s="67">
        <f t="shared" si="14"/>
        <v>3</v>
      </c>
      <c r="B226" s="67" t="s">
        <v>193</v>
      </c>
      <c r="C226" s="59" t="s">
        <v>189</v>
      </c>
      <c r="D226" s="59">
        <f t="shared" si="15"/>
        <v>381.15323999999993</v>
      </c>
      <c r="E226" s="59">
        <v>0</v>
      </c>
      <c r="F226" s="59">
        <v>595</v>
      </c>
      <c r="G226" s="179"/>
      <c r="H226" s="180"/>
      <c r="I226" s="70"/>
      <c r="L226" s="176"/>
      <c r="M226" s="176"/>
      <c r="N226" s="70"/>
    </row>
    <row r="227" spans="1:14" s="69" customFormat="1" ht="15.75" customHeight="1" x14ac:dyDescent="0.35">
      <c r="A227" s="67">
        <f t="shared" si="14"/>
        <v>4</v>
      </c>
      <c r="B227" s="67" t="s">
        <v>193</v>
      </c>
      <c r="C227" s="59" t="s">
        <v>189</v>
      </c>
      <c r="D227" s="59">
        <f t="shared" si="15"/>
        <v>381.15323999999993</v>
      </c>
      <c r="E227" s="59">
        <v>0</v>
      </c>
      <c r="F227" s="59">
        <v>595</v>
      </c>
      <c r="G227" s="179"/>
      <c r="H227" s="180"/>
      <c r="I227" s="70"/>
      <c r="L227" s="176"/>
      <c r="M227" s="176"/>
      <c r="N227" s="70"/>
    </row>
    <row r="228" spans="1:14" s="69" customFormat="1" ht="15.75" customHeight="1" x14ac:dyDescent="0.35">
      <c r="A228" s="67">
        <v>5</v>
      </c>
      <c r="B228" s="67" t="s">
        <v>193</v>
      </c>
      <c r="C228" s="59" t="s">
        <v>189</v>
      </c>
      <c r="D228" s="59">
        <f t="shared" si="15"/>
        <v>381.15323999999993</v>
      </c>
      <c r="E228" s="59">
        <v>0</v>
      </c>
      <c r="F228" s="59">
        <v>595</v>
      </c>
      <c r="G228" s="179"/>
      <c r="H228" s="180"/>
      <c r="I228" s="70"/>
      <c r="L228" s="176"/>
      <c r="M228" s="176"/>
      <c r="N228" s="70"/>
    </row>
    <row r="229" spans="1:14" s="69" customFormat="1" ht="15.75" customHeight="1" x14ac:dyDescent="0.35">
      <c r="A229" s="67">
        <f t="shared" si="14"/>
        <v>6</v>
      </c>
      <c r="B229" s="67" t="s">
        <v>194</v>
      </c>
      <c r="C229" s="59" t="s">
        <v>189</v>
      </c>
      <c r="D229" s="59">
        <f t="shared" si="15"/>
        <v>381.15323999999993</v>
      </c>
      <c r="E229" s="59">
        <v>0</v>
      </c>
      <c r="F229" s="59">
        <v>595</v>
      </c>
      <c r="G229" s="179"/>
      <c r="H229" s="180"/>
      <c r="I229" s="70"/>
      <c r="L229" s="176"/>
      <c r="M229" s="176"/>
      <c r="N229" s="70"/>
    </row>
    <row r="230" spans="1:14" s="69" customFormat="1" ht="15.75" customHeight="1" x14ac:dyDescent="0.35">
      <c r="A230" s="67">
        <f t="shared" si="14"/>
        <v>7</v>
      </c>
      <c r="B230" s="67" t="s">
        <v>194</v>
      </c>
      <c r="C230" s="59" t="s">
        <v>189</v>
      </c>
      <c r="D230" s="59">
        <f t="shared" si="15"/>
        <v>381.15323999999993</v>
      </c>
      <c r="E230" s="59">
        <v>0</v>
      </c>
      <c r="F230" s="59">
        <v>595</v>
      </c>
      <c r="G230" s="179"/>
      <c r="H230" s="180"/>
      <c r="I230" s="70"/>
      <c r="L230" s="176"/>
      <c r="M230" s="176"/>
      <c r="N230" s="70"/>
    </row>
    <row r="231" spans="1:14" s="69" customFormat="1" ht="15.75" customHeight="1" x14ac:dyDescent="0.35">
      <c r="A231" s="67">
        <f t="shared" si="14"/>
        <v>8</v>
      </c>
      <c r="B231" s="67" t="s">
        <v>194</v>
      </c>
      <c r="C231" s="59" t="s">
        <v>189</v>
      </c>
      <c r="D231" s="59">
        <f t="shared" si="15"/>
        <v>381.15323999999993</v>
      </c>
      <c r="E231" s="59">
        <v>0</v>
      </c>
      <c r="F231" s="59">
        <v>595</v>
      </c>
      <c r="G231" s="179"/>
      <c r="H231" s="180"/>
      <c r="I231" s="70"/>
      <c r="L231" s="176"/>
      <c r="M231" s="176"/>
      <c r="N231" s="70"/>
    </row>
    <row r="232" spans="1:14" s="69" customFormat="1" x14ac:dyDescent="0.35">
      <c r="A232" s="67">
        <f t="shared" si="14"/>
        <v>9</v>
      </c>
      <c r="B232" s="67" t="s">
        <v>193</v>
      </c>
      <c r="C232" s="59" t="s">
        <v>192</v>
      </c>
      <c r="D232" s="59">
        <f>(16.7)*10.764</f>
        <v>179.75879999999998</v>
      </c>
      <c r="E232" s="59">
        <v>0</v>
      </c>
      <c r="F232" s="59">
        <v>300</v>
      </c>
      <c r="G232" s="179"/>
      <c r="H232" s="180"/>
      <c r="J232" s="70"/>
    </row>
    <row r="233" spans="1:14" s="69" customFormat="1" ht="15.75" customHeight="1" x14ac:dyDescent="0.35">
      <c r="A233" s="67">
        <f t="shared" si="14"/>
        <v>10</v>
      </c>
      <c r="B233" s="67" t="s">
        <v>194</v>
      </c>
      <c r="C233" s="59" t="s">
        <v>189</v>
      </c>
      <c r="D233" s="59">
        <f t="shared" si="15"/>
        <v>381.15323999999993</v>
      </c>
      <c r="E233" s="59">
        <v>0</v>
      </c>
      <c r="F233" s="59">
        <v>595</v>
      </c>
      <c r="G233" s="181"/>
      <c r="H233" s="182"/>
      <c r="I233" s="70"/>
      <c r="L233" s="176"/>
      <c r="M233" s="176"/>
      <c r="N233" s="70"/>
    </row>
    <row r="234" spans="1:14" s="69" customFormat="1" ht="15.75" customHeight="1" x14ac:dyDescent="0.35">
      <c r="A234" s="105" t="s">
        <v>231</v>
      </c>
      <c r="B234" s="106"/>
      <c r="C234" s="106"/>
      <c r="D234" s="106"/>
      <c r="E234" s="106"/>
      <c r="F234" s="106"/>
      <c r="G234" s="106"/>
      <c r="H234" s="107"/>
      <c r="I234" s="70"/>
      <c r="L234" s="176"/>
      <c r="M234" s="176"/>
      <c r="N234" s="70"/>
    </row>
    <row r="235" spans="1:14" s="69" customFormat="1" ht="15.75" customHeight="1" x14ac:dyDescent="0.35">
      <c r="A235" s="67">
        <v>1</v>
      </c>
      <c r="B235" s="67" t="s">
        <v>194</v>
      </c>
      <c r="C235" s="59" t="s">
        <v>189</v>
      </c>
      <c r="D235" s="59">
        <f>(35.41)*10.764</f>
        <v>381.15323999999993</v>
      </c>
      <c r="E235" s="59">
        <v>0</v>
      </c>
      <c r="F235" s="59">
        <v>595</v>
      </c>
      <c r="G235" s="177" t="str">
        <f>A234</f>
        <v>11th Floor</v>
      </c>
      <c r="H235" s="178"/>
      <c r="I235" s="70"/>
      <c r="L235" s="176"/>
      <c r="M235" s="176"/>
      <c r="N235" s="70"/>
    </row>
    <row r="236" spans="1:14" s="69" customFormat="1" ht="15.75" customHeight="1" x14ac:dyDescent="0.35">
      <c r="A236" s="67">
        <f t="shared" ref="A236:A244" si="16">A235+1</f>
        <v>2</v>
      </c>
      <c r="B236" s="67" t="s">
        <v>194</v>
      </c>
      <c r="C236" s="59" t="s">
        <v>189</v>
      </c>
      <c r="D236" s="59">
        <f t="shared" ref="D236:D244" si="17">(35.41)*10.764</f>
        <v>381.15323999999993</v>
      </c>
      <c r="E236" s="59">
        <v>0</v>
      </c>
      <c r="F236" s="59">
        <v>595</v>
      </c>
      <c r="G236" s="179"/>
      <c r="H236" s="180"/>
      <c r="I236" s="70"/>
      <c r="L236" s="176"/>
      <c r="M236" s="176"/>
      <c r="N236" s="70"/>
    </row>
    <row r="237" spans="1:14" s="69" customFormat="1" ht="15.75" customHeight="1" x14ac:dyDescent="0.35">
      <c r="A237" s="67">
        <f t="shared" si="16"/>
        <v>3</v>
      </c>
      <c r="B237" s="67" t="s">
        <v>194</v>
      </c>
      <c r="C237" s="59" t="s">
        <v>189</v>
      </c>
      <c r="D237" s="59">
        <f t="shared" si="17"/>
        <v>381.15323999999993</v>
      </c>
      <c r="E237" s="59">
        <v>0</v>
      </c>
      <c r="F237" s="59">
        <v>595</v>
      </c>
      <c r="G237" s="179"/>
      <c r="H237" s="180"/>
      <c r="I237" s="70"/>
      <c r="L237" s="176"/>
      <c r="M237" s="176"/>
      <c r="N237" s="70"/>
    </row>
    <row r="238" spans="1:14" s="69" customFormat="1" ht="15.75" customHeight="1" x14ac:dyDescent="0.35">
      <c r="A238" s="67">
        <f t="shared" si="16"/>
        <v>4</v>
      </c>
      <c r="B238" s="67" t="s">
        <v>194</v>
      </c>
      <c r="C238" s="59" t="s">
        <v>189</v>
      </c>
      <c r="D238" s="59">
        <f t="shared" si="17"/>
        <v>381.15323999999993</v>
      </c>
      <c r="E238" s="59">
        <v>0</v>
      </c>
      <c r="F238" s="59">
        <v>595</v>
      </c>
      <c r="G238" s="179"/>
      <c r="H238" s="180"/>
      <c r="I238" s="70"/>
      <c r="L238" s="176"/>
      <c r="M238" s="176"/>
      <c r="N238" s="70"/>
    </row>
    <row r="239" spans="1:14" s="69" customFormat="1" ht="15.75" customHeight="1" x14ac:dyDescent="0.35">
      <c r="A239" s="67">
        <v>5</v>
      </c>
      <c r="B239" s="67" t="s">
        <v>194</v>
      </c>
      <c r="C239" s="59" t="s">
        <v>189</v>
      </c>
      <c r="D239" s="59">
        <f t="shared" si="17"/>
        <v>381.15323999999993</v>
      </c>
      <c r="E239" s="59">
        <v>0</v>
      </c>
      <c r="F239" s="59">
        <v>595</v>
      </c>
      <c r="G239" s="179"/>
      <c r="H239" s="180"/>
      <c r="I239" s="70"/>
      <c r="L239" s="176"/>
      <c r="M239" s="176"/>
      <c r="N239" s="70"/>
    </row>
    <row r="240" spans="1:14" s="69" customFormat="1" ht="15.75" customHeight="1" x14ac:dyDescent="0.35">
      <c r="A240" s="67">
        <f t="shared" si="16"/>
        <v>6</v>
      </c>
      <c r="B240" s="67" t="s">
        <v>194</v>
      </c>
      <c r="C240" s="59" t="s">
        <v>189</v>
      </c>
      <c r="D240" s="59">
        <f t="shared" si="17"/>
        <v>381.15323999999993</v>
      </c>
      <c r="E240" s="59">
        <v>0</v>
      </c>
      <c r="F240" s="59">
        <v>595</v>
      </c>
      <c r="G240" s="179"/>
      <c r="H240" s="180"/>
      <c r="I240" s="70"/>
      <c r="L240" s="176"/>
      <c r="M240" s="176"/>
      <c r="N240" s="70"/>
    </row>
    <row r="241" spans="1:14" s="69" customFormat="1" ht="15.75" customHeight="1" x14ac:dyDescent="0.35">
      <c r="A241" s="67">
        <f t="shared" si="16"/>
        <v>7</v>
      </c>
      <c r="B241" s="67" t="s">
        <v>194</v>
      </c>
      <c r="C241" s="59" t="s">
        <v>189</v>
      </c>
      <c r="D241" s="59">
        <f t="shared" si="17"/>
        <v>381.15323999999993</v>
      </c>
      <c r="E241" s="59">
        <v>0</v>
      </c>
      <c r="F241" s="59">
        <v>595</v>
      </c>
      <c r="G241" s="179"/>
      <c r="H241" s="180"/>
      <c r="I241" s="70"/>
      <c r="L241" s="176"/>
      <c r="M241" s="176"/>
      <c r="N241" s="70"/>
    </row>
    <row r="242" spans="1:14" s="69" customFormat="1" ht="15.75" customHeight="1" x14ac:dyDescent="0.35">
      <c r="A242" s="67">
        <f t="shared" si="16"/>
        <v>8</v>
      </c>
      <c r="B242" s="67" t="s">
        <v>194</v>
      </c>
      <c r="C242" s="59" t="s">
        <v>189</v>
      </c>
      <c r="D242" s="59">
        <f t="shared" si="17"/>
        <v>381.15323999999993</v>
      </c>
      <c r="E242" s="59">
        <v>0</v>
      </c>
      <c r="F242" s="59">
        <v>595</v>
      </c>
      <c r="G242" s="179"/>
      <c r="H242" s="180"/>
      <c r="I242" s="70"/>
      <c r="L242" s="176"/>
      <c r="M242" s="176"/>
      <c r="N242" s="70"/>
    </row>
    <row r="243" spans="1:14" s="69" customFormat="1" x14ac:dyDescent="0.35">
      <c r="A243" s="67">
        <f t="shared" si="16"/>
        <v>9</v>
      </c>
      <c r="B243" s="67" t="s">
        <v>193</v>
      </c>
      <c r="C243" s="59" t="s">
        <v>192</v>
      </c>
      <c r="D243" s="59">
        <f>(16.7)*10.764</f>
        <v>179.75879999999998</v>
      </c>
      <c r="E243" s="59">
        <v>0</v>
      </c>
      <c r="F243" s="59">
        <v>300</v>
      </c>
      <c r="G243" s="179"/>
      <c r="H243" s="180"/>
      <c r="J243" s="70"/>
    </row>
    <row r="244" spans="1:14" s="69" customFormat="1" x14ac:dyDescent="0.35">
      <c r="A244" s="67">
        <f t="shared" si="16"/>
        <v>10</v>
      </c>
      <c r="B244" s="67" t="s">
        <v>194</v>
      </c>
      <c r="C244" s="59" t="s">
        <v>189</v>
      </c>
      <c r="D244" s="59">
        <f t="shared" si="17"/>
        <v>381.15323999999993</v>
      </c>
      <c r="E244" s="59">
        <v>0</v>
      </c>
      <c r="F244" s="59">
        <v>595</v>
      </c>
      <c r="G244" s="181"/>
      <c r="H244" s="182"/>
      <c r="I244" s="70"/>
      <c r="L244" s="176"/>
      <c r="M244" s="176"/>
      <c r="N244" s="70"/>
    </row>
    <row r="245" spans="1:14" s="69" customFormat="1" x14ac:dyDescent="0.35">
      <c r="A245" s="105" t="s">
        <v>198</v>
      </c>
      <c r="B245" s="106"/>
      <c r="C245" s="106"/>
      <c r="D245" s="106"/>
      <c r="E245" s="106"/>
      <c r="F245" s="106"/>
      <c r="G245" s="106"/>
      <c r="H245" s="107"/>
      <c r="I245" s="70"/>
      <c r="L245" s="176"/>
      <c r="M245" s="176"/>
      <c r="N245" s="70"/>
    </row>
    <row r="246" spans="1:14" s="69" customFormat="1" x14ac:dyDescent="0.35">
      <c r="A246" s="67">
        <v>1</v>
      </c>
      <c r="B246" s="67" t="s">
        <v>193</v>
      </c>
      <c r="C246" s="59" t="s">
        <v>189</v>
      </c>
      <c r="D246" s="59">
        <f>(35.41)*10.764</f>
        <v>381.15323999999993</v>
      </c>
      <c r="E246" s="59">
        <v>0</v>
      </c>
      <c r="F246" s="59">
        <v>595</v>
      </c>
      <c r="G246" s="177" t="str">
        <f>A245</f>
        <v>12th Floor</v>
      </c>
      <c r="H246" s="178"/>
      <c r="I246" s="70"/>
      <c r="L246" s="176"/>
      <c r="M246" s="176"/>
      <c r="N246" s="70"/>
    </row>
    <row r="247" spans="1:14" s="69" customFormat="1" x14ac:dyDescent="0.35">
      <c r="A247" s="67">
        <f t="shared" ref="A247:A255" si="18">A246+1</f>
        <v>2</v>
      </c>
      <c r="B247" s="67" t="s">
        <v>193</v>
      </c>
      <c r="C247" s="59" t="s">
        <v>189</v>
      </c>
      <c r="D247" s="59">
        <f t="shared" ref="D247:D255" si="19">(35.41)*10.764</f>
        <v>381.15323999999993</v>
      </c>
      <c r="E247" s="59">
        <v>0</v>
      </c>
      <c r="F247" s="59">
        <v>595</v>
      </c>
      <c r="G247" s="179"/>
      <c r="H247" s="180"/>
      <c r="I247" s="70"/>
      <c r="L247" s="176"/>
      <c r="M247" s="176"/>
      <c r="N247" s="70"/>
    </row>
    <row r="248" spans="1:14" s="69" customFormat="1" x14ac:dyDescent="0.35">
      <c r="A248" s="67">
        <f t="shared" si="18"/>
        <v>3</v>
      </c>
      <c r="B248" s="67" t="s">
        <v>193</v>
      </c>
      <c r="C248" s="59" t="s">
        <v>189</v>
      </c>
      <c r="D248" s="59">
        <f t="shared" si="19"/>
        <v>381.15323999999993</v>
      </c>
      <c r="E248" s="59">
        <v>0</v>
      </c>
      <c r="F248" s="59">
        <v>595</v>
      </c>
      <c r="G248" s="179"/>
      <c r="H248" s="180"/>
      <c r="I248" s="70"/>
      <c r="L248" s="176"/>
      <c r="M248" s="176"/>
      <c r="N248" s="70"/>
    </row>
    <row r="249" spans="1:14" s="69" customFormat="1" x14ac:dyDescent="0.35">
      <c r="A249" s="67">
        <f t="shared" si="18"/>
        <v>4</v>
      </c>
      <c r="B249" s="67" t="s">
        <v>193</v>
      </c>
      <c r="C249" s="59" t="s">
        <v>189</v>
      </c>
      <c r="D249" s="59">
        <f t="shared" si="19"/>
        <v>381.15323999999993</v>
      </c>
      <c r="E249" s="59">
        <v>0</v>
      </c>
      <c r="F249" s="59">
        <v>595</v>
      </c>
      <c r="G249" s="179"/>
      <c r="H249" s="180"/>
      <c r="I249" s="70"/>
      <c r="L249" s="176"/>
      <c r="M249" s="176"/>
      <c r="N249" s="70"/>
    </row>
    <row r="250" spans="1:14" s="69" customFormat="1" x14ac:dyDescent="0.35">
      <c r="A250" s="67">
        <v>5</v>
      </c>
      <c r="B250" s="67" t="s">
        <v>193</v>
      </c>
      <c r="C250" s="59" t="s">
        <v>189</v>
      </c>
      <c r="D250" s="59">
        <f t="shared" si="19"/>
        <v>381.15323999999993</v>
      </c>
      <c r="E250" s="59">
        <v>0</v>
      </c>
      <c r="F250" s="59">
        <v>595</v>
      </c>
      <c r="G250" s="179"/>
      <c r="H250" s="180"/>
      <c r="I250" s="70"/>
      <c r="L250" s="176"/>
      <c r="M250" s="176"/>
      <c r="N250" s="70"/>
    </row>
    <row r="251" spans="1:14" s="69" customFormat="1" x14ac:dyDescent="0.35">
      <c r="A251" s="67">
        <f t="shared" si="18"/>
        <v>6</v>
      </c>
      <c r="B251" s="67" t="s">
        <v>193</v>
      </c>
      <c r="C251" s="59" t="s">
        <v>189</v>
      </c>
      <c r="D251" s="59">
        <f t="shared" si="19"/>
        <v>381.15323999999993</v>
      </c>
      <c r="E251" s="59">
        <v>0</v>
      </c>
      <c r="F251" s="59">
        <v>595</v>
      </c>
      <c r="G251" s="179"/>
      <c r="H251" s="180"/>
      <c r="I251" s="70"/>
      <c r="L251" s="176"/>
      <c r="M251" s="176"/>
      <c r="N251" s="70"/>
    </row>
    <row r="252" spans="1:14" s="69" customFormat="1" x14ac:dyDescent="0.35">
      <c r="A252" s="67">
        <f t="shared" si="18"/>
        <v>7</v>
      </c>
      <c r="B252" s="67" t="s">
        <v>193</v>
      </c>
      <c r="C252" s="59" t="s">
        <v>189</v>
      </c>
      <c r="D252" s="59">
        <f t="shared" si="19"/>
        <v>381.15323999999993</v>
      </c>
      <c r="E252" s="59">
        <v>0</v>
      </c>
      <c r="F252" s="59">
        <v>595</v>
      </c>
      <c r="G252" s="179"/>
      <c r="H252" s="180"/>
      <c r="I252" s="70"/>
      <c r="L252" s="176"/>
      <c r="M252" s="176"/>
      <c r="N252" s="70"/>
    </row>
    <row r="253" spans="1:14" s="69" customFormat="1" x14ac:dyDescent="0.35">
      <c r="A253" s="67">
        <f t="shared" si="18"/>
        <v>8</v>
      </c>
      <c r="B253" s="67" t="s">
        <v>193</v>
      </c>
      <c r="C253" s="59" t="s">
        <v>189</v>
      </c>
      <c r="D253" s="59">
        <f t="shared" si="19"/>
        <v>381.15323999999993</v>
      </c>
      <c r="E253" s="59">
        <v>0</v>
      </c>
      <c r="F253" s="59">
        <v>595</v>
      </c>
      <c r="G253" s="179"/>
      <c r="H253" s="180"/>
      <c r="I253" s="70"/>
      <c r="L253" s="176"/>
      <c r="M253" s="176"/>
      <c r="N253" s="70"/>
    </row>
    <row r="254" spans="1:14" s="69" customFormat="1" x14ac:dyDescent="0.35">
      <c r="A254" s="67">
        <f t="shared" si="18"/>
        <v>9</v>
      </c>
      <c r="B254" s="67" t="s">
        <v>193</v>
      </c>
      <c r="C254" s="59" t="s">
        <v>192</v>
      </c>
      <c r="D254" s="59">
        <f>(16.7)*10.764</f>
        <v>179.75879999999998</v>
      </c>
      <c r="E254" s="59">
        <v>0</v>
      </c>
      <c r="F254" s="59">
        <v>300</v>
      </c>
      <c r="G254" s="179"/>
      <c r="H254" s="180"/>
      <c r="J254" s="70"/>
    </row>
    <row r="255" spans="1:14" s="69" customFormat="1" ht="15.75" customHeight="1" x14ac:dyDescent="0.35">
      <c r="A255" s="67">
        <f t="shared" si="18"/>
        <v>10</v>
      </c>
      <c r="B255" s="67" t="s">
        <v>193</v>
      </c>
      <c r="C255" s="59" t="s">
        <v>189</v>
      </c>
      <c r="D255" s="59">
        <f t="shared" si="19"/>
        <v>381.15323999999993</v>
      </c>
      <c r="E255" s="59">
        <v>0</v>
      </c>
      <c r="F255" s="59">
        <v>595</v>
      </c>
      <c r="G255" s="181"/>
      <c r="H255" s="182"/>
      <c r="I255" s="70"/>
      <c r="L255" s="176"/>
      <c r="M255" s="176"/>
      <c r="N255" s="70"/>
    </row>
    <row r="256" spans="1:14" s="69" customFormat="1" ht="15.75" customHeight="1" x14ac:dyDescent="0.35">
      <c r="A256" s="105" t="s">
        <v>199</v>
      </c>
      <c r="B256" s="106"/>
      <c r="C256" s="106"/>
      <c r="D256" s="106"/>
      <c r="E256" s="106"/>
      <c r="F256" s="106"/>
      <c r="G256" s="106"/>
      <c r="H256" s="107"/>
      <c r="I256" s="70"/>
      <c r="L256" s="176"/>
      <c r="M256" s="176"/>
      <c r="N256" s="70"/>
    </row>
    <row r="257" spans="1:14" s="69" customFormat="1" ht="15.75" customHeight="1" x14ac:dyDescent="0.35">
      <c r="A257" s="67">
        <v>1</v>
      </c>
      <c r="B257" s="67" t="s">
        <v>193</v>
      </c>
      <c r="C257" s="59" t="s">
        <v>189</v>
      </c>
      <c r="D257" s="59">
        <f>(35.41)*10.764</f>
        <v>381.15323999999993</v>
      </c>
      <c r="E257" s="59">
        <v>0</v>
      </c>
      <c r="F257" s="59">
        <v>595</v>
      </c>
      <c r="G257" s="177" t="str">
        <f>A256</f>
        <v>15th Floor (Part Refuge Area)</v>
      </c>
      <c r="H257" s="178"/>
      <c r="I257" s="70"/>
      <c r="L257" s="176"/>
      <c r="M257" s="176"/>
      <c r="N257" s="70"/>
    </row>
    <row r="258" spans="1:14" s="69" customFormat="1" ht="15.75" customHeight="1" x14ac:dyDescent="0.35">
      <c r="A258" s="67">
        <f t="shared" ref="A258:A266" si="20">A257+1</f>
        <v>2</v>
      </c>
      <c r="B258" s="67" t="s">
        <v>194</v>
      </c>
      <c r="C258" s="59" t="s">
        <v>189</v>
      </c>
      <c r="D258" s="59">
        <f t="shared" ref="D258:D266" si="21">(35.41)*10.764</f>
        <v>381.15323999999993</v>
      </c>
      <c r="E258" s="59">
        <v>0</v>
      </c>
      <c r="F258" s="59">
        <v>595</v>
      </c>
      <c r="G258" s="179"/>
      <c r="H258" s="180"/>
      <c r="I258" s="70"/>
      <c r="L258" s="176"/>
      <c r="M258" s="176"/>
      <c r="N258" s="70"/>
    </row>
    <row r="259" spans="1:14" s="69" customFormat="1" ht="15.75" customHeight="1" x14ac:dyDescent="0.35">
      <c r="A259" s="67">
        <f t="shared" si="20"/>
        <v>3</v>
      </c>
      <c r="B259" s="67" t="s">
        <v>195</v>
      </c>
      <c r="C259" s="108" t="s">
        <v>197</v>
      </c>
      <c r="D259" s="109"/>
      <c r="E259" s="109"/>
      <c r="F259" s="110"/>
      <c r="G259" s="179"/>
      <c r="H259" s="180"/>
      <c r="I259" s="70"/>
      <c r="L259" s="176"/>
      <c r="M259" s="176"/>
      <c r="N259" s="70"/>
    </row>
    <row r="260" spans="1:14" s="69" customFormat="1" ht="15.75" customHeight="1" x14ac:dyDescent="0.35">
      <c r="A260" s="67">
        <f t="shared" si="20"/>
        <v>4</v>
      </c>
      <c r="B260" s="67" t="s">
        <v>195</v>
      </c>
      <c r="C260" s="108" t="s">
        <v>197</v>
      </c>
      <c r="D260" s="109"/>
      <c r="E260" s="109"/>
      <c r="F260" s="110"/>
      <c r="G260" s="179"/>
      <c r="H260" s="180"/>
      <c r="I260" s="70"/>
      <c r="L260" s="176"/>
      <c r="M260" s="176"/>
      <c r="N260" s="70"/>
    </row>
    <row r="261" spans="1:14" s="69" customFormat="1" ht="15.75" customHeight="1" x14ac:dyDescent="0.35">
      <c r="A261" s="67">
        <v>5</v>
      </c>
      <c r="B261" s="67" t="s">
        <v>195</v>
      </c>
      <c r="C261" s="108" t="s">
        <v>197</v>
      </c>
      <c r="D261" s="109"/>
      <c r="E261" s="109"/>
      <c r="F261" s="110"/>
      <c r="G261" s="179"/>
      <c r="H261" s="180"/>
      <c r="I261" s="70"/>
      <c r="L261" s="176"/>
      <c r="M261" s="176"/>
      <c r="N261" s="70"/>
    </row>
    <row r="262" spans="1:14" s="69" customFormat="1" ht="15.75" customHeight="1" x14ac:dyDescent="0.35">
      <c r="A262" s="67">
        <f t="shared" si="20"/>
        <v>6</v>
      </c>
      <c r="B262" s="67" t="s">
        <v>194</v>
      </c>
      <c r="C262" s="59" t="s">
        <v>189</v>
      </c>
      <c r="D262" s="59">
        <f t="shared" si="21"/>
        <v>381.15323999999993</v>
      </c>
      <c r="E262" s="59">
        <v>0</v>
      </c>
      <c r="F262" s="59">
        <v>595</v>
      </c>
      <c r="G262" s="179"/>
      <c r="H262" s="180"/>
      <c r="I262" s="70"/>
      <c r="L262" s="176"/>
      <c r="M262" s="176"/>
      <c r="N262" s="70"/>
    </row>
    <row r="263" spans="1:14" s="69" customFormat="1" ht="15.75" customHeight="1" x14ac:dyDescent="0.35">
      <c r="A263" s="67">
        <f t="shared" si="20"/>
        <v>7</v>
      </c>
      <c r="B263" s="67" t="s">
        <v>194</v>
      </c>
      <c r="C263" s="59" t="s">
        <v>189</v>
      </c>
      <c r="D263" s="59">
        <f t="shared" si="21"/>
        <v>381.15323999999993</v>
      </c>
      <c r="E263" s="59">
        <v>0</v>
      </c>
      <c r="F263" s="59">
        <v>595</v>
      </c>
      <c r="G263" s="179"/>
      <c r="H263" s="180"/>
      <c r="I263" s="70"/>
      <c r="L263" s="176"/>
      <c r="M263" s="176"/>
      <c r="N263" s="70"/>
    </row>
    <row r="264" spans="1:14" s="69" customFormat="1" ht="15.75" customHeight="1" x14ac:dyDescent="0.35">
      <c r="A264" s="67">
        <f t="shared" si="20"/>
        <v>8</v>
      </c>
      <c r="B264" s="67" t="s">
        <v>194</v>
      </c>
      <c r="C264" s="59" t="s">
        <v>189</v>
      </c>
      <c r="D264" s="59">
        <f t="shared" si="21"/>
        <v>381.15323999999993</v>
      </c>
      <c r="E264" s="59">
        <v>0</v>
      </c>
      <c r="F264" s="59">
        <v>595</v>
      </c>
      <c r="G264" s="179"/>
      <c r="H264" s="180"/>
      <c r="I264" s="70"/>
      <c r="L264" s="176"/>
      <c r="M264" s="176"/>
      <c r="N264" s="70"/>
    </row>
    <row r="265" spans="1:14" s="68" customFormat="1" ht="16.5" customHeight="1" x14ac:dyDescent="0.35">
      <c r="A265" s="67">
        <f t="shared" si="20"/>
        <v>9</v>
      </c>
      <c r="B265" s="67" t="s">
        <v>193</v>
      </c>
      <c r="C265" s="59" t="s">
        <v>192</v>
      </c>
      <c r="D265" s="59">
        <f>(16.7)*10.764</f>
        <v>179.75879999999998</v>
      </c>
      <c r="E265" s="59">
        <v>0</v>
      </c>
      <c r="F265" s="59">
        <v>300</v>
      </c>
      <c r="G265" s="179"/>
      <c r="H265" s="180"/>
      <c r="J265" s="38"/>
    </row>
    <row r="266" spans="1:14" s="68" customFormat="1" x14ac:dyDescent="0.35">
      <c r="A266" s="67">
        <f t="shared" si="20"/>
        <v>10</v>
      </c>
      <c r="B266" s="67" t="s">
        <v>194</v>
      </c>
      <c r="C266" s="59" t="s">
        <v>189</v>
      </c>
      <c r="D266" s="59">
        <f t="shared" si="21"/>
        <v>381.15323999999993</v>
      </c>
      <c r="E266" s="59">
        <v>0</v>
      </c>
      <c r="F266" s="59">
        <v>595</v>
      </c>
      <c r="G266" s="181"/>
      <c r="H266" s="182"/>
      <c r="I266" s="38"/>
      <c r="L266" s="114"/>
      <c r="M266" s="114"/>
      <c r="N266" s="38"/>
    </row>
    <row r="267" spans="1:14" s="68" customFormat="1" x14ac:dyDescent="0.35">
      <c r="A267" s="105" t="s">
        <v>200</v>
      </c>
      <c r="B267" s="106"/>
      <c r="C267" s="106"/>
      <c r="D267" s="106"/>
      <c r="E267" s="106"/>
      <c r="F267" s="106"/>
      <c r="G267" s="106"/>
      <c r="H267" s="107"/>
      <c r="I267" s="38"/>
      <c r="L267" s="114"/>
      <c r="M267" s="114"/>
      <c r="N267" s="38"/>
    </row>
    <row r="268" spans="1:14" s="68" customFormat="1" x14ac:dyDescent="0.35">
      <c r="A268" s="67">
        <v>1</v>
      </c>
      <c r="B268" s="67" t="s">
        <v>193</v>
      </c>
      <c r="C268" s="59" t="s">
        <v>189</v>
      </c>
      <c r="D268" s="59">
        <f>(35.41)*10.764</f>
        <v>381.15323999999993</v>
      </c>
      <c r="E268" s="59">
        <v>0</v>
      </c>
      <c r="F268" s="59">
        <v>595</v>
      </c>
      <c r="G268" s="177" t="str">
        <f>A267</f>
        <v>16th Floor</v>
      </c>
      <c r="H268" s="178"/>
      <c r="I268" s="38"/>
      <c r="L268" s="114"/>
      <c r="M268" s="114"/>
      <c r="N268" s="38"/>
    </row>
    <row r="269" spans="1:14" s="68" customFormat="1" x14ac:dyDescent="0.35">
      <c r="A269" s="67">
        <f t="shared" ref="A269:A277" si="22">A268+1</f>
        <v>2</v>
      </c>
      <c r="B269" s="67" t="s">
        <v>194</v>
      </c>
      <c r="C269" s="59" t="s">
        <v>189</v>
      </c>
      <c r="D269" s="59">
        <f t="shared" ref="D269:D277" si="23">(35.41)*10.764</f>
        <v>381.15323999999993</v>
      </c>
      <c r="E269" s="59">
        <v>0</v>
      </c>
      <c r="F269" s="59">
        <v>595</v>
      </c>
      <c r="G269" s="179"/>
      <c r="H269" s="180"/>
      <c r="I269" s="38"/>
      <c r="L269" s="114"/>
      <c r="M269" s="114"/>
      <c r="N269" s="38"/>
    </row>
    <row r="270" spans="1:14" s="68" customFormat="1" x14ac:dyDescent="0.35">
      <c r="A270" s="67">
        <f t="shared" si="22"/>
        <v>3</v>
      </c>
      <c r="B270" s="67" t="s">
        <v>194</v>
      </c>
      <c r="C270" s="59" t="s">
        <v>189</v>
      </c>
      <c r="D270" s="59">
        <f t="shared" si="23"/>
        <v>381.15323999999993</v>
      </c>
      <c r="E270" s="59">
        <v>0</v>
      </c>
      <c r="F270" s="59">
        <v>595</v>
      </c>
      <c r="G270" s="179"/>
      <c r="H270" s="180"/>
      <c r="I270" s="38"/>
      <c r="L270" s="114"/>
      <c r="M270" s="114"/>
      <c r="N270" s="38"/>
    </row>
    <row r="271" spans="1:14" s="68" customFormat="1" x14ac:dyDescent="0.35">
      <c r="A271" s="67">
        <f t="shared" si="22"/>
        <v>4</v>
      </c>
      <c r="B271" s="67" t="s">
        <v>194</v>
      </c>
      <c r="C271" s="59" t="s">
        <v>189</v>
      </c>
      <c r="D271" s="59">
        <f t="shared" si="23"/>
        <v>381.15323999999993</v>
      </c>
      <c r="E271" s="59">
        <v>0</v>
      </c>
      <c r="F271" s="59">
        <v>595</v>
      </c>
      <c r="G271" s="179"/>
      <c r="H271" s="180"/>
      <c r="I271" s="38"/>
      <c r="L271" s="114"/>
      <c r="M271" s="114"/>
      <c r="N271" s="38"/>
    </row>
    <row r="272" spans="1:14" s="68" customFormat="1" x14ac:dyDescent="0.35">
      <c r="A272" s="67">
        <v>5</v>
      </c>
      <c r="B272" s="67" t="s">
        <v>193</v>
      </c>
      <c r="C272" s="59" t="s">
        <v>189</v>
      </c>
      <c r="D272" s="59">
        <f t="shared" si="23"/>
        <v>381.15323999999993</v>
      </c>
      <c r="E272" s="59">
        <v>0</v>
      </c>
      <c r="F272" s="59">
        <v>595</v>
      </c>
      <c r="G272" s="179"/>
      <c r="H272" s="180"/>
      <c r="I272" s="38"/>
      <c r="L272" s="114"/>
      <c r="M272" s="114"/>
      <c r="N272" s="38"/>
    </row>
    <row r="273" spans="1:14" s="68" customFormat="1" x14ac:dyDescent="0.35">
      <c r="A273" s="67">
        <f t="shared" si="22"/>
        <v>6</v>
      </c>
      <c r="B273" s="67" t="s">
        <v>194</v>
      </c>
      <c r="C273" s="59" t="s">
        <v>189</v>
      </c>
      <c r="D273" s="59">
        <f t="shared" si="23"/>
        <v>381.15323999999993</v>
      </c>
      <c r="E273" s="59">
        <v>0</v>
      </c>
      <c r="F273" s="59">
        <v>595</v>
      </c>
      <c r="G273" s="179"/>
      <c r="H273" s="180"/>
      <c r="I273" s="38"/>
      <c r="L273" s="114"/>
      <c r="M273" s="114"/>
      <c r="N273" s="38"/>
    </row>
    <row r="274" spans="1:14" s="68" customFormat="1" x14ac:dyDescent="0.35">
      <c r="A274" s="67">
        <f t="shared" si="22"/>
        <v>7</v>
      </c>
      <c r="B274" s="67" t="s">
        <v>193</v>
      </c>
      <c r="C274" s="59" t="s">
        <v>189</v>
      </c>
      <c r="D274" s="59">
        <f t="shared" si="23"/>
        <v>381.15323999999993</v>
      </c>
      <c r="E274" s="59">
        <v>0</v>
      </c>
      <c r="F274" s="59">
        <v>595</v>
      </c>
      <c r="G274" s="179"/>
      <c r="H274" s="180"/>
      <c r="I274" s="38"/>
      <c r="L274" s="114"/>
      <c r="M274" s="114"/>
      <c r="N274" s="38"/>
    </row>
    <row r="275" spans="1:14" s="68" customFormat="1" x14ac:dyDescent="0.35">
      <c r="A275" s="67">
        <f t="shared" si="22"/>
        <v>8</v>
      </c>
      <c r="B275" s="67" t="s">
        <v>193</v>
      </c>
      <c r="C275" s="59" t="s">
        <v>189</v>
      </c>
      <c r="D275" s="59">
        <f t="shared" si="23"/>
        <v>381.15323999999993</v>
      </c>
      <c r="E275" s="59">
        <v>0</v>
      </c>
      <c r="F275" s="59">
        <v>595</v>
      </c>
      <c r="G275" s="179"/>
      <c r="H275" s="180"/>
      <c r="I275" s="38"/>
      <c r="L275" s="114"/>
      <c r="M275" s="114"/>
      <c r="N275" s="38"/>
    </row>
    <row r="276" spans="1:14" s="69" customFormat="1" x14ac:dyDescent="0.35">
      <c r="A276" s="67">
        <f t="shared" si="22"/>
        <v>9</v>
      </c>
      <c r="B276" s="67" t="s">
        <v>193</v>
      </c>
      <c r="C276" s="59" t="s">
        <v>192</v>
      </c>
      <c r="D276" s="59">
        <f>(16.7)*10.764</f>
        <v>179.75879999999998</v>
      </c>
      <c r="E276" s="59">
        <v>0</v>
      </c>
      <c r="F276" s="59">
        <v>300</v>
      </c>
      <c r="G276" s="179"/>
      <c r="H276" s="180"/>
      <c r="J276" s="70"/>
    </row>
    <row r="277" spans="1:14" s="69" customFormat="1" x14ac:dyDescent="0.35">
      <c r="A277" s="67">
        <f t="shared" si="22"/>
        <v>10</v>
      </c>
      <c r="B277" s="67" t="s">
        <v>194</v>
      </c>
      <c r="C277" s="59" t="s">
        <v>189</v>
      </c>
      <c r="D277" s="59">
        <f t="shared" si="23"/>
        <v>381.15323999999993</v>
      </c>
      <c r="E277" s="59">
        <v>0</v>
      </c>
      <c r="F277" s="59">
        <v>595</v>
      </c>
      <c r="G277" s="181"/>
      <c r="H277" s="182"/>
      <c r="I277" s="70"/>
      <c r="L277" s="176"/>
      <c r="M277" s="176"/>
      <c r="N277" s="70"/>
    </row>
    <row r="278" spans="1:14" s="69" customFormat="1" x14ac:dyDescent="0.35">
      <c r="A278" s="105" t="s">
        <v>201</v>
      </c>
      <c r="B278" s="106"/>
      <c r="C278" s="106"/>
      <c r="D278" s="106"/>
      <c r="E278" s="106"/>
      <c r="F278" s="106"/>
      <c r="G278" s="106"/>
      <c r="H278" s="107"/>
      <c r="I278" s="70"/>
      <c r="L278" s="176"/>
      <c r="M278" s="176"/>
      <c r="N278" s="70"/>
    </row>
    <row r="279" spans="1:14" s="69" customFormat="1" x14ac:dyDescent="0.35">
      <c r="A279" s="67">
        <v>1</v>
      </c>
      <c r="B279" s="67" t="s">
        <v>193</v>
      </c>
      <c r="C279" s="59" t="s">
        <v>189</v>
      </c>
      <c r="D279" s="59">
        <f>(35.41)*10.764</f>
        <v>381.15323999999993</v>
      </c>
      <c r="E279" s="59">
        <v>0</v>
      </c>
      <c r="F279" s="59">
        <v>595</v>
      </c>
      <c r="G279" s="177" t="str">
        <f>A278</f>
        <v>18th Floor</v>
      </c>
      <c r="H279" s="178"/>
      <c r="I279" s="70"/>
      <c r="L279" s="176"/>
      <c r="M279" s="176"/>
      <c r="N279" s="70"/>
    </row>
    <row r="280" spans="1:14" s="69" customFormat="1" x14ac:dyDescent="0.35">
      <c r="A280" s="67">
        <f t="shared" ref="A280:A288" si="24">A279+1</f>
        <v>2</v>
      </c>
      <c r="B280" s="67" t="s">
        <v>193</v>
      </c>
      <c r="C280" s="59" t="s">
        <v>189</v>
      </c>
      <c r="D280" s="59">
        <f t="shared" ref="D280:D288" si="25">(35.41)*10.764</f>
        <v>381.15323999999993</v>
      </c>
      <c r="E280" s="59">
        <v>0</v>
      </c>
      <c r="F280" s="59">
        <v>595</v>
      </c>
      <c r="G280" s="179"/>
      <c r="H280" s="180"/>
      <c r="I280" s="70"/>
      <c r="L280" s="176"/>
      <c r="M280" s="176"/>
      <c r="N280" s="70"/>
    </row>
    <row r="281" spans="1:14" s="69" customFormat="1" x14ac:dyDescent="0.35">
      <c r="A281" s="67">
        <f t="shared" si="24"/>
        <v>3</v>
      </c>
      <c r="B281" s="67" t="s">
        <v>193</v>
      </c>
      <c r="C281" s="59" t="s">
        <v>189</v>
      </c>
      <c r="D281" s="59">
        <f t="shared" si="25"/>
        <v>381.15323999999993</v>
      </c>
      <c r="E281" s="59">
        <v>0</v>
      </c>
      <c r="F281" s="59">
        <v>595</v>
      </c>
      <c r="G281" s="179"/>
      <c r="H281" s="180"/>
      <c r="I281" s="70"/>
      <c r="L281" s="176"/>
      <c r="M281" s="176"/>
      <c r="N281" s="70"/>
    </row>
    <row r="282" spans="1:14" s="69" customFormat="1" x14ac:dyDescent="0.35">
      <c r="A282" s="67">
        <f t="shared" si="24"/>
        <v>4</v>
      </c>
      <c r="B282" s="67" t="s">
        <v>193</v>
      </c>
      <c r="C282" s="59" t="s">
        <v>189</v>
      </c>
      <c r="D282" s="59">
        <f t="shared" si="25"/>
        <v>381.15323999999993</v>
      </c>
      <c r="E282" s="59">
        <v>0</v>
      </c>
      <c r="F282" s="59">
        <v>595</v>
      </c>
      <c r="G282" s="179"/>
      <c r="H282" s="180"/>
      <c r="I282" s="70"/>
      <c r="L282" s="176"/>
      <c r="M282" s="176"/>
      <c r="N282" s="70"/>
    </row>
    <row r="283" spans="1:14" s="69" customFormat="1" x14ac:dyDescent="0.35">
      <c r="A283" s="67">
        <v>5</v>
      </c>
      <c r="B283" s="67" t="s">
        <v>193</v>
      </c>
      <c r="C283" s="59" t="s">
        <v>189</v>
      </c>
      <c r="D283" s="59">
        <f t="shared" si="25"/>
        <v>381.15323999999993</v>
      </c>
      <c r="E283" s="59">
        <v>0</v>
      </c>
      <c r="F283" s="59">
        <v>595</v>
      </c>
      <c r="G283" s="179"/>
      <c r="H283" s="180"/>
      <c r="I283" s="70"/>
      <c r="L283" s="176"/>
      <c r="M283" s="176"/>
      <c r="N283" s="70"/>
    </row>
    <row r="284" spans="1:14" s="69" customFormat="1" x14ac:dyDescent="0.35">
      <c r="A284" s="67">
        <f t="shared" si="24"/>
        <v>6</v>
      </c>
      <c r="B284" s="67" t="s">
        <v>193</v>
      </c>
      <c r="C284" s="59" t="s">
        <v>189</v>
      </c>
      <c r="D284" s="59">
        <f t="shared" si="25"/>
        <v>381.15323999999993</v>
      </c>
      <c r="E284" s="59">
        <v>0</v>
      </c>
      <c r="F284" s="59">
        <v>595</v>
      </c>
      <c r="G284" s="179"/>
      <c r="H284" s="180"/>
      <c r="I284" s="70"/>
      <c r="L284" s="176"/>
      <c r="M284" s="176"/>
      <c r="N284" s="70"/>
    </row>
    <row r="285" spans="1:14" s="69" customFormat="1" x14ac:dyDescent="0.35">
      <c r="A285" s="67">
        <f t="shared" si="24"/>
        <v>7</v>
      </c>
      <c r="B285" s="67" t="s">
        <v>194</v>
      </c>
      <c r="C285" s="59" t="s">
        <v>189</v>
      </c>
      <c r="D285" s="59">
        <f t="shared" si="25"/>
        <v>381.15323999999993</v>
      </c>
      <c r="E285" s="59">
        <v>0</v>
      </c>
      <c r="F285" s="59">
        <v>595</v>
      </c>
      <c r="G285" s="179"/>
      <c r="H285" s="180"/>
      <c r="I285" s="70">
        <f>12000*F298+280000</f>
        <v>3880000</v>
      </c>
      <c r="L285" s="176"/>
      <c r="M285" s="176"/>
      <c r="N285" s="70"/>
    </row>
    <row r="286" spans="1:14" s="69" customFormat="1" x14ac:dyDescent="0.35">
      <c r="A286" s="67">
        <f t="shared" si="24"/>
        <v>8</v>
      </c>
      <c r="B286" s="67" t="s">
        <v>193</v>
      </c>
      <c r="C286" s="59" t="s">
        <v>189</v>
      </c>
      <c r="D286" s="59">
        <f t="shared" si="25"/>
        <v>381.15323999999993</v>
      </c>
      <c r="E286" s="59">
        <v>0</v>
      </c>
      <c r="F286" s="59">
        <v>595</v>
      </c>
      <c r="G286" s="179"/>
      <c r="H286" s="180"/>
      <c r="I286" s="70"/>
      <c r="L286" s="176"/>
      <c r="M286" s="176"/>
      <c r="N286" s="70"/>
    </row>
    <row r="287" spans="1:14" s="69" customFormat="1" x14ac:dyDescent="0.35">
      <c r="A287" s="67">
        <f t="shared" si="24"/>
        <v>9</v>
      </c>
      <c r="B287" s="67" t="s">
        <v>193</v>
      </c>
      <c r="C287" s="59" t="s">
        <v>192</v>
      </c>
      <c r="D287" s="59">
        <f>(16.7)*10.764</f>
        <v>179.75879999999998</v>
      </c>
      <c r="E287" s="59">
        <v>0</v>
      </c>
      <c r="F287" s="59">
        <v>300</v>
      </c>
      <c r="G287" s="179"/>
      <c r="H287" s="180"/>
      <c r="J287" s="70"/>
    </row>
    <row r="288" spans="1:14" s="69" customFormat="1" ht="15.75" customHeight="1" x14ac:dyDescent="0.35">
      <c r="A288" s="67">
        <f t="shared" si="24"/>
        <v>10</v>
      </c>
      <c r="B288" s="67" t="s">
        <v>194</v>
      </c>
      <c r="C288" s="59" t="s">
        <v>189</v>
      </c>
      <c r="D288" s="59">
        <f t="shared" si="25"/>
        <v>381.15323999999993</v>
      </c>
      <c r="E288" s="59">
        <v>0</v>
      </c>
      <c r="F288" s="59">
        <v>595</v>
      </c>
      <c r="G288" s="181"/>
      <c r="H288" s="182"/>
      <c r="I288" s="70"/>
      <c r="L288" s="176"/>
      <c r="M288" s="176"/>
      <c r="N288" s="70"/>
    </row>
    <row r="289" spans="1:14" s="69" customFormat="1" ht="15.75" customHeight="1" x14ac:dyDescent="0.35">
      <c r="A289" s="105" t="s">
        <v>232</v>
      </c>
      <c r="B289" s="106"/>
      <c r="C289" s="106"/>
      <c r="D289" s="106"/>
      <c r="E289" s="106"/>
      <c r="F289" s="106"/>
      <c r="G289" s="106"/>
      <c r="H289" s="107"/>
      <c r="I289" s="70"/>
      <c r="L289" s="176"/>
      <c r="M289" s="176"/>
      <c r="N289" s="70"/>
    </row>
    <row r="290" spans="1:14" s="69" customFormat="1" ht="15.75" customHeight="1" x14ac:dyDescent="0.35">
      <c r="A290" s="67">
        <v>1</v>
      </c>
      <c r="B290" s="67" t="s">
        <v>193</v>
      </c>
      <c r="C290" s="59" t="s">
        <v>189</v>
      </c>
      <c r="D290" s="59">
        <f>(35.41)*10.764</f>
        <v>381.15323999999993</v>
      </c>
      <c r="E290" s="59">
        <v>0</v>
      </c>
      <c r="F290" s="59">
        <v>595</v>
      </c>
      <c r="G290" s="177" t="str">
        <f>A289</f>
        <v>19th Floor For Residential</v>
      </c>
      <c r="H290" s="178"/>
      <c r="I290" s="70"/>
      <c r="L290" s="176"/>
      <c r="M290" s="176"/>
      <c r="N290" s="70"/>
    </row>
    <row r="291" spans="1:14" s="69" customFormat="1" ht="15.75" customHeight="1" x14ac:dyDescent="0.35">
      <c r="A291" s="67">
        <f t="shared" ref="A291:A299" si="26">A290+1</f>
        <v>2</v>
      </c>
      <c r="B291" s="67" t="s">
        <v>193</v>
      </c>
      <c r="C291" s="59" t="s">
        <v>189</v>
      </c>
      <c r="D291" s="59">
        <f t="shared" ref="D291:D299" si="27">(35.41)*10.764</f>
        <v>381.15323999999993</v>
      </c>
      <c r="E291" s="59">
        <v>0</v>
      </c>
      <c r="F291" s="59">
        <v>595</v>
      </c>
      <c r="G291" s="179"/>
      <c r="H291" s="180"/>
      <c r="I291" s="70"/>
      <c r="L291" s="176"/>
      <c r="M291" s="176"/>
      <c r="N291" s="70"/>
    </row>
    <row r="292" spans="1:14" s="69" customFormat="1" ht="15.75" customHeight="1" x14ac:dyDescent="0.35">
      <c r="A292" s="67">
        <f t="shared" si="26"/>
        <v>3</v>
      </c>
      <c r="B292" s="67" t="s">
        <v>193</v>
      </c>
      <c r="C292" s="59" t="s">
        <v>189</v>
      </c>
      <c r="D292" s="59">
        <f t="shared" si="27"/>
        <v>381.15323999999993</v>
      </c>
      <c r="E292" s="59">
        <v>0</v>
      </c>
      <c r="F292" s="59">
        <v>595</v>
      </c>
      <c r="G292" s="179"/>
      <c r="H292" s="180"/>
      <c r="I292" s="70"/>
      <c r="L292" s="176"/>
      <c r="M292" s="176"/>
      <c r="N292" s="70"/>
    </row>
    <row r="293" spans="1:14" s="69" customFormat="1" ht="15.75" customHeight="1" x14ac:dyDescent="0.35">
      <c r="A293" s="67">
        <f t="shared" si="26"/>
        <v>4</v>
      </c>
      <c r="B293" s="67" t="s">
        <v>193</v>
      </c>
      <c r="C293" s="59" t="s">
        <v>189</v>
      </c>
      <c r="D293" s="59">
        <f t="shared" si="27"/>
        <v>381.15323999999993</v>
      </c>
      <c r="E293" s="59">
        <v>0</v>
      </c>
      <c r="F293" s="59">
        <v>595</v>
      </c>
      <c r="G293" s="179"/>
      <c r="H293" s="180"/>
      <c r="I293" s="70"/>
      <c r="L293" s="176"/>
      <c r="M293" s="176"/>
      <c r="N293" s="70"/>
    </row>
    <row r="294" spans="1:14" s="69" customFormat="1" ht="15.75" customHeight="1" x14ac:dyDescent="0.35">
      <c r="A294" s="67">
        <v>5</v>
      </c>
      <c r="B294" s="67" t="s">
        <v>193</v>
      </c>
      <c r="C294" s="59" t="s">
        <v>189</v>
      </c>
      <c r="D294" s="59">
        <f t="shared" si="27"/>
        <v>381.15323999999993</v>
      </c>
      <c r="E294" s="59">
        <v>0</v>
      </c>
      <c r="F294" s="59">
        <v>595</v>
      </c>
      <c r="G294" s="179"/>
      <c r="H294" s="180"/>
      <c r="I294" s="70"/>
      <c r="L294" s="176"/>
      <c r="M294" s="176"/>
      <c r="N294" s="70"/>
    </row>
    <row r="295" spans="1:14" s="69" customFormat="1" ht="15.75" customHeight="1" x14ac:dyDescent="0.35">
      <c r="A295" s="67">
        <f t="shared" si="26"/>
        <v>6</v>
      </c>
      <c r="B295" s="67" t="s">
        <v>194</v>
      </c>
      <c r="C295" s="59" t="s">
        <v>189</v>
      </c>
      <c r="D295" s="59">
        <f t="shared" si="27"/>
        <v>381.15323999999993</v>
      </c>
      <c r="E295" s="59">
        <v>0</v>
      </c>
      <c r="F295" s="59">
        <v>595</v>
      </c>
      <c r="G295" s="179"/>
      <c r="H295" s="180"/>
      <c r="I295" s="70"/>
      <c r="L295" s="176"/>
      <c r="M295" s="176"/>
      <c r="N295" s="70"/>
    </row>
    <row r="296" spans="1:14" s="69" customFormat="1" x14ac:dyDescent="0.35">
      <c r="A296" s="67">
        <f t="shared" si="26"/>
        <v>7</v>
      </c>
      <c r="B296" s="67" t="s">
        <v>194</v>
      </c>
      <c r="C296" s="59" t="s">
        <v>189</v>
      </c>
      <c r="D296" s="59">
        <f t="shared" si="27"/>
        <v>381.15323999999993</v>
      </c>
      <c r="E296" s="59">
        <v>0</v>
      </c>
      <c r="F296" s="59">
        <v>595</v>
      </c>
      <c r="G296" s="179"/>
      <c r="H296" s="180"/>
      <c r="I296" s="70"/>
      <c r="L296" s="176"/>
      <c r="M296" s="176"/>
      <c r="N296" s="70"/>
    </row>
    <row r="297" spans="1:14" s="69" customFormat="1" x14ac:dyDescent="0.35">
      <c r="A297" s="67">
        <f t="shared" si="26"/>
        <v>8</v>
      </c>
      <c r="B297" s="67" t="s">
        <v>193</v>
      </c>
      <c r="C297" s="59" t="s">
        <v>189</v>
      </c>
      <c r="D297" s="59">
        <f t="shared" si="27"/>
        <v>381.15323999999993</v>
      </c>
      <c r="E297" s="59">
        <v>0</v>
      </c>
      <c r="F297" s="59">
        <v>595</v>
      </c>
      <c r="G297" s="179"/>
      <c r="H297" s="180"/>
      <c r="I297" s="70"/>
      <c r="L297" s="176"/>
      <c r="M297" s="176"/>
      <c r="N297" s="70"/>
    </row>
    <row r="298" spans="1:14" s="69" customFormat="1" x14ac:dyDescent="0.35">
      <c r="A298" s="67">
        <f t="shared" si="26"/>
        <v>9</v>
      </c>
      <c r="B298" s="67" t="s">
        <v>193</v>
      </c>
      <c r="C298" s="59" t="s">
        <v>192</v>
      </c>
      <c r="D298" s="59">
        <f>(16.7)*10.764</f>
        <v>179.75879999999998</v>
      </c>
      <c r="E298" s="59">
        <v>0</v>
      </c>
      <c r="F298" s="59">
        <v>300</v>
      </c>
      <c r="G298" s="179"/>
      <c r="H298" s="180"/>
      <c r="J298" s="70"/>
    </row>
    <row r="299" spans="1:14" s="69" customFormat="1" ht="15.75" customHeight="1" x14ac:dyDescent="0.35">
      <c r="A299" s="67">
        <f t="shared" si="26"/>
        <v>10</v>
      </c>
      <c r="B299" s="67" t="s">
        <v>194</v>
      </c>
      <c r="C299" s="59" t="s">
        <v>189</v>
      </c>
      <c r="D299" s="59">
        <f t="shared" si="27"/>
        <v>381.15323999999993</v>
      </c>
      <c r="E299" s="59">
        <v>0</v>
      </c>
      <c r="F299" s="59">
        <v>595</v>
      </c>
      <c r="G299" s="181"/>
      <c r="H299" s="182"/>
      <c r="I299" s="70"/>
      <c r="L299" s="176"/>
      <c r="M299" s="176"/>
      <c r="N299" s="70"/>
    </row>
    <row r="300" spans="1:14" s="69" customFormat="1" ht="15.75" customHeight="1" x14ac:dyDescent="0.35">
      <c r="A300" s="105" t="s">
        <v>202</v>
      </c>
      <c r="B300" s="106"/>
      <c r="C300" s="106"/>
      <c r="D300" s="106"/>
      <c r="E300" s="106"/>
      <c r="F300" s="106"/>
      <c r="G300" s="106"/>
      <c r="H300" s="107"/>
      <c r="I300" s="70"/>
      <c r="L300" s="176"/>
      <c r="M300" s="176"/>
      <c r="N300" s="70"/>
    </row>
    <row r="301" spans="1:14" s="69" customFormat="1" ht="15.75" customHeight="1" x14ac:dyDescent="0.35">
      <c r="A301" s="67">
        <v>1</v>
      </c>
      <c r="B301" s="67" t="s">
        <v>193</v>
      </c>
      <c r="C301" s="59" t="s">
        <v>189</v>
      </c>
      <c r="D301" s="59">
        <f>(35.41)*10.764</f>
        <v>381.15323999999993</v>
      </c>
      <c r="E301" s="59">
        <v>0</v>
      </c>
      <c r="F301" s="59">
        <v>595</v>
      </c>
      <c r="G301" s="177" t="str">
        <f>A300</f>
        <v>20th &amp; 21st Floor</v>
      </c>
      <c r="H301" s="178"/>
      <c r="I301" s="70"/>
      <c r="L301" s="176"/>
      <c r="M301" s="176"/>
      <c r="N301" s="70"/>
    </row>
    <row r="302" spans="1:14" s="69" customFormat="1" ht="15.75" customHeight="1" x14ac:dyDescent="0.35">
      <c r="A302" s="67">
        <f t="shared" ref="A302:A310" si="28">A301+1</f>
        <v>2</v>
      </c>
      <c r="B302" s="67" t="s">
        <v>193</v>
      </c>
      <c r="C302" s="59" t="s">
        <v>189</v>
      </c>
      <c r="D302" s="59">
        <f t="shared" ref="D302:D310" si="29">(35.41)*10.764</f>
        <v>381.15323999999993</v>
      </c>
      <c r="E302" s="59">
        <v>0</v>
      </c>
      <c r="F302" s="59">
        <v>595</v>
      </c>
      <c r="G302" s="179"/>
      <c r="H302" s="180"/>
      <c r="I302" s="70"/>
      <c r="L302" s="176"/>
      <c r="M302" s="176"/>
      <c r="N302" s="70"/>
    </row>
    <row r="303" spans="1:14" s="69" customFormat="1" ht="15.75" customHeight="1" x14ac:dyDescent="0.35">
      <c r="A303" s="67">
        <f t="shared" si="28"/>
        <v>3</v>
      </c>
      <c r="B303" s="67" t="s">
        <v>193</v>
      </c>
      <c r="C303" s="59" t="s">
        <v>189</v>
      </c>
      <c r="D303" s="59">
        <f t="shared" si="29"/>
        <v>381.15323999999993</v>
      </c>
      <c r="E303" s="59">
        <v>0</v>
      </c>
      <c r="F303" s="59">
        <v>595</v>
      </c>
      <c r="G303" s="179"/>
      <c r="H303" s="180"/>
      <c r="I303" s="70"/>
      <c r="L303" s="176"/>
      <c r="M303" s="176"/>
      <c r="N303" s="70"/>
    </row>
    <row r="304" spans="1:14" s="69" customFormat="1" ht="15.75" customHeight="1" x14ac:dyDescent="0.35">
      <c r="A304" s="67">
        <f t="shared" si="28"/>
        <v>4</v>
      </c>
      <c r="B304" s="67" t="s">
        <v>193</v>
      </c>
      <c r="C304" s="59" t="s">
        <v>189</v>
      </c>
      <c r="D304" s="59">
        <f t="shared" si="29"/>
        <v>381.15323999999993</v>
      </c>
      <c r="E304" s="59">
        <v>0</v>
      </c>
      <c r="F304" s="59">
        <v>595</v>
      </c>
      <c r="G304" s="179"/>
      <c r="H304" s="180"/>
      <c r="I304" s="70"/>
      <c r="L304" s="176"/>
      <c r="M304" s="176"/>
      <c r="N304" s="70"/>
    </row>
    <row r="305" spans="1:14" s="69" customFormat="1" ht="15.75" customHeight="1" x14ac:dyDescent="0.35">
      <c r="A305" s="67">
        <v>5</v>
      </c>
      <c r="B305" s="67" t="s">
        <v>193</v>
      </c>
      <c r="C305" s="59" t="s">
        <v>189</v>
      </c>
      <c r="D305" s="59">
        <f t="shared" si="29"/>
        <v>381.15323999999993</v>
      </c>
      <c r="E305" s="59">
        <v>0</v>
      </c>
      <c r="F305" s="59">
        <v>595</v>
      </c>
      <c r="G305" s="179"/>
      <c r="H305" s="180"/>
      <c r="I305" s="70">
        <f>2.6*4.25+2.08*3.45+2.6*2.45+1.55*1+1.1*1.65+2.6*1+2.6*1+2.08*0.9</f>
        <v>35.033000000000008</v>
      </c>
      <c r="L305" s="176"/>
      <c r="M305" s="176"/>
      <c r="N305" s="70"/>
    </row>
    <row r="306" spans="1:14" s="69" customFormat="1" ht="15.75" customHeight="1" x14ac:dyDescent="0.35">
      <c r="A306" s="67">
        <f t="shared" si="28"/>
        <v>6</v>
      </c>
      <c r="B306" s="67" t="s">
        <v>194</v>
      </c>
      <c r="C306" s="59" t="s">
        <v>189</v>
      </c>
      <c r="D306" s="59">
        <f t="shared" si="29"/>
        <v>381.15323999999993</v>
      </c>
      <c r="E306" s="59">
        <v>0</v>
      </c>
      <c r="F306" s="59">
        <v>595</v>
      </c>
      <c r="G306" s="179"/>
      <c r="H306" s="180"/>
      <c r="I306" s="70"/>
      <c r="L306" s="176"/>
      <c r="M306" s="176"/>
      <c r="N306" s="70"/>
    </row>
    <row r="307" spans="1:14" s="69" customFormat="1" ht="15.75" customHeight="1" x14ac:dyDescent="0.35">
      <c r="A307" s="67">
        <f t="shared" si="28"/>
        <v>7</v>
      </c>
      <c r="B307" s="67" t="s">
        <v>193</v>
      </c>
      <c r="C307" s="59" t="s">
        <v>189</v>
      </c>
      <c r="D307" s="59">
        <f t="shared" si="29"/>
        <v>381.15323999999993</v>
      </c>
      <c r="E307" s="59">
        <v>0</v>
      </c>
      <c r="F307" s="59">
        <v>595</v>
      </c>
      <c r="G307" s="179"/>
      <c r="H307" s="180"/>
      <c r="I307" s="70"/>
      <c r="L307" s="176"/>
      <c r="M307" s="176"/>
      <c r="N307" s="70"/>
    </row>
    <row r="308" spans="1:14" s="69" customFormat="1" ht="15.75" customHeight="1" x14ac:dyDescent="0.35">
      <c r="A308" s="67">
        <f t="shared" si="28"/>
        <v>8</v>
      </c>
      <c r="B308" s="67" t="s">
        <v>193</v>
      </c>
      <c r="C308" s="59" t="s">
        <v>189</v>
      </c>
      <c r="D308" s="59">
        <f t="shared" si="29"/>
        <v>381.15323999999993</v>
      </c>
      <c r="E308" s="59">
        <v>0</v>
      </c>
      <c r="F308" s="59">
        <v>595</v>
      </c>
      <c r="G308" s="179"/>
      <c r="H308" s="180"/>
      <c r="I308" s="70"/>
      <c r="L308" s="176"/>
      <c r="M308" s="176"/>
      <c r="N308" s="70"/>
    </row>
    <row r="309" spans="1:14" s="69" customFormat="1" x14ac:dyDescent="0.35">
      <c r="A309" s="67">
        <f t="shared" si="28"/>
        <v>9</v>
      </c>
      <c r="B309" s="67" t="s">
        <v>193</v>
      </c>
      <c r="C309" s="59" t="s">
        <v>192</v>
      </c>
      <c r="D309" s="59">
        <f>(16.7)*10.764</f>
        <v>179.75879999999998</v>
      </c>
      <c r="E309" s="59">
        <v>0</v>
      </c>
      <c r="F309" s="59">
        <v>300</v>
      </c>
      <c r="G309" s="179"/>
      <c r="H309" s="180"/>
      <c r="J309" s="70"/>
    </row>
    <row r="310" spans="1:14" s="69" customFormat="1" x14ac:dyDescent="0.35">
      <c r="A310" s="67">
        <f t="shared" si="28"/>
        <v>10</v>
      </c>
      <c r="B310" s="67" t="s">
        <v>194</v>
      </c>
      <c r="C310" s="59" t="s">
        <v>189</v>
      </c>
      <c r="D310" s="59">
        <f t="shared" si="29"/>
        <v>381.15323999999993</v>
      </c>
      <c r="E310" s="59">
        <v>0</v>
      </c>
      <c r="F310" s="59">
        <v>595</v>
      </c>
      <c r="G310" s="181"/>
      <c r="H310" s="182"/>
      <c r="I310" s="70"/>
      <c r="L310" s="176"/>
      <c r="M310" s="176"/>
      <c r="N310" s="70"/>
    </row>
    <row r="311" spans="1:14" s="69" customFormat="1" x14ac:dyDescent="0.35">
      <c r="A311" s="105" t="s">
        <v>236</v>
      </c>
      <c r="B311" s="106"/>
      <c r="C311" s="106"/>
      <c r="D311" s="106"/>
      <c r="E311" s="106"/>
      <c r="F311" s="106"/>
      <c r="G311" s="106"/>
      <c r="H311" s="107"/>
      <c r="I311" s="70"/>
      <c r="L311" s="176"/>
      <c r="M311" s="176"/>
      <c r="N311" s="70"/>
    </row>
    <row r="312" spans="1:14" s="69" customFormat="1" x14ac:dyDescent="0.35">
      <c r="A312" s="67">
        <v>1</v>
      </c>
      <c r="B312" s="67" t="s">
        <v>194</v>
      </c>
      <c r="C312" s="59" t="s">
        <v>189</v>
      </c>
      <c r="D312" s="59">
        <f>(35.41)*10.764</f>
        <v>381.15323999999993</v>
      </c>
      <c r="E312" s="59">
        <v>0</v>
      </c>
      <c r="F312" s="59">
        <v>595</v>
      </c>
      <c r="G312" s="177" t="str">
        <f>A311</f>
        <v>22nd Floor</v>
      </c>
      <c r="H312" s="178"/>
      <c r="I312" s="70"/>
      <c r="L312" s="176"/>
      <c r="M312" s="176"/>
      <c r="N312" s="70"/>
    </row>
    <row r="313" spans="1:14" s="69" customFormat="1" x14ac:dyDescent="0.35">
      <c r="A313" s="67">
        <f t="shared" ref="A313:A321" si="30">A312+1</f>
        <v>2</v>
      </c>
      <c r="B313" s="67" t="s">
        <v>194</v>
      </c>
      <c r="C313" s="59" t="s">
        <v>189</v>
      </c>
      <c r="D313" s="59">
        <f t="shared" ref="D313:D321" si="31">(35.41)*10.764</f>
        <v>381.15323999999993</v>
      </c>
      <c r="E313" s="59">
        <v>0</v>
      </c>
      <c r="F313" s="59">
        <v>595</v>
      </c>
      <c r="G313" s="179"/>
      <c r="H313" s="180"/>
      <c r="I313" s="70"/>
      <c r="L313" s="176"/>
      <c r="M313" s="176"/>
      <c r="N313" s="70"/>
    </row>
    <row r="314" spans="1:14" s="69" customFormat="1" x14ac:dyDescent="0.35">
      <c r="A314" s="67">
        <f t="shared" si="30"/>
        <v>3</v>
      </c>
      <c r="B314" s="67" t="s">
        <v>194</v>
      </c>
      <c r="C314" s="59" t="s">
        <v>189</v>
      </c>
      <c r="D314" s="59">
        <f t="shared" si="31"/>
        <v>381.15323999999993</v>
      </c>
      <c r="E314" s="59">
        <v>0</v>
      </c>
      <c r="F314" s="59">
        <v>595</v>
      </c>
      <c r="G314" s="179"/>
      <c r="H314" s="180"/>
      <c r="I314" s="70"/>
      <c r="L314" s="176"/>
      <c r="M314" s="176"/>
      <c r="N314" s="70"/>
    </row>
    <row r="315" spans="1:14" s="69" customFormat="1" x14ac:dyDescent="0.35">
      <c r="A315" s="67">
        <f t="shared" si="30"/>
        <v>4</v>
      </c>
      <c r="B315" s="67" t="s">
        <v>194</v>
      </c>
      <c r="C315" s="59" t="s">
        <v>189</v>
      </c>
      <c r="D315" s="59">
        <f t="shared" si="31"/>
        <v>381.15323999999993</v>
      </c>
      <c r="E315" s="59">
        <v>0</v>
      </c>
      <c r="F315" s="59">
        <v>595</v>
      </c>
      <c r="G315" s="179"/>
      <c r="H315" s="180"/>
      <c r="I315" s="70"/>
      <c r="L315" s="176"/>
      <c r="M315" s="176"/>
      <c r="N315" s="70"/>
    </row>
    <row r="316" spans="1:14" s="69" customFormat="1" x14ac:dyDescent="0.35">
      <c r="A316" s="67">
        <v>5</v>
      </c>
      <c r="B316" s="67" t="s">
        <v>194</v>
      </c>
      <c r="C316" s="59" t="s">
        <v>189</v>
      </c>
      <c r="D316" s="59">
        <f t="shared" si="31"/>
        <v>381.15323999999993</v>
      </c>
      <c r="E316" s="59">
        <v>0</v>
      </c>
      <c r="F316" s="59">
        <v>595</v>
      </c>
      <c r="G316" s="179"/>
      <c r="H316" s="180"/>
      <c r="I316" s="70">
        <f>2.6*4.25+2.08*3.45+2.6*2.45+1.55*1+1.1*1.65+2.6*1+2.6*1+2.08*0.9</f>
        <v>35.033000000000008</v>
      </c>
      <c r="L316" s="176"/>
      <c r="M316" s="176"/>
      <c r="N316" s="70"/>
    </row>
    <row r="317" spans="1:14" s="69" customFormat="1" x14ac:dyDescent="0.35">
      <c r="A317" s="67">
        <f t="shared" si="30"/>
        <v>6</v>
      </c>
      <c r="B317" s="67" t="s">
        <v>194</v>
      </c>
      <c r="C317" s="59" t="s">
        <v>189</v>
      </c>
      <c r="D317" s="59">
        <f t="shared" si="31"/>
        <v>381.15323999999993</v>
      </c>
      <c r="E317" s="59">
        <v>0</v>
      </c>
      <c r="F317" s="59">
        <v>595</v>
      </c>
      <c r="G317" s="179"/>
      <c r="H317" s="180"/>
      <c r="I317" s="70"/>
      <c r="L317" s="176"/>
      <c r="M317" s="176"/>
      <c r="N317" s="70"/>
    </row>
    <row r="318" spans="1:14" s="69" customFormat="1" x14ac:dyDescent="0.35">
      <c r="A318" s="67">
        <f t="shared" si="30"/>
        <v>7</v>
      </c>
      <c r="B318" s="67" t="s">
        <v>193</v>
      </c>
      <c r="C318" s="59" t="s">
        <v>189</v>
      </c>
      <c r="D318" s="59">
        <f t="shared" si="31"/>
        <v>381.15323999999993</v>
      </c>
      <c r="E318" s="59">
        <v>0</v>
      </c>
      <c r="F318" s="59">
        <v>595</v>
      </c>
      <c r="G318" s="179"/>
      <c r="H318" s="180"/>
      <c r="I318" s="70"/>
      <c r="L318" s="176"/>
      <c r="M318" s="176"/>
      <c r="N318" s="70"/>
    </row>
    <row r="319" spans="1:14" s="69" customFormat="1" x14ac:dyDescent="0.35">
      <c r="A319" s="67">
        <f t="shared" si="30"/>
        <v>8</v>
      </c>
      <c r="B319" s="67" t="s">
        <v>194</v>
      </c>
      <c r="C319" s="59" t="s">
        <v>189</v>
      </c>
      <c r="D319" s="59">
        <f t="shared" si="31"/>
        <v>381.15323999999993</v>
      </c>
      <c r="E319" s="59">
        <v>0</v>
      </c>
      <c r="F319" s="59">
        <v>595</v>
      </c>
      <c r="G319" s="179"/>
      <c r="H319" s="180"/>
      <c r="I319" s="70"/>
      <c r="L319" s="176"/>
      <c r="M319" s="176"/>
      <c r="N319" s="70"/>
    </row>
    <row r="320" spans="1:14" s="68" customFormat="1" x14ac:dyDescent="0.35">
      <c r="A320" s="67">
        <f t="shared" si="30"/>
        <v>9</v>
      </c>
      <c r="B320" s="67" t="s">
        <v>193</v>
      </c>
      <c r="C320" s="59" t="s">
        <v>192</v>
      </c>
      <c r="D320" s="59">
        <f>(16.7)*10.764</f>
        <v>179.75879999999998</v>
      </c>
      <c r="E320" s="59">
        <v>0</v>
      </c>
      <c r="F320" s="59">
        <v>300</v>
      </c>
      <c r="G320" s="179"/>
      <c r="H320" s="180"/>
      <c r="J320" s="38"/>
    </row>
    <row r="321" spans="1:16" s="68" customFormat="1" ht="15.75" customHeight="1" x14ac:dyDescent="0.35">
      <c r="A321" s="67">
        <f t="shared" si="30"/>
        <v>10</v>
      </c>
      <c r="B321" s="67" t="s">
        <v>193</v>
      </c>
      <c r="C321" s="59" t="s">
        <v>189</v>
      </c>
      <c r="D321" s="59">
        <f t="shared" si="31"/>
        <v>381.15323999999993</v>
      </c>
      <c r="E321" s="59">
        <v>0</v>
      </c>
      <c r="F321" s="59">
        <v>595</v>
      </c>
      <c r="G321" s="181"/>
      <c r="H321" s="182"/>
      <c r="J321" s="38"/>
    </row>
    <row r="322" spans="1:16" s="68" customFormat="1" ht="15.75" customHeight="1" x14ac:dyDescent="0.35">
      <c r="A322" s="105" t="s">
        <v>185</v>
      </c>
      <c r="B322" s="106"/>
      <c r="C322" s="106"/>
      <c r="D322" s="106"/>
      <c r="E322" s="106"/>
      <c r="F322" s="106"/>
      <c r="G322" s="106"/>
      <c r="H322" s="107"/>
      <c r="J322" s="38"/>
    </row>
    <row r="323" spans="1:16" s="68" customFormat="1" ht="15.75" customHeight="1" x14ac:dyDescent="0.35">
      <c r="A323" s="105" t="s">
        <v>182</v>
      </c>
      <c r="B323" s="106"/>
      <c r="C323" s="106"/>
      <c r="D323" s="106"/>
      <c r="E323" s="106"/>
      <c r="F323" s="106"/>
      <c r="G323" s="106"/>
      <c r="H323" s="107"/>
      <c r="I323" s="38"/>
      <c r="P323" s="39"/>
    </row>
    <row r="324" spans="1:16" s="68" customFormat="1" ht="15.75" customHeight="1" x14ac:dyDescent="0.35">
      <c r="A324" s="105" t="s">
        <v>184</v>
      </c>
      <c r="B324" s="106"/>
      <c r="C324" s="106"/>
      <c r="D324" s="106"/>
      <c r="E324" s="106"/>
      <c r="F324" s="106"/>
      <c r="G324" s="106"/>
      <c r="H324" s="107"/>
      <c r="I324" s="38"/>
    </row>
    <row r="325" spans="1:16" s="68" customFormat="1" ht="15.75" customHeight="1" x14ac:dyDescent="0.35">
      <c r="A325" s="105" t="s">
        <v>214</v>
      </c>
      <c r="B325" s="106"/>
      <c r="C325" s="106"/>
      <c r="D325" s="106"/>
      <c r="E325" s="106"/>
      <c r="F325" s="106"/>
      <c r="G325" s="106"/>
      <c r="H325" s="107"/>
      <c r="I325" s="38"/>
    </row>
    <row r="326" spans="1:16" s="68" customFormat="1" ht="15.75" customHeight="1" x14ac:dyDescent="0.35">
      <c r="A326" s="67">
        <v>1</v>
      </c>
      <c r="B326" s="67" t="s">
        <v>193</v>
      </c>
      <c r="C326" s="59" t="s">
        <v>189</v>
      </c>
      <c r="D326" s="59">
        <f>35.94*10.764</f>
        <v>386.85815999999994</v>
      </c>
      <c r="E326" s="59">
        <v>0</v>
      </c>
      <c r="F326" s="59">
        <v>619</v>
      </c>
      <c r="G326" s="177" t="str">
        <f>A325</f>
        <v>1st Floor For Residential</v>
      </c>
      <c r="H326" s="178"/>
      <c r="I326" s="38"/>
    </row>
    <row r="327" spans="1:16" s="68" customFormat="1" ht="15.75" customHeight="1" x14ac:dyDescent="0.35">
      <c r="A327" s="67">
        <v>2</v>
      </c>
      <c r="B327" s="67" t="s">
        <v>193</v>
      </c>
      <c r="C327" s="59" t="s">
        <v>189</v>
      </c>
      <c r="D327" s="59">
        <f>35.88*10.764</f>
        <v>386.21231999999998</v>
      </c>
      <c r="E327" s="59">
        <v>0</v>
      </c>
      <c r="F327" s="59">
        <v>611</v>
      </c>
      <c r="G327" s="179"/>
      <c r="H327" s="180"/>
      <c r="I327" s="38"/>
    </row>
    <row r="328" spans="1:16" s="68" customFormat="1" ht="15.75" customHeight="1" x14ac:dyDescent="0.35">
      <c r="A328" s="67">
        <v>3</v>
      </c>
      <c r="B328" s="67" t="s">
        <v>193</v>
      </c>
      <c r="C328" s="59" t="s">
        <v>192</v>
      </c>
      <c r="D328" s="59">
        <f>18.08*10.764</f>
        <v>194.61311999999998</v>
      </c>
      <c r="E328" s="59">
        <v>0</v>
      </c>
      <c r="F328" s="59">
        <v>314</v>
      </c>
      <c r="G328" s="179"/>
      <c r="H328" s="180"/>
      <c r="I328" s="38"/>
    </row>
    <row r="329" spans="1:16" s="69" customFormat="1" ht="15.75" customHeight="1" x14ac:dyDescent="0.35">
      <c r="A329" s="67">
        <v>4</v>
      </c>
      <c r="B329" s="67" t="s">
        <v>193</v>
      </c>
      <c r="C329" s="59" t="s">
        <v>189</v>
      </c>
      <c r="D329" s="59">
        <f>35.88*10.764</f>
        <v>386.21231999999998</v>
      </c>
      <c r="E329" s="59">
        <v>0</v>
      </c>
      <c r="F329" s="59">
        <v>611</v>
      </c>
      <c r="G329" s="179"/>
      <c r="H329" s="180"/>
      <c r="I329" s="70"/>
      <c r="P329" s="71"/>
    </row>
    <row r="330" spans="1:16" s="69" customFormat="1" ht="15.75" customHeight="1" x14ac:dyDescent="0.35">
      <c r="A330" s="67">
        <v>5</v>
      </c>
      <c r="B330" s="67" t="s">
        <v>193</v>
      </c>
      <c r="C330" s="59" t="s">
        <v>189</v>
      </c>
      <c r="D330" s="59">
        <f>32.04*10.764</f>
        <v>344.87855999999999</v>
      </c>
      <c r="E330" s="59">
        <v>0</v>
      </c>
      <c r="F330" s="59">
        <v>561</v>
      </c>
      <c r="G330" s="181"/>
      <c r="H330" s="182"/>
      <c r="I330" s="70"/>
    </row>
    <row r="331" spans="1:16" s="69" customFormat="1" ht="15.75" customHeight="1" x14ac:dyDescent="0.35">
      <c r="A331" s="105" t="s">
        <v>220</v>
      </c>
      <c r="B331" s="106"/>
      <c r="C331" s="106"/>
      <c r="D331" s="106"/>
      <c r="E331" s="106"/>
      <c r="F331" s="106"/>
      <c r="G331" s="106"/>
      <c r="H331" s="107"/>
      <c r="I331" s="70"/>
    </row>
    <row r="332" spans="1:16" s="69" customFormat="1" ht="15.75" customHeight="1" x14ac:dyDescent="0.35">
      <c r="A332" s="67">
        <v>1</v>
      </c>
      <c r="B332" s="67" t="s">
        <v>193</v>
      </c>
      <c r="C332" s="59" t="s">
        <v>189</v>
      </c>
      <c r="D332" s="59">
        <f>35.94*10.764</f>
        <v>386.85815999999994</v>
      </c>
      <c r="E332" s="59">
        <v>0</v>
      </c>
      <c r="F332" s="59">
        <v>619</v>
      </c>
      <c r="G332" s="177" t="str">
        <f>A331</f>
        <v xml:space="preserve"> 2nd Floor For Residential</v>
      </c>
      <c r="H332" s="178"/>
      <c r="I332" s="70"/>
    </row>
    <row r="333" spans="1:16" s="69" customFormat="1" ht="15.75" customHeight="1" x14ac:dyDescent="0.35">
      <c r="A333" s="67">
        <v>2</v>
      </c>
      <c r="B333" s="67" t="s">
        <v>193</v>
      </c>
      <c r="C333" s="59" t="s">
        <v>189</v>
      </c>
      <c r="D333" s="59">
        <f>35.88*10.764</f>
        <v>386.21231999999998</v>
      </c>
      <c r="E333" s="59">
        <v>0</v>
      </c>
      <c r="F333" s="59">
        <v>611</v>
      </c>
      <c r="G333" s="179"/>
      <c r="H333" s="180"/>
      <c r="I333" s="70"/>
    </row>
    <row r="334" spans="1:16" s="69" customFormat="1" ht="15.75" customHeight="1" x14ac:dyDescent="0.35">
      <c r="A334" s="67">
        <v>3</v>
      </c>
      <c r="B334" s="67" t="s">
        <v>193</v>
      </c>
      <c r="C334" s="59" t="s">
        <v>192</v>
      </c>
      <c r="D334" s="59">
        <f>18.08*10.764</f>
        <v>194.61311999999998</v>
      </c>
      <c r="E334" s="59">
        <v>0</v>
      </c>
      <c r="F334" s="59">
        <v>314</v>
      </c>
      <c r="G334" s="179"/>
      <c r="H334" s="180"/>
      <c r="I334" s="70"/>
    </row>
    <row r="335" spans="1:16" s="69" customFormat="1" ht="15.75" customHeight="1" x14ac:dyDescent="0.35">
      <c r="A335" s="67">
        <v>4</v>
      </c>
      <c r="B335" s="67" t="s">
        <v>193</v>
      </c>
      <c r="C335" s="59" t="s">
        <v>189</v>
      </c>
      <c r="D335" s="59">
        <f>35.88*10.764</f>
        <v>386.21231999999998</v>
      </c>
      <c r="E335" s="59">
        <v>0</v>
      </c>
      <c r="F335" s="59">
        <v>611</v>
      </c>
      <c r="G335" s="179"/>
      <c r="H335" s="180"/>
      <c r="I335" s="70"/>
      <c r="P335" s="71"/>
    </row>
    <row r="336" spans="1:16" s="69" customFormat="1" ht="15.75" customHeight="1" x14ac:dyDescent="0.35">
      <c r="A336" s="67">
        <v>5</v>
      </c>
      <c r="B336" s="67" t="s">
        <v>193</v>
      </c>
      <c r="C336" s="59" t="s">
        <v>189</v>
      </c>
      <c r="D336" s="59">
        <f>32.04*10.764</f>
        <v>344.87855999999999</v>
      </c>
      <c r="E336" s="59">
        <v>0</v>
      </c>
      <c r="F336" s="59">
        <v>561</v>
      </c>
      <c r="G336" s="181"/>
      <c r="H336" s="182"/>
      <c r="I336" s="70"/>
    </row>
    <row r="337" spans="1:16" s="69" customFormat="1" ht="15.75" customHeight="1" x14ac:dyDescent="0.35">
      <c r="A337" s="105" t="s">
        <v>221</v>
      </c>
      <c r="B337" s="106"/>
      <c r="C337" s="106"/>
      <c r="D337" s="106"/>
      <c r="E337" s="106"/>
      <c r="F337" s="106"/>
      <c r="G337" s="106"/>
      <c r="H337" s="107"/>
      <c r="I337" s="70"/>
    </row>
    <row r="338" spans="1:16" s="69" customFormat="1" ht="15.75" customHeight="1" x14ac:dyDescent="0.35">
      <c r="A338" s="67">
        <v>1</v>
      </c>
      <c r="B338" s="67" t="s">
        <v>193</v>
      </c>
      <c r="C338" s="59" t="s">
        <v>189</v>
      </c>
      <c r="D338" s="59">
        <f>35.94*10.764</f>
        <v>386.85815999999994</v>
      </c>
      <c r="E338" s="59">
        <v>0</v>
      </c>
      <c r="F338" s="59">
        <v>619</v>
      </c>
      <c r="G338" s="177" t="str">
        <f>A337</f>
        <v>3rd Floor For Residential</v>
      </c>
      <c r="H338" s="178"/>
      <c r="I338" s="70"/>
    </row>
    <row r="339" spans="1:16" s="69" customFormat="1" ht="15.75" customHeight="1" x14ac:dyDescent="0.35">
      <c r="A339" s="67">
        <v>2</v>
      </c>
      <c r="B339" s="67" t="s">
        <v>193</v>
      </c>
      <c r="C339" s="59" t="s">
        <v>189</v>
      </c>
      <c r="D339" s="59">
        <f>35.88*10.764</f>
        <v>386.21231999999998</v>
      </c>
      <c r="E339" s="59">
        <v>0</v>
      </c>
      <c r="F339" s="59">
        <v>611</v>
      </c>
      <c r="G339" s="179"/>
      <c r="H339" s="180"/>
      <c r="I339" s="70"/>
    </row>
    <row r="340" spans="1:16" s="69" customFormat="1" ht="15.75" customHeight="1" x14ac:dyDescent="0.35">
      <c r="A340" s="67">
        <v>3</v>
      </c>
      <c r="B340" s="67" t="s">
        <v>193</v>
      </c>
      <c r="C340" s="59" t="s">
        <v>192</v>
      </c>
      <c r="D340" s="59">
        <f>18.08*10.764</f>
        <v>194.61311999999998</v>
      </c>
      <c r="E340" s="59">
        <v>0</v>
      </c>
      <c r="F340" s="59">
        <v>314</v>
      </c>
      <c r="G340" s="179"/>
      <c r="H340" s="180"/>
      <c r="I340" s="70"/>
    </row>
    <row r="341" spans="1:16" s="69" customFormat="1" x14ac:dyDescent="0.35">
      <c r="A341" s="67">
        <v>4</v>
      </c>
      <c r="B341" s="67" t="s">
        <v>193</v>
      </c>
      <c r="C341" s="59" t="s">
        <v>189</v>
      </c>
      <c r="D341" s="59">
        <f>35.88*10.764</f>
        <v>386.21231999999998</v>
      </c>
      <c r="E341" s="59">
        <v>0</v>
      </c>
      <c r="F341" s="59">
        <v>611</v>
      </c>
      <c r="G341" s="179"/>
      <c r="H341" s="180"/>
      <c r="I341" s="70"/>
      <c r="P341" s="71"/>
    </row>
    <row r="342" spans="1:16" s="69" customFormat="1" ht="15.75" customHeight="1" x14ac:dyDescent="0.35">
      <c r="A342" s="67">
        <v>5</v>
      </c>
      <c r="B342" s="67" t="s">
        <v>193</v>
      </c>
      <c r="C342" s="59" t="s">
        <v>189</v>
      </c>
      <c r="D342" s="59">
        <f>32.04*10.764</f>
        <v>344.87855999999999</v>
      </c>
      <c r="E342" s="59">
        <v>0</v>
      </c>
      <c r="F342" s="59">
        <v>561</v>
      </c>
      <c r="G342" s="181"/>
      <c r="H342" s="182"/>
      <c r="I342" s="70"/>
    </row>
    <row r="343" spans="1:16" s="69" customFormat="1" ht="15.75" customHeight="1" x14ac:dyDescent="0.35">
      <c r="A343" s="105" t="s">
        <v>223</v>
      </c>
      <c r="B343" s="106"/>
      <c r="C343" s="106"/>
      <c r="D343" s="106"/>
      <c r="E343" s="106"/>
      <c r="F343" s="106"/>
      <c r="G343" s="106"/>
      <c r="H343" s="107"/>
      <c r="I343" s="70"/>
    </row>
    <row r="344" spans="1:16" s="69" customFormat="1" ht="15.75" customHeight="1" x14ac:dyDescent="0.35">
      <c r="A344" s="67">
        <v>1</v>
      </c>
      <c r="B344" s="67" t="s">
        <v>193</v>
      </c>
      <c r="C344" s="59" t="s">
        <v>189</v>
      </c>
      <c r="D344" s="59">
        <f>35.94*10.764</f>
        <v>386.85815999999994</v>
      </c>
      <c r="E344" s="59">
        <v>0</v>
      </c>
      <c r="F344" s="59">
        <v>619</v>
      </c>
      <c r="G344" s="177" t="str">
        <f>A343</f>
        <v>4th, 13th, 14th &amp; 17th Floor</v>
      </c>
      <c r="H344" s="178"/>
      <c r="I344" s="70"/>
    </row>
    <row r="345" spans="1:16" s="69" customFormat="1" ht="15.75" customHeight="1" x14ac:dyDescent="0.35">
      <c r="A345" s="67">
        <v>2</v>
      </c>
      <c r="B345" s="67" t="s">
        <v>193</v>
      </c>
      <c r="C345" s="59" t="s">
        <v>189</v>
      </c>
      <c r="D345" s="59">
        <f>35.88*10.764</f>
        <v>386.21231999999998</v>
      </c>
      <c r="E345" s="59">
        <v>0</v>
      </c>
      <c r="F345" s="59">
        <v>611</v>
      </c>
      <c r="G345" s="179"/>
      <c r="H345" s="180"/>
      <c r="I345" s="70"/>
    </row>
    <row r="346" spans="1:16" s="69" customFormat="1" ht="15.75" customHeight="1" x14ac:dyDescent="0.35">
      <c r="A346" s="67">
        <v>3</v>
      </c>
      <c r="B346" s="67" t="s">
        <v>193</v>
      </c>
      <c r="C346" s="59" t="s">
        <v>192</v>
      </c>
      <c r="D346" s="59">
        <f>18.08*10.764</f>
        <v>194.61311999999998</v>
      </c>
      <c r="E346" s="59">
        <v>0</v>
      </c>
      <c r="F346" s="59">
        <v>314</v>
      </c>
      <c r="G346" s="179"/>
      <c r="H346" s="180"/>
      <c r="I346" s="70">
        <f>12000*F347+250000</f>
        <v>7582000</v>
      </c>
    </row>
    <row r="347" spans="1:16" s="69" customFormat="1" x14ac:dyDescent="0.35">
      <c r="A347" s="67">
        <v>4</v>
      </c>
      <c r="B347" s="67" t="s">
        <v>193</v>
      </c>
      <c r="C347" s="59" t="s">
        <v>189</v>
      </c>
      <c r="D347" s="59">
        <f>35.88*10.764</f>
        <v>386.21231999999998</v>
      </c>
      <c r="E347" s="59">
        <v>0</v>
      </c>
      <c r="F347" s="59">
        <v>611</v>
      </c>
      <c r="G347" s="179"/>
      <c r="H347" s="180"/>
      <c r="I347" s="70"/>
      <c r="P347" s="71"/>
    </row>
    <row r="348" spans="1:16" s="69" customFormat="1" ht="15.75" customHeight="1" x14ac:dyDescent="0.35">
      <c r="A348" s="67">
        <v>5</v>
      </c>
      <c r="B348" s="67" t="s">
        <v>193</v>
      </c>
      <c r="C348" s="59" t="s">
        <v>189</v>
      </c>
      <c r="D348" s="59">
        <f>32.04*10.764</f>
        <v>344.87855999999999</v>
      </c>
      <c r="E348" s="59">
        <v>0</v>
      </c>
      <c r="F348" s="59">
        <v>561</v>
      </c>
      <c r="G348" s="181"/>
      <c r="H348" s="182"/>
      <c r="I348" s="70"/>
    </row>
    <row r="349" spans="1:16" s="69" customFormat="1" ht="15.75" customHeight="1" x14ac:dyDescent="0.35">
      <c r="A349" s="105" t="s">
        <v>225</v>
      </c>
      <c r="B349" s="106"/>
      <c r="C349" s="106"/>
      <c r="D349" s="106"/>
      <c r="E349" s="106"/>
      <c r="F349" s="106"/>
      <c r="G349" s="106"/>
      <c r="H349" s="107"/>
      <c r="I349" s="70"/>
    </row>
    <row r="350" spans="1:16" s="69" customFormat="1" ht="15.75" customHeight="1" x14ac:dyDescent="0.35">
      <c r="A350" s="67">
        <v>1</v>
      </c>
      <c r="B350" s="67" t="s">
        <v>193</v>
      </c>
      <c r="C350" s="59" t="s">
        <v>189</v>
      </c>
      <c r="D350" s="59">
        <f>35.94*10.764</f>
        <v>386.85815999999994</v>
      </c>
      <c r="E350" s="59">
        <v>0</v>
      </c>
      <c r="F350" s="59">
        <v>619</v>
      </c>
      <c r="G350" s="177" t="str">
        <f>A349</f>
        <v>5th Floor</v>
      </c>
      <c r="H350" s="178"/>
      <c r="I350" s="70"/>
    </row>
    <row r="351" spans="1:16" s="69" customFormat="1" ht="15.75" customHeight="1" x14ac:dyDescent="0.35">
      <c r="A351" s="67">
        <v>2</v>
      </c>
      <c r="B351" s="67" t="s">
        <v>193</v>
      </c>
      <c r="C351" s="59" t="s">
        <v>189</v>
      </c>
      <c r="D351" s="59">
        <f>35.88*10.764</f>
        <v>386.21231999999998</v>
      </c>
      <c r="E351" s="59">
        <v>0</v>
      </c>
      <c r="F351" s="59">
        <v>611</v>
      </c>
      <c r="G351" s="179"/>
      <c r="H351" s="180"/>
      <c r="I351" s="70"/>
    </row>
    <row r="352" spans="1:16" s="69" customFormat="1" ht="15.75" customHeight="1" x14ac:dyDescent="0.35">
      <c r="A352" s="67">
        <v>3</v>
      </c>
      <c r="B352" s="67" t="s">
        <v>193</v>
      </c>
      <c r="C352" s="59" t="s">
        <v>192</v>
      </c>
      <c r="D352" s="59">
        <f>18.08*10.764</f>
        <v>194.61311999999998</v>
      </c>
      <c r="E352" s="59">
        <v>0</v>
      </c>
      <c r="F352" s="59">
        <v>314</v>
      </c>
      <c r="G352" s="179"/>
      <c r="H352" s="180"/>
      <c r="I352" s="70">
        <f>12000*F353+250000</f>
        <v>7582000</v>
      </c>
    </row>
    <row r="353" spans="1:16" s="69" customFormat="1" x14ac:dyDescent="0.35">
      <c r="A353" s="67">
        <v>4</v>
      </c>
      <c r="B353" s="67" t="s">
        <v>193</v>
      </c>
      <c r="C353" s="59" t="s">
        <v>189</v>
      </c>
      <c r="D353" s="59">
        <f>35.88*10.764</f>
        <v>386.21231999999998</v>
      </c>
      <c r="E353" s="59">
        <v>0</v>
      </c>
      <c r="F353" s="59">
        <v>611</v>
      </c>
      <c r="G353" s="179"/>
      <c r="H353" s="180"/>
      <c r="I353" s="70"/>
      <c r="P353" s="71"/>
    </row>
    <row r="354" spans="1:16" s="69" customFormat="1" ht="15.75" customHeight="1" x14ac:dyDescent="0.35">
      <c r="A354" s="67">
        <v>5</v>
      </c>
      <c r="B354" s="67" t="s">
        <v>193</v>
      </c>
      <c r="C354" s="59" t="s">
        <v>189</v>
      </c>
      <c r="D354" s="59">
        <f>32.04*10.764</f>
        <v>344.87855999999999</v>
      </c>
      <c r="E354" s="59">
        <v>0</v>
      </c>
      <c r="F354" s="59">
        <v>561</v>
      </c>
      <c r="G354" s="181"/>
      <c r="H354" s="182"/>
      <c r="I354" s="70"/>
    </row>
    <row r="355" spans="1:16" s="69" customFormat="1" ht="15.75" customHeight="1" x14ac:dyDescent="0.35">
      <c r="A355" s="105" t="s">
        <v>227</v>
      </c>
      <c r="B355" s="106"/>
      <c r="C355" s="106"/>
      <c r="D355" s="106"/>
      <c r="E355" s="106"/>
      <c r="F355" s="106"/>
      <c r="G355" s="106"/>
      <c r="H355" s="107"/>
      <c r="I355" s="70"/>
    </row>
    <row r="356" spans="1:16" s="69" customFormat="1" ht="15.75" customHeight="1" x14ac:dyDescent="0.35">
      <c r="A356" s="67">
        <v>1</v>
      </c>
      <c r="B356" s="67" t="s">
        <v>193</v>
      </c>
      <c r="C356" s="59" t="s">
        <v>189</v>
      </c>
      <c r="D356" s="59">
        <f>35.94*10.764</f>
        <v>386.85815999999994</v>
      </c>
      <c r="E356" s="59">
        <v>0</v>
      </c>
      <c r="F356" s="59">
        <v>619</v>
      </c>
      <c r="G356" s="177" t="str">
        <f>A355</f>
        <v>6th Floor</v>
      </c>
      <c r="H356" s="178"/>
      <c r="I356" s="70"/>
    </row>
    <row r="357" spans="1:16" s="69" customFormat="1" ht="15.75" customHeight="1" x14ac:dyDescent="0.35">
      <c r="A357" s="67">
        <v>2</v>
      </c>
      <c r="B357" s="67" t="s">
        <v>193</v>
      </c>
      <c r="C357" s="59" t="s">
        <v>189</v>
      </c>
      <c r="D357" s="59">
        <f>35.88*10.764</f>
        <v>386.21231999999998</v>
      </c>
      <c r="E357" s="59">
        <v>0</v>
      </c>
      <c r="F357" s="59">
        <v>611</v>
      </c>
      <c r="G357" s="179"/>
      <c r="H357" s="180"/>
      <c r="I357" s="70"/>
    </row>
    <row r="358" spans="1:16" s="69" customFormat="1" ht="15.75" customHeight="1" x14ac:dyDescent="0.35">
      <c r="A358" s="67">
        <v>3</v>
      </c>
      <c r="B358" s="67" t="s">
        <v>193</v>
      </c>
      <c r="C358" s="59" t="s">
        <v>192</v>
      </c>
      <c r="D358" s="59">
        <f>18.08*10.764</f>
        <v>194.61311999999998</v>
      </c>
      <c r="E358" s="59">
        <v>0</v>
      </c>
      <c r="F358" s="59">
        <v>314</v>
      </c>
      <c r="G358" s="179"/>
      <c r="H358" s="180"/>
      <c r="I358" s="70">
        <f>12000*F359+250000</f>
        <v>7582000</v>
      </c>
    </row>
    <row r="359" spans="1:16" s="69" customFormat="1" x14ac:dyDescent="0.35">
      <c r="A359" s="67">
        <v>4</v>
      </c>
      <c r="B359" s="67" t="s">
        <v>193</v>
      </c>
      <c r="C359" s="59" t="s">
        <v>189</v>
      </c>
      <c r="D359" s="59">
        <f>35.88*10.764</f>
        <v>386.21231999999998</v>
      </c>
      <c r="E359" s="59">
        <v>0</v>
      </c>
      <c r="F359" s="59">
        <v>611</v>
      </c>
      <c r="G359" s="179"/>
      <c r="H359" s="180"/>
      <c r="I359" s="70"/>
      <c r="P359" s="71"/>
    </row>
    <row r="360" spans="1:16" s="69" customFormat="1" ht="15.75" customHeight="1" x14ac:dyDescent="0.35">
      <c r="A360" s="67">
        <v>5</v>
      </c>
      <c r="B360" s="67" t="s">
        <v>193</v>
      </c>
      <c r="C360" s="59" t="s">
        <v>189</v>
      </c>
      <c r="D360" s="59">
        <f>32.04*10.764</f>
        <v>344.87855999999999</v>
      </c>
      <c r="E360" s="59">
        <v>0</v>
      </c>
      <c r="F360" s="59">
        <v>561</v>
      </c>
      <c r="G360" s="181"/>
      <c r="H360" s="182"/>
      <c r="I360" s="70"/>
    </row>
    <row r="361" spans="1:16" s="69" customFormat="1" ht="15.75" customHeight="1" x14ac:dyDescent="0.35">
      <c r="A361" s="105" t="s">
        <v>229</v>
      </c>
      <c r="B361" s="106"/>
      <c r="C361" s="106"/>
      <c r="D361" s="106"/>
      <c r="E361" s="106"/>
      <c r="F361" s="106"/>
      <c r="G361" s="106"/>
      <c r="H361" s="107"/>
      <c r="I361" s="70"/>
    </row>
    <row r="362" spans="1:16" s="69" customFormat="1" ht="15.75" customHeight="1" x14ac:dyDescent="0.35">
      <c r="A362" s="67">
        <v>1</v>
      </c>
      <c r="B362" s="67" t="s">
        <v>193</v>
      </c>
      <c r="C362" s="59" t="s">
        <v>189</v>
      </c>
      <c r="D362" s="59">
        <f>35.94*10.764</f>
        <v>386.85815999999994</v>
      </c>
      <c r="E362" s="59">
        <v>0</v>
      </c>
      <c r="F362" s="59">
        <v>619</v>
      </c>
      <c r="G362" s="177" t="str">
        <f>A361</f>
        <v>7th Floor</v>
      </c>
      <c r="H362" s="178"/>
      <c r="I362" s="70"/>
    </row>
    <row r="363" spans="1:16" s="69" customFormat="1" ht="15.75" customHeight="1" x14ac:dyDescent="0.35">
      <c r="A363" s="67">
        <v>2</v>
      </c>
      <c r="B363" s="67" t="s">
        <v>193</v>
      </c>
      <c r="C363" s="59" t="s">
        <v>189</v>
      </c>
      <c r="D363" s="59">
        <f>35.88*10.764</f>
        <v>386.21231999999998</v>
      </c>
      <c r="E363" s="59">
        <v>0</v>
      </c>
      <c r="F363" s="59">
        <v>611</v>
      </c>
      <c r="G363" s="179"/>
      <c r="H363" s="180"/>
      <c r="I363" s="70"/>
    </row>
    <row r="364" spans="1:16" s="69" customFormat="1" ht="15.75" customHeight="1" x14ac:dyDescent="0.35">
      <c r="A364" s="67">
        <v>3</v>
      </c>
      <c r="B364" s="67" t="s">
        <v>193</v>
      </c>
      <c r="C364" s="59" t="s">
        <v>192</v>
      </c>
      <c r="D364" s="59">
        <f>18.08*10.764</f>
        <v>194.61311999999998</v>
      </c>
      <c r="E364" s="59">
        <v>0</v>
      </c>
      <c r="F364" s="59">
        <v>314</v>
      </c>
      <c r="G364" s="179"/>
      <c r="H364" s="180"/>
      <c r="I364" s="70">
        <f>12000*F365+250000</f>
        <v>7582000</v>
      </c>
    </row>
    <row r="365" spans="1:16" s="69" customFormat="1" x14ac:dyDescent="0.35">
      <c r="A365" s="67">
        <v>4</v>
      </c>
      <c r="B365" s="67" t="s">
        <v>193</v>
      </c>
      <c r="C365" s="59" t="s">
        <v>189</v>
      </c>
      <c r="D365" s="59">
        <f>35.88*10.764</f>
        <v>386.21231999999998</v>
      </c>
      <c r="E365" s="59">
        <v>0</v>
      </c>
      <c r="F365" s="59">
        <v>611</v>
      </c>
      <c r="G365" s="179"/>
      <c r="H365" s="180"/>
      <c r="I365" s="70"/>
      <c r="P365" s="71"/>
    </row>
    <row r="366" spans="1:16" s="69" customFormat="1" ht="15.75" customHeight="1" x14ac:dyDescent="0.35">
      <c r="A366" s="67">
        <v>5</v>
      </c>
      <c r="B366" s="67" t="s">
        <v>193</v>
      </c>
      <c r="C366" s="59" t="s">
        <v>189</v>
      </c>
      <c r="D366" s="59">
        <f>32.04*10.764</f>
        <v>344.87855999999999</v>
      </c>
      <c r="E366" s="59">
        <v>0</v>
      </c>
      <c r="F366" s="59">
        <v>561</v>
      </c>
      <c r="G366" s="181"/>
      <c r="H366" s="182"/>
      <c r="I366" s="70"/>
    </row>
    <row r="367" spans="1:16" s="69" customFormat="1" ht="15.75" customHeight="1" x14ac:dyDescent="0.35">
      <c r="A367" s="105" t="s">
        <v>196</v>
      </c>
      <c r="B367" s="106"/>
      <c r="C367" s="106"/>
      <c r="D367" s="106"/>
      <c r="E367" s="106"/>
      <c r="F367" s="106"/>
      <c r="G367" s="106"/>
      <c r="H367" s="107"/>
      <c r="I367" s="70"/>
    </row>
    <row r="368" spans="1:16" s="69" customFormat="1" ht="15.75" customHeight="1" x14ac:dyDescent="0.35">
      <c r="A368" s="67">
        <v>1</v>
      </c>
      <c r="B368" s="67" t="s">
        <v>193</v>
      </c>
      <c r="C368" s="59" t="s">
        <v>189</v>
      </c>
      <c r="D368" s="59">
        <f>35.94*10.764</f>
        <v>386.85815999999994</v>
      </c>
      <c r="E368" s="59">
        <v>0</v>
      </c>
      <c r="F368" s="59">
        <v>619</v>
      </c>
      <c r="G368" s="177" t="str">
        <f>A367</f>
        <v>8th Floor (Part Refuge Area)</v>
      </c>
      <c r="H368" s="178"/>
      <c r="I368" s="70"/>
    </row>
    <row r="369" spans="1:16" s="69" customFormat="1" ht="15.75" customHeight="1" x14ac:dyDescent="0.35">
      <c r="A369" s="67">
        <v>2</v>
      </c>
      <c r="B369" s="67" t="s">
        <v>195</v>
      </c>
      <c r="C369" s="108" t="s">
        <v>197</v>
      </c>
      <c r="D369" s="109"/>
      <c r="E369" s="109"/>
      <c r="F369" s="110"/>
      <c r="G369" s="179"/>
      <c r="H369" s="180"/>
      <c r="I369" s="70"/>
    </row>
    <row r="370" spans="1:16" s="69" customFormat="1" ht="15.75" customHeight="1" x14ac:dyDescent="0.35">
      <c r="A370" s="67">
        <v>3</v>
      </c>
      <c r="B370" s="67" t="s">
        <v>193</v>
      </c>
      <c r="C370" s="59" t="s">
        <v>192</v>
      </c>
      <c r="D370" s="59">
        <f>18.08*10.764</f>
        <v>194.61311999999998</v>
      </c>
      <c r="E370" s="59">
        <v>0</v>
      </c>
      <c r="F370" s="59">
        <v>314</v>
      </c>
      <c r="G370" s="179"/>
      <c r="H370" s="180"/>
      <c r="I370" s="70">
        <f>12000*F371+250000</f>
        <v>7582000</v>
      </c>
    </row>
    <row r="371" spans="1:16" s="69" customFormat="1" x14ac:dyDescent="0.35">
      <c r="A371" s="67">
        <v>4</v>
      </c>
      <c r="B371" s="67" t="s">
        <v>193</v>
      </c>
      <c r="C371" s="59" t="s">
        <v>189</v>
      </c>
      <c r="D371" s="59">
        <f>35.88*10.764</f>
        <v>386.21231999999998</v>
      </c>
      <c r="E371" s="59">
        <v>0</v>
      </c>
      <c r="F371" s="59">
        <v>611</v>
      </c>
      <c r="G371" s="179"/>
      <c r="H371" s="180"/>
      <c r="I371" s="70"/>
      <c r="P371" s="71"/>
    </row>
    <row r="372" spans="1:16" s="69" customFormat="1" ht="15.75" customHeight="1" x14ac:dyDescent="0.35">
      <c r="A372" s="67">
        <v>5</v>
      </c>
      <c r="B372" s="67" t="s">
        <v>193</v>
      </c>
      <c r="C372" s="59" t="s">
        <v>189</v>
      </c>
      <c r="D372" s="59">
        <f>32.04*10.764</f>
        <v>344.87855999999999</v>
      </c>
      <c r="E372" s="59">
        <v>0</v>
      </c>
      <c r="F372" s="59">
        <v>561</v>
      </c>
      <c r="G372" s="181"/>
      <c r="H372" s="182"/>
      <c r="I372" s="70"/>
    </row>
    <row r="373" spans="1:16" s="69" customFormat="1" ht="15.75" customHeight="1" x14ac:dyDescent="0.35">
      <c r="A373" s="105" t="s">
        <v>230</v>
      </c>
      <c r="B373" s="106"/>
      <c r="C373" s="106"/>
      <c r="D373" s="106"/>
      <c r="E373" s="106"/>
      <c r="F373" s="106"/>
      <c r="G373" s="106"/>
      <c r="H373" s="107"/>
      <c r="I373" s="70"/>
    </row>
    <row r="374" spans="1:16" s="69" customFormat="1" ht="15.75" customHeight="1" x14ac:dyDescent="0.35">
      <c r="A374" s="67">
        <v>1</v>
      </c>
      <c r="B374" s="67" t="s">
        <v>193</v>
      </c>
      <c r="C374" s="59" t="s">
        <v>189</v>
      </c>
      <c r="D374" s="59">
        <f>35.94*10.764</f>
        <v>386.85815999999994</v>
      </c>
      <c r="E374" s="59">
        <v>0</v>
      </c>
      <c r="F374" s="59">
        <v>619</v>
      </c>
      <c r="G374" s="177" t="str">
        <f>A373</f>
        <v>9th &amp; 10th Floor</v>
      </c>
      <c r="H374" s="178"/>
      <c r="I374" s="70"/>
    </row>
    <row r="375" spans="1:16" s="69" customFormat="1" ht="15.75" customHeight="1" x14ac:dyDescent="0.35">
      <c r="A375" s="67">
        <v>2</v>
      </c>
      <c r="B375" s="67" t="s">
        <v>193</v>
      </c>
      <c r="C375" s="59" t="s">
        <v>189</v>
      </c>
      <c r="D375" s="59">
        <f>35.88*10.764</f>
        <v>386.21231999999998</v>
      </c>
      <c r="E375" s="59">
        <v>0</v>
      </c>
      <c r="F375" s="59">
        <v>611</v>
      </c>
      <c r="G375" s="179"/>
      <c r="H375" s="180"/>
      <c r="I375" s="70"/>
    </row>
    <row r="376" spans="1:16" s="69" customFormat="1" ht="15.75" customHeight="1" x14ac:dyDescent="0.35">
      <c r="A376" s="67">
        <v>3</v>
      </c>
      <c r="B376" s="67" t="s">
        <v>193</v>
      </c>
      <c r="C376" s="59" t="s">
        <v>192</v>
      </c>
      <c r="D376" s="59">
        <f>18.08*10.764</f>
        <v>194.61311999999998</v>
      </c>
      <c r="E376" s="59">
        <v>0</v>
      </c>
      <c r="F376" s="59">
        <v>314</v>
      </c>
      <c r="G376" s="179"/>
      <c r="H376" s="180"/>
      <c r="I376" s="70">
        <f>12000*F377+250000</f>
        <v>7582000</v>
      </c>
    </row>
    <row r="377" spans="1:16" s="69" customFormat="1" ht="15.75" customHeight="1" x14ac:dyDescent="0.35">
      <c r="A377" s="67">
        <v>4</v>
      </c>
      <c r="B377" s="67" t="s">
        <v>193</v>
      </c>
      <c r="C377" s="59" t="s">
        <v>189</v>
      </c>
      <c r="D377" s="59">
        <f>35.88*10.764</f>
        <v>386.21231999999998</v>
      </c>
      <c r="E377" s="59">
        <v>0</v>
      </c>
      <c r="F377" s="59">
        <v>611</v>
      </c>
      <c r="G377" s="179"/>
      <c r="H377" s="180"/>
      <c r="I377" s="70"/>
      <c r="P377" s="71"/>
    </row>
    <row r="378" spans="1:16" s="69" customFormat="1" ht="15.75" customHeight="1" x14ac:dyDescent="0.35">
      <c r="A378" s="67">
        <v>5</v>
      </c>
      <c r="B378" s="67" t="s">
        <v>193</v>
      </c>
      <c r="C378" s="59" t="s">
        <v>189</v>
      </c>
      <c r="D378" s="59">
        <f>32.04*10.764</f>
        <v>344.87855999999999</v>
      </c>
      <c r="E378" s="59">
        <v>0</v>
      </c>
      <c r="F378" s="59">
        <v>561</v>
      </c>
      <c r="G378" s="181"/>
      <c r="H378" s="182"/>
      <c r="I378" s="70"/>
    </row>
    <row r="379" spans="1:16" s="69" customFormat="1" ht="15.75" customHeight="1" x14ac:dyDescent="0.35">
      <c r="A379" s="105" t="s">
        <v>231</v>
      </c>
      <c r="B379" s="106"/>
      <c r="C379" s="106"/>
      <c r="D379" s="106"/>
      <c r="E379" s="106"/>
      <c r="F379" s="106"/>
      <c r="G379" s="106"/>
      <c r="H379" s="107"/>
      <c r="I379" s="70"/>
    </row>
    <row r="380" spans="1:16" s="69" customFormat="1" ht="15.75" customHeight="1" x14ac:dyDescent="0.35">
      <c r="A380" s="67">
        <v>1</v>
      </c>
      <c r="B380" s="67" t="s">
        <v>193</v>
      </c>
      <c r="C380" s="59" t="s">
        <v>189</v>
      </c>
      <c r="D380" s="59">
        <f>35.94*10.764</f>
        <v>386.85815999999994</v>
      </c>
      <c r="E380" s="59">
        <v>0</v>
      </c>
      <c r="F380" s="59">
        <v>619</v>
      </c>
      <c r="G380" s="177" t="str">
        <f>A379</f>
        <v>11th Floor</v>
      </c>
      <c r="H380" s="178"/>
      <c r="I380" s="70"/>
    </row>
    <row r="381" spans="1:16" s="69" customFormat="1" ht="15.75" customHeight="1" x14ac:dyDescent="0.35">
      <c r="A381" s="67">
        <v>2</v>
      </c>
      <c r="B381" s="67" t="s">
        <v>193</v>
      </c>
      <c r="C381" s="59" t="s">
        <v>189</v>
      </c>
      <c r="D381" s="59">
        <f>35.88*10.764</f>
        <v>386.21231999999998</v>
      </c>
      <c r="E381" s="59">
        <v>0</v>
      </c>
      <c r="F381" s="59">
        <v>611</v>
      </c>
      <c r="G381" s="179"/>
      <c r="H381" s="180"/>
      <c r="I381" s="70"/>
    </row>
    <row r="382" spans="1:16" s="69" customFormat="1" ht="15.75" customHeight="1" x14ac:dyDescent="0.35">
      <c r="A382" s="67">
        <v>3</v>
      </c>
      <c r="B382" s="67" t="s">
        <v>193</v>
      </c>
      <c r="C382" s="59" t="s">
        <v>192</v>
      </c>
      <c r="D382" s="59">
        <f>18.08*10.764</f>
        <v>194.61311999999998</v>
      </c>
      <c r="E382" s="59">
        <v>0</v>
      </c>
      <c r="F382" s="59">
        <v>314</v>
      </c>
      <c r="G382" s="179"/>
      <c r="H382" s="180"/>
      <c r="I382" s="70"/>
    </row>
    <row r="383" spans="1:16" s="68" customFormat="1" x14ac:dyDescent="0.35">
      <c r="A383" s="67">
        <v>4</v>
      </c>
      <c r="B383" s="67" t="s">
        <v>193</v>
      </c>
      <c r="C383" s="59" t="s">
        <v>189</v>
      </c>
      <c r="D383" s="59">
        <f>35.88*10.764</f>
        <v>386.21231999999998</v>
      </c>
      <c r="E383" s="59">
        <v>0</v>
      </c>
      <c r="F383" s="59">
        <v>611</v>
      </c>
      <c r="G383" s="179"/>
      <c r="H383" s="180"/>
      <c r="I383" s="38"/>
      <c r="P383" s="39"/>
    </row>
    <row r="384" spans="1:16" s="68" customFormat="1" x14ac:dyDescent="0.35">
      <c r="A384" s="67">
        <v>5</v>
      </c>
      <c r="B384" s="67" t="s">
        <v>193</v>
      </c>
      <c r="C384" s="59" t="s">
        <v>189</v>
      </c>
      <c r="D384" s="59">
        <f>32.04*10.764</f>
        <v>344.87855999999999</v>
      </c>
      <c r="E384" s="59">
        <v>0</v>
      </c>
      <c r="F384" s="59">
        <v>561</v>
      </c>
      <c r="G384" s="181"/>
      <c r="H384" s="182"/>
      <c r="I384" s="66">
        <f>F386/D386</f>
        <v>1.6000696482659176</v>
      </c>
    </row>
    <row r="385" spans="1:16" s="68" customFormat="1" x14ac:dyDescent="0.35">
      <c r="A385" s="105" t="s">
        <v>198</v>
      </c>
      <c r="B385" s="106"/>
      <c r="C385" s="106"/>
      <c r="D385" s="106"/>
      <c r="E385" s="106"/>
      <c r="F385" s="106"/>
      <c r="G385" s="106"/>
      <c r="H385" s="107"/>
      <c r="I385" s="66">
        <f t="shared" ref="I385:I388" si="32">F387/D387</f>
        <v>1.582031355188255</v>
      </c>
    </row>
    <row r="386" spans="1:16" s="68" customFormat="1" x14ac:dyDescent="0.35">
      <c r="A386" s="67">
        <v>1</v>
      </c>
      <c r="B386" s="67" t="s">
        <v>193</v>
      </c>
      <c r="C386" s="59" t="s">
        <v>189</v>
      </c>
      <c r="D386" s="59">
        <f>35.94*10.764</f>
        <v>386.85815999999994</v>
      </c>
      <c r="E386" s="59">
        <v>0</v>
      </c>
      <c r="F386" s="59">
        <v>619</v>
      </c>
      <c r="G386" s="177" t="str">
        <f>A385</f>
        <v>12th Floor</v>
      </c>
      <c r="H386" s="178"/>
      <c r="I386" s="66">
        <f t="shared" si="32"/>
        <v>1.6134575099561634</v>
      </c>
    </row>
    <row r="387" spans="1:16" s="68" customFormat="1" x14ac:dyDescent="0.35">
      <c r="A387" s="67">
        <v>2</v>
      </c>
      <c r="B387" s="67" t="s">
        <v>193</v>
      </c>
      <c r="C387" s="59" t="s">
        <v>189</v>
      </c>
      <c r="D387" s="59">
        <f>35.88*10.764</f>
        <v>386.21231999999998</v>
      </c>
      <c r="E387" s="59">
        <v>0</v>
      </c>
      <c r="F387" s="59">
        <v>611</v>
      </c>
      <c r="G387" s="179"/>
      <c r="H387" s="180"/>
      <c r="I387" s="66">
        <f t="shared" si="32"/>
        <v>1.582031355188255</v>
      </c>
    </row>
    <row r="388" spans="1:16" s="68" customFormat="1" x14ac:dyDescent="0.35">
      <c r="A388" s="67">
        <v>3</v>
      </c>
      <c r="B388" s="67" t="s">
        <v>193</v>
      </c>
      <c r="C388" s="59" t="s">
        <v>192</v>
      </c>
      <c r="D388" s="59">
        <f>18.08*10.764</f>
        <v>194.61311999999998</v>
      </c>
      <c r="E388" s="59">
        <v>0</v>
      </c>
      <c r="F388" s="59">
        <v>314</v>
      </c>
      <c r="G388" s="179"/>
      <c r="H388" s="180"/>
      <c r="I388" s="66">
        <f t="shared" si="32"/>
        <v>1.6266595406800586</v>
      </c>
    </row>
    <row r="389" spans="1:16" s="69" customFormat="1" x14ac:dyDescent="0.35">
      <c r="A389" s="67">
        <v>4</v>
      </c>
      <c r="B389" s="67" t="s">
        <v>193</v>
      </c>
      <c r="C389" s="59" t="s">
        <v>189</v>
      </c>
      <c r="D389" s="59">
        <f>35.88*10.764</f>
        <v>386.21231999999998</v>
      </c>
      <c r="E389" s="59">
        <v>0</v>
      </c>
      <c r="F389" s="59">
        <v>611</v>
      </c>
      <c r="G389" s="179"/>
      <c r="H389" s="180"/>
      <c r="I389" s="70"/>
      <c r="P389" s="71"/>
    </row>
    <row r="390" spans="1:16" s="69" customFormat="1" ht="15.75" customHeight="1" x14ac:dyDescent="0.35">
      <c r="A390" s="67">
        <v>5</v>
      </c>
      <c r="B390" s="67" t="s">
        <v>193</v>
      </c>
      <c r="C390" s="59" t="s">
        <v>189</v>
      </c>
      <c r="D390" s="59">
        <f>32.04*10.764</f>
        <v>344.87855999999999</v>
      </c>
      <c r="E390" s="59">
        <v>0</v>
      </c>
      <c r="F390" s="59">
        <v>561</v>
      </c>
      <c r="G390" s="181"/>
      <c r="H390" s="182"/>
      <c r="I390" s="70"/>
    </row>
    <row r="391" spans="1:16" s="69" customFormat="1" ht="15.75" customHeight="1" x14ac:dyDescent="0.35">
      <c r="A391" s="105" t="s">
        <v>199</v>
      </c>
      <c r="B391" s="106"/>
      <c r="C391" s="106"/>
      <c r="D391" s="106"/>
      <c r="E391" s="106"/>
      <c r="F391" s="106"/>
      <c r="G391" s="106"/>
      <c r="H391" s="107"/>
      <c r="I391" s="70"/>
    </row>
    <row r="392" spans="1:16" s="69" customFormat="1" ht="15.75" customHeight="1" x14ac:dyDescent="0.35">
      <c r="A392" s="67">
        <v>1</v>
      </c>
      <c r="B392" s="67" t="s">
        <v>193</v>
      </c>
      <c r="C392" s="59" t="s">
        <v>189</v>
      </c>
      <c r="D392" s="59">
        <f>35.94*10.764</f>
        <v>386.85815999999994</v>
      </c>
      <c r="E392" s="59">
        <v>0</v>
      </c>
      <c r="F392" s="59">
        <v>619</v>
      </c>
      <c r="G392" s="177" t="str">
        <f>A391</f>
        <v>15th Floor (Part Refuge Area)</v>
      </c>
      <c r="H392" s="178"/>
      <c r="I392" s="70"/>
    </row>
    <row r="393" spans="1:16" s="69" customFormat="1" ht="15.75" customHeight="1" x14ac:dyDescent="0.35">
      <c r="A393" s="67">
        <v>2</v>
      </c>
      <c r="B393" s="67" t="s">
        <v>195</v>
      </c>
      <c r="C393" s="108" t="s">
        <v>197</v>
      </c>
      <c r="D393" s="109"/>
      <c r="E393" s="109"/>
      <c r="F393" s="110"/>
      <c r="G393" s="179"/>
      <c r="H393" s="180"/>
      <c r="I393" s="70"/>
    </row>
    <row r="394" spans="1:16" s="69" customFormat="1" ht="15.75" customHeight="1" x14ac:dyDescent="0.35">
      <c r="A394" s="67">
        <v>3</v>
      </c>
      <c r="B394" s="67" t="s">
        <v>193</v>
      </c>
      <c r="C394" s="59" t="s">
        <v>192</v>
      </c>
      <c r="D394" s="59">
        <f>18.08*10.764</f>
        <v>194.61311999999998</v>
      </c>
      <c r="E394" s="59">
        <v>0</v>
      </c>
      <c r="F394" s="59">
        <v>314</v>
      </c>
      <c r="G394" s="179"/>
      <c r="H394" s="180"/>
      <c r="I394" s="70">
        <f>12000*F395+250000</f>
        <v>7582000</v>
      </c>
    </row>
    <row r="395" spans="1:16" s="68" customFormat="1" x14ac:dyDescent="0.35">
      <c r="A395" s="67">
        <v>4</v>
      </c>
      <c r="B395" s="67" t="s">
        <v>193</v>
      </c>
      <c r="C395" s="59" t="s">
        <v>189</v>
      </c>
      <c r="D395" s="59">
        <f>35.88*10.764</f>
        <v>386.21231999999998</v>
      </c>
      <c r="E395" s="59">
        <v>0</v>
      </c>
      <c r="F395" s="59">
        <v>611</v>
      </c>
      <c r="G395" s="179"/>
      <c r="H395" s="180"/>
      <c r="I395" s="38"/>
      <c r="P395" s="39"/>
    </row>
    <row r="396" spans="1:16" s="68" customFormat="1" x14ac:dyDescent="0.35">
      <c r="A396" s="67">
        <v>5</v>
      </c>
      <c r="B396" s="67" t="s">
        <v>193</v>
      </c>
      <c r="C396" s="59" t="s">
        <v>189</v>
      </c>
      <c r="D396" s="59">
        <f>32.04*10.764</f>
        <v>344.87855999999999</v>
      </c>
      <c r="E396" s="59">
        <v>0</v>
      </c>
      <c r="F396" s="59">
        <v>561</v>
      </c>
      <c r="G396" s="181"/>
      <c r="H396" s="182"/>
      <c r="I396" s="66">
        <f>F398/D398</f>
        <v>1.6000696482659176</v>
      </c>
    </row>
    <row r="397" spans="1:16" s="68" customFormat="1" x14ac:dyDescent="0.35">
      <c r="A397" s="105" t="s">
        <v>200</v>
      </c>
      <c r="B397" s="106"/>
      <c r="C397" s="106"/>
      <c r="D397" s="106"/>
      <c r="E397" s="106"/>
      <c r="F397" s="106"/>
      <c r="G397" s="106"/>
      <c r="H397" s="107"/>
      <c r="I397" s="66">
        <f t="shared" ref="I397:I400" si="33">F399/D399</f>
        <v>1.582031355188255</v>
      </c>
    </row>
    <row r="398" spans="1:16" s="68" customFormat="1" x14ac:dyDescent="0.35">
      <c r="A398" s="67">
        <v>1</v>
      </c>
      <c r="B398" s="67" t="s">
        <v>193</v>
      </c>
      <c r="C398" s="59" t="s">
        <v>189</v>
      </c>
      <c r="D398" s="59">
        <f>35.94*10.764</f>
        <v>386.85815999999994</v>
      </c>
      <c r="E398" s="59">
        <v>0</v>
      </c>
      <c r="F398" s="59">
        <v>619</v>
      </c>
      <c r="G398" s="177" t="str">
        <f>A397</f>
        <v>16th Floor</v>
      </c>
      <c r="H398" s="178"/>
      <c r="I398" s="66">
        <f t="shared" si="33"/>
        <v>1.6134575099561634</v>
      </c>
    </row>
    <row r="399" spans="1:16" s="68" customFormat="1" x14ac:dyDescent="0.35">
      <c r="A399" s="67">
        <v>2</v>
      </c>
      <c r="B399" s="67" t="s">
        <v>193</v>
      </c>
      <c r="C399" s="59" t="s">
        <v>189</v>
      </c>
      <c r="D399" s="59">
        <f>35.88*10.764</f>
        <v>386.21231999999998</v>
      </c>
      <c r="E399" s="59">
        <v>0</v>
      </c>
      <c r="F399" s="59">
        <v>611</v>
      </c>
      <c r="G399" s="179"/>
      <c r="H399" s="180"/>
      <c r="I399" s="66">
        <f t="shared" si="33"/>
        <v>1.582031355188255</v>
      </c>
    </row>
    <row r="400" spans="1:16" s="68" customFormat="1" x14ac:dyDescent="0.35">
      <c r="A400" s="67">
        <v>3</v>
      </c>
      <c r="B400" s="67" t="s">
        <v>193</v>
      </c>
      <c r="C400" s="59" t="s">
        <v>192</v>
      </c>
      <c r="D400" s="59">
        <f>18.08*10.764</f>
        <v>194.61311999999998</v>
      </c>
      <c r="E400" s="59">
        <v>0</v>
      </c>
      <c r="F400" s="59">
        <v>314</v>
      </c>
      <c r="G400" s="179"/>
      <c r="H400" s="180"/>
      <c r="I400" s="66">
        <f t="shared" si="33"/>
        <v>1.6266595406800586</v>
      </c>
    </row>
    <row r="401" spans="1:16" s="68" customFormat="1" x14ac:dyDescent="0.35">
      <c r="A401" s="67">
        <v>4</v>
      </c>
      <c r="B401" s="67" t="s">
        <v>193</v>
      </c>
      <c r="C401" s="59" t="s">
        <v>189</v>
      </c>
      <c r="D401" s="59">
        <f>35.88*10.764</f>
        <v>386.21231999999998</v>
      </c>
      <c r="E401" s="59">
        <v>0</v>
      </c>
      <c r="F401" s="59">
        <v>611</v>
      </c>
      <c r="G401" s="179"/>
      <c r="H401" s="180"/>
      <c r="I401" s="38"/>
      <c r="P401" s="39"/>
    </row>
    <row r="402" spans="1:16" s="68" customFormat="1" x14ac:dyDescent="0.35">
      <c r="A402" s="67">
        <v>5</v>
      </c>
      <c r="B402" s="67" t="s">
        <v>193</v>
      </c>
      <c r="C402" s="59" t="s">
        <v>189</v>
      </c>
      <c r="D402" s="59">
        <f>32.04*10.764</f>
        <v>344.87855999999999</v>
      </c>
      <c r="E402" s="59">
        <v>0</v>
      </c>
      <c r="F402" s="59">
        <v>561</v>
      </c>
      <c r="G402" s="181"/>
      <c r="H402" s="182"/>
      <c r="I402" s="66">
        <f>F404/D404</f>
        <v>1.6000696482659176</v>
      </c>
    </row>
    <row r="403" spans="1:16" s="68" customFormat="1" x14ac:dyDescent="0.35">
      <c r="A403" s="105" t="s">
        <v>201</v>
      </c>
      <c r="B403" s="106"/>
      <c r="C403" s="106"/>
      <c r="D403" s="106"/>
      <c r="E403" s="106"/>
      <c r="F403" s="106"/>
      <c r="G403" s="106"/>
      <c r="H403" s="107"/>
      <c r="I403" s="66">
        <f t="shared" ref="I403:I406" si="34">F405/D405</f>
        <v>1.582031355188255</v>
      </c>
    </row>
    <row r="404" spans="1:16" s="68" customFormat="1" x14ac:dyDescent="0.35">
      <c r="A404" s="67">
        <v>1</v>
      </c>
      <c r="B404" s="67" t="s">
        <v>193</v>
      </c>
      <c r="C404" s="59" t="s">
        <v>189</v>
      </c>
      <c r="D404" s="59">
        <f>35.94*10.764</f>
        <v>386.85815999999994</v>
      </c>
      <c r="E404" s="59">
        <v>0</v>
      </c>
      <c r="F404" s="59">
        <v>619</v>
      </c>
      <c r="G404" s="177" t="str">
        <f>A403</f>
        <v>18th Floor</v>
      </c>
      <c r="H404" s="178"/>
      <c r="I404" s="66">
        <f t="shared" si="34"/>
        <v>1.6134575099561634</v>
      </c>
    </row>
    <row r="405" spans="1:16" s="68" customFormat="1" x14ac:dyDescent="0.35">
      <c r="A405" s="67">
        <v>2</v>
      </c>
      <c r="B405" s="67" t="s">
        <v>193</v>
      </c>
      <c r="C405" s="59" t="s">
        <v>189</v>
      </c>
      <c r="D405" s="59">
        <f>35.88*10.764</f>
        <v>386.21231999999998</v>
      </c>
      <c r="E405" s="59">
        <v>0</v>
      </c>
      <c r="F405" s="59">
        <v>611</v>
      </c>
      <c r="G405" s="179"/>
      <c r="H405" s="180"/>
      <c r="I405" s="66">
        <f t="shared" si="34"/>
        <v>1.582031355188255</v>
      </c>
    </row>
    <row r="406" spans="1:16" s="68" customFormat="1" x14ac:dyDescent="0.35">
      <c r="A406" s="67">
        <v>3</v>
      </c>
      <c r="B406" s="67" t="s">
        <v>193</v>
      </c>
      <c r="C406" s="59" t="s">
        <v>192</v>
      </c>
      <c r="D406" s="59">
        <f>18.08*10.764</f>
        <v>194.61311999999998</v>
      </c>
      <c r="E406" s="59">
        <v>0</v>
      </c>
      <c r="F406" s="59">
        <v>314</v>
      </c>
      <c r="G406" s="179"/>
      <c r="H406" s="180"/>
      <c r="I406" s="66">
        <f t="shared" si="34"/>
        <v>1.6266595406800586</v>
      </c>
    </row>
    <row r="407" spans="1:16" s="69" customFormat="1" ht="15.75" customHeight="1" x14ac:dyDescent="0.35">
      <c r="A407" s="67">
        <v>4</v>
      </c>
      <c r="B407" s="67" t="s">
        <v>193</v>
      </c>
      <c r="C407" s="59" t="s">
        <v>189</v>
      </c>
      <c r="D407" s="59">
        <f>35.88*10.764</f>
        <v>386.21231999999998</v>
      </c>
      <c r="E407" s="59">
        <v>0</v>
      </c>
      <c r="F407" s="59">
        <v>611</v>
      </c>
      <c r="G407" s="179"/>
      <c r="H407" s="180"/>
      <c r="I407" s="70"/>
      <c r="P407" s="71"/>
    </row>
    <row r="408" spans="1:16" s="69" customFormat="1" ht="15.75" customHeight="1" x14ac:dyDescent="0.35">
      <c r="A408" s="67">
        <v>5</v>
      </c>
      <c r="B408" s="67" t="s">
        <v>193</v>
      </c>
      <c r="C408" s="59" t="s">
        <v>189</v>
      </c>
      <c r="D408" s="59">
        <f>32.04*10.764</f>
        <v>344.87855999999999</v>
      </c>
      <c r="E408" s="59">
        <v>0</v>
      </c>
      <c r="F408" s="59">
        <v>561</v>
      </c>
      <c r="G408" s="181"/>
      <c r="H408" s="182"/>
      <c r="I408" s="70"/>
    </row>
    <row r="409" spans="1:16" s="69" customFormat="1" x14ac:dyDescent="0.35">
      <c r="A409" s="105" t="s">
        <v>233</v>
      </c>
      <c r="B409" s="106"/>
      <c r="C409" s="106"/>
      <c r="D409" s="106"/>
      <c r="E409" s="106"/>
      <c r="F409" s="106"/>
      <c r="G409" s="106"/>
      <c r="H409" s="107"/>
      <c r="I409" s="70"/>
    </row>
    <row r="410" spans="1:16" s="69" customFormat="1" x14ac:dyDescent="0.35">
      <c r="A410" s="67">
        <v>1</v>
      </c>
      <c r="B410" s="67" t="s">
        <v>193</v>
      </c>
      <c r="C410" s="59" t="s">
        <v>189</v>
      </c>
      <c r="D410" s="59">
        <f>35.94*10.764</f>
        <v>386.85815999999994</v>
      </c>
      <c r="E410" s="59">
        <v>0</v>
      </c>
      <c r="F410" s="59">
        <v>619</v>
      </c>
      <c r="G410" s="177" t="str">
        <f>A409</f>
        <v>19th Floor</v>
      </c>
      <c r="H410" s="178"/>
      <c r="I410" s="70"/>
    </row>
    <row r="411" spans="1:16" s="69" customFormat="1" x14ac:dyDescent="0.35">
      <c r="A411" s="67">
        <v>2</v>
      </c>
      <c r="B411" s="67" t="s">
        <v>193</v>
      </c>
      <c r="C411" s="59" t="s">
        <v>189</v>
      </c>
      <c r="D411" s="59">
        <f>35.88*10.764</f>
        <v>386.21231999999998</v>
      </c>
      <c r="E411" s="59">
        <v>0</v>
      </c>
      <c r="F411" s="59">
        <v>611</v>
      </c>
      <c r="G411" s="179"/>
      <c r="H411" s="180"/>
      <c r="I411" s="70"/>
    </row>
    <row r="412" spans="1:16" s="69" customFormat="1" x14ac:dyDescent="0.35">
      <c r="A412" s="67">
        <v>3</v>
      </c>
      <c r="B412" s="67" t="s">
        <v>193</v>
      </c>
      <c r="C412" s="59" t="s">
        <v>192</v>
      </c>
      <c r="D412" s="59">
        <f>18.08*10.764</f>
        <v>194.61311999999998</v>
      </c>
      <c r="E412" s="59">
        <v>0</v>
      </c>
      <c r="F412" s="59">
        <v>314</v>
      </c>
      <c r="G412" s="179"/>
      <c r="H412" s="180"/>
      <c r="I412" s="70"/>
    </row>
    <row r="413" spans="1:16" s="69" customFormat="1" x14ac:dyDescent="0.35">
      <c r="A413" s="67">
        <v>4</v>
      </c>
      <c r="B413" s="67" t="s">
        <v>193</v>
      </c>
      <c r="C413" s="59" t="s">
        <v>189</v>
      </c>
      <c r="D413" s="59">
        <f>35.88*10.764</f>
        <v>386.21231999999998</v>
      </c>
      <c r="E413" s="59">
        <v>0</v>
      </c>
      <c r="F413" s="59">
        <v>611</v>
      </c>
      <c r="G413" s="179"/>
      <c r="H413" s="180"/>
      <c r="I413" s="70"/>
      <c r="P413" s="71"/>
    </row>
    <row r="414" spans="1:16" s="69" customFormat="1" ht="15.75" customHeight="1" x14ac:dyDescent="0.35">
      <c r="A414" s="67">
        <v>5</v>
      </c>
      <c r="B414" s="67" t="s">
        <v>193</v>
      </c>
      <c r="C414" s="59" t="s">
        <v>189</v>
      </c>
      <c r="D414" s="59">
        <f>32.04*10.764</f>
        <v>344.87855999999999</v>
      </c>
      <c r="E414" s="59">
        <v>0</v>
      </c>
      <c r="F414" s="59">
        <v>561</v>
      </c>
      <c r="G414" s="181"/>
      <c r="H414" s="182"/>
      <c r="I414" s="70"/>
    </row>
    <row r="415" spans="1:16" s="69" customFormat="1" ht="15.75" customHeight="1" x14ac:dyDescent="0.35">
      <c r="A415" s="105" t="s">
        <v>202</v>
      </c>
      <c r="B415" s="106"/>
      <c r="C415" s="106"/>
      <c r="D415" s="106"/>
      <c r="E415" s="106"/>
      <c r="F415" s="106"/>
      <c r="G415" s="106"/>
      <c r="H415" s="107"/>
      <c r="I415" s="70"/>
    </row>
    <row r="416" spans="1:16" s="69" customFormat="1" ht="15.75" customHeight="1" x14ac:dyDescent="0.35">
      <c r="A416" s="67">
        <v>1</v>
      </c>
      <c r="B416" s="67" t="s">
        <v>193</v>
      </c>
      <c r="C416" s="59" t="s">
        <v>189</v>
      </c>
      <c r="D416" s="59">
        <f>35.94*10.764</f>
        <v>386.85815999999994</v>
      </c>
      <c r="E416" s="59">
        <v>0</v>
      </c>
      <c r="F416" s="59">
        <v>619</v>
      </c>
      <c r="G416" s="177" t="str">
        <f>A415</f>
        <v>20th &amp; 21st Floor</v>
      </c>
      <c r="H416" s="178"/>
      <c r="I416" s="70"/>
    </row>
    <row r="417" spans="1:16" s="69" customFormat="1" ht="15.75" customHeight="1" x14ac:dyDescent="0.35">
      <c r="A417" s="67">
        <v>2</v>
      </c>
      <c r="B417" s="67" t="s">
        <v>193</v>
      </c>
      <c r="C417" s="59" t="s">
        <v>189</v>
      </c>
      <c r="D417" s="59">
        <f>35.88*10.764</f>
        <v>386.21231999999998</v>
      </c>
      <c r="E417" s="59">
        <v>0</v>
      </c>
      <c r="F417" s="59">
        <v>611</v>
      </c>
      <c r="G417" s="179"/>
      <c r="H417" s="180"/>
      <c r="I417" s="70"/>
    </row>
    <row r="418" spans="1:16" s="69" customFormat="1" ht="15.75" customHeight="1" x14ac:dyDescent="0.35">
      <c r="A418" s="67">
        <v>3</v>
      </c>
      <c r="B418" s="67" t="s">
        <v>193</v>
      </c>
      <c r="C418" s="59" t="s">
        <v>192</v>
      </c>
      <c r="D418" s="59">
        <f>18.08*10.764</f>
        <v>194.61311999999998</v>
      </c>
      <c r="E418" s="59">
        <v>0</v>
      </c>
      <c r="F418" s="59">
        <v>314</v>
      </c>
      <c r="G418" s="179"/>
      <c r="H418" s="180"/>
      <c r="I418" s="70"/>
    </row>
    <row r="419" spans="1:16" s="68" customFormat="1" x14ac:dyDescent="0.35">
      <c r="A419" s="67">
        <v>4</v>
      </c>
      <c r="B419" s="67" t="s">
        <v>193</v>
      </c>
      <c r="C419" s="59" t="s">
        <v>189</v>
      </c>
      <c r="D419" s="59">
        <f>35.88*10.764</f>
        <v>386.21231999999998</v>
      </c>
      <c r="E419" s="59">
        <v>0</v>
      </c>
      <c r="F419" s="59">
        <v>611</v>
      </c>
      <c r="G419" s="179"/>
      <c r="H419" s="180"/>
      <c r="I419" s="38"/>
      <c r="P419" s="39"/>
    </row>
    <row r="420" spans="1:16" s="68" customFormat="1" x14ac:dyDescent="0.35">
      <c r="A420" s="67">
        <v>5</v>
      </c>
      <c r="B420" s="67" t="s">
        <v>193</v>
      </c>
      <c r="C420" s="59" t="s">
        <v>189</v>
      </c>
      <c r="D420" s="59">
        <f>32.04*10.764</f>
        <v>344.87855999999999</v>
      </c>
      <c r="E420" s="59">
        <v>0</v>
      </c>
      <c r="F420" s="59">
        <v>561</v>
      </c>
      <c r="G420" s="181"/>
      <c r="H420" s="182"/>
      <c r="I420" s="38"/>
    </row>
    <row r="421" spans="1:16" s="68" customFormat="1" x14ac:dyDescent="0.35">
      <c r="A421" s="105" t="s">
        <v>236</v>
      </c>
      <c r="B421" s="106"/>
      <c r="C421" s="106"/>
      <c r="D421" s="106"/>
      <c r="E421" s="106"/>
      <c r="F421" s="106"/>
      <c r="G421" s="106"/>
      <c r="H421" s="107"/>
      <c r="I421" s="63">
        <f>611/370</f>
        <v>1.6513513513513514</v>
      </c>
    </row>
    <row r="422" spans="1:16" s="68" customFormat="1" x14ac:dyDescent="0.35">
      <c r="A422" s="67">
        <v>1</v>
      </c>
      <c r="B422" s="67" t="s">
        <v>193</v>
      </c>
      <c r="C422" s="59" t="s">
        <v>189</v>
      </c>
      <c r="D422" s="59">
        <f>35.94*10.764</f>
        <v>386.85815999999994</v>
      </c>
      <c r="E422" s="59">
        <v>0</v>
      </c>
      <c r="F422" s="59">
        <v>619</v>
      </c>
      <c r="G422" s="177" t="str">
        <f>A421</f>
        <v>22nd Floor</v>
      </c>
      <c r="H422" s="178"/>
      <c r="I422" s="63">
        <f>314/190</f>
        <v>1.6526315789473685</v>
      </c>
    </row>
    <row r="423" spans="1:16" s="68" customFormat="1" x14ac:dyDescent="0.35">
      <c r="A423" s="67">
        <v>2</v>
      </c>
      <c r="B423" s="67" t="s">
        <v>193</v>
      </c>
      <c r="C423" s="59" t="s">
        <v>189</v>
      </c>
      <c r="D423" s="59">
        <f>35.88*10.764</f>
        <v>386.21231999999998</v>
      </c>
      <c r="E423" s="59">
        <v>0</v>
      </c>
      <c r="F423" s="59">
        <v>611</v>
      </c>
      <c r="G423" s="179"/>
      <c r="H423" s="180"/>
      <c r="I423" s="38"/>
    </row>
    <row r="424" spans="1:16" s="68" customFormat="1" x14ac:dyDescent="0.35">
      <c r="A424" s="67">
        <v>3</v>
      </c>
      <c r="B424" s="67" t="s">
        <v>193</v>
      </c>
      <c r="C424" s="59" t="s">
        <v>192</v>
      </c>
      <c r="D424" s="59">
        <f>18.08*10.764</f>
        <v>194.61311999999998</v>
      </c>
      <c r="E424" s="59">
        <v>0</v>
      </c>
      <c r="F424" s="59">
        <v>314</v>
      </c>
      <c r="G424" s="179"/>
      <c r="H424" s="180"/>
      <c r="I424" s="38"/>
    </row>
    <row r="425" spans="1:16" s="68" customFormat="1" x14ac:dyDescent="0.35">
      <c r="A425" s="67">
        <v>4</v>
      </c>
      <c r="B425" s="67" t="s">
        <v>193</v>
      </c>
      <c r="C425" s="59" t="s">
        <v>189</v>
      </c>
      <c r="D425" s="59">
        <f>35.88*10.764</f>
        <v>386.21231999999998</v>
      </c>
      <c r="E425" s="59">
        <v>0</v>
      </c>
      <c r="F425" s="59">
        <v>611</v>
      </c>
      <c r="G425" s="179"/>
      <c r="H425" s="180"/>
      <c r="J425" s="38"/>
    </row>
    <row r="426" spans="1:16" s="68" customFormat="1" x14ac:dyDescent="0.35">
      <c r="A426" s="67">
        <v>5</v>
      </c>
      <c r="B426" s="67" t="s">
        <v>193</v>
      </c>
      <c r="C426" s="59" t="s">
        <v>189</v>
      </c>
      <c r="D426" s="59">
        <f>32.04*10.764</f>
        <v>344.87855999999999</v>
      </c>
      <c r="E426" s="59">
        <v>0</v>
      </c>
      <c r="F426" s="59">
        <v>561</v>
      </c>
      <c r="G426" s="181"/>
      <c r="H426" s="182"/>
      <c r="J426" s="38"/>
    </row>
    <row r="427" spans="1:16" s="68" customFormat="1" x14ac:dyDescent="0.35">
      <c r="A427" s="105" t="s">
        <v>186</v>
      </c>
      <c r="B427" s="106"/>
      <c r="C427" s="106"/>
      <c r="D427" s="106"/>
      <c r="E427" s="106"/>
      <c r="F427" s="106"/>
      <c r="G427" s="106"/>
      <c r="H427" s="107"/>
      <c r="I427" s="38"/>
      <c r="P427" s="39"/>
    </row>
    <row r="428" spans="1:16" s="68" customFormat="1" ht="15.75" customHeight="1" x14ac:dyDescent="0.35">
      <c r="A428" s="105" t="s">
        <v>183</v>
      </c>
      <c r="B428" s="106"/>
      <c r="C428" s="106"/>
      <c r="D428" s="106"/>
      <c r="E428" s="106"/>
      <c r="F428" s="106"/>
      <c r="G428" s="106"/>
      <c r="H428" s="107"/>
      <c r="I428" s="38"/>
    </row>
    <row r="429" spans="1:16" s="68" customFormat="1" ht="15.75" customHeight="1" x14ac:dyDescent="0.35">
      <c r="A429" s="105" t="s">
        <v>214</v>
      </c>
      <c r="B429" s="106"/>
      <c r="C429" s="106"/>
      <c r="D429" s="106"/>
      <c r="E429" s="106"/>
      <c r="F429" s="106"/>
      <c r="G429" s="106"/>
      <c r="H429" s="107"/>
      <c r="I429" s="38"/>
    </row>
    <row r="430" spans="1:16" s="68" customFormat="1" ht="15.75" customHeight="1" x14ac:dyDescent="0.35">
      <c r="A430" s="67">
        <v>1</v>
      </c>
      <c r="B430" s="67" t="s">
        <v>193</v>
      </c>
      <c r="C430" s="59" t="s">
        <v>189</v>
      </c>
      <c r="D430" s="59">
        <f>35.81*10.764</f>
        <v>385.45884000000001</v>
      </c>
      <c r="E430" s="59">
        <v>0</v>
      </c>
      <c r="F430" s="59">
        <f t="shared" ref="F430:F435" si="35">D430*1.65</f>
        <v>636.00708599999996</v>
      </c>
      <c r="G430" s="177" t="str">
        <f>A429</f>
        <v>1st Floor For Residential</v>
      </c>
      <c r="H430" s="178"/>
      <c r="I430" s="38"/>
    </row>
    <row r="431" spans="1:16" s="68" customFormat="1" ht="15.75" customHeight="1" x14ac:dyDescent="0.35">
      <c r="A431" s="67">
        <v>2</v>
      </c>
      <c r="B431" s="67" t="s">
        <v>193</v>
      </c>
      <c r="C431" s="59" t="s">
        <v>189</v>
      </c>
      <c r="D431" s="59">
        <f>35.81*10.764</f>
        <v>385.45884000000001</v>
      </c>
      <c r="E431" s="59">
        <v>0</v>
      </c>
      <c r="F431" s="59">
        <f t="shared" si="35"/>
        <v>636.00708599999996</v>
      </c>
      <c r="G431" s="179"/>
      <c r="H431" s="180"/>
      <c r="I431" s="38"/>
    </row>
    <row r="432" spans="1:16" s="68" customFormat="1" ht="15.75" customHeight="1" x14ac:dyDescent="0.35">
      <c r="A432" s="67">
        <v>3</v>
      </c>
      <c r="B432" s="67" t="s">
        <v>193</v>
      </c>
      <c r="C432" s="59" t="s">
        <v>189</v>
      </c>
      <c r="D432" s="59">
        <f>35.81*10.764</f>
        <v>385.45884000000001</v>
      </c>
      <c r="E432" s="59">
        <v>0</v>
      </c>
      <c r="F432" s="59">
        <f t="shared" si="35"/>
        <v>636.00708599999996</v>
      </c>
      <c r="G432" s="179"/>
      <c r="H432" s="180"/>
      <c r="I432" s="38"/>
    </row>
    <row r="433" spans="1:16" s="68" customFormat="1" ht="15.75" customHeight="1" x14ac:dyDescent="0.35">
      <c r="A433" s="67">
        <v>4</v>
      </c>
      <c r="B433" s="67" t="s">
        <v>193</v>
      </c>
      <c r="C433" s="59" t="s">
        <v>189</v>
      </c>
      <c r="D433" s="59">
        <f>35.81*10.764</f>
        <v>385.45884000000001</v>
      </c>
      <c r="E433" s="59">
        <v>0</v>
      </c>
      <c r="F433" s="59">
        <f t="shared" si="35"/>
        <v>636.00708599999996</v>
      </c>
      <c r="G433" s="179"/>
      <c r="H433" s="180"/>
      <c r="I433" s="38"/>
    </row>
    <row r="434" spans="1:16" s="68" customFormat="1" x14ac:dyDescent="0.35">
      <c r="A434" s="67">
        <v>5</v>
      </c>
      <c r="B434" s="67" t="s">
        <v>194</v>
      </c>
      <c r="C434" s="59" t="s">
        <v>189</v>
      </c>
      <c r="D434" s="59">
        <f>36.06*10.764</f>
        <v>388.14983999999998</v>
      </c>
      <c r="E434" s="59">
        <v>0</v>
      </c>
      <c r="F434" s="59">
        <f t="shared" si="35"/>
        <v>640.44723599999998</v>
      </c>
      <c r="G434" s="179"/>
      <c r="H434" s="180"/>
      <c r="I434" s="38"/>
      <c r="P434" s="39"/>
    </row>
    <row r="435" spans="1:16" s="68" customFormat="1" ht="15.75" customHeight="1" x14ac:dyDescent="0.35">
      <c r="A435" s="67">
        <v>6</v>
      </c>
      <c r="B435" s="67" t="s">
        <v>193</v>
      </c>
      <c r="C435" s="59" t="s">
        <v>192</v>
      </c>
      <c r="D435" s="59">
        <f>14.14*10.764</f>
        <v>152.20295999999999</v>
      </c>
      <c r="E435" s="59">
        <v>0</v>
      </c>
      <c r="F435" s="59">
        <f t="shared" si="35"/>
        <v>251.13488399999997</v>
      </c>
      <c r="G435" s="181"/>
      <c r="H435" s="182"/>
      <c r="I435" s="38"/>
    </row>
    <row r="436" spans="1:16" s="68" customFormat="1" ht="15.75" customHeight="1" x14ac:dyDescent="0.35">
      <c r="A436" s="105" t="s">
        <v>215</v>
      </c>
      <c r="B436" s="106"/>
      <c r="C436" s="106"/>
      <c r="D436" s="106"/>
      <c r="E436" s="106"/>
      <c r="F436" s="106"/>
      <c r="G436" s="106"/>
      <c r="H436" s="107"/>
      <c r="I436" s="38"/>
    </row>
    <row r="437" spans="1:16" s="68" customFormat="1" ht="15.75" customHeight="1" x14ac:dyDescent="0.35">
      <c r="A437" s="67">
        <v>1</v>
      </c>
      <c r="B437" s="67" t="s">
        <v>193</v>
      </c>
      <c r="C437" s="59" t="s">
        <v>189</v>
      </c>
      <c r="D437" s="59">
        <f>35.81*10.764</f>
        <v>385.45884000000001</v>
      </c>
      <c r="E437" s="59">
        <v>0</v>
      </c>
      <c r="F437" s="59">
        <f t="shared" ref="F437:F442" si="36">D437*1.65</f>
        <v>636.00708599999996</v>
      </c>
      <c r="G437" s="177" t="str">
        <f>A436</f>
        <v>2nd Floor For Residential</v>
      </c>
      <c r="H437" s="178"/>
      <c r="I437" s="38"/>
    </row>
    <row r="438" spans="1:16" s="68" customFormat="1" ht="15.75" customHeight="1" x14ac:dyDescent="0.35">
      <c r="A438" s="67">
        <v>2</v>
      </c>
      <c r="B438" s="67" t="s">
        <v>193</v>
      </c>
      <c r="C438" s="59" t="s">
        <v>189</v>
      </c>
      <c r="D438" s="59">
        <f>35.81*10.764</f>
        <v>385.45884000000001</v>
      </c>
      <c r="E438" s="59">
        <v>0</v>
      </c>
      <c r="F438" s="59">
        <f t="shared" si="36"/>
        <v>636.00708599999996</v>
      </c>
      <c r="G438" s="179"/>
      <c r="H438" s="180"/>
      <c r="I438" s="38"/>
    </row>
    <row r="439" spans="1:16" s="68" customFormat="1" ht="15.75" customHeight="1" x14ac:dyDescent="0.35">
      <c r="A439" s="67">
        <v>3</v>
      </c>
      <c r="B439" s="67" t="s">
        <v>193</v>
      </c>
      <c r="C439" s="59" t="s">
        <v>189</v>
      </c>
      <c r="D439" s="59">
        <f>35.81*10.764</f>
        <v>385.45884000000001</v>
      </c>
      <c r="E439" s="59">
        <v>0</v>
      </c>
      <c r="F439" s="59">
        <f t="shared" si="36"/>
        <v>636.00708599999996</v>
      </c>
      <c r="G439" s="179"/>
      <c r="H439" s="180"/>
      <c r="I439" s="38"/>
    </row>
    <row r="440" spans="1:16" s="68" customFormat="1" ht="15.75" customHeight="1" x14ac:dyDescent="0.35">
      <c r="A440" s="67">
        <v>4</v>
      </c>
      <c r="B440" s="67" t="s">
        <v>193</v>
      </c>
      <c r="C440" s="59" t="s">
        <v>189</v>
      </c>
      <c r="D440" s="59">
        <f>35.81*10.764</f>
        <v>385.45884000000001</v>
      </c>
      <c r="E440" s="59">
        <v>0</v>
      </c>
      <c r="F440" s="59">
        <f t="shared" si="36"/>
        <v>636.00708599999996</v>
      </c>
      <c r="G440" s="179"/>
      <c r="H440" s="180"/>
      <c r="I440" s="38"/>
    </row>
    <row r="441" spans="1:16" s="68" customFormat="1" x14ac:dyDescent="0.35">
      <c r="A441" s="67">
        <v>5</v>
      </c>
      <c r="B441" s="67" t="s">
        <v>194</v>
      </c>
      <c r="C441" s="59" t="s">
        <v>189</v>
      </c>
      <c r="D441" s="59">
        <f>36.06*10.764</f>
        <v>388.14983999999998</v>
      </c>
      <c r="E441" s="59">
        <v>0</v>
      </c>
      <c r="F441" s="59">
        <f t="shared" si="36"/>
        <v>640.44723599999998</v>
      </c>
      <c r="G441" s="179"/>
      <c r="H441" s="180"/>
      <c r="I441" s="38"/>
      <c r="P441" s="39"/>
    </row>
    <row r="442" spans="1:16" s="68" customFormat="1" ht="15.75" customHeight="1" x14ac:dyDescent="0.35">
      <c r="A442" s="67">
        <v>6</v>
      </c>
      <c r="B442" s="67" t="s">
        <v>193</v>
      </c>
      <c r="C442" s="59" t="s">
        <v>192</v>
      </c>
      <c r="D442" s="59">
        <f>14.14*10.764</f>
        <v>152.20295999999999</v>
      </c>
      <c r="E442" s="59">
        <v>0</v>
      </c>
      <c r="F442" s="59">
        <f t="shared" si="36"/>
        <v>251.13488399999997</v>
      </c>
      <c r="G442" s="181"/>
      <c r="H442" s="182"/>
      <c r="I442" s="38"/>
    </row>
    <row r="443" spans="1:16" s="68" customFormat="1" ht="15.75" customHeight="1" x14ac:dyDescent="0.35">
      <c r="A443" s="105" t="s">
        <v>222</v>
      </c>
      <c r="B443" s="106"/>
      <c r="C443" s="106"/>
      <c r="D443" s="106"/>
      <c r="E443" s="106"/>
      <c r="F443" s="106"/>
      <c r="G443" s="106"/>
      <c r="H443" s="107"/>
      <c r="I443" s="38"/>
    </row>
    <row r="444" spans="1:16" s="68" customFormat="1" ht="15.75" customHeight="1" x14ac:dyDescent="0.35">
      <c r="A444" s="67">
        <v>1</v>
      </c>
      <c r="B444" s="67" t="s">
        <v>193</v>
      </c>
      <c r="C444" s="59" t="s">
        <v>189</v>
      </c>
      <c r="D444" s="59">
        <f>35.81*10.764</f>
        <v>385.45884000000001</v>
      </c>
      <c r="E444" s="59">
        <v>0</v>
      </c>
      <c r="F444" s="59">
        <f t="shared" ref="F444:F449" si="37">D444*1.65</f>
        <v>636.00708599999996</v>
      </c>
      <c r="G444" s="177" t="str">
        <f>A443</f>
        <v xml:space="preserve"> 3rd Floor For Residential</v>
      </c>
      <c r="H444" s="178"/>
      <c r="I444" s="38"/>
    </row>
    <row r="445" spans="1:16" s="68" customFormat="1" ht="15.75" customHeight="1" x14ac:dyDescent="0.35">
      <c r="A445" s="67">
        <v>2</v>
      </c>
      <c r="B445" s="67" t="s">
        <v>193</v>
      </c>
      <c r="C445" s="59" t="s">
        <v>189</v>
      </c>
      <c r="D445" s="59">
        <f>35.81*10.764</f>
        <v>385.45884000000001</v>
      </c>
      <c r="E445" s="59">
        <v>0</v>
      </c>
      <c r="F445" s="59">
        <f t="shared" si="37"/>
        <v>636.00708599999996</v>
      </c>
      <c r="G445" s="179"/>
      <c r="H445" s="180"/>
      <c r="I445" s="38"/>
    </row>
    <row r="446" spans="1:16" s="68" customFormat="1" ht="15.75" customHeight="1" x14ac:dyDescent="0.35">
      <c r="A446" s="67">
        <v>3</v>
      </c>
      <c r="B446" s="67" t="s">
        <v>193</v>
      </c>
      <c r="C446" s="59" t="s">
        <v>189</v>
      </c>
      <c r="D446" s="59">
        <f>35.81*10.764</f>
        <v>385.45884000000001</v>
      </c>
      <c r="E446" s="59">
        <v>0</v>
      </c>
      <c r="F446" s="59">
        <f t="shared" si="37"/>
        <v>636.00708599999996</v>
      </c>
      <c r="G446" s="179"/>
      <c r="H446" s="180"/>
      <c r="I446" s="38"/>
    </row>
    <row r="447" spans="1:16" s="68" customFormat="1" ht="15.75" customHeight="1" x14ac:dyDescent="0.35">
      <c r="A447" s="67">
        <v>4</v>
      </c>
      <c r="B447" s="67" t="s">
        <v>193</v>
      </c>
      <c r="C447" s="59" t="s">
        <v>189</v>
      </c>
      <c r="D447" s="59">
        <f>35.81*10.764</f>
        <v>385.45884000000001</v>
      </c>
      <c r="E447" s="59">
        <v>0</v>
      </c>
      <c r="F447" s="59">
        <f t="shared" si="37"/>
        <v>636.00708599999996</v>
      </c>
      <c r="G447" s="179"/>
      <c r="H447" s="180"/>
      <c r="I447" s="38"/>
    </row>
    <row r="448" spans="1:16" s="69" customFormat="1" x14ac:dyDescent="0.35">
      <c r="A448" s="67">
        <v>5</v>
      </c>
      <c r="B448" s="67" t="s">
        <v>194</v>
      </c>
      <c r="C448" s="59" t="s">
        <v>189</v>
      </c>
      <c r="D448" s="59">
        <f>36.06*10.764</f>
        <v>388.14983999999998</v>
      </c>
      <c r="E448" s="59">
        <v>0</v>
      </c>
      <c r="F448" s="59">
        <f t="shared" si="37"/>
        <v>640.44723599999998</v>
      </c>
      <c r="G448" s="179"/>
      <c r="H448" s="180"/>
      <c r="I448" s="70"/>
      <c r="P448" s="71"/>
    </row>
    <row r="449" spans="1:16" s="69" customFormat="1" ht="15.75" customHeight="1" x14ac:dyDescent="0.35">
      <c r="A449" s="67">
        <v>6</v>
      </c>
      <c r="B449" s="67" t="s">
        <v>193</v>
      </c>
      <c r="C449" s="59" t="s">
        <v>192</v>
      </c>
      <c r="D449" s="59">
        <f>14.14*10.764</f>
        <v>152.20295999999999</v>
      </c>
      <c r="E449" s="59">
        <v>0</v>
      </c>
      <c r="F449" s="59">
        <f t="shared" si="37"/>
        <v>251.13488399999997</v>
      </c>
      <c r="G449" s="181"/>
      <c r="H449" s="182"/>
      <c r="I449" s="70"/>
    </row>
    <row r="450" spans="1:16" s="69" customFormat="1" ht="15.75" customHeight="1" x14ac:dyDescent="0.35">
      <c r="A450" s="105" t="s">
        <v>223</v>
      </c>
      <c r="B450" s="106"/>
      <c r="C450" s="106"/>
      <c r="D450" s="106"/>
      <c r="E450" s="106"/>
      <c r="F450" s="106"/>
      <c r="G450" s="106"/>
      <c r="H450" s="107"/>
      <c r="I450" s="70"/>
    </row>
    <row r="451" spans="1:16" s="69" customFormat="1" ht="15.75" customHeight="1" x14ac:dyDescent="0.35">
      <c r="A451" s="67">
        <v>1</v>
      </c>
      <c r="B451" s="67" t="s">
        <v>193</v>
      </c>
      <c r="C451" s="59" t="s">
        <v>189</v>
      </c>
      <c r="D451" s="59">
        <f>35.81*10.764</f>
        <v>385.45884000000001</v>
      </c>
      <c r="E451" s="59">
        <v>0</v>
      </c>
      <c r="F451" s="59">
        <f t="shared" ref="F451:F456" si="38">D451*1.65</f>
        <v>636.00708599999996</v>
      </c>
      <c r="G451" s="177" t="str">
        <f>A450</f>
        <v>4th, 13th, 14th &amp; 17th Floor</v>
      </c>
      <c r="H451" s="178"/>
      <c r="I451" s="70"/>
    </row>
    <row r="452" spans="1:16" s="69" customFormat="1" ht="15.75" customHeight="1" x14ac:dyDescent="0.35">
      <c r="A452" s="67">
        <v>2</v>
      </c>
      <c r="B452" s="67" t="s">
        <v>193</v>
      </c>
      <c r="C452" s="59" t="s">
        <v>189</v>
      </c>
      <c r="D452" s="59">
        <f>35.81*10.764</f>
        <v>385.45884000000001</v>
      </c>
      <c r="E452" s="59">
        <v>0</v>
      </c>
      <c r="F452" s="59">
        <f t="shared" si="38"/>
        <v>636.00708599999996</v>
      </c>
      <c r="G452" s="179"/>
      <c r="H452" s="180"/>
      <c r="I452" s="70"/>
    </row>
    <row r="453" spans="1:16" s="69" customFormat="1" ht="15.75" customHeight="1" x14ac:dyDescent="0.35">
      <c r="A453" s="67">
        <v>3</v>
      </c>
      <c r="B453" s="67" t="s">
        <v>193</v>
      </c>
      <c r="C453" s="59" t="s">
        <v>189</v>
      </c>
      <c r="D453" s="59">
        <f>35.81*10.764</f>
        <v>385.45884000000001</v>
      </c>
      <c r="E453" s="59">
        <v>0</v>
      </c>
      <c r="F453" s="59">
        <f t="shared" si="38"/>
        <v>636.00708599999996</v>
      </c>
      <c r="G453" s="179"/>
      <c r="H453" s="180"/>
      <c r="I453" s="70"/>
    </row>
    <row r="454" spans="1:16" s="69" customFormat="1" ht="15.75" customHeight="1" x14ac:dyDescent="0.35">
      <c r="A454" s="67">
        <v>4</v>
      </c>
      <c r="B454" s="67" t="s">
        <v>193</v>
      </c>
      <c r="C454" s="59" t="s">
        <v>189</v>
      </c>
      <c r="D454" s="59">
        <f>35.81*10.764</f>
        <v>385.45884000000001</v>
      </c>
      <c r="E454" s="59">
        <v>0</v>
      </c>
      <c r="F454" s="59">
        <f t="shared" si="38"/>
        <v>636.00708599999996</v>
      </c>
      <c r="G454" s="179"/>
      <c r="H454" s="180"/>
      <c r="I454" s="70"/>
    </row>
    <row r="455" spans="1:16" s="69" customFormat="1" x14ac:dyDescent="0.35">
      <c r="A455" s="67">
        <v>5</v>
      </c>
      <c r="B455" s="67" t="s">
        <v>194</v>
      </c>
      <c r="C455" s="59" t="s">
        <v>189</v>
      </c>
      <c r="D455" s="59">
        <f>36.06*10.764</f>
        <v>388.14983999999998</v>
      </c>
      <c r="E455" s="59">
        <v>0</v>
      </c>
      <c r="F455" s="59">
        <f t="shared" si="38"/>
        <v>640.44723599999998</v>
      </c>
      <c r="G455" s="179"/>
      <c r="H455" s="180"/>
      <c r="I455" s="70"/>
      <c r="P455" s="71"/>
    </row>
    <row r="456" spans="1:16" s="69" customFormat="1" ht="15.75" customHeight="1" x14ac:dyDescent="0.35">
      <c r="A456" s="67">
        <v>6</v>
      </c>
      <c r="B456" s="67" t="s">
        <v>193</v>
      </c>
      <c r="C456" s="59" t="s">
        <v>192</v>
      </c>
      <c r="D456" s="59">
        <f>14.14*10.764</f>
        <v>152.20295999999999</v>
      </c>
      <c r="E456" s="59">
        <v>0</v>
      </c>
      <c r="F456" s="59">
        <f t="shared" si="38"/>
        <v>251.13488399999997</v>
      </c>
      <c r="G456" s="181"/>
      <c r="H456" s="182"/>
      <c r="I456" s="70"/>
    </row>
    <row r="457" spans="1:16" s="69" customFormat="1" ht="15.75" customHeight="1" x14ac:dyDescent="0.35">
      <c r="A457" s="105" t="s">
        <v>225</v>
      </c>
      <c r="B457" s="106"/>
      <c r="C457" s="106"/>
      <c r="D457" s="106"/>
      <c r="E457" s="106"/>
      <c r="F457" s="106"/>
      <c r="G457" s="106"/>
      <c r="H457" s="107"/>
      <c r="I457" s="70"/>
    </row>
    <row r="458" spans="1:16" s="69" customFormat="1" ht="15.75" customHeight="1" x14ac:dyDescent="0.35">
      <c r="A458" s="67">
        <v>1</v>
      </c>
      <c r="B458" s="67" t="s">
        <v>193</v>
      </c>
      <c r="C458" s="59" t="s">
        <v>189</v>
      </c>
      <c r="D458" s="59">
        <f>35.81*10.764</f>
        <v>385.45884000000001</v>
      </c>
      <c r="E458" s="59">
        <v>0</v>
      </c>
      <c r="F458" s="59">
        <f t="shared" ref="F458:F463" si="39">D458*1.65</f>
        <v>636.00708599999996</v>
      </c>
      <c r="G458" s="177" t="str">
        <f>A457</f>
        <v>5th Floor</v>
      </c>
      <c r="H458" s="178"/>
      <c r="I458" s="70"/>
    </row>
    <row r="459" spans="1:16" s="69" customFormat="1" ht="15.75" customHeight="1" x14ac:dyDescent="0.35">
      <c r="A459" s="67">
        <v>2</v>
      </c>
      <c r="B459" s="67" t="s">
        <v>193</v>
      </c>
      <c r="C459" s="59" t="s">
        <v>189</v>
      </c>
      <c r="D459" s="59">
        <f>35.81*10.764</f>
        <v>385.45884000000001</v>
      </c>
      <c r="E459" s="59">
        <v>0</v>
      </c>
      <c r="F459" s="59">
        <f t="shared" si="39"/>
        <v>636.00708599999996</v>
      </c>
      <c r="G459" s="179"/>
      <c r="H459" s="180"/>
      <c r="I459" s="70"/>
    </row>
    <row r="460" spans="1:16" s="69" customFormat="1" ht="15.75" customHeight="1" x14ac:dyDescent="0.35">
      <c r="A460" s="67">
        <v>3</v>
      </c>
      <c r="B460" s="67" t="s">
        <v>193</v>
      </c>
      <c r="C460" s="59" t="s">
        <v>189</v>
      </c>
      <c r="D460" s="59">
        <f>35.81*10.764</f>
        <v>385.45884000000001</v>
      </c>
      <c r="E460" s="59">
        <v>0</v>
      </c>
      <c r="F460" s="59">
        <f t="shared" si="39"/>
        <v>636.00708599999996</v>
      </c>
      <c r="G460" s="179"/>
      <c r="H460" s="180"/>
      <c r="I460" s="70"/>
    </row>
    <row r="461" spans="1:16" s="69" customFormat="1" ht="15.75" customHeight="1" x14ac:dyDescent="0.35">
      <c r="A461" s="67">
        <v>4</v>
      </c>
      <c r="B461" s="67" t="s">
        <v>193</v>
      </c>
      <c r="C461" s="59" t="s">
        <v>189</v>
      </c>
      <c r="D461" s="59">
        <f>35.81*10.764</f>
        <v>385.45884000000001</v>
      </c>
      <c r="E461" s="59">
        <v>0</v>
      </c>
      <c r="F461" s="59">
        <f t="shared" si="39"/>
        <v>636.00708599999996</v>
      </c>
      <c r="G461" s="179"/>
      <c r="H461" s="180"/>
      <c r="I461" s="70"/>
    </row>
    <row r="462" spans="1:16" s="69" customFormat="1" x14ac:dyDescent="0.35">
      <c r="A462" s="67">
        <v>5</v>
      </c>
      <c r="B462" s="67" t="s">
        <v>194</v>
      </c>
      <c r="C462" s="59" t="s">
        <v>189</v>
      </c>
      <c r="D462" s="59">
        <f>36.06*10.764</f>
        <v>388.14983999999998</v>
      </c>
      <c r="E462" s="59">
        <v>0</v>
      </c>
      <c r="F462" s="59">
        <f t="shared" si="39"/>
        <v>640.44723599999998</v>
      </c>
      <c r="G462" s="179"/>
      <c r="H462" s="180"/>
      <c r="I462" s="70"/>
      <c r="P462" s="71"/>
    </row>
    <row r="463" spans="1:16" s="69" customFormat="1" ht="15.75" customHeight="1" x14ac:dyDescent="0.35">
      <c r="A463" s="67">
        <v>6</v>
      </c>
      <c r="B463" s="67" t="s">
        <v>193</v>
      </c>
      <c r="C463" s="59" t="s">
        <v>192</v>
      </c>
      <c r="D463" s="59">
        <f>14.14*10.764</f>
        <v>152.20295999999999</v>
      </c>
      <c r="E463" s="59">
        <v>0</v>
      </c>
      <c r="F463" s="59">
        <f t="shared" si="39"/>
        <v>251.13488399999997</v>
      </c>
      <c r="G463" s="181"/>
      <c r="H463" s="182"/>
      <c r="I463" s="70"/>
    </row>
    <row r="464" spans="1:16" s="69" customFormat="1" ht="15.75" customHeight="1" x14ac:dyDescent="0.35">
      <c r="A464" s="105" t="s">
        <v>227</v>
      </c>
      <c r="B464" s="106"/>
      <c r="C464" s="106"/>
      <c r="D464" s="106"/>
      <c r="E464" s="106"/>
      <c r="F464" s="106"/>
      <c r="G464" s="106"/>
      <c r="H464" s="107"/>
      <c r="I464" s="70"/>
    </row>
    <row r="465" spans="1:16" s="69" customFormat="1" ht="15.75" customHeight="1" x14ac:dyDescent="0.35">
      <c r="A465" s="67">
        <v>1</v>
      </c>
      <c r="B465" s="67" t="s">
        <v>193</v>
      </c>
      <c r="C465" s="59" t="s">
        <v>189</v>
      </c>
      <c r="D465" s="59">
        <f>35.81*10.764</f>
        <v>385.45884000000001</v>
      </c>
      <c r="E465" s="59">
        <v>0</v>
      </c>
      <c r="F465" s="59">
        <f t="shared" ref="F465:F470" si="40">D465*1.65</f>
        <v>636.00708599999996</v>
      </c>
      <c r="G465" s="177" t="str">
        <f>A464</f>
        <v>6th Floor</v>
      </c>
      <c r="H465" s="178"/>
      <c r="I465" s="70"/>
    </row>
    <row r="466" spans="1:16" s="69" customFormat="1" ht="15.75" customHeight="1" x14ac:dyDescent="0.35">
      <c r="A466" s="67">
        <v>2</v>
      </c>
      <c r="B466" s="67" t="s">
        <v>193</v>
      </c>
      <c r="C466" s="59" t="s">
        <v>189</v>
      </c>
      <c r="D466" s="59">
        <f>35.81*10.764</f>
        <v>385.45884000000001</v>
      </c>
      <c r="E466" s="59">
        <v>0</v>
      </c>
      <c r="F466" s="59">
        <f t="shared" si="40"/>
        <v>636.00708599999996</v>
      </c>
      <c r="G466" s="179"/>
      <c r="H466" s="180"/>
      <c r="I466" s="70"/>
    </row>
    <row r="467" spans="1:16" s="69" customFormat="1" ht="15.75" customHeight="1" x14ac:dyDescent="0.35">
      <c r="A467" s="67">
        <v>3</v>
      </c>
      <c r="B467" s="67" t="s">
        <v>193</v>
      </c>
      <c r="C467" s="59" t="s">
        <v>189</v>
      </c>
      <c r="D467" s="59">
        <f>35.81*10.764</f>
        <v>385.45884000000001</v>
      </c>
      <c r="E467" s="59">
        <v>0</v>
      </c>
      <c r="F467" s="59">
        <f t="shared" si="40"/>
        <v>636.00708599999996</v>
      </c>
      <c r="G467" s="179"/>
      <c r="H467" s="180"/>
      <c r="I467" s="70"/>
    </row>
    <row r="468" spans="1:16" s="69" customFormat="1" ht="15.75" customHeight="1" x14ac:dyDescent="0.35">
      <c r="A468" s="67">
        <v>4</v>
      </c>
      <c r="B468" s="67" t="s">
        <v>193</v>
      </c>
      <c r="C468" s="59" t="s">
        <v>189</v>
      </c>
      <c r="D468" s="59">
        <f>35.81*10.764</f>
        <v>385.45884000000001</v>
      </c>
      <c r="E468" s="59">
        <v>0</v>
      </c>
      <c r="F468" s="59">
        <f t="shared" si="40"/>
        <v>636.00708599999996</v>
      </c>
      <c r="G468" s="179"/>
      <c r="H468" s="180"/>
      <c r="I468" s="70"/>
    </row>
    <row r="469" spans="1:16" s="69" customFormat="1" x14ac:dyDescent="0.35">
      <c r="A469" s="67">
        <v>5</v>
      </c>
      <c r="B469" s="67" t="s">
        <v>194</v>
      </c>
      <c r="C469" s="59" t="s">
        <v>189</v>
      </c>
      <c r="D469" s="59">
        <f>36.06*10.764</f>
        <v>388.14983999999998</v>
      </c>
      <c r="E469" s="59">
        <v>0</v>
      </c>
      <c r="F469" s="59">
        <f t="shared" si="40"/>
        <v>640.44723599999998</v>
      </c>
      <c r="G469" s="179"/>
      <c r="H469" s="180"/>
      <c r="I469" s="70"/>
      <c r="P469" s="71"/>
    </row>
    <row r="470" spans="1:16" s="69" customFormat="1" ht="15.75" customHeight="1" x14ac:dyDescent="0.35">
      <c r="A470" s="67">
        <v>6</v>
      </c>
      <c r="B470" s="67" t="s">
        <v>193</v>
      </c>
      <c r="C470" s="59" t="s">
        <v>192</v>
      </c>
      <c r="D470" s="59">
        <f>14.14*10.764</f>
        <v>152.20295999999999</v>
      </c>
      <c r="E470" s="59">
        <v>0</v>
      </c>
      <c r="F470" s="59">
        <f t="shared" si="40"/>
        <v>251.13488399999997</v>
      </c>
      <c r="G470" s="181"/>
      <c r="H470" s="182"/>
      <c r="I470" s="70"/>
    </row>
    <row r="471" spans="1:16" s="69" customFormat="1" ht="15.75" customHeight="1" x14ac:dyDescent="0.35">
      <c r="A471" s="105" t="s">
        <v>229</v>
      </c>
      <c r="B471" s="106"/>
      <c r="C471" s="106"/>
      <c r="D471" s="106"/>
      <c r="E471" s="106"/>
      <c r="F471" s="106"/>
      <c r="G471" s="106"/>
      <c r="H471" s="107"/>
      <c r="I471" s="70"/>
    </row>
    <row r="472" spans="1:16" s="69" customFormat="1" ht="15.75" customHeight="1" x14ac:dyDescent="0.35">
      <c r="A472" s="67">
        <v>1</v>
      </c>
      <c r="B472" s="67" t="s">
        <v>193</v>
      </c>
      <c r="C472" s="59" t="s">
        <v>189</v>
      </c>
      <c r="D472" s="59">
        <f>35.81*10.764</f>
        <v>385.45884000000001</v>
      </c>
      <c r="E472" s="59">
        <v>0</v>
      </c>
      <c r="F472" s="59">
        <f t="shared" ref="F472:F477" si="41">D472*1.65</f>
        <v>636.00708599999996</v>
      </c>
      <c r="G472" s="177" t="str">
        <f>A471</f>
        <v>7th Floor</v>
      </c>
      <c r="H472" s="178"/>
      <c r="I472" s="70"/>
    </row>
    <row r="473" spans="1:16" s="69" customFormat="1" ht="15.75" customHeight="1" x14ac:dyDescent="0.35">
      <c r="A473" s="67">
        <v>2</v>
      </c>
      <c r="B473" s="67" t="s">
        <v>193</v>
      </c>
      <c r="C473" s="59" t="s">
        <v>189</v>
      </c>
      <c r="D473" s="59">
        <f>35.81*10.764</f>
        <v>385.45884000000001</v>
      </c>
      <c r="E473" s="59">
        <v>0</v>
      </c>
      <c r="F473" s="59">
        <f t="shared" si="41"/>
        <v>636.00708599999996</v>
      </c>
      <c r="G473" s="179"/>
      <c r="H473" s="180"/>
      <c r="I473" s="70"/>
    </row>
    <row r="474" spans="1:16" s="69" customFormat="1" ht="15.75" customHeight="1" x14ac:dyDescent="0.35">
      <c r="A474" s="67">
        <v>3</v>
      </c>
      <c r="B474" s="67" t="s">
        <v>193</v>
      </c>
      <c r="C474" s="59" t="s">
        <v>189</v>
      </c>
      <c r="D474" s="59">
        <f>35.81*10.764</f>
        <v>385.45884000000001</v>
      </c>
      <c r="E474" s="59">
        <v>0</v>
      </c>
      <c r="F474" s="59">
        <f t="shared" si="41"/>
        <v>636.00708599999996</v>
      </c>
      <c r="G474" s="179"/>
      <c r="H474" s="180"/>
      <c r="I474" s="70"/>
    </row>
    <row r="475" spans="1:16" s="69" customFormat="1" ht="15.75" customHeight="1" x14ac:dyDescent="0.35">
      <c r="A475" s="67">
        <v>4</v>
      </c>
      <c r="B475" s="67" t="s">
        <v>193</v>
      </c>
      <c r="C475" s="59" t="s">
        <v>189</v>
      </c>
      <c r="D475" s="59">
        <f>35.81*10.764</f>
        <v>385.45884000000001</v>
      </c>
      <c r="E475" s="59">
        <v>0</v>
      </c>
      <c r="F475" s="59">
        <f t="shared" si="41"/>
        <v>636.00708599999996</v>
      </c>
      <c r="G475" s="179"/>
      <c r="H475" s="180"/>
      <c r="I475" s="70"/>
    </row>
    <row r="476" spans="1:16" s="69" customFormat="1" x14ac:dyDescent="0.35">
      <c r="A476" s="67">
        <v>5</v>
      </c>
      <c r="B476" s="67" t="s">
        <v>194</v>
      </c>
      <c r="C476" s="59" t="s">
        <v>189</v>
      </c>
      <c r="D476" s="59">
        <f>36.06*10.764</f>
        <v>388.14983999999998</v>
      </c>
      <c r="E476" s="59">
        <v>0</v>
      </c>
      <c r="F476" s="59">
        <f t="shared" si="41"/>
        <v>640.44723599999998</v>
      </c>
      <c r="G476" s="179"/>
      <c r="H476" s="180"/>
      <c r="I476" s="70"/>
      <c r="P476" s="71"/>
    </row>
    <row r="477" spans="1:16" s="69" customFormat="1" ht="15.75" customHeight="1" x14ac:dyDescent="0.35">
      <c r="A477" s="67">
        <v>6</v>
      </c>
      <c r="B477" s="67" t="s">
        <v>193</v>
      </c>
      <c r="C477" s="59" t="s">
        <v>192</v>
      </c>
      <c r="D477" s="59">
        <f>14.14*10.764</f>
        <v>152.20295999999999</v>
      </c>
      <c r="E477" s="59">
        <v>0</v>
      </c>
      <c r="F477" s="59">
        <f t="shared" si="41"/>
        <v>251.13488399999997</v>
      </c>
      <c r="G477" s="181"/>
      <c r="H477" s="182"/>
      <c r="I477" s="70"/>
    </row>
    <row r="478" spans="1:16" s="69" customFormat="1" ht="15.75" customHeight="1" x14ac:dyDescent="0.35">
      <c r="A478" s="105" t="s">
        <v>196</v>
      </c>
      <c r="B478" s="106"/>
      <c r="C478" s="106"/>
      <c r="D478" s="106"/>
      <c r="E478" s="106"/>
      <c r="F478" s="106"/>
      <c r="G478" s="106"/>
      <c r="H478" s="107"/>
      <c r="I478" s="70"/>
    </row>
    <row r="479" spans="1:16" s="69" customFormat="1" ht="15.75" customHeight="1" x14ac:dyDescent="0.35">
      <c r="A479" s="67">
        <v>1</v>
      </c>
      <c r="B479" s="67" t="s">
        <v>193</v>
      </c>
      <c r="C479" s="59" t="s">
        <v>189</v>
      </c>
      <c r="D479" s="59">
        <f>35.81*10.764</f>
        <v>385.45884000000001</v>
      </c>
      <c r="E479" s="59">
        <v>0</v>
      </c>
      <c r="F479" s="59">
        <f>D479*1.65</f>
        <v>636.00708599999996</v>
      </c>
      <c r="G479" s="177" t="str">
        <f>A478</f>
        <v>8th Floor (Part Refuge Area)</v>
      </c>
      <c r="H479" s="178"/>
      <c r="I479" s="70"/>
    </row>
    <row r="480" spans="1:16" s="69" customFormat="1" ht="15.75" customHeight="1" x14ac:dyDescent="0.35">
      <c r="A480" s="67">
        <v>2</v>
      </c>
      <c r="B480" s="67" t="s">
        <v>193</v>
      </c>
      <c r="C480" s="59" t="s">
        <v>189</v>
      </c>
      <c r="D480" s="59">
        <f>35.81*10.764</f>
        <v>385.45884000000001</v>
      </c>
      <c r="E480" s="59">
        <v>0</v>
      </c>
      <c r="F480" s="59">
        <f>D480*1.65</f>
        <v>636.00708599999996</v>
      </c>
      <c r="G480" s="179"/>
      <c r="H480" s="180"/>
      <c r="I480" s="70"/>
    </row>
    <row r="481" spans="1:16" s="69" customFormat="1" ht="15.75" customHeight="1" x14ac:dyDescent="0.35">
      <c r="A481" s="67">
        <v>3</v>
      </c>
      <c r="B481" s="67" t="s">
        <v>193</v>
      </c>
      <c r="C481" s="59" t="s">
        <v>192</v>
      </c>
      <c r="D481" s="59">
        <f>(23.72)*10.764</f>
        <v>255.32207999999997</v>
      </c>
      <c r="E481" s="59">
        <v>0</v>
      </c>
      <c r="F481" s="59">
        <f>D481*1.65</f>
        <v>421.28143199999994</v>
      </c>
      <c r="G481" s="179"/>
      <c r="H481" s="180"/>
      <c r="I481" s="70"/>
    </row>
    <row r="482" spans="1:16" s="69" customFormat="1" ht="15.75" customHeight="1" x14ac:dyDescent="0.35">
      <c r="A482" s="67">
        <v>4</v>
      </c>
      <c r="B482" s="67" t="s">
        <v>195</v>
      </c>
      <c r="C482" s="108" t="s">
        <v>197</v>
      </c>
      <c r="D482" s="109"/>
      <c r="E482" s="109"/>
      <c r="F482" s="110"/>
      <c r="G482" s="179"/>
      <c r="H482" s="180"/>
      <c r="I482" s="70"/>
    </row>
    <row r="483" spans="1:16" s="69" customFormat="1" x14ac:dyDescent="0.35">
      <c r="A483" s="67">
        <v>5</v>
      </c>
      <c r="B483" s="67" t="s">
        <v>194</v>
      </c>
      <c r="C483" s="59" t="s">
        <v>189</v>
      </c>
      <c r="D483" s="59">
        <f>36.06*10.764</f>
        <v>388.14983999999998</v>
      </c>
      <c r="E483" s="59">
        <v>0</v>
      </c>
      <c r="F483" s="59">
        <f>D483*1.65</f>
        <v>640.44723599999998</v>
      </c>
      <c r="G483" s="179"/>
      <c r="H483" s="180"/>
      <c r="I483" s="70"/>
      <c r="P483" s="71"/>
    </row>
    <row r="484" spans="1:16" s="69" customFormat="1" ht="15.75" customHeight="1" x14ac:dyDescent="0.35">
      <c r="A484" s="67">
        <v>6</v>
      </c>
      <c r="B484" s="67" t="s">
        <v>193</v>
      </c>
      <c r="C484" s="59" t="s">
        <v>192</v>
      </c>
      <c r="D484" s="59">
        <f>14.14*10.764</f>
        <v>152.20295999999999</v>
      </c>
      <c r="E484" s="59">
        <v>0</v>
      </c>
      <c r="F484" s="59">
        <f>D484*1.65</f>
        <v>251.13488399999997</v>
      </c>
      <c r="G484" s="181"/>
      <c r="H484" s="182"/>
      <c r="I484" s="70"/>
    </row>
    <row r="485" spans="1:16" s="69" customFormat="1" ht="15.75" customHeight="1" x14ac:dyDescent="0.35">
      <c r="A485" s="105" t="s">
        <v>230</v>
      </c>
      <c r="B485" s="106"/>
      <c r="C485" s="106"/>
      <c r="D485" s="106"/>
      <c r="E485" s="106"/>
      <c r="F485" s="106"/>
      <c r="G485" s="106"/>
      <c r="H485" s="107"/>
      <c r="I485" s="70"/>
    </row>
    <row r="486" spans="1:16" s="69" customFormat="1" ht="15.75" customHeight="1" x14ac:dyDescent="0.35">
      <c r="A486" s="67">
        <v>1</v>
      </c>
      <c r="B486" s="67" t="s">
        <v>193</v>
      </c>
      <c r="C486" s="59" t="s">
        <v>189</v>
      </c>
      <c r="D486" s="59">
        <f>35.81*10.764</f>
        <v>385.45884000000001</v>
      </c>
      <c r="E486" s="59">
        <v>0</v>
      </c>
      <c r="F486" s="59">
        <f t="shared" ref="F486:F491" si="42">D486*1.65</f>
        <v>636.00708599999996</v>
      </c>
      <c r="G486" s="177" t="str">
        <f>A485</f>
        <v>9th &amp; 10th Floor</v>
      </c>
      <c r="H486" s="178"/>
      <c r="I486" s="70"/>
    </row>
    <row r="487" spans="1:16" s="69" customFormat="1" ht="15.75" customHeight="1" x14ac:dyDescent="0.35">
      <c r="A487" s="67">
        <v>2</v>
      </c>
      <c r="B487" s="67" t="s">
        <v>193</v>
      </c>
      <c r="C487" s="59" t="s">
        <v>189</v>
      </c>
      <c r="D487" s="59">
        <f>35.81*10.764</f>
        <v>385.45884000000001</v>
      </c>
      <c r="E487" s="59">
        <v>0</v>
      </c>
      <c r="F487" s="59">
        <f t="shared" si="42"/>
        <v>636.00708599999996</v>
      </c>
      <c r="G487" s="179"/>
      <c r="H487" s="180"/>
      <c r="I487" s="70"/>
    </row>
    <row r="488" spans="1:16" s="69" customFormat="1" ht="15.75" customHeight="1" x14ac:dyDescent="0.35">
      <c r="A488" s="67">
        <v>3</v>
      </c>
      <c r="B488" s="67" t="s">
        <v>193</v>
      </c>
      <c r="C488" s="59" t="s">
        <v>189</v>
      </c>
      <c r="D488" s="59">
        <f>35.81*10.764</f>
        <v>385.45884000000001</v>
      </c>
      <c r="E488" s="59">
        <v>0</v>
      </c>
      <c r="F488" s="59">
        <f t="shared" si="42"/>
        <v>636.00708599999996</v>
      </c>
      <c r="G488" s="179"/>
      <c r="H488" s="180"/>
      <c r="I488" s="70"/>
    </row>
    <row r="489" spans="1:16" s="69" customFormat="1" ht="15.75" customHeight="1" x14ac:dyDescent="0.35">
      <c r="A489" s="67">
        <v>4</v>
      </c>
      <c r="B489" s="67" t="s">
        <v>193</v>
      </c>
      <c r="C489" s="59" t="s">
        <v>189</v>
      </c>
      <c r="D489" s="59">
        <f>35.81*10.764</f>
        <v>385.45884000000001</v>
      </c>
      <c r="E489" s="59">
        <v>0</v>
      </c>
      <c r="F489" s="59">
        <f t="shared" si="42"/>
        <v>636.00708599999996</v>
      </c>
      <c r="G489" s="179"/>
      <c r="H489" s="180"/>
      <c r="I489" s="70"/>
    </row>
    <row r="490" spans="1:16" s="69" customFormat="1" x14ac:dyDescent="0.35">
      <c r="A490" s="67">
        <v>5</v>
      </c>
      <c r="B490" s="67" t="s">
        <v>194</v>
      </c>
      <c r="C490" s="59" t="s">
        <v>189</v>
      </c>
      <c r="D490" s="59">
        <f>36.06*10.764</f>
        <v>388.14983999999998</v>
      </c>
      <c r="E490" s="59">
        <v>0</v>
      </c>
      <c r="F490" s="59">
        <f t="shared" si="42"/>
        <v>640.44723599999998</v>
      </c>
      <c r="G490" s="179"/>
      <c r="H490" s="180"/>
      <c r="I490" s="70"/>
      <c r="P490" s="71"/>
    </row>
    <row r="491" spans="1:16" s="69" customFormat="1" ht="15.75" customHeight="1" x14ac:dyDescent="0.35">
      <c r="A491" s="67">
        <v>6</v>
      </c>
      <c r="B491" s="67" t="s">
        <v>193</v>
      </c>
      <c r="C491" s="59" t="s">
        <v>192</v>
      </c>
      <c r="D491" s="59">
        <f>14.14*10.764</f>
        <v>152.20295999999999</v>
      </c>
      <c r="E491" s="59">
        <v>0</v>
      </c>
      <c r="F491" s="59">
        <f t="shared" si="42"/>
        <v>251.13488399999997</v>
      </c>
      <c r="G491" s="181"/>
      <c r="H491" s="182"/>
      <c r="I491" s="70"/>
    </row>
    <row r="492" spans="1:16" s="69" customFormat="1" ht="15.75" customHeight="1" x14ac:dyDescent="0.35">
      <c r="A492" s="105" t="s">
        <v>231</v>
      </c>
      <c r="B492" s="106"/>
      <c r="C492" s="106"/>
      <c r="D492" s="106"/>
      <c r="E492" s="106"/>
      <c r="F492" s="106"/>
      <c r="G492" s="106"/>
      <c r="H492" s="107"/>
      <c r="I492" s="70"/>
    </row>
    <row r="493" spans="1:16" s="69" customFormat="1" ht="15.75" customHeight="1" x14ac:dyDescent="0.35">
      <c r="A493" s="67">
        <v>1</v>
      </c>
      <c r="B493" s="67" t="s">
        <v>193</v>
      </c>
      <c r="C493" s="59" t="s">
        <v>189</v>
      </c>
      <c r="D493" s="59">
        <f>35.81*10.764</f>
        <v>385.45884000000001</v>
      </c>
      <c r="E493" s="59">
        <v>0</v>
      </c>
      <c r="F493" s="59">
        <f t="shared" ref="F493:F498" si="43">D493*1.65</f>
        <v>636.00708599999996</v>
      </c>
      <c r="G493" s="177" t="str">
        <f>A492</f>
        <v>11th Floor</v>
      </c>
      <c r="H493" s="178"/>
      <c r="I493" s="70"/>
    </row>
    <row r="494" spans="1:16" s="69" customFormat="1" ht="15.75" customHeight="1" x14ac:dyDescent="0.35">
      <c r="A494" s="67">
        <v>2</v>
      </c>
      <c r="B494" s="67" t="s">
        <v>193</v>
      </c>
      <c r="C494" s="59" t="s">
        <v>189</v>
      </c>
      <c r="D494" s="59">
        <f>35.81*10.764</f>
        <v>385.45884000000001</v>
      </c>
      <c r="E494" s="59">
        <v>0</v>
      </c>
      <c r="F494" s="59">
        <f t="shared" si="43"/>
        <v>636.00708599999996</v>
      </c>
      <c r="G494" s="179"/>
      <c r="H494" s="180"/>
      <c r="I494" s="70"/>
    </row>
    <row r="495" spans="1:16" s="69" customFormat="1" ht="15.75" customHeight="1" x14ac:dyDescent="0.35">
      <c r="A495" s="67">
        <v>3</v>
      </c>
      <c r="B495" s="67" t="s">
        <v>193</v>
      </c>
      <c r="C495" s="59" t="s">
        <v>189</v>
      </c>
      <c r="D495" s="59">
        <f>35.81*10.764</f>
        <v>385.45884000000001</v>
      </c>
      <c r="E495" s="59">
        <v>0</v>
      </c>
      <c r="F495" s="59">
        <f t="shared" si="43"/>
        <v>636.00708599999996</v>
      </c>
      <c r="G495" s="179"/>
      <c r="H495" s="180"/>
      <c r="I495" s="70"/>
    </row>
    <row r="496" spans="1:16" s="69" customFormat="1" ht="15.75" customHeight="1" x14ac:dyDescent="0.35">
      <c r="A496" s="67">
        <v>4</v>
      </c>
      <c r="B496" s="67" t="s">
        <v>193</v>
      </c>
      <c r="C496" s="59" t="s">
        <v>189</v>
      </c>
      <c r="D496" s="59">
        <f>35.81*10.764</f>
        <v>385.45884000000001</v>
      </c>
      <c r="E496" s="59">
        <v>0</v>
      </c>
      <c r="F496" s="59">
        <f t="shared" si="43"/>
        <v>636.00708599999996</v>
      </c>
      <c r="G496" s="179"/>
      <c r="H496" s="180"/>
      <c r="I496" s="70"/>
    </row>
    <row r="497" spans="1:16" s="69" customFormat="1" x14ac:dyDescent="0.35">
      <c r="A497" s="67">
        <v>5</v>
      </c>
      <c r="B497" s="67" t="s">
        <v>194</v>
      </c>
      <c r="C497" s="59" t="s">
        <v>189</v>
      </c>
      <c r="D497" s="59">
        <f>36.06*10.764</f>
        <v>388.14983999999998</v>
      </c>
      <c r="E497" s="59">
        <v>0</v>
      </c>
      <c r="F497" s="59">
        <f t="shared" si="43"/>
        <v>640.44723599999998</v>
      </c>
      <c r="G497" s="179"/>
      <c r="H497" s="180"/>
      <c r="I497" s="70"/>
      <c r="P497" s="71"/>
    </row>
    <row r="498" spans="1:16" s="69" customFormat="1" x14ac:dyDescent="0.35">
      <c r="A498" s="67">
        <v>6</v>
      </c>
      <c r="B498" s="67" t="s">
        <v>193</v>
      </c>
      <c r="C498" s="59" t="s">
        <v>192</v>
      </c>
      <c r="D498" s="59">
        <f>14.14*10.764</f>
        <v>152.20295999999999</v>
      </c>
      <c r="E498" s="59">
        <v>0</v>
      </c>
      <c r="F498" s="59">
        <f t="shared" si="43"/>
        <v>251.13488399999997</v>
      </c>
      <c r="G498" s="181"/>
      <c r="H498" s="182"/>
      <c r="I498" s="70"/>
    </row>
    <row r="499" spans="1:16" s="69" customFormat="1" x14ac:dyDescent="0.35">
      <c r="A499" s="105" t="s">
        <v>198</v>
      </c>
      <c r="B499" s="106"/>
      <c r="C499" s="106"/>
      <c r="D499" s="106"/>
      <c r="E499" s="106"/>
      <c r="F499" s="106"/>
      <c r="G499" s="106"/>
      <c r="H499" s="107"/>
      <c r="I499" s="70"/>
    </row>
    <row r="500" spans="1:16" s="69" customFormat="1" x14ac:dyDescent="0.35">
      <c r="A500" s="67">
        <v>1</v>
      </c>
      <c r="B500" s="67" t="s">
        <v>193</v>
      </c>
      <c r="C500" s="59" t="s">
        <v>189</v>
      </c>
      <c r="D500" s="59">
        <f>35.81*10.764</f>
        <v>385.45884000000001</v>
      </c>
      <c r="E500" s="59">
        <v>0</v>
      </c>
      <c r="F500" s="59">
        <f t="shared" ref="F500:F505" si="44">D500*1.65</f>
        <v>636.00708599999996</v>
      </c>
      <c r="G500" s="177" t="str">
        <f>A499</f>
        <v>12th Floor</v>
      </c>
      <c r="H500" s="178"/>
      <c r="I500" s="70"/>
    </row>
    <row r="501" spans="1:16" s="69" customFormat="1" x14ac:dyDescent="0.35">
      <c r="A501" s="67">
        <v>2</v>
      </c>
      <c r="B501" s="67" t="s">
        <v>193</v>
      </c>
      <c r="C501" s="59" t="s">
        <v>189</v>
      </c>
      <c r="D501" s="59">
        <f>35.81*10.764</f>
        <v>385.45884000000001</v>
      </c>
      <c r="E501" s="59">
        <v>0</v>
      </c>
      <c r="F501" s="59">
        <f t="shared" si="44"/>
        <v>636.00708599999996</v>
      </c>
      <c r="G501" s="179"/>
      <c r="H501" s="180"/>
      <c r="I501" s="70"/>
    </row>
    <row r="502" spans="1:16" s="69" customFormat="1" x14ac:dyDescent="0.35">
      <c r="A502" s="67">
        <v>3</v>
      </c>
      <c r="B502" s="67" t="s">
        <v>193</v>
      </c>
      <c r="C502" s="59" t="s">
        <v>189</v>
      </c>
      <c r="D502" s="59">
        <f>35.81*10.764</f>
        <v>385.45884000000001</v>
      </c>
      <c r="E502" s="59">
        <v>0</v>
      </c>
      <c r="F502" s="59">
        <f t="shared" si="44"/>
        <v>636.00708599999996</v>
      </c>
      <c r="G502" s="179"/>
      <c r="H502" s="180"/>
      <c r="I502" s="70"/>
    </row>
    <row r="503" spans="1:16" s="69" customFormat="1" x14ac:dyDescent="0.35">
      <c r="A503" s="67">
        <v>4</v>
      </c>
      <c r="B503" s="67" t="s">
        <v>193</v>
      </c>
      <c r="C503" s="59" t="s">
        <v>189</v>
      </c>
      <c r="D503" s="59">
        <f>35.81*10.764</f>
        <v>385.45884000000001</v>
      </c>
      <c r="E503" s="59">
        <v>0</v>
      </c>
      <c r="F503" s="59">
        <f t="shared" si="44"/>
        <v>636.00708599999996</v>
      </c>
      <c r="G503" s="179"/>
      <c r="H503" s="180"/>
      <c r="I503" s="70"/>
    </row>
    <row r="504" spans="1:16" s="69" customFormat="1" x14ac:dyDescent="0.35">
      <c r="A504" s="67">
        <v>5</v>
      </c>
      <c r="B504" s="67" t="s">
        <v>194</v>
      </c>
      <c r="C504" s="59" t="s">
        <v>189</v>
      </c>
      <c r="D504" s="59">
        <f>36.06*10.764</f>
        <v>388.14983999999998</v>
      </c>
      <c r="E504" s="59">
        <v>0</v>
      </c>
      <c r="F504" s="59">
        <f t="shared" si="44"/>
        <v>640.44723599999998</v>
      </c>
      <c r="G504" s="179"/>
      <c r="H504" s="180"/>
      <c r="I504" s="70"/>
      <c r="P504" s="71"/>
    </row>
    <row r="505" spans="1:16" s="69" customFormat="1" ht="15.75" customHeight="1" x14ac:dyDescent="0.35">
      <c r="A505" s="67">
        <v>6</v>
      </c>
      <c r="B505" s="67" t="s">
        <v>193</v>
      </c>
      <c r="C505" s="59" t="s">
        <v>192</v>
      </c>
      <c r="D505" s="59">
        <f>14.14*10.764</f>
        <v>152.20295999999999</v>
      </c>
      <c r="E505" s="59">
        <v>0</v>
      </c>
      <c r="F505" s="59">
        <f t="shared" si="44"/>
        <v>251.13488399999997</v>
      </c>
      <c r="G505" s="181"/>
      <c r="H505" s="182"/>
      <c r="I505" s="70"/>
    </row>
    <row r="506" spans="1:16" s="69" customFormat="1" ht="15.75" customHeight="1" x14ac:dyDescent="0.35">
      <c r="A506" s="105" t="s">
        <v>199</v>
      </c>
      <c r="B506" s="106"/>
      <c r="C506" s="106"/>
      <c r="D506" s="106"/>
      <c r="E506" s="106"/>
      <c r="F506" s="106"/>
      <c r="G506" s="106"/>
      <c r="H506" s="107"/>
      <c r="I506" s="70"/>
    </row>
    <row r="507" spans="1:16" s="69" customFormat="1" ht="15.75" customHeight="1" x14ac:dyDescent="0.35">
      <c r="A507" s="67">
        <v>1</v>
      </c>
      <c r="B507" s="67" t="s">
        <v>193</v>
      </c>
      <c r="C507" s="59" t="s">
        <v>189</v>
      </c>
      <c r="D507" s="59">
        <f>35.81*10.764</f>
        <v>385.45884000000001</v>
      </c>
      <c r="E507" s="59">
        <v>0</v>
      </c>
      <c r="F507" s="59">
        <f>D507*1.65</f>
        <v>636.00708599999996</v>
      </c>
      <c r="G507" s="177" t="str">
        <f>A506</f>
        <v>15th Floor (Part Refuge Area)</v>
      </c>
      <c r="H507" s="178"/>
      <c r="I507" s="70"/>
    </row>
    <row r="508" spans="1:16" s="69" customFormat="1" ht="15.75" customHeight="1" x14ac:dyDescent="0.35">
      <c r="A508" s="67">
        <v>2</v>
      </c>
      <c r="B508" s="67" t="s">
        <v>193</v>
      </c>
      <c r="C508" s="59" t="s">
        <v>189</v>
      </c>
      <c r="D508" s="59">
        <f>35.81*10.764</f>
        <v>385.45884000000001</v>
      </c>
      <c r="E508" s="59">
        <v>0</v>
      </c>
      <c r="F508" s="59">
        <f>D508*1.65</f>
        <v>636.00708599999996</v>
      </c>
      <c r="G508" s="179"/>
      <c r="H508" s="180"/>
      <c r="I508" s="70"/>
    </row>
    <row r="509" spans="1:16" s="69" customFormat="1" ht="15.75" customHeight="1" x14ac:dyDescent="0.35">
      <c r="A509" s="67">
        <v>3</v>
      </c>
      <c r="B509" s="67" t="s">
        <v>195</v>
      </c>
      <c r="C509" s="108" t="s">
        <v>197</v>
      </c>
      <c r="D509" s="109"/>
      <c r="E509" s="109"/>
      <c r="F509" s="110"/>
      <c r="G509" s="179"/>
      <c r="H509" s="180"/>
      <c r="I509" s="70"/>
    </row>
    <row r="510" spans="1:16" s="69" customFormat="1" ht="15.75" customHeight="1" x14ac:dyDescent="0.35">
      <c r="A510" s="67">
        <v>4</v>
      </c>
      <c r="B510" s="67" t="s">
        <v>195</v>
      </c>
      <c r="C510" s="108" t="s">
        <v>197</v>
      </c>
      <c r="D510" s="109"/>
      <c r="E510" s="109"/>
      <c r="F510" s="110"/>
      <c r="G510" s="179"/>
      <c r="H510" s="180"/>
      <c r="I510" s="70"/>
    </row>
    <row r="511" spans="1:16" s="68" customFormat="1" x14ac:dyDescent="0.35">
      <c r="A511" s="67">
        <v>5</v>
      </c>
      <c r="B511" s="67" t="s">
        <v>194</v>
      </c>
      <c r="C511" s="59" t="s">
        <v>189</v>
      </c>
      <c r="D511" s="59">
        <f>36.06*10.764</f>
        <v>388.14983999999998</v>
      </c>
      <c r="E511" s="59">
        <v>0</v>
      </c>
      <c r="F511" s="59">
        <f>D511*1.65</f>
        <v>640.44723599999998</v>
      </c>
      <c r="G511" s="179"/>
      <c r="H511" s="180"/>
      <c r="I511" s="38"/>
      <c r="P511" s="39"/>
    </row>
    <row r="512" spans="1:16" s="68" customFormat="1" x14ac:dyDescent="0.35">
      <c r="A512" s="67">
        <v>6</v>
      </c>
      <c r="B512" s="67" t="s">
        <v>193</v>
      </c>
      <c r="C512" s="59" t="s">
        <v>192</v>
      </c>
      <c r="D512" s="59">
        <f>14.14*10.764</f>
        <v>152.20295999999999</v>
      </c>
      <c r="E512" s="59">
        <v>0</v>
      </c>
      <c r="F512" s="59">
        <f>D512*1.65</f>
        <v>251.13488399999997</v>
      </c>
      <c r="G512" s="181"/>
      <c r="H512" s="182"/>
      <c r="I512" s="38"/>
    </row>
    <row r="513" spans="1:16" s="68" customFormat="1" x14ac:dyDescent="0.35">
      <c r="A513" s="201" t="s">
        <v>200</v>
      </c>
      <c r="B513" s="201"/>
      <c r="C513" s="201"/>
      <c r="D513" s="201"/>
      <c r="E513" s="201"/>
      <c r="F513" s="201"/>
      <c r="G513" s="201"/>
      <c r="H513" s="201"/>
      <c r="I513" s="38"/>
    </row>
    <row r="514" spans="1:16" s="68" customFormat="1" x14ac:dyDescent="0.35">
      <c r="A514" s="59">
        <v>1</v>
      </c>
      <c r="B514" s="59" t="s">
        <v>193</v>
      </c>
      <c r="C514" s="59" t="s">
        <v>189</v>
      </c>
      <c r="D514" s="59">
        <f>35.81*10.764</f>
        <v>385.45884000000001</v>
      </c>
      <c r="E514" s="59">
        <v>0</v>
      </c>
      <c r="F514" s="59">
        <f t="shared" ref="F514:F519" si="45">D514*1.65</f>
        <v>636.00708599999996</v>
      </c>
      <c r="G514" s="202" t="str">
        <f>A513</f>
        <v>16th Floor</v>
      </c>
      <c r="H514" s="202"/>
      <c r="I514" s="38"/>
    </row>
    <row r="515" spans="1:16" s="68" customFormat="1" x14ac:dyDescent="0.35">
      <c r="A515" s="59">
        <v>2</v>
      </c>
      <c r="B515" s="59" t="s">
        <v>193</v>
      </c>
      <c r="C515" s="59" t="s">
        <v>189</v>
      </c>
      <c r="D515" s="59">
        <f>35.81*10.764</f>
        <v>385.45884000000001</v>
      </c>
      <c r="E515" s="59">
        <v>0</v>
      </c>
      <c r="F515" s="59">
        <f t="shared" si="45"/>
        <v>636.00708599999996</v>
      </c>
      <c r="G515" s="202"/>
      <c r="H515" s="202"/>
      <c r="I515" s="38"/>
    </row>
    <row r="516" spans="1:16" s="68" customFormat="1" x14ac:dyDescent="0.35">
      <c r="A516" s="59">
        <v>3</v>
      </c>
      <c r="B516" s="59" t="s">
        <v>193</v>
      </c>
      <c r="C516" s="59" t="s">
        <v>189</v>
      </c>
      <c r="D516" s="59">
        <f>35.81*10.764</f>
        <v>385.45884000000001</v>
      </c>
      <c r="E516" s="59">
        <v>0</v>
      </c>
      <c r="F516" s="59">
        <f t="shared" si="45"/>
        <v>636.00708599999996</v>
      </c>
      <c r="G516" s="202"/>
      <c r="H516" s="202"/>
      <c r="I516" s="38"/>
    </row>
    <row r="517" spans="1:16" s="68" customFormat="1" x14ac:dyDescent="0.35">
      <c r="A517" s="59">
        <v>4</v>
      </c>
      <c r="B517" s="59" t="s">
        <v>193</v>
      </c>
      <c r="C517" s="59" t="s">
        <v>189</v>
      </c>
      <c r="D517" s="59">
        <f>35.81*10.764</f>
        <v>385.45884000000001</v>
      </c>
      <c r="E517" s="59">
        <v>0</v>
      </c>
      <c r="F517" s="59">
        <f t="shared" si="45"/>
        <v>636.00708599999996</v>
      </c>
      <c r="G517" s="202"/>
      <c r="H517" s="202"/>
      <c r="I517" s="38"/>
    </row>
    <row r="518" spans="1:16" s="68" customFormat="1" x14ac:dyDescent="0.35">
      <c r="A518" s="59">
        <v>5</v>
      </c>
      <c r="B518" s="59" t="s">
        <v>194</v>
      </c>
      <c r="C518" s="59" t="s">
        <v>189</v>
      </c>
      <c r="D518" s="59">
        <f>36.06*10.764</f>
        <v>388.14983999999998</v>
      </c>
      <c r="E518" s="59">
        <v>0</v>
      </c>
      <c r="F518" s="59">
        <f t="shared" si="45"/>
        <v>640.44723599999998</v>
      </c>
      <c r="G518" s="202"/>
      <c r="H518" s="202"/>
      <c r="I518" s="38"/>
      <c r="P518" s="39"/>
    </row>
    <row r="519" spans="1:16" s="68" customFormat="1" x14ac:dyDescent="0.35">
      <c r="A519" s="59">
        <v>6</v>
      </c>
      <c r="B519" s="59" t="s">
        <v>193</v>
      </c>
      <c r="C519" s="59" t="s">
        <v>192</v>
      </c>
      <c r="D519" s="59">
        <f>14.14*10.764</f>
        <v>152.20295999999999</v>
      </c>
      <c r="E519" s="59">
        <v>0</v>
      </c>
      <c r="F519" s="59">
        <f t="shared" si="45"/>
        <v>251.13488399999997</v>
      </c>
      <c r="G519" s="202"/>
      <c r="H519" s="202"/>
      <c r="I519" s="38"/>
    </row>
    <row r="520" spans="1:16" s="68" customFormat="1" x14ac:dyDescent="0.35">
      <c r="A520" s="201" t="s">
        <v>201</v>
      </c>
      <c r="B520" s="201"/>
      <c r="C520" s="201"/>
      <c r="D520" s="201"/>
      <c r="E520" s="201"/>
      <c r="F520" s="201"/>
      <c r="G520" s="201"/>
      <c r="H520" s="201"/>
      <c r="I520" s="38"/>
    </row>
    <row r="521" spans="1:16" s="68" customFormat="1" x14ac:dyDescent="0.35">
      <c r="A521" s="59">
        <v>1</v>
      </c>
      <c r="B521" s="59" t="s">
        <v>193</v>
      </c>
      <c r="C521" s="59" t="s">
        <v>189</v>
      </c>
      <c r="D521" s="59">
        <f>35.81*10.764</f>
        <v>385.45884000000001</v>
      </c>
      <c r="E521" s="59">
        <v>0</v>
      </c>
      <c r="F521" s="59">
        <f t="shared" ref="F521:F526" si="46">D521*1.65</f>
        <v>636.00708599999996</v>
      </c>
      <c r="G521" s="202" t="str">
        <f>A520</f>
        <v>18th Floor</v>
      </c>
      <c r="H521" s="202"/>
      <c r="I521" s="38"/>
    </row>
    <row r="522" spans="1:16" s="68" customFormat="1" x14ac:dyDescent="0.35">
      <c r="A522" s="59">
        <v>2</v>
      </c>
      <c r="B522" s="59" t="s">
        <v>193</v>
      </c>
      <c r="C522" s="59" t="s">
        <v>189</v>
      </c>
      <c r="D522" s="59">
        <f>35.81*10.764</f>
        <v>385.45884000000001</v>
      </c>
      <c r="E522" s="59">
        <v>0</v>
      </c>
      <c r="F522" s="59">
        <f t="shared" si="46"/>
        <v>636.00708599999996</v>
      </c>
      <c r="G522" s="202"/>
      <c r="H522" s="202"/>
      <c r="I522" s="38"/>
    </row>
    <row r="523" spans="1:16" s="68" customFormat="1" x14ac:dyDescent="0.35">
      <c r="A523" s="59">
        <v>3</v>
      </c>
      <c r="B523" s="59" t="s">
        <v>193</v>
      </c>
      <c r="C523" s="59" t="s">
        <v>189</v>
      </c>
      <c r="D523" s="59">
        <f>35.81*10.764</f>
        <v>385.45884000000001</v>
      </c>
      <c r="E523" s="59">
        <v>0</v>
      </c>
      <c r="F523" s="59">
        <f t="shared" si="46"/>
        <v>636.00708599999996</v>
      </c>
      <c r="G523" s="202"/>
      <c r="H523" s="202"/>
      <c r="I523" s="38"/>
    </row>
    <row r="524" spans="1:16" s="68" customFormat="1" x14ac:dyDescent="0.35">
      <c r="A524" s="59">
        <v>4</v>
      </c>
      <c r="B524" s="59" t="s">
        <v>193</v>
      </c>
      <c r="C524" s="59" t="s">
        <v>189</v>
      </c>
      <c r="D524" s="59">
        <f>35.81*10.764</f>
        <v>385.45884000000001</v>
      </c>
      <c r="E524" s="59">
        <v>0</v>
      </c>
      <c r="F524" s="59">
        <f t="shared" si="46"/>
        <v>636.00708599999996</v>
      </c>
      <c r="G524" s="202"/>
      <c r="H524" s="202"/>
      <c r="I524" s="38"/>
    </row>
    <row r="525" spans="1:16" s="68" customFormat="1" x14ac:dyDescent="0.35">
      <c r="A525" s="59">
        <v>5</v>
      </c>
      <c r="B525" s="59" t="s">
        <v>194</v>
      </c>
      <c r="C525" s="59" t="s">
        <v>189</v>
      </c>
      <c r="D525" s="59">
        <f>36.06*10.764</f>
        <v>388.14983999999998</v>
      </c>
      <c r="E525" s="59">
        <v>0</v>
      </c>
      <c r="F525" s="59">
        <f t="shared" si="46"/>
        <v>640.44723599999998</v>
      </c>
      <c r="G525" s="202"/>
      <c r="H525" s="202"/>
      <c r="I525" s="38"/>
      <c r="P525" s="39"/>
    </row>
    <row r="526" spans="1:16" s="68" customFormat="1" x14ac:dyDescent="0.35">
      <c r="A526" s="59">
        <v>6</v>
      </c>
      <c r="B526" s="59" t="s">
        <v>193</v>
      </c>
      <c r="C526" s="59" t="s">
        <v>192</v>
      </c>
      <c r="D526" s="59">
        <f>14.14*10.764</f>
        <v>152.20295999999999</v>
      </c>
      <c r="E526" s="59">
        <v>0</v>
      </c>
      <c r="F526" s="59">
        <f t="shared" si="46"/>
        <v>251.13488399999997</v>
      </c>
      <c r="G526" s="202"/>
      <c r="H526" s="202"/>
      <c r="I526" s="38"/>
    </row>
    <row r="527" spans="1:16" s="68" customFormat="1" x14ac:dyDescent="0.35">
      <c r="A527" s="105" t="s">
        <v>233</v>
      </c>
      <c r="B527" s="106"/>
      <c r="C527" s="106"/>
      <c r="D527" s="106"/>
      <c r="E527" s="106"/>
      <c r="F527" s="106"/>
      <c r="G527" s="106"/>
      <c r="H527" s="107"/>
      <c r="I527" s="38"/>
    </row>
    <row r="528" spans="1:16" s="68" customFormat="1" x14ac:dyDescent="0.35">
      <c r="A528" s="67">
        <v>1</v>
      </c>
      <c r="B528" s="67" t="s">
        <v>193</v>
      </c>
      <c r="C528" s="59" t="s">
        <v>189</v>
      </c>
      <c r="D528" s="59">
        <f>35.81*10.764</f>
        <v>385.45884000000001</v>
      </c>
      <c r="E528" s="59">
        <v>0</v>
      </c>
      <c r="F528" s="59">
        <f t="shared" ref="F528:F533" si="47">D528*1.65</f>
        <v>636.00708599999996</v>
      </c>
      <c r="G528" s="108" t="str">
        <f>A527</f>
        <v>19th Floor</v>
      </c>
      <c r="H528" s="110"/>
      <c r="I528" s="38"/>
    </row>
    <row r="529" spans="1:16" s="68" customFormat="1" x14ac:dyDescent="0.35">
      <c r="A529" s="67">
        <v>2</v>
      </c>
      <c r="B529" s="67" t="s">
        <v>193</v>
      </c>
      <c r="C529" s="59" t="s">
        <v>189</v>
      </c>
      <c r="D529" s="59">
        <f>35.81*10.764</f>
        <v>385.45884000000001</v>
      </c>
      <c r="E529" s="59">
        <v>0</v>
      </c>
      <c r="F529" s="59">
        <f t="shared" si="47"/>
        <v>636.00708599999996</v>
      </c>
      <c r="G529" s="108" t="str">
        <f>G528</f>
        <v>19th Floor</v>
      </c>
      <c r="H529" s="110"/>
      <c r="I529" s="38"/>
    </row>
    <row r="530" spans="1:16" s="68" customFormat="1" x14ac:dyDescent="0.35">
      <c r="A530" s="67">
        <v>3</v>
      </c>
      <c r="B530" s="67" t="s">
        <v>193</v>
      </c>
      <c r="C530" s="59" t="s">
        <v>189</v>
      </c>
      <c r="D530" s="59">
        <f>35.81*10.764</f>
        <v>385.45884000000001</v>
      </c>
      <c r="E530" s="59">
        <v>0</v>
      </c>
      <c r="F530" s="59">
        <f t="shared" si="47"/>
        <v>636.00708599999996</v>
      </c>
      <c r="G530" s="108" t="str">
        <f>G529</f>
        <v>19th Floor</v>
      </c>
      <c r="H530" s="110"/>
      <c r="I530" s="38"/>
    </row>
    <row r="531" spans="1:16" s="68" customFormat="1" x14ac:dyDescent="0.35">
      <c r="A531" s="67">
        <v>4</v>
      </c>
      <c r="B531" s="67" t="s">
        <v>193</v>
      </c>
      <c r="C531" s="59" t="s">
        <v>189</v>
      </c>
      <c r="D531" s="59">
        <f>35.81*10.764</f>
        <v>385.45884000000001</v>
      </c>
      <c r="E531" s="59">
        <v>0</v>
      </c>
      <c r="F531" s="59">
        <f t="shared" si="47"/>
        <v>636.00708599999996</v>
      </c>
      <c r="G531" s="108" t="str">
        <f>G530</f>
        <v>19th Floor</v>
      </c>
      <c r="H531" s="110"/>
      <c r="I531" s="38"/>
    </row>
    <row r="532" spans="1:16" s="68" customFormat="1" x14ac:dyDescent="0.35">
      <c r="A532" s="67">
        <v>5</v>
      </c>
      <c r="B532" s="67" t="s">
        <v>194</v>
      </c>
      <c r="C532" s="59" t="s">
        <v>189</v>
      </c>
      <c r="D532" s="59">
        <f>36.06*10.764</f>
        <v>388.14983999999998</v>
      </c>
      <c r="E532" s="59">
        <v>0</v>
      </c>
      <c r="F532" s="59">
        <f t="shared" si="47"/>
        <v>640.44723599999998</v>
      </c>
      <c r="G532" s="108" t="str">
        <f>G531</f>
        <v>19th Floor</v>
      </c>
      <c r="H532" s="110"/>
      <c r="I532" s="38"/>
      <c r="P532" s="39"/>
    </row>
    <row r="533" spans="1:16" s="68" customFormat="1" x14ac:dyDescent="0.35">
      <c r="A533" s="67">
        <v>6</v>
      </c>
      <c r="B533" s="67" t="s">
        <v>193</v>
      </c>
      <c r="C533" s="59" t="s">
        <v>192</v>
      </c>
      <c r="D533" s="59">
        <f>14.14*10.764</f>
        <v>152.20295999999999</v>
      </c>
      <c r="E533" s="59">
        <v>0</v>
      </c>
      <c r="F533" s="59">
        <f t="shared" si="47"/>
        <v>251.13488399999997</v>
      </c>
      <c r="G533" s="108" t="str">
        <f>G532</f>
        <v>19th Floor</v>
      </c>
      <c r="H533" s="110"/>
      <c r="I533" s="38"/>
    </row>
    <row r="534" spans="1:16" s="68" customFormat="1" x14ac:dyDescent="0.35">
      <c r="A534" s="105" t="s">
        <v>202</v>
      </c>
      <c r="B534" s="106"/>
      <c r="C534" s="106"/>
      <c r="D534" s="106"/>
      <c r="E534" s="106"/>
      <c r="F534" s="106"/>
      <c r="G534" s="106"/>
      <c r="H534" s="107"/>
      <c r="I534" s="38"/>
    </row>
    <row r="535" spans="1:16" s="68" customFormat="1" x14ac:dyDescent="0.35">
      <c r="A535" s="67">
        <v>1</v>
      </c>
      <c r="B535" s="67" t="s">
        <v>193</v>
      </c>
      <c r="C535" s="59" t="s">
        <v>189</v>
      </c>
      <c r="D535" s="59">
        <f>35.81*10.764</f>
        <v>385.45884000000001</v>
      </c>
      <c r="E535" s="59">
        <v>0</v>
      </c>
      <c r="F535" s="59">
        <f t="shared" ref="F535:F540" si="48">D535*1.65</f>
        <v>636.00708599999996</v>
      </c>
      <c r="G535" s="108" t="str">
        <f>A534</f>
        <v>20th &amp; 21st Floor</v>
      </c>
      <c r="H535" s="110"/>
      <c r="I535" s="38"/>
    </row>
    <row r="536" spans="1:16" s="68" customFormat="1" x14ac:dyDescent="0.35">
      <c r="A536" s="67">
        <v>2</v>
      </c>
      <c r="B536" s="67" t="s">
        <v>193</v>
      </c>
      <c r="C536" s="59" t="s">
        <v>189</v>
      </c>
      <c r="D536" s="59">
        <f>35.81*10.764</f>
        <v>385.45884000000001</v>
      </c>
      <c r="E536" s="59">
        <v>0</v>
      </c>
      <c r="F536" s="59">
        <f t="shared" si="48"/>
        <v>636.00708599999996</v>
      </c>
      <c r="G536" s="108" t="str">
        <f>G535</f>
        <v>20th &amp; 21st Floor</v>
      </c>
      <c r="H536" s="110"/>
      <c r="I536" s="38"/>
    </row>
    <row r="537" spans="1:16" s="68" customFormat="1" x14ac:dyDescent="0.35">
      <c r="A537" s="67">
        <v>3</v>
      </c>
      <c r="B537" s="67" t="s">
        <v>193</v>
      </c>
      <c r="C537" s="59" t="s">
        <v>189</v>
      </c>
      <c r="D537" s="59">
        <f>35.81*10.764</f>
        <v>385.45884000000001</v>
      </c>
      <c r="E537" s="59">
        <v>0</v>
      </c>
      <c r="F537" s="59">
        <f t="shared" si="48"/>
        <v>636.00708599999996</v>
      </c>
      <c r="G537" s="108" t="str">
        <f>G536</f>
        <v>20th &amp; 21st Floor</v>
      </c>
      <c r="H537" s="110"/>
      <c r="I537" s="38"/>
    </row>
    <row r="538" spans="1:16" s="68" customFormat="1" x14ac:dyDescent="0.35">
      <c r="A538" s="67">
        <v>4</v>
      </c>
      <c r="B538" s="67" t="s">
        <v>193</v>
      </c>
      <c r="C538" s="59" t="s">
        <v>189</v>
      </c>
      <c r="D538" s="59">
        <f>35.81*10.764</f>
        <v>385.45884000000001</v>
      </c>
      <c r="E538" s="59">
        <v>0</v>
      </c>
      <c r="F538" s="59">
        <f t="shared" si="48"/>
        <v>636.00708599999996</v>
      </c>
      <c r="G538" s="108" t="str">
        <f>G537</f>
        <v>20th &amp; 21st Floor</v>
      </c>
      <c r="H538" s="110"/>
      <c r="I538" s="38"/>
    </row>
    <row r="539" spans="1:16" s="69" customFormat="1" x14ac:dyDescent="0.35">
      <c r="A539" s="67">
        <v>5</v>
      </c>
      <c r="B539" s="67" t="s">
        <v>193</v>
      </c>
      <c r="C539" s="59" t="s">
        <v>189</v>
      </c>
      <c r="D539" s="59">
        <f>36.06*10.764</f>
        <v>388.14983999999998</v>
      </c>
      <c r="E539" s="59">
        <v>0</v>
      </c>
      <c r="F539" s="59">
        <f t="shared" si="48"/>
        <v>640.44723599999998</v>
      </c>
      <c r="G539" s="108" t="str">
        <f>G538</f>
        <v>20th &amp; 21st Floor</v>
      </c>
      <c r="H539" s="110"/>
      <c r="I539" s="70"/>
      <c r="P539" s="71"/>
    </row>
    <row r="540" spans="1:16" s="69" customFormat="1" x14ac:dyDescent="0.35">
      <c r="A540" s="67">
        <v>6</v>
      </c>
      <c r="B540" s="67" t="s">
        <v>193</v>
      </c>
      <c r="C540" s="59" t="s">
        <v>192</v>
      </c>
      <c r="D540" s="59">
        <f>14.14*10.764</f>
        <v>152.20295999999999</v>
      </c>
      <c r="E540" s="59">
        <v>0</v>
      </c>
      <c r="F540" s="59">
        <f t="shared" si="48"/>
        <v>251.13488399999997</v>
      </c>
      <c r="G540" s="108" t="str">
        <f>G539</f>
        <v>20th &amp; 21st Floor</v>
      </c>
      <c r="H540" s="110"/>
      <c r="I540" s="70"/>
    </row>
    <row r="541" spans="1:16" s="69" customFormat="1" x14ac:dyDescent="0.35">
      <c r="A541" s="105" t="s">
        <v>234</v>
      </c>
      <c r="B541" s="106"/>
      <c r="C541" s="106"/>
      <c r="D541" s="106"/>
      <c r="E541" s="106"/>
      <c r="F541" s="106"/>
      <c r="G541" s="106"/>
      <c r="H541" s="107"/>
      <c r="I541" s="70"/>
    </row>
    <row r="542" spans="1:16" s="69" customFormat="1" x14ac:dyDescent="0.35">
      <c r="A542" s="67">
        <v>1</v>
      </c>
      <c r="B542" s="67" t="s">
        <v>193</v>
      </c>
      <c r="C542" s="59" t="s">
        <v>189</v>
      </c>
      <c r="D542" s="59">
        <f>35.81*10.764</f>
        <v>385.45884000000001</v>
      </c>
      <c r="E542" s="59">
        <v>0</v>
      </c>
      <c r="F542" s="59">
        <f t="shared" ref="F542:F547" si="49">D542*1.65</f>
        <v>636.00708599999996</v>
      </c>
      <c r="G542" s="108" t="str">
        <f>A541</f>
        <v xml:space="preserve"> 22nd Floor</v>
      </c>
      <c r="H542" s="110"/>
      <c r="I542" s="70"/>
    </row>
    <row r="543" spans="1:16" s="69" customFormat="1" x14ac:dyDescent="0.35">
      <c r="A543" s="67">
        <v>2</v>
      </c>
      <c r="B543" s="67" t="s">
        <v>193</v>
      </c>
      <c r="C543" s="59" t="s">
        <v>189</v>
      </c>
      <c r="D543" s="59">
        <f>35.81*10.764</f>
        <v>385.45884000000001</v>
      </c>
      <c r="E543" s="59">
        <v>0</v>
      </c>
      <c r="F543" s="59">
        <f t="shared" si="49"/>
        <v>636.00708599999996</v>
      </c>
      <c r="G543" s="108" t="str">
        <f>G542</f>
        <v xml:space="preserve"> 22nd Floor</v>
      </c>
      <c r="H543" s="110"/>
      <c r="I543" s="70"/>
    </row>
    <row r="544" spans="1:16" s="69" customFormat="1" x14ac:dyDescent="0.35">
      <c r="A544" s="67">
        <v>3</v>
      </c>
      <c r="B544" s="67" t="s">
        <v>193</v>
      </c>
      <c r="C544" s="59" t="s">
        <v>189</v>
      </c>
      <c r="D544" s="59">
        <f>35.81*10.764</f>
        <v>385.45884000000001</v>
      </c>
      <c r="E544" s="59">
        <v>0</v>
      </c>
      <c r="F544" s="59">
        <f t="shared" si="49"/>
        <v>636.00708599999996</v>
      </c>
      <c r="G544" s="108" t="str">
        <f>G543</f>
        <v xml:space="preserve"> 22nd Floor</v>
      </c>
      <c r="H544" s="110"/>
      <c r="I544" s="70"/>
    </row>
    <row r="545" spans="1:15" s="69" customFormat="1" x14ac:dyDescent="0.35">
      <c r="A545" s="67">
        <v>4</v>
      </c>
      <c r="B545" s="67" t="s">
        <v>193</v>
      </c>
      <c r="C545" s="59" t="s">
        <v>189</v>
      </c>
      <c r="D545" s="59">
        <f>35.81*10.764</f>
        <v>385.45884000000001</v>
      </c>
      <c r="E545" s="59">
        <v>0</v>
      </c>
      <c r="F545" s="59">
        <f t="shared" si="49"/>
        <v>636.00708599999996</v>
      </c>
      <c r="G545" s="108" t="str">
        <f>G544</f>
        <v xml:space="preserve"> 22nd Floor</v>
      </c>
      <c r="H545" s="110"/>
      <c r="I545" s="70"/>
    </row>
    <row r="546" spans="1:15" s="37" customFormat="1" x14ac:dyDescent="0.35">
      <c r="A546" s="67">
        <v>5</v>
      </c>
      <c r="B546" s="67" t="s">
        <v>193</v>
      </c>
      <c r="C546" s="59" t="s">
        <v>189</v>
      </c>
      <c r="D546" s="59">
        <f>36.06*10.764</f>
        <v>388.14983999999998</v>
      </c>
      <c r="E546" s="59">
        <v>0</v>
      </c>
      <c r="F546" s="59">
        <f t="shared" si="49"/>
        <v>640.44723599999998</v>
      </c>
      <c r="G546" s="108" t="str">
        <f>G545</f>
        <v xml:space="preserve"> 22nd Floor</v>
      </c>
      <c r="H546" s="110"/>
    </row>
    <row r="547" spans="1:15" s="37" customFormat="1" x14ac:dyDescent="0.35">
      <c r="A547" s="67">
        <v>6</v>
      </c>
      <c r="B547" s="67" t="s">
        <v>193</v>
      </c>
      <c r="C547" s="59" t="s">
        <v>192</v>
      </c>
      <c r="D547" s="59">
        <f>14.14*10.764</f>
        <v>152.20295999999999</v>
      </c>
      <c r="E547" s="59">
        <v>0</v>
      </c>
      <c r="F547" s="59">
        <f t="shared" si="49"/>
        <v>251.13488399999997</v>
      </c>
      <c r="G547" s="108" t="str">
        <f>G546</f>
        <v xml:space="preserve"> 22nd Floor</v>
      </c>
      <c r="H547" s="110"/>
    </row>
    <row r="548" spans="1:15" s="37" customFormat="1" x14ac:dyDescent="0.35">
      <c r="A548" s="170" t="s">
        <v>70</v>
      </c>
      <c r="B548" s="170"/>
      <c r="C548" s="170"/>
      <c r="D548" s="170"/>
      <c r="E548" s="170"/>
      <c r="F548" s="170"/>
      <c r="G548" s="170"/>
      <c r="H548" s="170"/>
    </row>
    <row r="549" spans="1:15" s="37" customFormat="1" ht="51.75" customHeight="1" x14ac:dyDescent="0.35">
      <c r="A549" s="48" t="s">
        <v>150</v>
      </c>
      <c r="B549" s="166" t="s">
        <v>248</v>
      </c>
      <c r="C549" s="167"/>
      <c r="D549" s="167"/>
      <c r="E549" s="167"/>
      <c r="F549" s="167"/>
      <c r="G549" s="167"/>
      <c r="H549" s="168"/>
    </row>
    <row r="550" spans="1:15" s="37" customFormat="1" x14ac:dyDescent="0.35">
      <c r="A550" s="48" t="s">
        <v>150</v>
      </c>
      <c r="B550" s="166" t="str">
        <f>(IF(F132="Saleable area Loading :","We have considered Saleable area of Flats as per our Calculation.","We considered Saleable area of Flat as per Builder area Sheet."))</f>
        <v>We considered Saleable area of Flat as per Builder area Sheet.</v>
      </c>
      <c r="C550" s="167"/>
      <c r="D550" s="167"/>
      <c r="E550" s="167"/>
      <c r="F550" s="167"/>
      <c r="G550" s="167"/>
      <c r="H550" s="168"/>
    </row>
    <row r="551" spans="1:15" s="37" customFormat="1" x14ac:dyDescent="0.35">
      <c r="A551" s="48" t="s">
        <v>150</v>
      </c>
      <c r="B551" s="163" t="s">
        <v>121</v>
      </c>
      <c r="C551" s="164"/>
      <c r="D551" s="164"/>
      <c r="E551" s="164"/>
      <c r="F551" s="164"/>
      <c r="G551" s="164"/>
      <c r="H551" s="165"/>
    </row>
    <row r="552" spans="1:15" s="37" customFormat="1" x14ac:dyDescent="0.35">
      <c r="A552" s="48" t="s">
        <v>150</v>
      </c>
      <c r="B552" s="163" t="s">
        <v>210</v>
      </c>
      <c r="C552" s="164"/>
      <c r="D552" s="164"/>
      <c r="E552" s="164"/>
      <c r="F552" s="164"/>
      <c r="G552" s="164"/>
      <c r="H552" s="165"/>
    </row>
    <row r="553" spans="1:15" s="37" customFormat="1" x14ac:dyDescent="0.35">
      <c r="A553" s="48" t="s">
        <v>150</v>
      </c>
      <c r="B553" s="163" t="s">
        <v>149</v>
      </c>
      <c r="C553" s="164"/>
      <c r="D553" s="164"/>
      <c r="E553" s="164"/>
      <c r="F553" s="164"/>
      <c r="G553" s="164"/>
      <c r="H553" s="165"/>
    </row>
    <row r="554" spans="1:15" s="37" customFormat="1" x14ac:dyDescent="0.35">
      <c r="A554" s="48" t="s">
        <v>150</v>
      </c>
      <c r="B554" s="163" t="s">
        <v>122</v>
      </c>
      <c r="C554" s="164"/>
      <c r="D554" s="164"/>
      <c r="E554" s="164"/>
      <c r="F554" s="164"/>
      <c r="G554" s="164"/>
      <c r="H554" s="165"/>
    </row>
    <row r="555" spans="1:15" s="37" customFormat="1" x14ac:dyDescent="0.35">
      <c r="A555" s="48" t="s">
        <v>150</v>
      </c>
      <c r="B555" s="163" t="s">
        <v>151</v>
      </c>
      <c r="C555" s="164"/>
      <c r="D555" s="164"/>
      <c r="E555" s="164"/>
      <c r="F555" s="164"/>
      <c r="G555" s="164"/>
      <c r="H555" s="165"/>
    </row>
    <row r="556" spans="1:15" s="37" customFormat="1" x14ac:dyDescent="0.35">
      <c r="A556" s="48" t="s">
        <v>150</v>
      </c>
      <c r="B556" s="163" t="s">
        <v>123</v>
      </c>
      <c r="C556" s="164"/>
      <c r="D556" s="164"/>
      <c r="E556" s="164"/>
      <c r="F556" s="164"/>
      <c r="G556" s="164"/>
      <c r="H556" s="165"/>
    </row>
    <row r="557" spans="1:15" x14ac:dyDescent="0.35">
      <c r="A557" s="48" t="s">
        <v>150</v>
      </c>
      <c r="B557" s="166" t="s">
        <v>235</v>
      </c>
      <c r="C557" s="167"/>
      <c r="D557" s="167"/>
      <c r="E557" s="167"/>
      <c r="F557" s="167"/>
      <c r="G557" s="167"/>
      <c r="H557" s="168"/>
      <c r="I557" s="183" t="s">
        <v>250</v>
      </c>
      <c r="J557" s="184"/>
      <c r="K557" s="184"/>
      <c r="L557" s="184"/>
      <c r="M557" s="184"/>
      <c r="N557" s="184"/>
      <c r="O557" s="185"/>
    </row>
    <row r="558" spans="1:15" x14ac:dyDescent="0.35">
      <c r="A558" s="73" t="s">
        <v>150</v>
      </c>
      <c r="B558" s="166" t="s">
        <v>245</v>
      </c>
      <c r="C558" s="167"/>
      <c r="D558" s="167"/>
      <c r="E558" s="167"/>
      <c r="F558" s="167"/>
      <c r="G558" s="167"/>
      <c r="H558" s="168"/>
    </row>
    <row r="559" spans="1:15" ht="15.75" customHeight="1" x14ac:dyDescent="0.35">
      <c r="A559" s="150" t="s">
        <v>63</v>
      </c>
      <c r="B559" s="150"/>
      <c r="C559" s="150"/>
      <c r="D559" s="150"/>
      <c r="E559" s="150"/>
      <c r="F559" s="150"/>
      <c r="G559" s="150"/>
      <c r="H559" s="150"/>
    </row>
    <row r="560" spans="1:15" x14ac:dyDescent="0.35">
      <c r="A560" s="81" t="s">
        <v>64</v>
      </c>
      <c r="B560" s="81"/>
      <c r="C560" s="81"/>
      <c r="D560" s="81"/>
      <c r="E560" s="81"/>
      <c r="F560" s="81"/>
      <c r="G560" s="81"/>
      <c r="H560" s="81"/>
    </row>
    <row r="561" spans="1:8" x14ac:dyDescent="0.35">
      <c r="A561" s="174" t="s">
        <v>65</v>
      </c>
      <c r="B561" s="174"/>
      <c r="C561" s="174"/>
      <c r="D561" s="174"/>
      <c r="E561" s="174"/>
      <c r="F561" s="174"/>
      <c r="G561" s="174"/>
      <c r="H561" s="174"/>
    </row>
    <row r="562" spans="1:8" x14ac:dyDescent="0.35">
      <c r="A562" s="81" t="s">
        <v>66</v>
      </c>
      <c r="B562" s="81"/>
      <c r="C562" s="81"/>
      <c r="D562" s="81"/>
      <c r="E562" s="81"/>
      <c r="F562" s="81"/>
      <c r="G562" s="81"/>
      <c r="H562" s="81"/>
    </row>
    <row r="563" spans="1:8" x14ac:dyDescent="0.35">
      <c r="A563" s="81" t="s">
        <v>67</v>
      </c>
      <c r="B563" s="81"/>
      <c r="C563" s="81"/>
      <c r="D563" s="81"/>
      <c r="E563" s="81"/>
      <c r="F563" s="81"/>
      <c r="G563" s="81"/>
      <c r="H563" s="81"/>
    </row>
    <row r="564" spans="1:8" x14ac:dyDescent="0.35">
      <c r="A564" s="81" t="s">
        <v>124</v>
      </c>
      <c r="B564" s="81"/>
      <c r="C564" s="81"/>
      <c r="D564" s="81"/>
      <c r="E564" s="81"/>
      <c r="F564" s="81"/>
      <c r="G564" s="81"/>
      <c r="H564" s="81"/>
    </row>
    <row r="565" spans="1:8" x14ac:dyDescent="0.35">
      <c r="A565" s="151" t="s">
        <v>125</v>
      </c>
      <c r="B565" s="151"/>
      <c r="C565" s="151"/>
      <c r="D565" s="151"/>
      <c r="E565" s="151"/>
      <c r="F565" s="151"/>
      <c r="G565" s="151"/>
      <c r="H565" s="151"/>
    </row>
    <row r="566" spans="1:8" x14ac:dyDescent="0.35">
      <c r="A566" s="160" t="s">
        <v>79</v>
      </c>
      <c r="B566" s="160"/>
      <c r="C566" s="160" t="s">
        <v>238</v>
      </c>
      <c r="D566" s="160"/>
      <c r="E566" s="160" t="s">
        <v>105</v>
      </c>
      <c r="F566" s="160"/>
      <c r="G566" s="160" t="s">
        <v>254</v>
      </c>
      <c r="H566" s="160"/>
    </row>
    <row r="567" spans="1:8" x14ac:dyDescent="0.35">
      <c r="A567" s="159" t="s">
        <v>81</v>
      </c>
      <c r="B567" s="159"/>
      <c r="C567" s="159"/>
      <c r="D567" s="159"/>
      <c r="E567" s="159"/>
      <c r="F567" s="159"/>
      <c r="G567" s="159"/>
      <c r="H567" s="159"/>
    </row>
    <row r="568" spans="1:8" x14ac:dyDescent="0.35">
      <c r="A568" s="159"/>
      <c r="B568" s="159"/>
      <c r="C568" s="159"/>
      <c r="D568" s="159"/>
      <c r="E568" s="159"/>
      <c r="F568" s="159"/>
      <c r="G568" s="159"/>
      <c r="H568" s="159"/>
    </row>
    <row r="569" spans="1:8" x14ac:dyDescent="0.35">
      <c r="A569" s="159"/>
      <c r="B569" s="159"/>
      <c r="C569" s="159"/>
      <c r="D569" s="159"/>
      <c r="E569" s="159"/>
      <c r="F569" s="159"/>
      <c r="G569" s="159"/>
      <c r="H569" s="159"/>
    </row>
    <row r="570" spans="1:8" x14ac:dyDescent="0.35">
      <c r="A570" s="159"/>
      <c r="B570" s="159"/>
      <c r="C570" s="159"/>
      <c r="D570" s="159"/>
      <c r="E570" s="159"/>
      <c r="F570" s="159"/>
      <c r="G570" s="159"/>
      <c r="H570" s="159"/>
    </row>
    <row r="571" spans="1:8" x14ac:dyDescent="0.35">
      <c r="A571" s="40" t="s">
        <v>68</v>
      </c>
      <c r="B571" s="41"/>
      <c r="C571" s="41"/>
      <c r="D571" s="40" t="str">
        <f>E8</f>
        <v>Shree Vrindavan SRA CHS Ltd</v>
      </c>
      <c r="F571" s="41"/>
      <c r="G571" s="41"/>
      <c r="H571" s="41"/>
    </row>
    <row r="572" spans="1:8" ht="15" customHeight="1" x14ac:dyDescent="0.35">
      <c r="A572" s="41"/>
      <c r="B572" s="41"/>
      <c r="C572" s="41"/>
      <c r="D572" s="41"/>
      <c r="E572" s="41"/>
      <c r="F572" s="41"/>
      <c r="G572" s="41"/>
      <c r="H572" s="41"/>
    </row>
    <row r="573" spans="1:8" x14ac:dyDescent="0.35">
      <c r="A573" s="41"/>
      <c r="B573" s="41"/>
      <c r="C573" s="41"/>
      <c r="D573" s="41"/>
      <c r="E573" s="41"/>
      <c r="F573" s="41"/>
      <c r="G573" s="41"/>
      <c r="H573" s="41"/>
    </row>
    <row r="613" spans="1:1" x14ac:dyDescent="0.35">
      <c r="A613" s="43" t="s">
        <v>69</v>
      </c>
    </row>
  </sheetData>
  <mergeCells count="592">
    <mergeCell ref="I557:O557"/>
    <mergeCell ref="B558:H558"/>
    <mergeCell ref="G136:H145"/>
    <mergeCell ref="A403:H403"/>
    <mergeCell ref="G404:H408"/>
    <mergeCell ref="A520:H520"/>
    <mergeCell ref="G521:H526"/>
    <mergeCell ref="G290:H299"/>
    <mergeCell ref="G422:H426"/>
    <mergeCell ref="G416:H420"/>
    <mergeCell ref="G410:H414"/>
    <mergeCell ref="A311:H311"/>
    <mergeCell ref="G301:H310"/>
    <mergeCell ref="G312:H321"/>
    <mergeCell ref="G514:H519"/>
    <mergeCell ref="G398:H402"/>
    <mergeCell ref="G386:H390"/>
    <mergeCell ref="G338:H342"/>
    <mergeCell ref="G332:H336"/>
    <mergeCell ref="G326:H330"/>
    <mergeCell ref="G268:H277"/>
    <mergeCell ref="G279:H288"/>
    <mergeCell ref="A485:H485"/>
    <mergeCell ref="G246:H255"/>
    <mergeCell ref="G257:H266"/>
    <mergeCell ref="A391:H391"/>
    <mergeCell ref="G392:H396"/>
    <mergeCell ref="C393:F393"/>
    <mergeCell ref="G507:H512"/>
    <mergeCell ref="A367:H367"/>
    <mergeCell ref="G368:H372"/>
    <mergeCell ref="C369:F369"/>
    <mergeCell ref="G493:H498"/>
    <mergeCell ref="A373:H373"/>
    <mergeCell ref="G374:H378"/>
    <mergeCell ref="A457:H457"/>
    <mergeCell ref="G458:H463"/>
    <mergeCell ref="A355:H355"/>
    <mergeCell ref="G356:H360"/>
    <mergeCell ref="G380:H384"/>
    <mergeCell ref="A443:H443"/>
    <mergeCell ref="G444:H449"/>
    <mergeCell ref="G344:H348"/>
    <mergeCell ref="A267:H267"/>
    <mergeCell ref="A322:H322"/>
    <mergeCell ref="A278:H278"/>
    <mergeCell ref="A409:H409"/>
    <mergeCell ref="A223:H223"/>
    <mergeCell ref="G224:H233"/>
    <mergeCell ref="L222:M222"/>
    <mergeCell ref="L223:M223"/>
    <mergeCell ref="L224:M224"/>
    <mergeCell ref="L225:M225"/>
    <mergeCell ref="L226:M226"/>
    <mergeCell ref="L227:M227"/>
    <mergeCell ref="L228:M228"/>
    <mergeCell ref="L229:M229"/>
    <mergeCell ref="L230:M230"/>
    <mergeCell ref="L231:M231"/>
    <mergeCell ref="A234:H234"/>
    <mergeCell ref="G235:H244"/>
    <mergeCell ref="L233:M233"/>
    <mergeCell ref="L234:M234"/>
    <mergeCell ref="L235:M235"/>
    <mergeCell ref="A471:H471"/>
    <mergeCell ref="G472:H477"/>
    <mergeCell ref="A478:H478"/>
    <mergeCell ref="C482:F482"/>
    <mergeCell ref="G479:H484"/>
    <mergeCell ref="A464:H464"/>
    <mergeCell ref="G465:H470"/>
    <mergeCell ref="A361:H361"/>
    <mergeCell ref="G362:H366"/>
    <mergeCell ref="L236:M236"/>
    <mergeCell ref="L237:M237"/>
    <mergeCell ref="L238:M238"/>
    <mergeCell ref="L239:M239"/>
    <mergeCell ref="L240:M240"/>
    <mergeCell ref="L241:M241"/>
    <mergeCell ref="L242:M242"/>
    <mergeCell ref="A379:H379"/>
    <mergeCell ref="A349:H349"/>
    <mergeCell ref="G350:H354"/>
    <mergeCell ref="A190:H190"/>
    <mergeCell ref="G191:H200"/>
    <mergeCell ref="L189:M189"/>
    <mergeCell ref="L190:M190"/>
    <mergeCell ref="L191:M191"/>
    <mergeCell ref="L192:M192"/>
    <mergeCell ref="L193:M193"/>
    <mergeCell ref="L194:M194"/>
    <mergeCell ref="L195:M195"/>
    <mergeCell ref="L196:M196"/>
    <mergeCell ref="L197:M197"/>
    <mergeCell ref="L198:M198"/>
    <mergeCell ref="A201:H201"/>
    <mergeCell ref="G202:H211"/>
    <mergeCell ref="L200:M200"/>
    <mergeCell ref="L201:M201"/>
    <mergeCell ref="L202:M202"/>
    <mergeCell ref="L203:M203"/>
    <mergeCell ref="L204:M204"/>
    <mergeCell ref="L205:M205"/>
    <mergeCell ref="L206:M206"/>
    <mergeCell ref="L207:M207"/>
    <mergeCell ref="L208:M208"/>
    <mergeCell ref="L209:M209"/>
    <mergeCell ref="L305:M305"/>
    <mergeCell ref="L306:M306"/>
    <mergeCell ref="L307:M307"/>
    <mergeCell ref="L308:M308"/>
    <mergeCell ref="L273:M273"/>
    <mergeCell ref="L274:M274"/>
    <mergeCell ref="L275:M275"/>
    <mergeCell ref="L268:M268"/>
    <mergeCell ref="L269:M269"/>
    <mergeCell ref="A179:H179"/>
    <mergeCell ref="L178:M178"/>
    <mergeCell ref="L179:M179"/>
    <mergeCell ref="L180:M180"/>
    <mergeCell ref="L181:M181"/>
    <mergeCell ref="L182:M182"/>
    <mergeCell ref="L183:M183"/>
    <mergeCell ref="L184:M184"/>
    <mergeCell ref="L185:M185"/>
    <mergeCell ref="L154:M154"/>
    <mergeCell ref="A337:H337"/>
    <mergeCell ref="L186:M186"/>
    <mergeCell ref="L187:M187"/>
    <mergeCell ref="G180:H189"/>
    <mergeCell ref="G213:H222"/>
    <mergeCell ref="G158:H167"/>
    <mergeCell ref="G147:H156"/>
    <mergeCell ref="L310:M310"/>
    <mergeCell ref="L311:M311"/>
    <mergeCell ref="L312:M312"/>
    <mergeCell ref="L313:M313"/>
    <mergeCell ref="L314:M314"/>
    <mergeCell ref="L315:M315"/>
    <mergeCell ref="L316:M316"/>
    <mergeCell ref="L317:M317"/>
    <mergeCell ref="C154:F154"/>
    <mergeCell ref="L152:M152"/>
    <mergeCell ref="L164:M164"/>
    <mergeCell ref="L165:M165"/>
    <mergeCell ref="A331:H331"/>
    <mergeCell ref="L318:M318"/>
    <mergeCell ref="L319:M319"/>
    <mergeCell ref="G169:H178"/>
    <mergeCell ref="A146:H146"/>
    <mergeCell ref="L145:M145"/>
    <mergeCell ref="L146:M146"/>
    <mergeCell ref="L147:M147"/>
    <mergeCell ref="L148:M148"/>
    <mergeCell ref="L149:M149"/>
    <mergeCell ref="C152:F152"/>
    <mergeCell ref="L150:M150"/>
    <mergeCell ref="C153:F153"/>
    <mergeCell ref="L151:M151"/>
    <mergeCell ref="L153:M153"/>
    <mergeCell ref="L160:M160"/>
    <mergeCell ref="L161:M161"/>
    <mergeCell ref="L162:M162"/>
    <mergeCell ref="L163:M163"/>
    <mergeCell ref="A157:H157"/>
    <mergeCell ref="L156:M156"/>
    <mergeCell ref="L157:M157"/>
    <mergeCell ref="L158:M158"/>
    <mergeCell ref="L159:M159"/>
    <mergeCell ref="G537:H537"/>
    <mergeCell ref="G538:H538"/>
    <mergeCell ref="G539:H539"/>
    <mergeCell ref="A415:H415"/>
    <mergeCell ref="G531:H531"/>
    <mergeCell ref="G532:H532"/>
    <mergeCell ref="G533:H533"/>
    <mergeCell ref="G500:H505"/>
    <mergeCell ref="G451:H456"/>
    <mergeCell ref="G430:H435"/>
    <mergeCell ref="A436:H436"/>
    <mergeCell ref="G437:H442"/>
    <mergeCell ref="G486:H491"/>
    <mergeCell ref="L266:M266"/>
    <mergeCell ref="L267:M267"/>
    <mergeCell ref="L299:M299"/>
    <mergeCell ref="L300:M300"/>
    <mergeCell ref="L301:M301"/>
    <mergeCell ref="L302:M302"/>
    <mergeCell ref="L270:M270"/>
    <mergeCell ref="L271:M271"/>
    <mergeCell ref="L272:M272"/>
    <mergeCell ref="L303:M303"/>
    <mergeCell ref="L304:M304"/>
    <mergeCell ref="L288:M288"/>
    <mergeCell ref="L289:M289"/>
    <mergeCell ref="L290:M290"/>
    <mergeCell ref="L291:M291"/>
    <mergeCell ref="L292:M292"/>
    <mergeCell ref="L293:M293"/>
    <mergeCell ref="L294:M294"/>
    <mergeCell ref="L295:M295"/>
    <mergeCell ref="L296:M296"/>
    <mergeCell ref="L297:M297"/>
    <mergeCell ref="L259:M259"/>
    <mergeCell ref="G540:H540"/>
    <mergeCell ref="A125:B125"/>
    <mergeCell ref="C125:D125"/>
    <mergeCell ref="E125:F125"/>
    <mergeCell ref="G125:H125"/>
    <mergeCell ref="A127:B127"/>
    <mergeCell ref="C127:D127"/>
    <mergeCell ref="E127:F127"/>
    <mergeCell ref="G127:H127"/>
    <mergeCell ref="A128:B128"/>
    <mergeCell ref="C128:D128"/>
    <mergeCell ref="E128:F128"/>
    <mergeCell ref="G128:H128"/>
    <mergeCell ref="A129:B129"/>
    <mergeCell ref="A527:H527"/>
    <mergeCell ref="G528:H528"/>
    <mergeCell ref="G529:H529"/>
    <mergeCell ref="G530:H530"/>
    <mergeCell ref="A513:H513"/>
    <mergeCell ref="A397:H397"/>
    <mergeCell ref="A506:H506"/>
    <mergeCell ref="C510:F510"/>
    <mergeCell ref="C509:F509"/>
    <mergeCell ref="L219:M219"/>
    <mergeCell ref="L220:M220"/>
    <mergeCell ref="L244:M244"/>
    <mergeCell ref="L245:M245"/>
    <mergeCell ref="A343:H343"/>
    <mergeCell ref="A256:H256"/>
    <mergeCell ref="A245:H245"/>
    <mergeCell ref="L279:M279"/>
    <mergeCell ref="L280:M280"/>
    <mergeCell ref="L285:M285"/>
    <mergeCell ref="L281:M281"/>
    <mergeCell ref="L282:M282"/>
    <mergeCell ref="L283:M283"/>
    <mergeCell ref="L284:M284"/>
    <mergeCell ref="L260:M260"/>
    <mergeCell ref="L261:M261"/>
    <mergeCell ref="L262:M262"/>
    <mergeCell ref="L263:M263"/>
    <mergeCell ref="L264:M264"/>
    <mergeCell ref="L256:M256"/>
    <mergeCell ref="C259:F259"/>
    <mergeCell ref="L257:M257"/>
    <mergeCell ref="C260:F260"/>
    <mergeCell ref="L258:M258"/>
    <mergeCell ref="L212:M212"/>
    <mergeCell ref="L213:M213"/>
    <mergeCell ref="L214:M214"/>
    <mergeCell ref="L215:M215"/>
    <mergeCell ref="L216:M216"/>
    <mergeCell ref="L217:M217"/>
    <mergeCell ref="L218:M218"/>
    <mergeCell ref="L172:M172"/>
    <mergeCell ref="L173:M173"/>
    <mergeCell ref="L174:M174"/>
    <mergeCell ref="L167:M167"/>
    <mergeCell ref="L168:M168"/>
    <mergeCell ref="L169:M169"/>
    <mergeCell ref="L170:M170"/>
    <mergeCell ref="L286:M286"/>
    <mergeCell ref="A421:H421"/>
    <mergeCell ref="L175:M175"/>
    <mergeCell ref="L176:M176"/>
    <mergeCell ref="C215:F215"/>
    <mergeCell ref="C216:F216"/>
    <mergeCell ref="C217:F217"/>
    <mergeCell ref="L246:M246"/>
    <mergeCell ref="L247:M247"/>
    <mergeCell ref="L248:M248"/>
    <mergeCell ref="L249:M249"/>
    <mergeCell ref="L250:M250"/>
    <mergeCell ref="L251:M251"/>
    <mergeCell ref="L252:M252"/>
    <mergeCell ref="L253:M253"/>
    <mergeCell ref="L255:M255"/>
    <mergeCell ref="L171:M171"/>
    <mergeCell ref="L277:M277"/>
    <mergeCell ref="L278:M278"/>
    <mergeCell ref="L211:M211"/>
    <mergeCell ref="A564:H564"/>
    <mergeCell ref="A561:H561"/>
    <mergeCell ref="A122:B122"/>
    <mergeCell ref="G132:H132"/>
    <mergeCell ref="A94:B94"/>
    <mergeCell ref="A95:B95"/>
    <mergeCell ref="A96:B96"/>
    <mergeCell ref="A86:B86"/>
    <mergeCell ref="C86:H86"/>
    <mergeCell ref="A110:B110"/>
    <mergeCell ref="F115:H115"/>
    <mergeCell ref="G123:H123"/>
    <mergeCell ref="A113:B113"/>
    <mergeCell ref="A385:H385"/>
    <mergeCell ref="G122:H122"/>
    <mergeCell ref="A126:B126"/>
    <mergeCell ref="A88:B88"/>
    <mergeCell ref="B550:H550"/>
    <mergeCell ref="B551:H551"/>
    <mergeCell ref="B552:H552"/>
    <mergeCell ref="A130:H130"/>
    <mergeCell ref="A131:H131"/>
    <mergeCell ref="C126:D126"/>
    <mergeCell ref="A133:H133"/>
    <mergeCell ref="D63:H63"/>
    <mergeCell ref="C71:H71"/>
    <mergeCell ref="A80:B80"/>
    <mergeCell ref="A66:C66"/>
    <mergeCell ref="D66:H66"/>
    <mergeCell ref="C73:H73"/>
    <mergeCell ref="A77:B77"/>
    <mergeCell ref="A79:B79"/>
    <mergeCell ref="E75:F75"/>
    <mergeCell ref="A67:C67"/>
    <mergeCell ref="D67:H67"/>
    <mergeCell ref="A70:C70"/>
    <mergeCell ref="D70:H70"/>
    <mergeCell ref="A68:C68"/>
    <mergeCell ref="D68:H68"/>
    <mergeCell ref="A69:C69"/>
    <mergeCell ref="D69:H69"/>
    <mergeCell ref="A76:B76"/>
    <mergeCell ref="G75:H75"/>
    <mergeCell ref="A61:C63"/>
    <mergeCell ref="D61:H61"/>
    <mergeCell ref="D62:H62"/>
    <mergeCell ref="A74:B74"/>
    <mergeCell ref="C74:D74"/>
    <mergeCell ref="B549:H549"/>
    <mergeCell ref="G124:H124"/>
    <mergeCell ref="A124:B124"/>
    <mergeCell ref="C124:D124"/>
    <mergeCell ref="E124:F124"/>
    <mergeCell ref="G542:H542"/>
    <mergeCell ref="G543:H543"/>
    <mergeCell ref="G544:H544"/>
    <mergeCell ref="G545:H545"/>
    <mergeCell ref="G546:H546"/>
    <mergeCell ref="G547:H547"/>
    <mergeCell ref="A548:H548"/>
    <mergeCell ref="A168:H168"/>
    <mergeCell ref="A323:H323"/>
    <mergeCell ref="A324:H324"/>
    <mergeCell ref="A300:H300"/>
    <mergeCell ref="C261:F261"/>
    <mergeCell ref="A499:H499"/>
    <mergeCell ref="C129:D129"/>
    <mergeCell ref="E129:F129"/>
    <mergeCell ref="G129:H129"/>
    <mergeCell ref="A534:H534"/>
    <mergeCell ref="G535:H535"/>
    <mergeCell ref="G536:H536"/>
    <mergeCell ref="A567:H570"/>
    <mergeCell ref="A566:B566"/>
    <mergeCell ref="E566:F566"/>
    <mergeCell ref="C566:D566"/>
    <mergeCell ref="G566:H566"/>
    <mergeCell ref="A119:E119"/>
    <mergeCell ref="F119:H119"/>
    <mergeCell ref="A120:E120"/>
    <mergeCell ref="F120:H120"/>
    <mergeCell ref="A212:H212"/>
    <mergeCell ref="A123:B123"/>
    <mergeCell ref="A562:H562"/>
    <mergeCell ref="A121:H121"/>
    <mergeCell ref="A565:H565"/>
    <mergeCell ref="A563:H563"/>
    <mergeCell ref="A559:H559"/>
    <mergeCell ref="A560:H560"/>
    <mergeCell ref="E122:F122"/>
    <mergeCell ref="B556:H556"/>
    <mergeCell ref="B557:H557"/>
    <mergeCell ref="B554:H554"/>
    <mergeCell ref="A325:H325"/>
    <mergeCell ref="B555:H555"/>
    <mergeCell ref="B553:H553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29:D29"/>
    <mergeCell ref="E29:H29"/>
    <mergeCell ref="A30:D30"/>
    <mergeCell ref="E30:H30"/>
    <mergeCell ref="A26:D26"/>
    <mergeCell ref="E26:H26"/>
    <mergeCell ref="C31:E31"/>
    <mergeCell ref="F34:H34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F31:H31"/>
    <mergeCell ref="A32:B32"/>
    <mergeCell ref="A31:B31"/>
    <mergeCell ref="C32:E32"/>
    <mergeCell ref="A33:B33"/>
    <mergeCell ref="C33:E33"/>
    <mergeCell ref="A35:B35"/>
    <mergeCell ref="C35:E35"/>
    <mergeCell ref="A34:B34"/>
    <mergeCell ref="C34:E34"/>
    <mergeCell ref="F35:H35"/>
    <mergeCell ref="A83:B83"/>
    <mergeCell ref="A78:B78"/>
    <mergeCell ref="A73:B73"/>
    <mergeCell ref="A71:B71"/>
    <mergeCell ref="C49:E49"/>
    <mergeCell ref="A56:B56"/>
    <mergeCell ref="C56:E56"/>
    <mergeCell ref="A49:B49"/>
    <mergeCell ref="A57:H57"/>
    <mergeCell ref="A58:C58"/>
    <mergeCell ref="A59:C59"/>
    <mergeCell ref="D59:H59"/>
    <mergeCell ref="G56:H56"/>
    <mergeCell ref="C53:H53"/>
    <mergeCell ref="E41:H41"/>
    <mergeCell ref="A41:D41"/>
    <mergeCell ref="A81:B81"/>
    <mergeCell ref="A48:B48"/>
    <mergeCell ref="C48:E48"/>
    <mergeCell ref="A36:H36"/>
    <mergeCell ref="G48:H48"/>
    <mergeCell ref="A44:D44"/>
    <mergeCell ref="A45:D45"/>
    <mergeCell ref="A46:H46"/>
    <mergeCell ref="D60:H60"/>
    <mergeCell ref="A60:C60"/>
    <mergeCell ref="G49:H49"/>
    <mergeCell ref="A52:B53"/>
    <mergeCell ref="C37:H37"/>
    <mergeCell ref="A47:B47"/>
    <mergeCell ref="C47:H47"/>
    <mergeCell ref="G52:H52"/>
    <mergeCell ref="D58:H58"/>
    <mergeCell ref="C52:E52"/>
    <mergeCell ref="A54:B55"/>
    <mergeCell ref="C54:E54"/>
    <mergeCell ref="G54:H54"/>
    <mergeCell ref="C55:H55"/>
    <mergeCell ref="A50:B51"/>
    <mergeCell ref="C50:E50"/>
    <mergeCell ref="G50:H50"/>
    <mergeCell ref="C51:H51"/>
    <mergeCell ref="A40:D40"/>
    <mergeCell ref="E40:H40"/>
    <mergeCell ref="F32:H32"/>
    <mergeCell ref="F33:H33"/>
    <mergeCell ref="A39:H39"/>
    <mergeCell ref="A64:C64"/>
    <mergeCell ref="A65:C65"/>
    <mergeCell ref="D64:H64"/>
    <mergeCell ref="E76:F85"/>
    <mergeCell ref="G76:H85"/>
    <mergeCell ref="A84:B84"/>
    <mergeCell ref="A85:B85"/>
    <mergeCell ref="D65:H65"/>
    <mergeCell ref="A42:D42"/>
    <mergeCell ref="E42:H42"/>
    <mergeCell ref="E43:H43"/>
    <mergeCell ref="E44:H44"/>
    <mergeCell ref="E45:H45"/>
    <mergeCell ref="A43:D43"/>
    <mergeCell ref="A37:B37"/>
    <mergeCell ref="A82:B82"/>
    <mergeCell ref="A75:B75"/>
    <mergeCell ref="A38:B38"/>
    <mergeCell ref="C38:H38"/>
    <mergeCell ref="L137:M137"/>
    <mergeCell ref="L134:M134"/>
    <mergeCell ref="L135:M135"/>
    <mergeCell ref="L136:M136"/>
    <mergeCell ref="L143:M143"/>
    <mergeCell ref="L138:M138"/>
    <mergeCell ref="L139:M139"/>
    <mergeCell ref="L140:M140"/>
    <mergeCell ref="L141:M141"/>
    <mergeCell ref="L142:M142"/>
    <mergeCell ref="A541:H541"/>
    <mergeCell ref="A450:H450"/>
    <mergeCell ref="A107:B107"/>
    <mergeCell ref="A108:B108"/>
    <mergeCell ref="A117:E117"/>
    <mergeCell ref="F117:H117"/>
    <mergeCell ref="A118:E118"/>
    <mergeCell ref="A427:H427"/>
    <mergeCell ref="A428:H428"/>
    <mergeCell ref="A429:H429"/>
    <mergeCell ref="C142:F142"/>
    <mergeCell ref="C143:F143"/>
    <mergeCell ref="C123:D123"/>
    <mergeCell ref="E123:F123"/>
    <mergeCell ref="C122:D122"/>
    <mergeCell ref="A109:B109"/>
    <mergeCell ref="A111:B111"/>
    <mergeCell ref="A112:B112"/>
    <mergeCell ref="A134:H134"/>
    <mergeCell ref="A135:H135"/>
    <mergeCell ref="C141:F141"/>
    <mergeCell ref="G126:H126"/>
    <mergeCell ref="A289:H289"/>
    <mergeCell ref="A492:H492"/>
    <mergeCell ref="E126:F126"/>
    <mergeCell ref="A100:B100"/>
    <mergeCell ref="C100:H100"/>
    <mergeCell ref="A90:B90"/>
    <mergeCell ref="E90:F99"/>
    <mergeCell ref="A97:B97"/>
    <mergeCell ref="A98:B98"/>
    <mergeCell ref="A99:B99"/>
    <mergeCell ref="A104:B104"/>
    <mergeCell ref="E104:F113"/>
    <mergeCell ref="G104:H113"/>
    <mergeCell ref="C102:H102"/>
    <mergeCell ref="A103:B103"/>
    <mergeCell ref="E103:F103"/>
    <mergeCell ref="A102:B102"/>
    <mergeCell ref="G103:H103"/>
    <mergeCell ref="A105:B105"/>
    <mergeCell ref="A106:B106"/>
    <mergeCell ref="G90:H99"/>
    <mergeCell ref="A91:B91"/>
    <mergeCell ref="A92:B92"/>
    <mergeCell ref="A93:B93"/>
    <mergeCell ref="A116:E116"/>
    <mergeCell ref="E74:F74"/>
    <mergeCell ref="G74:H74"/>
    <mergeCell ref="A89:B89"/>
    <mergeCell ref="E89:F89"/>
    <mergeCell ref="G89:H89"/>
    <mergeCell ref="A114:E114"/>
    <mergeCell ref="F118:H118"/>
    <mergeCell ref="A115:E115"/>
    <mergeCell ref="F114:H114"/>
    <mergeCell ref="F116:H116"/>
    <mergeCell ref="C88:H88"/>
  </mergeCell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570" max="7" man="1"/>
    <brk id="612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86" t="s">
        <v>106</v>
      </c>
      <c r="C3" s="186"/>
      <c r="D3" s="186"/>
      <c r="E3" s="186"/>
      <c r="F3" s="186"/>
      <c r="G3" s="186"/>
      <c r="H3" s="186"/>
    </row>
    <row r="4" spans="1:9" x14ac:dyDescent="0.35">
      <c r="A4" s="3"/>
      <c r="B4" s="4" t="s">
        <v>107</v>
      </c>
      <c r="C4" s="4" t="s">
        <v>108</v>
      </c>
      <c r="D4" s="4" t="s">
        <v>71</v>
      </c>
      <c r="E4" s="4" t="s">
        <v>109</v>
      </c>
      <c r="F4" s="4" t="s">
        <v>115</v>
      </c>
      <c r="G4" s="4" t="s">
        <v>116</v>
      </c>
      <c r="H4" s="4" t="s">
        <v>110</v>
      </c>
    </row>
    <row r="5" spans="1:9" ht="15" customHeight="1" x14ac:dyDescent="0.35">
      <c r="A5" s="3"/>
      <c r="B5" s="6" t="s">
        <v>111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111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111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111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111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112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112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113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114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2025-04-14T07:58:44Z</cp:lastPrinted>
  <dcterms:created xsi:type="dcterms:W3CDTF">2019-07-16T09:29:46Z</dcterms:created>
  <dcterms:modified xsi:type="dcterms:W3CDTF">2025-07-17T10:24:26Z</dcterms:modified>
</cp:coreProperties>
</file>