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Shruti\July 25\Dump\New folder\"/>
    </mc:Choice>
  </mc:AlternateContent>
  <bookViews>
    <workbookView xWindow="0" yWindow="0" windowWidth="20490" windowHeight="6825" tabRatio="770"/>
  </bookViews>
  <sheets>
    <sheet name="Sheet1" sheetId="1" r:id="rId1"/>
    <sheet name="F2" sheetId="14" r:id="rId2"/>
    <sheet name="F3" sheetId="16" r:id="rId3"/>
    <sheet name="F4" sheetId="17" r:id="rId4"/>
    <sheet name="F5" sheetId="18" r:id="rId5"/>
    <sheet name="G1" sheetId="19" r:id="rId6"/>
    <sheet name="G2" sheetId="20" r:id="rId7"/>
    <sheet name="G3" sheetId="21" r:id="rId8"/>
    <sheet name="G4" sheetId="22" r:id="rId9"/>
    <sheet name="G5" sheetId="23" r:id="rId10"/>
    <sheet name="G6" sheetId="24" r:id="rId11"/>
    <sheet name="G7" sheetId="25" r:id="rId12"/>
    <sheet name="J1" sheetId="26" r:id="rId13"/>
    <sheet name="J2&amp;J" sheetId="27" r:id="rId14"/>
    <sheet name="J3&amp;J6" sheetId="28" r:id="rId15"/>
    <sheet name="J4" sheetId="29" r:id="rId16"/>
    <sheet name="J5" sheetId="30" r:id="rId17"/>
    <sheet name="J6" sheetId="31" r:id="rId18"/>
    <sheet name="Wing A" sheetId="11" r:id="rId19"/>
    <sheet name="Wing B" sheetId="12" r:id="rId20"/>
    <sheet name="Wing C" sheetId="13" r:id="rId21"/>
    <sheet name="Sheet2" sheetId="32" r:id="rId22"/>
  </sheets>
  <definedNames>
    <definedName name="_xlnm.Print_Area" localSheetId="0">Sheet1!$A$1:$J$386</definedName>
  </definedNames>
  <calcPr calcId="152511"/>
</workbook>
</file>

<file path=xl/calcChain.xml><?xml version="1.0" encoding="utf-8"?>
<calcChain xmlns="http://schemas.openxmlformats.org/spreadsheetml/2006/main">
  <c r="F3" i="1" l="1"/>
  <c r="L232" i="1" l="1"/>
  <c r="L231" i="1"/>
  <c r="L230" i="1"/>
  <c r="L229" i="1"/>
  <c r="L218" i="1"/>
  <c r="L217" i="1"/>
  <c r="L216" i="1"/>
  <c r="L215" i="1"/>
  <c r="L204" i="1"/>
  <c r="L203" i="1"/>
  <c r="L202" i="1"/>
  <c r="L201" i="1"/>
  <c r="L190" i="1"/>
  <c r="L189" i="1"/>
  <c r="L188" i="1"/>
  <c r="L187" i="1"/>
  <c r="L176" i="1"/>
  <c r="L175" i="1"/>
  <c r="L174" i="1"/>
  <c r="L173" i="1"/>
  <c r="L162" i="1"/>
  <c r="L161" i="1"/>
  <c r="L160" i="1"/>
  <c r="L159" i="1"/>
  <c r="L148" i="1"/>
  <c r="L147" i="1"/>
  <c r="L146" i="1"/>
  <c r="L145" i="1"/>
  <c r="L134" i="1"/>
  <c r="L133" i="1"/>
  <c r="L132" i="1"/>
  <c r="L131" i="1"/>
  <c r="L120" i="1"/>
  <c r="L119" i="1"/>
  <c r="L118" i="1"/>
  <c r="L117" i="1"/>
  <c r="L106" i="1"/>
  <c r="L105" i="1"/>
  <c r="L104" i="1"/>
  <c r="L103" i="1"/>
  <c r="L92" i="1"/>
  <c r="L91" i="1"/>
  <c r="L90" i="1"/>
  <c r="L89" i="1"/>
  <c r="L78" i="1"/>
  <c r="L77" i="1"/>
  <c r="L76" i="1"/>
  <c r="L75" i="1"/>
  <c r="L64" i="1"/>
  <c r="L63" i="1"/>
  <c r="L62" i="1"/>
  <c r="L61" i="1"/>
  <c r="I68" i="1"/>
  <c r="I110" i="1"/>
  <c r="I152" i="1"/>
  <c r="I222" i="1"/>
  <c r="I180" i="1"/>
  <c r="I138" i="1"/>
  <c r="I194" i="1"/>
  <c r="I96" i="1"/>
  <c r="I54" i="1"/>
  <c r="I166" i="1"/>
  <c r="I82" i="1"/>
  <c r="I208" i="1"/>
  <c r="I124" i="1"/>
  <c r="L226" i="1" l="1"/>
  <c r="F225" i="1"/>
  <c r="D234" i="1"/>
  <c r="D232" i="1"/>
  <c r="D230" i="1"/>
  <c r="D228" i="1"/>
  <c r="D226" i="1"/>
  <c r="D225" i="1"/>
  <c r="L227" i="1"/>
  <c r="L228" i="1" s="1"/>
  <c r="L233" i="1" s="1"/>
  <c r="L234" i="1" s="1"/>
  <c r="L225" i="1"/>
  <c r="L224" i="1"/>
  <c r="D233" i="1"/>
  <c r="D231" i="1"/>
  <c r="D229" i="1"/>
  <c r="D227" i="1"/>
  <c r="H225" i="1"/>
  <c r="L212" i="1"/>
  <c r="D220" i="1"/>
  <c r="D218" i="1"/>
  <c r="D216" i="1"/>
  <c r="D214" i="1"/>
  <c r="L213" i="1"/>
  <c r="F211" i="1" s="1"/>
  <c r="D211" i="1"/>
  <c r="D219" i="1"/>
  <c r="D217" i="1"/>
  <c r="D215" i="1"/>
  <c r="D213" i="1"/>
  <c r="L211" i="1"/>
  <c r="L210" i="1"/>
  <c r="D197" i="1"/>
  <c r="D206" i="1"/>
  <c r="D204" i="1"/>
  <c r="D202" i="1"/>
  <c r="D200" i="1"/>
  <c r="L199" i="1"/>
  <c r="D205" i="1"/>
  <c r="D203" i="1"/>
  <c r="D201" i="1"/>
  <c r="D199" i="1"/>
  <c r="L197" i="1"/>
  <c r="L196" i="1"/>
  <c r="L198" i="1"/>
  <c r="L184" i="1"/>
  <c r="D192" i="1"/>
  <c r="D190" i="1"/>
  <c r="D188" i="1"/>
  <c r="D186" i="1"/>
  <c r="D183" i="1"/>
  <c r="L185" i="1"/>
  <c r="L186" i="1" s="1"/>
  <c r="L191" i="1" s="1"/>
  <c r="L183" i="1"/>
  <c r="L182" i="1"/>
  <c r="D191" i="1"/>
  <c r="D189" i="1"/>
  <c r="D187" i="1"/>
  <c r="D185" i="1"/>
  <c r="L170" i="1"/>
  <c r="F169" i="1"/>
  <c r="D178" i="1"/>
  <c r="D176" i="1"/>
  <c r="D174" i="1"/>
  <c r="D172" i="1"/>
  <c r="D170" i="1"/>
  <c r="D169" i="1"/>
  <c r="L171" i="1"/>
  <c r="L172" i="1" s="1"/>
  <c r="L177" i="1" s="1"/>
  <c r="L178" i="1" s="1"/>
  <c r="L169" i="1"/>
  <c r="L168" i="1"/>
  <c r="D177" i="1"/>
  <c r="D175" i="1"/>
  <c r="D173" i="1"/>
  <c r="D171" i="1"/>
  <c r="H169" i="1"/>
  <c r="D164" i="1"/>
  <c r="D162" i="1"/>
  <c r="D160" i="1"/>
  <c r="D158" i="1"/>
  <c r="D156" i="1"/>
  <c r="D155" i="1"/>
  <c r="D161" i="1"/>
  <c r="H155" i="1"/>
  <c r="L156" i="1"/>
  <c r="L157" i="1"/>
  <c r="L158" i="1" s="1"/>
  <c r="L163" i="1" s="1"/>
  <c r="L164" i="1" s="1"/>
  <c r="L155" i="1"/>
  <c r="L154" i="1"/>
  <c r="D163" i="1"/>
  <c r="D159" i="1"/>
  <c r="D157" i="1"/>
  <c r="F155" i="1"/>
  <c r="L143" i="1"/>
  <c r="L144" i="1" s="1"/>
  <c r="L149" i="1" s="1"/>
  <c r="L150" i="1" s="1"/>
  <c r="D149" i="1"/>
  <c r="D147" i="1"/>
  <c r="D145" i="1"/>
  <c r="D143" i="1"/>
  <c r="H141" i="1"/>
  <c r="L142" i="1"/>
  <c r="F141" i="1"/>
  <c r="D150" i="1"/>
  <c r="D148" i="1"/>
  <c r="D146" i="1"/>
  <c r="D144" i="1"/>
  <c r="D142" i="1"/>
  <c r="D141" i="1"/>
  <c r="L141" i="1"/>
  <c r="L140" i="1"/>
  <c r="L128" i="1"/>
  <c r="D130" i="1"/>
  <c r="D134" i="1"/>
  <c r="L129" i="1"/>
  <c r="L130" i="1" s="1"/>
  <c r="L135" i="1" s="1"/>
  <c r="L136" i="1" s="1"/>
  <c r="D135" i="1"/>
  <c r="D133" i="1"/>
  <c r="D131" i="1"/>
  <c r="D129" i="1"/>
  <c r="L126" i="1"/>
  <c r="F127" i="1"/>
  <c r="D136" i="1"/>
  <c r="D132" i="1"/>
  <c r="D128" i="1"/>
  <c r="L127" i="1"/>
  <c r="H127" i="1" s="1"/>
  <c r="L114" i="1"/>
  <c r="L112" i="1"/>
  <c r="D120" i="1"/>
  <c r="D118" i="1"/>
  <c r="L115" i="1"/>
  <c r="L116" i="1" s="1"/>
  <c r="L121" i="1" s="1"/>
  <c r="L122" i="1" s="1"/>
  <c r="D121" i="1"/>
  <c r="D119" i="1"/>
  <c r="D117" i="1"/>
  <c r="D115" i="1"/>
  <c r="L113" i="1"/>
  <c r="D122" i="1"/>
  <c r="D116" i="1"/>
  <c r="L101" i="1"/>
  <c r="L102" i="1" s="1"/>
  <c r="L107" i="1" s="1"/>
  <c r="L108" i="1" s="1"/>
  <c r="C100" i="1" s="1"/>
  <c r="D107" i="1"/>
  <c r="D105" i="1"/>
  <c r="D103" i="1"/>
  <c r="D101" i="1"/>
  <c r="L99" i="1"/>
  <c r="L100" i="1"/>
  <c r="C99" i="1" s="1"/>
  <c r="L98" i="1"/>
  <c r="D108" i="1"/>
  <c r="D106" i="1"/>
  <c r="D104" i="1"/>
  <c r="D102" i="1"/>
  <c r="D87" i="1"/>
  <c r="D88" i="1"/>
  <c r="L84" i="1"/>
  <c r="L87" i="1"/>
  <c r="L88" i="1" s="1"/>
  <c r="L93" i="1" s="1"/>
  <c r="L94" i="1" s="1"/>
  <c r="C86" i="1" s="1"/>
  <c r="D94" i="1"/>
  <c r="D93" i="1"/>
  <c r="D91" i="1"/>
  <c r="D89" i="1"/>
  <c r="L85" i="1"/>
  <c r="D92" i="1"/>
  <c r="D90" i="1"/>
  <c r="L86" i="1"/>
  <c r="C85" i="1" s="1"/>
  <c r="C73" i="1"/>
  <c r="D73" i="1" s="1"/>
  <c r="L71" i="1"/>
  <c r="D80" i="1"/>
  <c r="D78" i="1"/>
  <c r="D76" i="1"/>
  <c r="D74" i="1"/>
  <c r="L72" i="1"/>
  <c r="C71" i="1" s="1"/>
  <c r="D71" i="1" s="1"/>
  <c r="L70" i="1"/>
  <c r="L73" i="1"/>
  <c r="L74" i="1" s="1"/>
  <c r="L79" i="1" s="1"/>
  <c r="L80" i="1" s="1"/>
  <c r="C72" i="1" s="1"/>
  <c r="D79" i="1"/>
  <c r="D77" i="1"/>
  <c r="D75" i="1"/>
  <c r="C59" i="1"/>
  <c r="D59" i="1" s="1"/>
  <c r="L57" i="1"/>
  <c r="D66" i="1"/>
  <c r="D64" i="1"/>
  <c r="D62" i="1"/>
  <c r="D60" i="1"/>
  <c r="L58" i="1"/>
  <c r="C57" i="1" s="1"/>
  <c r="D57" i="1" s="1"/>
  <c r="L56" i="1"/>
  <c r="D65" i="1"/>
  <c r="D61" i="1"/>
  <c r="L59" i="1"/>
  <c r="L60" i="1" s="1"/>
  <c r="L65" i="1" s="1"/>
  <c r="L66" i="1" s="1"/>
  <c r="C58" i="1" s="1"/>
  <c r="D63" i="1"/>
  <c r="K221" i="1" l="1"/>
  <c r="C223" i="1" s="1"/>
  <c r="D212" i="1"/>
  <c r="H211" i="1"/>
  <c r="L214" i="1"/>
  <c r="L219" i="1" s="1"/>
  <c r="L220" i="1" s="1"/>
  <c r="L200" i="1"/>
  <c r="L205" i="1" s="1"/>
  <c r="L206" i="1" s="1"/>
  <c r="C198" i="1"/>
  <c r="L192" i="1"/>
  <c r="C184" i="1"/>
  <c r="K165" i="1"/>
  <c r="C167" i="1" s="1"/>
  <c r="K151" i="1"/>
  <c r="C153" i="1" s="1"/>
  <c r="K137" i="1"/>
  <c r="C139" i="1" s="1"/>
  <c r="D127" i="1"/>
  <c r="K123" i="1" s="1"/>
  <c r="C125" i="1" s="1"/>
  <c r="D113" i="1"/>
  <c r="F113" i="1"/>
  <c r="D114" i="1"/>
  <c r="H113" i="1"/>
  <c r="F99" i="1"/>
  <c r="D100" i="1"/>
  <c r="H99" i="1"/>
  <c r="D99" i="1"/>
  <c r="F85" i="1"/>
  <c r="D86" i="1"/>
  <c r="H85" i="1"/>
  <c r="D85" i="1"/>
  <c r="F71" i="1"/>
  <c r="K67" i="1" s="1"/>
  <c r="C69" i="1" s="1"/>
  <c r="D72" i="1"/>
  <c r="H71" i="1"/>
  <c r="F57" i="1"/>
  <c r="K53" i="1" s="1"/>
  <c r="C55" i="1" s="1"/>
  <c r="D58" i="1"/>
  <c r="H57" i="1"/>
  <c r="K207" i="1" l="1"/>
  <c r="C209" i="1" s="1"/>
  <c r="F197" i="1"/>
  <c r="K193" i="1" s="1"/>
  <c r="C195" i="1" s="1"/>
  <c r="D198" i="1"/>
  <c r="H197" i="1"/>
  <c r="F183" i="1"/>
  <c r="K179" i="1" s="1"/>
  <c r="C181" i="1" s="1"/>
  <c r="D184" i="1"/>
  <c r="H183" i="1"/>
  <c r="K109" i="1"/>
  <c r="C111" i="1" s="1"/>
  <c r="K81" i="1"/>
  <c r="C83" i="1" s="1"/>
  <c r="K95" i="1"/>
  <c r="C97" i="1" s="1"/>
  <c r="H44" i="1" l="1"/>
  <c r="C9" i="20" l="1"/>
  <c r="H16" i="31"/>
  <c r="C16" i="31" s="1"/>
  <c r="H15" i="31"/>
  <c r="B16" i="31" s="1"/>
  <c r="G15" i="31"/>
  <c r="G16" i="31"/>
  <c r="C15" i="31" s="1"/>
  <c r="D7" i="31"/>
  <c r="D6" i="31"/>
  <c r="C5" i="31"/>
  <c r="B11" i="31" s="1"/>
  <c r="H16" i="30"/>
  <c r="C16" i="30" s="1"/>
  <c r="H15" i="30"/>
  <c r="B16" i="30" s="1"/>
  <c r="G15" i="30"/>
  <c r="G16" i="30" s="1"/>
  <c r="C15" i="30" s="1"/>
  <c r="D7" i="30"/>
  <c r="D6" i="30"/>
  <c r="C5" i="30"/>
  <c r="H16" i="29"/>
  <c r="C16" i="29" s="1"/>
  <c r="H15" i="29"/>
  <c r="B16" i="29" s="1"/>
  <c r="G15" i="29"/>
  <c r="B15" i="29" s="1"/>
  <c r="D7" i="29"/>
  <c r="D6" i="29"/>
  <c r="C5" i="29"/>
  <c r="H16" i="28"/>
  <c r="C16" i="28" s="1"/>
  <c r="H15" i="28"/>
  <c r="B16" i="28" s="1"/>
  <c r="G15" i="28"/>
  <c r="D7" i="28"/>
  <c r="D6" i="28"/>
  <c r="C5" i="28"/>
  <c r="B8" i="28" s="1"/>
  <c r="B11" i="28"/>
  <c r="H16" i="27"/>
  <c r="C16" i="27" s="1"/>
  <c r="H15" i="27"/>
  <c r="B16" i="27" s="1"/>
  <c r="G15" i="27"/>
  <c r="G16" i="27" s="1"/>
  <c r="C15" i="27" s="1"/>
  <c r="D7" i="27"/>
  <c r="D6" i="27"/>
  <c r="C5" i="27"/>
  <c r="B11" i="27" s="1"/>
  <c r="H16" i="26"/>
  <c r="C16" i="26" s="1"/>
  <c r="H15" i="26"/>
  <c r="B16" i="26" s="1"/>
  <c r="G15" i="26"/>
  <c r="D7" i="26"/>
  <c r="D6" i="26"/>
  <c r="C5" i="26"/>
  <c r="B10" i="26" s="1"/>
  <c r="H16" i="25"/>
  <c r="C16" i="25" s="1"/>
  <c r="H15" i="25"/>
  <c r="B16" i="25" s="1"/>
  <c r="G15" i="25"/>
  <c r="G16" i="25" s="1"/>
  <c r="C15" i="25" s="1"/>
  <c r="D7" i="25"/>
  <c r="D6" i="25"/>
  <c r="C5" i="25"/>
  <c r="B8" i="25" s="1"/>
  <c r="D8" i="25" s="1"/>
  <c r="H16" i="24"/>
  <c r="C16" i="24" s="1"/>
  <c r="H15" i="24"/>
  <c r="B16" i="24" s="1"/>
  <c r="G15" i="24"/>
  <c r="D7" i="24"/>
  <c r="D6" i="24"/>
  <c r="C5" i="24"/>
  <c r="H16" i="23"/>
  <c r="C16" i="23" s="1"/>
  <c r="H15" i="23"/>
  <c r="B16" i="23" s="1"/>
  <c r="G15" i="23"/>
  <c r="B15" i="23" s="1"/>
  <c r="D7" i="23"/>
  <c r="D6" i="23"/>
  <c r="C5" i="23"/>
  <c r="B9" i="23" s="1"/>
  <c r="H16" i="22"/>
  <c r="C16" i="22" s="1"/>
  <c r="H15" i="22"/>
  <c r="B16" i="22" s="1"/>
  <c r="G15" i="22"/>
  <c r="G16" i="22" s="1"/>
  <c r="C15" i="22" s="1"/>
  <c r="D7" i="22"/>
  <c r="D6" i="22"/>
  <c r="C5" i="22"/>
  <c r="B12" i="22" s="1"/>
  <c r="H16" i="21"/>
  <c r="C16" i="21" s="1"/>
  <c r="H15" i="21"/>
  <c r="B16" i="21" s="1"/>
  <c r="G15" i="21"/>
  <c r="G16" i="21" s="1"/>
  <c r="C15" i="21" s="1"/>
  <c r="D7" i="21"/>
  <c r="D6" i="21"/>
  <c r="C5" i="21"/>
  <c r="B11" i="21" s="1"/>
  <c r="H16" i="20"/>
  <c r="C16" i="20" s="1"/>
  <c r="H15" i="20"/>
  <c r="B16" i="20" s="1"/>
  <c r="G15" i="20"/>
  <c r="B15" i="20" s="1"/>
  <c r="D7" i="20"/>
  <c r="D6" i="20"/>
  <c r="C5" i="20"/>
  <c r="B11" i="20" s="1"/>
  <c r="H16" i="19"/>
  <c r="C16" i="19" s="1"/>
  <c r="H15" i="19"/>
  <c r="B16" i="19" s="1"/>
  <c r="G15" i="19"/>
  <c r="B15" i="19" s="1"/>
  <c r="D7" i="19"/>
  <c r="D6" i="19"/>
  <c r="C5" i="19"/>
  <c r="B12" i="19" s="1"/>
  <c r="H16" i="18"/>
  <c r="C16" i="18" s="1"/>
  <c r="H15" i="18"/>
  <c r="B16" i="18" s="1"/>
  <c r="G15" i="18"/>
  <c r="G16" i="18" s="1"/>
  <c r="C15" i="18" s="1"/>
  <c r="D7" i="18"/>
  <c r="D6" i="18"/>
  <c r="C5" i="18"/>
  <c r="B10" i="18" s="1"/>
  <c r="H16" i="17"/>
  <c r="C16" i="17" s="1"/>
  <c r="H15" i="17"/>
  <c r="B16" i="17" s="1"/>
  <c r="G15" i="17"/>
  <c r="G16" i="17" s="1"/>
  <c r="C15" i="17" s="1"/>
  <c r="D7" i="17"/>
  <c r="D6" i="17"/>
  <c r="C5" i="17"/>
  <c r="B10" i="17" s="1"/>
  <c r="H16" i="16"/>
  <c r="C16" i="16" s="1"/>
  <c r="H15" i="16"/>
  <c r="B16" i="16" s="1"/>
  <c r="G15" i="16"/>
  <c r="B15" i="16" s="1"/>
  <c r="D7" i="16"/>
  <c r="D6" i="16"/>
  <c r="C5" i="16"/>
  <c r="B11" i="16" s="1"/>
  <c r="L16" i="16" s="1"/>
  <c r="C20" i="16" s="1"/>
  <c r="C43" i="1"/>
  <c r="H43" i="1"/>
  <c r="F7" i="1"/>
  <c r="D258" i="1"/>
  <c r="G15" i="14"/>
  <c r="B15" i="14" s="1"/>
  <c r="H15" i="14"/>
  <c r="B16" i="14" s="1"/>
  <c r="H16" i="14"/>
  <c r="C16" i="14" s="1"/>
  <c r="D6" i="14"/>
  <c r="C5" i="14"/>
  <c r="B9" i="14" s="1"/>
  <c r="G7" i="13"/>
  <c r="K7" i="13"/>
  <c r="N7" i="13"/>
  <c r="G8" i="13"/>
  <c r="K8" i="13"/>
  <c r="N8" i="13"/>
  <c r="G9" i="13"/>
  <c r="K9" i="13"/>
  <c r="N9" i="13"/>
  <c r="G10" i="13"/>
  <c r="K10" i="13"/>
  <c r="N10" i="13"/>
  <c r="G11" i="13"/>
  <c r="K11" i="13"/>
  <c r="N11" i="13"/>
  <c r="G12" i="13"/>
  <c r="K12" i="13"/>
  <c r="N12" i="13"/>
  <c r="G13" i="13"/>
  <c r="K13" i="13"/>
  <c r="N13" i="13"/>
  <c r="G14" i="13"/>
  <c r="K14" i="13"/>
  <c r="N14" i="13"/>
  <c r="G15" i="13"/>
  <c r="K15" i="13"/>
  <c r="N15" i="13"/>
  <c r="G16" i="13"/>
  <c r="K16" i="13"/>
  <c r="N16" i="13"/>
  <c r="G17" i="13"/>
  <c r="K17" i="13"/>
  <c r="N17" i="13"/>
  <c r="G18" i="13"/>
  <c r="K18" i="13"/>
  <c r="N18" i="13"/>
  <c r="G19" i="13"/>
  <c r="K19" i="13"/>
  <c r="N19" i="13"/>
  <c r="G20" i="13"/>
  <c r="K20" i="13"/>
  <c r="N20" i="13"/>
  <c r="G21" i="13"/>
  <c r="K21" i="13"/>
  <c r="N21" i="13"/>
  <c r="G22" i="13"/>
  <c r="K22" i="13"/>
  <c r="N22" i="13"/>
  <c r="G23" i="13"/>
  <c r="K23" i="13"/>
  <c r="N23" i="13"/>
  <c r="G24" i="13"/>
  <c r="K24" i="13"/>
  <c r="N24" i="13"/>
  <c r="G25" i="13"/>
  <c r="K25" i="13"/>
  <c r="N25" i="13"/>
  <c r="G26" i="13"/>
  <c r="K26" i="13"/>
  <c r="N26" i="13"/>
  <c r="G27" i="13"/>
  <c r="K27" i="13"/>
  <c r="N27" i="13"/>
  <c r="G28" i="13"/>
  <c r="K28" i="13"/>
  <c r="N28" i="13"/>
  <c r="G29" i="13"/>
  <c r="K29" i="13"/>
  <c r="N29" i="13"/>
  <c r="G30" i="13"/>
  <c r="K30" i="13"/>
  <c r="N30" i="13"/>
  <c r="G31" i="13"/>
  <c r="K31" i="13"/>
  <c r="N31" i="13"/>
  <c r="G32" i="13"/>
  <c r="K32" i="13"/>
  <c r="N32" i="13"/>
  <c r="G33" i="13"/>
  <c r="K33" i="13"/>
  <c r="N33" i="13"/>
  <c r="G34" i="13"/>
  <c r="K34" i="13"/>
  <c r="N34" i="13"/>
  <c r="F7" i="12"/>
  <c r="J7" i="12"/>
  <c r="M7" i="12"/>
  <c r="M35" i="12" s="1"/>
  <c r="L35" i="12" s="1"/>
  <c r="F8" i="12"/>
  <c r="J8" i="12"/>
  <c r="J35" i="12" s="1"/>
  <c r="I35" i="12" s="1"/>
  <c r="M8" i="12"/>
  <c r="F9" i="12"/>
  <c r="J9" i="12"/>
  <c r="M9" i="12"/>
  <c r="F10" i="12"/>
  <c r="J10" i="12"/>
  <c r="M10" i="12"/>
  <c r="F11" i="12"/>
  <c r="J11" i="12"/>
  <c r="M11" i="12"/>
  <c r="F12" i="12"/>
  <c r="J12" i="12"/>
  <c r="M12" i="12"/>
  <c r="F13" i="12"/>
  <c r="J13" i="12"/>
  <c r="M13" i="12"/>
  <c r="F14" i="12"/>
  <c r="J14" i="12"/>
  <c r="M14" i="12"/>
  <c r="F15" i="12"/>
  <c r="J15" i="12"/>
  <c r="M15" i="12"/>
  <c r="F16" i="12"/>
  <c r="J16" i="12"/>
  <c r="M16" i="12"/>
  <c r="F17" i="12"/>
  <c r="J17" i="12"/>
  <c r="M17" i="12"/>
  <c r="F18" i="12"/>
  <c r="J18" i="12"/>
  <c r="M18" i="12"/>
  <c r="F19" i="12"/>
  <c r="J19" i="12"/>
  <c r="M19" i="12"/>
  <c r="F20" i="12"/>
  <c r="J20" i="12"/>
  <c r="M20" i="12"/>
  <c r="F21" i="12"/>
  <c r="J21" i="12"/>
  <c r="M21" i="12"/>
  <c r="F22" i="12"/>
  <c r="J22" i="12"/>
  <c r="M22" i="12"/>
  <c r="F23" i="12"/>
  <c r="J23" i="12"/>
  <c r="M23" i="12"/>
  <c r="F24" i="12"/>
  <c r="J24" i="12"/>
  <c r="M24" i="12"/>
  <c r="F25" i="12"/>
  <c r="J25" i="12"/>
  <c r="M25" i="12"/>
  <c r="F26" i="12"/>
  <c r="J26" i="12"/>
  <c r="M26" i="12"/>
  <c r="F27" i="12"/>
  <c r="J27" i="12"/>
  <c r="M27" i="12"/>
  <c r="F28" i="12"/>
  <c r="J28" i="12"/>
  <c r="M28" i="12"/>
  <c r="F29" i="12"/>
  <c r="J29" i="12"/>
  <c r="M29" i="12"/>
  <c r="F30" i="12"/>
  <c r="J30" i="12"/>
  <c r="M30" i="12"/>
  <c r="F31" i="12"/>
  <c r="J31" i="12"/>
  <c r="M31" i="12"/>
  <c r="F32" i="12"/>
  <c r="J32" i="12"/>
  <c r="M32" i="12"/>
  <c r="F33" i="12"/>
  <c r="J33" i="12"/>
  <c r="M33" i="12"/>
  <c r="F34" i="12"/>
  <c r="J34" i="12"/>
  <c r="M34" i="12"/>
  <c r="F6" i="11"/>
  <c r="J6" i="11"/>
  <c r="M6" i="1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D49" i="1"/>
  <c r="D7" i="14"/>
  <c r="B11" i="14"/>
  <c r="L16" i="14" s="1"/>
  <c r="C20" i="14" s="1"/>
  <c r="B10" i="14"/>
  <c r="K16" i="14" s="1"/>
  <c r="C19" i="14" s="1"/>
  <c r="B8" i="14"/>
  <c r="B12" i="14"/>
  <c r="M16" i="14" s="1"/>
  <c r="C21" i="14" s="1"/>
  <c r="B8" i="16"/>
  <c r="I15" i="16" s="1"/>
  <c r="B17" i="16" s="1"/>
  <c r="D8" i="16"/>
  <c r="B9" i="16"/>
  <c r="J16" i="16" s="1"/>
  <c r="C18" i="16" s="1"/>
  <c r="B12" i="16"/>
  <c r="D12" i="16" s="1"/>
  <c r="B15" i="31"/>
  <c r="B8" i="30"/>
  <c r="I16" i="30" s="1"/>
  <c r="C17" i="30" s="1"/>
  <c r="B15" i="25"/>
  <c r="B8" i="24"/>
  <c r="I16" i="24" s="1"/>
  <c r="C17" i="24" s="1"/>
  <c r="B12" i="24"/>
  <c r="M15" i="24" s="1"/>
  <c r="B21" i="24" s="1"/>
  <c r="B12" i="18"/>
  <c r="M15" i="18" s="1"/>
  <c r="B21" i="18" s="1"/>
  <c r="B8" i="18"/>
  <c r="B11" i="18"/>
  <c r="B9" i="18"/>
  <c r="J15" i="18" s="1"/>
  <c r="B18" i="18" s="1"/>
  <c r="L16" i="31"/>
  <c r="C20" i="31" s="1"/>
  <c r="L15" i="16"/>
  <c r="B20" i="16" s="1"/>
  <c r="G16" i="19"/>
  <c r="C15" i="19" s="1"/>
  <c r="D10" i="26"/>
  <c r="L16" i="28"/>
  <c r="C20" i="28" s="1"/>
  <c r="D11" i="28"/>
  <c r="L15" i="28"/>
  <c r="B20" i="28" s="1"/>
  <c r="D12" i="14"/>
  <c r="B8" i="20"/>
  <c r="I16" i="20" s="1"/>
  <c r="C17" i="20" s="1"/>
  <c r="B12" i="20"/>
  <c r="D12" i="20" s="1"/>
  <c r="B9" i="22"/>
  <c r="J15" i="22" s="1"/>
  <c r="B18" i="22" s="1"/>
  <c r="B9" i="26"/>
  <c r="J16" i="26"/>
  <c r="C18" i="26" s="1"/>
  <c r="I15" i="24"/>
  <c r="B17" i="24" s="1"/>
  <c r="B10" i="22"/>
  <c r="K16" i="22" s="1"/>
  <c r="C19" i="22" s="1"/>
  <c r="B11" i="23"/>
  <c r="D11" i="23" s="1"/>
  <c r="B9" i="20"/>
  <c r="J15" i="20" s="1"/>
  <c r="B18" i="20" s="1"/>
  <c r="B11" i="22"/>
  <c r="D11" i="22" s="1"/>
  <c r="B10" i="28"/>
  <c r="D10" i="28" s="1"/>
  <c r="B8" i="26"/>
  <c r="I15" i="26" s="1"/>
  <c r="B8" i="22"/>
  <c r="I15" i="22" s="1"/>
  <c r="B17" i="22" s="1"/>
  <c r="D9" i="20"/>
  <c r="J16" i="20"/>
  <c r="C18" i="20" s="1"/>
  <c r="J16" i="22"/>
  <c r="C18" i="22" s="1"/>
  <c r="D9" i="22"/>
  <c r="K15" i="22"/>
  <c r="B19" i="22" s="1"/>
  <c r="D9" i="26"/>
  <c r="D11" i="16"/>
  <c r="J15" i="26"/>
  <c r="B18" i="26" s="1"/>
  <c r="B17" i="26"/>
  <c r="B8" i="27"/>
  <c r="D8" i="27" s="1"/>
  <c r="B11" i="24"/>
  <c r="D11" i="24" s="1"/>
  <c r="B10" i="24"/>
  <c r="K16" i="24" s="1"/>
  <c r="C19" i="24" s="1"/>
  <c r="B9" i="24"/>
  <c r="D9" i="24" s="1"/>
  <c r="G16" i="29"/>
  <c r="C15" i="29" s="1"/>
  <c r="G16" i="16"/>
  <c r="C15" i="16" s="1"/>
  <c r="B12" i="28"/>
  <c r="D12" i="28" s="1"/>
  <c r="B8" i="29"/>
  <c r="D8" i="29" s="1"/>
  <c r="B9" i="28"/>
  <c r="D9" i="28" s="1"/>
  <c r="M16" i="19" l="1"/>
  <c r="C21" i="19" s="1"/>
  <c r="M15" i="19"/>
  <c r="B21" i="19" s="1"/>
  <c r="B11" i="17"/>
  <c r="I15" i="27"/>
  <c r="B17" i="27" s="1"/>
  <c r="D10" i="14"/>
  <c r="B15" i="27"/>
  <c r="B8" i="23"/>
  <c r="K15" i="14"/>
  <c r="B19" i="14" s="1"/>
  <c r="M16" i="24"/>
  <c r="C21" i="24" s="1"/>
  <c r="B10" i="27"/>
  <c r="K16" i="27" s="1"/>
  <c r="C19" i="27" s="1"/>
  <c r="M15" i="20"/>
  <c r="B21" i="20" s="1"/>
  <c r="B12" i="27"/>
  <c r="J16" i="18"/>
  <c r="C18" i="18" s="1"/>
  <c r="L16" i="24"/>
  <c r="C20" i="24" s="1"/>
  <c r="B8" i="31"/>
  <c r="B15" i="17"/>
  <c r="B10" i="19"/>
  <c r="K16" i="19" s="1"/>
  <c r="C19" i="19" s="1"/>
  <c r="B10" i="16"/>
  <c r="B12" i="17"/>
  <c r="B9" i="27"/>
  <c r="B11" i="19"/>
  <c r="B12" i="23"/>
  <c r="M16" i="23" s="1"/>
  <c r="C21" i="23" s="1"/>
  <c r="D12" i="24"/>
  <c r="D8" i="24"/>
  <c r="B9" i="31"/>
  <c r="B12" i="21"/>
  <c r="M15" i="21" s="1"/>
  <c r="B21" i="21" s="1"/>
  <c r="B9" i="17"/>
  <c r="M15" i="16"/>
  <c r="B21" i="16" s="1"/>
  <c r="D8" i="20"/>
  <c r="M16" i="20"/>
  <c r="C21" i="20" s="1"/>
  <c r="D9" i="18"/>
  <c r="L15" i="24"/>
  <c r="B20" i="24" s="1"/>
  <c r="I15" i="29"/>
  <c r="B17" i="29" s="1"/>
  <c r="M15" i="28"/>
  <c r="B21" i="28" s="1"/>
  <c r="B10" i="31"/>
  <c r="K16" i="31" s="1"/>
  <c r="C19" i="31" s="1"/>
  <c r="D10" i="22"/>
  <c r="B8" i="21"/>
  <c r="I15" i="21" s="1"/>
  <c r="B17" i="21" s="1"/>
  <c r="D9" i="16"/>
  <c r="B15" i="22"/>
  <c r="L16" i="27"/>
  <c r="C20" i="27" s="1"/>
  <c r="D11" i="27"/>
  <c r="L15" i="27"/>
  <c r="B20" i="27" s="1"/>
  <c r="I16" i="27"/>
  <c r="C17" i="27" s="1"/>
  <c r="I15" i="31"/>
  <c r="B17" i="31" s="1"/>
  <c r="L16" i="23"/>
  <c r="C20" i="23" s="1"/>
  <c r="M15" i="14"/>
  <c r="B21" i="14" s="1"/>
  <c r="D11" i="14"/>
  <c r="B10" i="23"/>
  <c r="L15" i="23"/>
  <c r="B20" i="23" s="1"/>
  <c r="B10" i="21"/>
  <c r="J16" i="24"/>
  <c r="C18" i="24" s="1"/>
  <c r="B10" i="20"/>
  <c r="D10" i="20" s="1"/>
  <c r="B9" i="21"/>
  <c r="I16" i="29"/>
  <c r="C17" i="29" s="1"/>
  <c r="J16" i="23"/>
  <c r="C18" i="23" s="1"/>
  <c r="D9" i="23"/>
  <c r="J15" i="23"/>
  <c r="B18" i="23" s="1"/>
  <c r="D8" i="28"/>
  <c r="I16" i="28"/>
  <c r="C17" i="28" s="1"/>
  <c r="I15" i="28"/>
  <c r="B17" i="28" s="1"/>
  <c r="B15" i="21"/>
  <c r="B11" i="26"/>
  <c r="M16" i="16"/>
  <c r="C21" i="16" s="1"/>
  <c r="G16" i="23"/>
  <c r="C15" i="23" s="1"/>
  <c r="I16" i="26"/>
  <c r="C17" i="26" s="1"/>
  <c r="F34" i="11"/>
  <c r="E34" i="11" s="1"/>
  <c r="I15" i="30"/>
  <c r="B17" i="30" s="1"/>
  <c r="M15" i="23"/>
  <c r="B21" i="23" s="1"/>
  <c r="K35" i="13"/>
  <c r="J35" i="13" s="1"/>
  <c r="B8" i="17"/>
  <c r="B15" i="18"/>
  <c r="D8" i="30"/>
  <c r="I16" i="16"/>
  <c r="C17" i="16" s="1"/>
  <c r="L15" i="14"/>
  <c r="B20" i="14" s="1"/>
  <c r="D12" i="21"/>
  <c r="M16" i="21"/>
  <c r="C21" i="21" s="1"/>
  <c r="D8" i="22"/>
  <c r="K15" i="16"/>
  <c r="B19" i="16" s="1"/>
  <c r="G16" i="20"/>
  <c r="C15" i="20" s="1"/>
  <c r="I16" i="22"/>
  <c r="C17" i="22" s="1"/>
  <c r="L16" i="19"/>
  <c r="C20" i="19" s="1"/>
  <c r="D12" i="18"/>
  <c r="D8" i="21"/>
  <c r="J15" i="16"/>
  <c r="B18" i="16" s="1"/>
  <c r="J16" i="28"/>
  <c r="C18" i="28" s="1"/>
  <c r="I16" i="21"/>
  <c r="C17" i="21" s="1"/>
  <c r="M16" i="18"/>
  <c r="C21" i="18" s="1"/>
  <c r="M16" i="28"/>
  <c r="C21" i="28" s="1"/>
  <c r="B15" i="30"/>
  <c r="G16" i="14"/>
  <c r="C15" i="14" s="1"/>
  <c r="M34" i="11"/>
  <c r="L34" i="11" s="1"/>
  <c r="J15" i="28"/>
  <c r="B18" i="28" s="1"/>
  <c r="L16" i="22"/>
  <c r="C20" i="22" s="1"/>
  <c r="K16" i="17"/>
  <c r="C19" i="17" s="1"/>
  <c r="K15" i="17"/>
  <c r="B19" i="17" s="1"/>
  <c r="D10" i="17"/>
  <c r="D10" i="18"/>
  <c r="K15" i="18"/>
  <c r="B19" i="18" s="1"/>
  <c r="K16" i="18"/>
  <c r="C19" i="18" s="1"/>
  <c r="L15" i="20"/>
  <c r="B20" i="20" s="1"/>
  <c r="L16" i="20"/>
  <c r="C20" i="20" s="1"/>
  <c r="D11" i="20"/>
  <c r="B12" i="25"/>
  <c r="B9" i="25"/>
  <c r="B10" i="25"/>
  <c r="B11" i="25"/>
  <c r="D12" i="19"/>
  <c r="K15" i="24"/>
  <c r="B19" i="24" s="1"/>
  <c r="D10" i="24"/>
  <c r="J16" i="21"/>
  <c r="C18" i="21" s="1"/>
  <c r="D8" i="26"/>
  <c r="I15" i="20"/>
  <c r="B17" i="20" s="1"/>
  <c r="B8" i="19"/>
  <c r="B9" i="19"/>
  <c r="I15" i="25"/>
  <c r="B17" i="25" s="1"/>
  <c r="I16" i="25"/>
  <c r="C17" i="25" s="1"/>
  <c r="G16" i="24"/>
  <c r="C15" i="24" s="1"/>
  <c r="B15" i="24"/>
  <c r="J15" i="24"/>
  <c r="B18" i="24" s="1"/>
  <c r="L15" i="22"/>
  <c r="B20" i="22" s="1"/>
  <c r="K15" i="28"/>
  <c r="B19" i="28" s="1"/>
  <c r="K16" i="28"/>
  <c r="C19" i="28" s="1"/>
  <c r="F35" i="12"/>
  <c r="E35" i="12" s="1"/>
  <c r="J15" i="14"/>
  <c r="B18" i="14" s="1"/>
  <c r="J16" i="14"/>
  <c r="C18" i="14" s="1"/>
  <c r="D9" i="14"/>
  <c r="G16" i="26"/>
  <c r="C15" i="26" s="1"/>
  <c r="B15" i="26"/>
  <c r="D8" i="14"/>
  <c r="I15" i="14"/>
  <c r="B17" i="14" s="1"/>
  <c r="I16" i="14"/>
  <c r="C17" i="14" s="1"/>
  <c r="J34" i="11"/>
  <c r="I34" i="11" s="1"/>
  <c r="D10" i="21"/>
  <c r="K15" i="21"/>
  <c r="B19" i="21" s="1"/>
  <c r="K16" i="21"/>
  <c r="C19" i="21" s="1"/>
  <c r="J16" i="17"/>
  <c r="C18" i="17" s="1"/>
  <c r="J15" i="17"/>
  <c r="B18" i="17" s="1"/>
  <c r="D9" i="17"/>
  <c r="L15" i="18"/>
  <c r="B20" i="18" s="1"/>
  <c r="L16" i="18"/>
  <c r="C20" i="18" s="1"/>
  <c r="D11" i="18"/>
  <c r="L15" i="21"/>
  <c r="B20" i="21" s="1"/>
  <c r="D11" i="21"/>
  <c r="L16" i="21"/>
  <c r="C20" i="21" s="1"/>
  <c r="G16" i="28"/>
  <c r="C15" i="28" s="1"/>
  <c r="B15" i="28"/>
  <c r="B12" i="29"/>
  <c r="B11" i="29"/>
  <c r="B9" i="29"/>
  <c r="B10" i="29"/>
  <c r="B11" i="30"/>
  <c r="B10" i="30"/>
  <c r="B9" i="30"/>
  <c r="B12" i="30"/>
  <c r="D8" i="18"/>
  <c r="I15" i="18"/>
  <c r="B17" i="18" s="1"/>
  <c r="I16" i="18"/>
  <c r="C17" i="18" s="1"/>
  <c r="G35" i="13"/>
  <c r="F35" i="13" s="1"/>
  <c r="N35" i="13"/>
  <c r="M35" i="13" s="1"/>
  <c r="M16" i="22"/>
  <c r="C21" i="22" s="1"/>
  <c r="D12" i="22"/>
  <c r="M15" i="22"/>
  <c r="B21" i="22" s="1"/>
  <c r="K15" i="26"/>
  <c r="B19" i="26" s="1"/>
  <c r="K16" i="26"/>
  <c r="C19" i="26" s="1"/>
  <c r="L15" i="31"/>
  <c r="B20" i="31" s="1"/>
  <c r="D11" i="31"/>
  <c r="B12" i="26"/>
  <c r="B12" i="31"/>
  <c r="D12" i="23" l="1"/>
  <c r="D10" i="31"/>
  <c r="K16" i="16"/>
  <c r="C19" i="16" s="1"/>
  <c r="C22" i="16" s="1"/>
  <c r="D10" i="16"/>
  <c r="C22" i="24"/>
  <c r="B22" i="16"/>
  <c r="D12" i="17"/>
  <c r="M16" i="17"/>
  <c r="C21" i="17" s="1"/>
  <c r="C22" i="17" s="1"/>
  <c r="M15" i="17"/>
  <c r="B21" i="17" s="1"/>
  <c r="D8" i="31"/>
  <c r="I16" i="31"/>
  <c r="C17" i="31" s="1"/>
  <c r="D11" i="17"/>
  <c r="L16" i="17"/>
  <c r="C20" i="17" s="1"/>
  <c r="L15" i="17"/>
  <c r="B20" i="17" s="1"/>
  <c r="L15" i="19"/>
  <c r="B20" i="19" s="1"/>
  <c r="D11" i="19"/>
  <c r="D10" i="19"/>
  <c r="K15" i="19"/>
  <c r="B19" i="19" s="1"/>
  <c r="K15" i="31"/>
  <c r="B19" i="31" s="1"/>
  <c r="M16" i="27"/>
  <c r="C21" i="27" s="1"/>
  <c r="M15" i="27"/>
  <c r="B21" i="27" s="1"/>
  <c r="D12" i="27"/>
  <c r="K15" i="27"/>
  <c r="B19" i="27" s="1"/>
  <c r="D10" i="27"/>
  <c r="D9" i="27"/>
  <c r="J15" i="27"/>
  <c r="B18" i="27" s="1"/>
  <c r="B22" i="27" s="1"/>
  <c r="J16" i="27"/>
  <c r="C18" i="27" s="1"/>
  <c r="C22" i="27" s="1"/>
  <c r="I16" i="23"/>
  <c r="C17" i="23" s="1"/>
  <c r="I15" i="23"/>
  <c r="B17" i="23" s="1"/>
  <c r="D8" i="23"/>
  <c r="K16" i="20"/>
  <c r="C19" i="20" s="1"/>
  <c r="C22" i="20" s="1"/>
  <c r="J16" i="31"/>
  <c r="C18" i="31" s="1"/>
  <c r="D9" i="31"/>
  <c r="J15" i="31"/>
  <c r="B18" i="31" s="1"/>
  <c r="K15" i="20"/>
  <c r="B19" i="20" s="1"/>
  <c r="B22" i="20" s="1"/>
  <c r="J15" i="21"/>
  <c r="B18" i="21" s="1"/>
  <c r="D9" i="21"/>
  <c r="K16" i="23"/>
  <c r="C19" i="23" s="1"/>
  <c r="K15" i="23"/>
  <c r="B19" i="23" s="1"/>
  <c r="D10" i="23"/>
  <c r="D11" i="26"/>
  <c r="L15" i="26"/>
  <c r="B20" i="26" s="1"/>
  <c r="L16" i="26"/>
  <c r="C20" i="26" s="1"/>
  <c r="B22" i="18"/>
  <c r="C22" i="14"/>
  <c r="B22" i="22"/>
  <c r="I15" i="17"/>
  <c r="B17" i="17" s="1"/>
  <c r="D8" i="17"/>
  <c r="I16" i="17"/>
  <c r="C17" i="17" s="1"/>
  <c r="C22" i="21"/>
  <c r="B22" i="14"/>
  <c r="B22" i="28"/>
  <c r="B22" i="21"/>
  <c r="C22" i="22"/>
  <c r="D12" i="26"/>
  <c r="M16" i="26"/>
  <c r="C21" i="26" s="1"/>
  <c r="C22" i="26" s="1"/>
  <c r="M15" i="26"/>
  <c r="B21" i="26" s="1"/>
  <c r="L16" i="30"/>
  <c r="C20" i="30" s="1"/>
  <c r="D11" i="30"/>
  <c r="L15" i="30"/>
  <c r="B20" i="30" s="1"/>
  <c r="M16" i="30"/>
  <c r="C21" i="30" s="1"/>
  <c r="M15" i="30"/>
  <c r="B21" i="30" s="1"/>
  <c r="D12" i="30"/>
  <c r="K15" i="29"/>
  <c r="B19" i="29" s="1"/>
  <c r="K16" i="29"/>
  <c r="C19" i="29" s="1"/>
  <c r="D10" i="29"/>
  <c r="D9" i="25"/>
  <c r="J15" i="25"/>
  <c r="B18" i="25" s="1"/>
  <c r="J16" i="25"/>
  <c r="C18" i="25" s="1"/>
  <c r="C22" i="18"/>
  <c r="J15" i="30"/>
  <c r="B18" i="30" s="1"/>
  <c r="D9" i="30"/>
  <c r="J16" i="30"/>
  <c r="C18" i="30" s="1"/>
  <c r="D9" i="29"/>
  <c r="J16" i="29"/>
  <c r="C18" i="29" s="1"/>
  <c r="J15" i="29"/>
  <c r="B18" i="29" s="1"/>
  <c r="C22" i="28"/>
  <c r="B22" i="24"/>
  <c r="M15" i="25"/>
  <c r="B21" i="25" s="1"/>
  <c r="M16" i="25"/>
  <c r="C21" i="25" s="1"/>
  <c r="D12" i="25"/>
  <c r="M16" i="29"/>
  <c r="C21" i="29" s="1"/>
  <c r="D12" i="29"/>
  <c r="M15" i="29"/>
  <c r="B21" i="29" s="1"/>
  <c r="I15" i="19"/>
  <c r="B17" i="19" s="1"/>
  <c r="D8" i="19"/>
  <c r="I16" i="19"/>
  <c r="C17" i="19" s="1"/>
  <c r="K15" i="25"/>
  <c r="B19" i="25" s="1"/>
  <c r="K16" i="25"/>
  <c r="C19" i="25" s="1"/>
  <c r="D10" i="25"/>
  <c r="M16" i="31"/>
  <c r="C21" i="31" s="1"/>
  <c r="C22" i="31" s="1"/>
  <c r="M15" i="31"/>
  <c r="B21" i="31" s="1"/>
  <c r="D12" i="31"/>
  <c r="D10" i="30"/>
  <c r="K16" i="30"/>
  <c r="C19" i="30" s="1"/>
  <c r="K15" i="30"/>
  <c r="B19" i="30" s="1"/>
  <c r="L16" i="29"/>
  <c r="C20" i="29" s="1"/>
  <c r="D11" i="29"/>
  <c r="L15" i="29"/>
  <c r="B20" i="29" s="1"/>
  <c r="D9" i="19"/>
  <c r="J15" i="19"/>
  <c r="B18" i="19" s="1"/>
  <c r="J16" i="19"/>
  <c r="C18" i="19" s="1"/>
  <c r="L15" i="25"/>
  <c r="B20" i="25" s="1"/>
  <c r="D11" i="25"/>
  <c r="L16" i="25"/>
  <c r="C20" i="25" s="1"/>
  <c r="C22" i="23" l="1"/>
  <c r="B22" i="17"/>
  <c r="B22" i="23"/>
  <c r="B22" i="31"/>
  <c r="B22" i="26"/>
  <c r="B22" i="19"/>
  <c r="C22" i="30"/>
  <c r="C22" i="25"/>
  <c r="C22" i="19"/>
  <c r="B22" i="29"/>
  <c r="B22" i="25"/>
  <c r="C22" i="29"/>
  <c r="B22" i="30"/>
</calcChain>
</file>

<file path=xl/sharedStrings.xml><?xml version="1.0" encoding="utf-8"?>
<sst xmlns="http://schemas.openxmlformats.org/spreadsheetml/2006/main" count="1794" uniqueCount="252">
  <si>
    <t>Date:</t>
  </si>
  <si>
    <t>CPC Name:</t>
  </si>
  <si>
    <t>Date Of Property Visit</t>
  </si>
  <si>
    <t>Name of the builder group</t>
  </si>
  <si>
    <t>Name of the builder company</t>
  </si>
  <si>
    <t>Name of the Project</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</si>
  <si>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</si>
  <si>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</si>
  <si>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</si>
  <si>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</si>
  <si>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</si>
  <si>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</si>
  <si>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</si>
  <si>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</si>
  <si>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</si>
  <si>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</si>
  <si>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</si>
  <si>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</si>
  <si>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</si>
  <si>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</si>
  <si>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</si>
  <si>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</si>
  <si>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</si>
  <si>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</si>
  <si>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</si>
  <si>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</si>
  <si>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2) I/We have no direct or Indirect Interest in the property being valued</t>
  </si>
  <si>
    <t>Quality of infrastructure in vicinity</t>
  </si>
  <si>
    <t>1) We have personally visited the property &amp; identified the same based on the documents provided</t>
  </si>
  <si>
    <t>Type of Work</t>
  </si>
  <si>
    <t>Plinth</t>
  </si>
  <si>
    <t>RCC</t>
  </si>
  <si>
    <t>Plaster</t>
  </si>
  <si>
    <t>3) The information furnished above is true and correct to my/our knowledge.</t>
  </si>
  <si>
    <t xml:space="preserve">Latitude &amp; Longitude </t>
  </si>
  <si>
    <t>Flooring</t>
  </si>
  <si>
    <t>Finishing</t>
  </si>
  <si>
    <t xml:space="preserve">Valuation Report </t>
  </si>
  <si>
    <t>Yes</t>
  </si>
  <si>
    <t>Type of Structure : RCC Framed Structure</t>
  </si>
  <si>
    <t>Approved usage of the Property: Residential                                                                                                                                                      (Restrictive convenants in regards to land use , if any)</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</si>
  <si>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</si>
  <si>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</si>
  <si>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</si>
  <si>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</si>
  <si>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</si>
  <si>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</si>
  <si>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</si>
  <si>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</si>
  <si>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Material laying at Site: :Bricks, Cement &amp; Steel etc.</t>
  </si>
  <si>
    <t>Wheather the construction is as per approved Building plan : Under Construction</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</si>
  <si>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</si>
  <si>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</si>
  <si>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</si>
  <si>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</si>
  <si>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</si>
  <si>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</si>
  <si>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</si>
  <si>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</si>
  <si>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</si>
  <si>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</si>
  <si>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</si>
  <si>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</si>
  <si>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</si>
  <si>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</si>
  <si>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</si>
  <si>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</si>
  <si>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units residential</t>
  </si>
  <si>
    <t>Approved no of Floors</t>
  </si>
  <si>
    <t>Distress valuation of the property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</si>
  <si>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</si>
  <si>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</si>
  <si>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</si>
  <si>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</si>
  <si>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</si>
  <si>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</si>
  <si>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</si>
  <si>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</si>
  <si>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</si>
  <si>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</si>
  <si>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</si>
  <si>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</si>
  <si>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</si>
  <si>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</si>
  <si>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</si>
  <si>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</si>
  <si>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</si>
  <si>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</si>
  <si>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</si>
  <si>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</si>
  <si>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</si>
  <si>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</si>
  <si>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</si>
  <si>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</si>
  <si>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</si>
  <si>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</si>
  <si>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</si>
  <si>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 xml:space="preserve">O. Certificate No.: </t>
  </si>
  <si>
    <t xml:space="preserve">Date of approval: </t>
  </si>
  <si>
    <t>Contect Details ( Name &amp; Contect No.)</t>
  </si>
  <si>
    <t>Axis Sanpada</t>
  </si>
  <si>
    <t>4) Legal title of the property is not verified by us.</t>
  </si>
  <si>
    <t>5) Gross carpet area =  Net Carpet area + Fungible area.</t>
  </si>
  <si>
    <t>6) Fungible Area= Enclosed Balcony + Flower Bed + Covered Balcony + Service Slab + Duct + Chajja + Wheather Shed area.</t>
  </si>
  <si>
    <t>Particulars</t>
  </si>
  <si>
    <t>plinth</t>
  </si>
  <si>
    <t>slab</t>
  </si>
  <si>
    <t>rcc</t>
  </si>
  <si>
    <t>Bricks</t>
  </si>
  <si>
    <t>Wood &amp; painting</t>
  </si>
  <si>
    <t>Progress</t>
  </si>
  <si>
    <t xml:space="preserve">Bricks </t>
  </si>
  <si>
    <t xml:space="preserve">Recommended </t>
  </si>
  <si>
    <t>plaster</t>
  </si>
  <si>
    <t>Recommended</t>
  </si>
  <si>
    <t>total</t>
  </si>
  <si>
    <t>Google Map :</t>
  </si>
  <si>
    <t>Basement</t>
  </si>
  <si>
    <t>Podium</t>
  </si>
  <si>
    <t>Ground</t>
  </si>
  <si>
    <t>Upper Floor</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</si>
  <si>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</si>
  <si>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</si>
  <si>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</si>
  <si>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</si>
  <si>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</si>
  <si>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</si>
  <si>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</si>
  <si>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</si>
  <si>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</si>
  <si>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</si>
  <si>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</si>
  <si>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</si>
  <si>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</si>
  <si>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</si>
  <si>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</si>
  <si>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</si>
  <si>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</si>
  <si>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</si>
  <si>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Excavation in process</t>
  </si>
  <si>
    <t>Thane - G + 25</t>
  </si>
  <si>
    <t>600000/-</t>
  </si>
  <si>
    <t>Excavation Completed</t>
  </si>
  <si>
    <t>Footing in Process</t>
  </si>
  <si>
    <t>Footing Completed</t>
  </si>
  <si>
    <t>Plinth in process</t>
  </si>
  <si>
    <t>Plinth completed</t>
  </si>
  <si>
    <t>RERA No.</t>
  </si>
  <si>
    <t>PHOTOGRAPHS OF PROPERTY :</t>
  </si>
  <si>
    <t>Middle class</t>
  </si>
  <si>
    <t>Developing</t>
  </si>
  <si>
    <t>M/s. Xrbia Developers Ltd</t>
  </si>
  <si>
    <t>8291825134,  8291983882</t>
  </si>
  <si>
    <t>S No</t>
  </si>
  <si>
    <t>Khadyachapada (Pasane), Vangani (East)</t>
  </si>
  <si>
    <t>Raigad</t>
  </si>
  <si>
    <t>About 4.7Km Distance From    Vangani Railway Station</t>
  </si>
  <si>
    <t>Aarde Village Road</t>
  </si>
  <si>
    <t xml:space="preserve">Vangani </t>
  </si>
  <si>
    <t>Aamantran Farms</t>
  </si>
  <si>
    <t>Open Plot</t>
  </si>
  <si>
    <t>-</t>
  </si>
  <si>
    <t>08/03/2019.</t>
  </si>
  <si>
    <t>25/- per sq.ft.  from 4th floor/-</t>
  </si>
  <si>
    <t>Floor rise rate Per Sq. Ft. on RERA Carpet Area</t>
  </si>
  <si>
    <t>Name of the Buildings</t>
  </si>
  <si>
    <t>Recommended rate of the flat Per Sq. Ft. (as per Builder Carpet Area)</t>
  </si>
  <si>
    <t>1RK</t>
  </si>
  <si>
    <t>1 BHK Comfort</t>
  </si>
  <si>
    <t>2 BHK Smart</t>
  </si>
  <si>
    <t>2 BHK Comfort</t>
  </si>
  <si>
    <t>CLP
Scheme</t>
  </si>
  <si>
    <t>ADF
Scheme</t>
  </si>
  <si>
    <t xml:space="preserve">       ADF
      Scheme</t>
  </si>
  <si>
    <t>4157/-</t>
  </si>
  <si>
    <t>4888/-</t>
  </si>
  <si>
    <t>4590/-</t>
  </si>
  <si>
    <t>5378/-</t>
  </si>
  <si>
    <t>4748/-</t>
  </si>
  <si>
    <t>5524/-</t>
  </si>
  <si>
    <t>Xrbia Vangani Phase III</t>
  </si>
  <si>
    <t>Xrbia Vangani Phase III, Proposed Revised Building Permission For Residential Purpose On Land Bearing S. No.- 24,/1, 24/3, 24/4, 24/11 to 24/13, 25/3B, Of Village - Khadyachapada (Pashane), Next To Pashane Village, Aarde Village Road, Tal.- Karjat, Dist.- Raigad 410101</t>
  </si>
  <si>
    <t>24,/1, 24/3, 24/4, 24/11 to 24/13, 25/3B</t>
  </si>
  <si>
    <t>P52000012385</t>
  </si>
  <si>
    <t>Building Type -  F2 to F5, G1 to G7, J1 to J6</t>
  </si>
  <si>
    <t>(94,810.00 * 0.90) * 1.10</t>
  </si>
  <si>
    <t>17 Buildings</t>
  </si>
  <si>
    <t xml:space="preserve"> SSNR/RA/BP/Village - Khadyachapada (Pasane)/Tal - Karjat/S.no.24/1 &amp; Other/470</t>
  </si>
  <si>
    <t>4650/-</t>
  </si>
  <si>
    <t>Market Research Data</t>
  </si>
  <si>
    <t>Source</t>
  </si>
  <si>
    <t>Distance from proposed property</t>
  </si>
  <si>
    <t>Net Carpet</t>
  </si>
  <si>
    <t>Saleable Area</t>
  </si>
  <si>
    <t>Rate on Saleable</t>
  </si>
  <si>
    <t>Market Value</t>
  </si>
  <si>
    <t>proptiger.</t>
  </si>
  <si>
    <t xml:space="preserve">xrbia vangani </t>
  </si>
  <si>
    <t>1BHK</t>
  </si>
  <si>
    <t>commonfloor.</t>
  </si>
  <si>
    <t>2BHK</t>
  </si>
  <si>
    <t>Average</t>
  </si>
  <si>
    <t xml:space="preserve">Valuation Adopted </t>
  </si>
  <si>
    <t>Valid Up to: 
Building Type -  F2 to F5, G1 to G6 &amp; J1 to J4 &amp; J6 - Ground + 1st to 7th Floor
Building Type J5 - Ground + 1st to 8th Floor.
Building Type G7 - Ground + 1st to 10th Floor</t>
  </si>
  <si>
    <t xml:space="preserve">SSNR/RA/BP/Village - Khadyachapada (Pasane)/Tal - Karjat/S.no.24/1 &amp; Other/470                                                                                              </t>
  </si>
  <si>
    <t>Building Type -  F2 to F5, G1 to G6 &amp; J1 to J4 &amp; J6 - Ground + 1st to 7th Floor
Building Type J5 - Ground + 1st to 8th Floor.
Building Type G7 - Ground + 1st to 10th Floor</t>
  </si>
  <si>
    <t>Projected life: 60 Years After Completion</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</si>
  <si>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</si>
  <si>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</si>
  <si>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</si>
  <si>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</si>
  <si>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</si>
  <si>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</si>
  <si>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</si>
  <si>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</si>
  <si>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</si>
  <si>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</si>
  <si>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</si>
  <si>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</si>
  <si>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</si>
  <si>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</si>
  <si>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</si>
  <si>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</si>
  <si>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</si>
  <si>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</si>
  <si>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</si>
  <si>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</si>
  <si>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</si>
  <si>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</si>
  <si>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</si>
  <si>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</si>
  <si>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Building Type - F3 = G + 1st to 7th Floor</t>
  </si>
  <si>
    <t>Building Type - F4 = G + 1st to 7th Floor</t>
  </si>
  <si>
    <t>Building Type - F5 = G + 1st to 7th Floor</t>
  </si>
  <si>
    <t>Building Type - G1 = G + 1st to 7th Floor</t>
  </si>
  <si>
    <t>Building Type - G2 = G + 1st to 7th Floor</t>
  </si>
  <si>
    <t>Building Type - G3 = G + 1st to 7th Floor</t>
  </si>
  <si>
    <t>Building Type - G4 = G + 1st to 7th Floor</t>
  </si>
  <si>
    <t>Building Type - G5 &amp; G6 = G + 1st to 7th Floor</t>
  </si>
  <si>
    <t>Building Type - G7 = G + 1st to 10th Floor</t>
  </si>
  <si>
    <t>Building Type - J1 = G + 1st to 7th Floor</t>
  </si>
  <si>
    <t>Building Type - J2, J3, J4 &amp; J6 = G + 1st to 7th Floor</t>
  </si>
  <si>
    <t>Building Type - J5 = G + 1st to 8th Floor</t>
  </si>
  <si>
    <t>Building Type F2 = G + 1st to 7th Floor</t>
  </si>
  <si>
    <t>Location Link</t>
  </si>
  <si>
    <t>https://goo.gl/maps/EU3A6xoXvJ5JMurt5</t>
  </si>
  <si>
    <t>Office No. 1031, Wing J, Akshar Business Park, Plot No. 03 Sector 25, Near APMC Market, Vashi, Navi Mumbai, Maharashtra 400703 TEL: 022-46090378/79/80   
Email : vsjcapf@gmail.com. Web site : www.vsjadon.com</t>
  </si>
  <si>
    <t>19.100592,73.3348381</t>
  </si>
  <si>
    <t>Authorized Signatory
                                                                                                                                                                                                          Name &amp; Seal of the agency</t>
  </si>
  <si>
    <t>Notice :</t>
  </si>
  <si>
    <t>F2 to F5, G1 to G7, J1 to J6</t>
  </si>
  <si>
    <r>
      <t xml:space="preserve">Remarks:  
1. Construction Work Stopped at the time of visit.
    Type F2 to F4, G3 to G6, J3, J5 &amp; J6 = Work same as last visit (25/06/2021). Internal visit not allowed.
    Type F5, G1, G2, G7, J1, J2 &amp; J4 = Work same as visit (15/01/2021). Internal visit not allowed.
2. We have given rate verify by market inquire.
3. We have considered Other charges from cost sheet.
4. According to our observations, the construction of Xrbia projects (Xrbia Warai, Xrbia Vangani, etc.) appears to have slowed or stopped over the past two years.
5. Construction work stopped. Internal Visit was not allowed.
6. The project has received first CC on 08/03/2019, But construction work of Xrbia Vangani Phase III is Under Construction.
</t>
    </r>
    <r>
      <rPr>
        <b/>
        <sz val="11"/>
        <color rgb="FFFF0000"/>
        <rFont val="Times New Roman"/>
        <family val="1"/>
      </rPr>
      <t>7. As per site visit dated 07/10/2024, We have observed Notice Banner attached to the project compound wall. 
We have attached photo of the Notice banner below. Please check subject of the notice from your end.</t>
    </r>
    <r>
      <rPr>
        <b/>
        <sz val="11"/>
        <color indexed="8"/>
        <rFont val="Times New Roman"/>
        <family val="1"/>
      </rPr>
      <t xml:space="preserve">
</t>
    </r>
    <r>
      <rPr>
        <b/>
        <sz val="11"/>
        <color rgb="FFFF0000"/>
        <rFont val="Times New Roman"/>
        <family val="1"/>
      </rPr>
      <t xml:space="preserve">8. As per RERA, completion period of project is expired on 30/03/2025 but still project is under construction.
9. As checked on RERA portal on date 15/07/2025, we have observed that above project "Xrbia Vangani Phase 3" is kept under abeyance. Please check from your end.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</si>
</sst>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23"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Calibri"/>
      <family val="2"/>
    </font>
    <font>
      <b/>
      <sz val="11"/>
      <name val="Times New Roman"/>
      <family val="1"/>
    </font>
    <font>
      <sz val="11"/>
      <name val="Times New Roman"/>
      <family val="1"/>
    </font>
    <font>
      <sz val="10"/>
      <name val="Arial"/>
      <family val="2"/>
    </font>
    <font>
      <sz val="11"/>
      <color theme="1"/>
      <name val="Calibri"/>
      <family val="2"/>
      <scheme val="minor"/>
    </font>
    <font>
      <sz val="11"/>
      <color rgb="FF000000"/>
      <name val="Calibri"/>
      <family val="2"/>
    </font>
    <font>
      <b/>
      <sz val="11"/>
      <color theme="1"/>
      <name val="Calibri"/>
      <family val="2"/>
      <scheme val="minor"/>
    </font>
    <font>
      <sz val="11"/>
      <color rgb="FFFF0000"/>
      <name val="Calibri"/>
      <family val="2"/>
      <scheme val="minor"/>
    </font>
    <font>
      <b/>
      <sz val="11"/>
      <color theme="1"/>
      <name val="Times New Roman"/>
      <family val="1"/>
    </font>
    <font>
      <sz val="11"/>
      <color rgb="FF000000"/>
      <name val="Times New Roman"/>
      <family val="1"/>
    </font>
    <font>
      <b/>
      <sz val="11"/>
      <color rgb="FF000000"/>
      <name val="Times New Roman"/>
      <family val="1"/>
    </font>
    <font>
      <sz val="11"/>
      <color theme="1"/>
      <name val="Times New Roman"/>
      <family val="1"/>
    </font>
    <font>
      <sz val="11"/>
      <color rgb="FFFF0000"/>
      <name val="Calibri"/>
      <family val="2"/>
    </font>
    <font>
      <sz val="12"/>
      <color theme="1"/>
      <name val="Times New Roman"/>
      <family val="1"/>
    </font>
    <font>
      <sz val="12"/>
      <name val="Times New Roman"/>
      <family val="1"/>
    </font>
    <font>
      <b/>
      <sz val="12"/>
      <name val="Times New Roman"/>
      <family val="1"/>
    </font>
    <font>
      <u/>
      <sz val="11"/>
      <color theme="10"/>
      <name val="Calibri"/>
      <family val="2"/>
      <scheme val="minor"/>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2">
    <xf numFmtId="0" fontId="0" fillId="0" borderId="0"/>
    <xf numFmtId="164" fontId="1" fillId="0" borderId="0" applyFont="0" applyFill="0" applyBorder="0" applyAlignment="0" applyProtection="0"/>
    <xf numFmtId="0" fontId="2" fillId="0" borderId="0"/>
    <xf numFmtId="0" fontId="1" fillId="0" borderId="0"/>
    <xf numFmtId="0" fontId="1" fillId="0" borderId="0"/>
    <xf numFmtId="0" fontId="9" fillId="0" borderId="0"/>
    <xf numFmtId="0" fontId="9" fillId="0" borderId="0"/>
    <xf numFmtId="0" fontId="8" fillId="0" borderId="0"/>
    <xf numFmtId="0" fontId="9" fillId="0" borderId="0"/>
    <xf numFmtId="0" fontId="10" fillId="0" borderId="0"/>
    <xf numFmtId="9" fontId="5" fillId="0" borderId="0" applyFont="0" applyFill="0" applyBorder="0" applyAlignment="0" applyProtection="0"/>
    <xf numFmtId="0" fontId="21" fillId="0" borderId="0" applyNumberFormat="0" applyFill="0" applyBorder="0" applyAlignment="0" applyProtection="0"/>
  </cellStyleXfs>
  <cellXfs count="185">
    <xf numFmtId="0" fontId="0" fillId="0" borderId="0" xfId="0"/>
    <xf numFmtId="0" fontId="4"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0" fontId="4" fillId="2" borderId="2" xfId="0" applyFont="1" applyFill="1" applyBorder="1" applyAlignment="1">
      <alignment vertical="top"/>
    </xf>
    <xf numFmtId="0" fontId="0" fillId="0" borderId="2" xfId="0" applyBorder="1"/>
    <xf numFmtId="0" fontId="11" fillId="0" borderId="2" xfId="0" applyFont="1" applyBorder="1"/>
    <xf numFmtId="0" fontId="0" fillId="0" borderId="3" xfId="0" applyBorder="1"/>
    <xf numFmtId="0" fontId="0" fillId="3" borderId="2" xfId="0" applyFill="1" applyBorder="1"/>
    <xf numFmtId="0" fontId="11" fillId="0" borderId="2" xfId="0" applyFont="1" applyBorder="1" applyAlignment="1">
      <alignment horizontal="center"/>
    </xf>
    <xf numFmtId="0" fontId="13" fillId="0" borderId="0" xfId="0" applyFont="1"/>
    <xf numFmtId="0" fontId="4" fillId="0" borderId="4" xfId="0" applyFont="1" applyBorder="1" applyAlignment="1">
      <alignment vertical="top"/>
    </xf>
    <xf numFmtId="0" fontId="14" fillId="0" borderId="2" xfId="0" applyFont="1" applyBorder="1"/>
    <xf numFmtId="0" fontId="14" fillId="0" borderId="0" xfId="0" applyFont="1"/>
    <xf numFmtId="0" fontId="14" fillId="3" borderId="2" xfId="0" applyFont="1" applyFill="1" applyBorder="1"/>
    <xf numFmtId="0" fontId="13" fillId="0" borderId="2" xfId="0" applyFont="1" applyBorder="1" applyAlignment="1">
      <alignment horizontal="center"/>
    </xf>
    <xf numFmtId="0" fontId="13" fillId="0" borderId="0" xfId="0" applyFont="1" applyAlignment="1">
      <alignment horizontal="center"/>
    </xf>
    <xf numFmtId="0" fontId="14" fillId="0" borderId="2" xfId="0" applyFont="1" applyBorder="1" applyAlignment="1">
      <alignment horizontal="center"/>
    </xf>
    <xf numFmtId="0" fontId="14" fillId="3" borderId="2" xfId="0" applyFont="1" applyFill="1" applyBorder="1" applyAlignment="1">
      <alignment horizontal="center"/>
    </xf>
    <xf numFmtId="9" fontId="14" fillId="0" borderId="0" xfId="10" applyFont="1" applyBorder="1"/>
    <xf numFmtId="0" fontId="15" fillId="0" borderId="2" xfId="0" applyFont="1" applyBorder="1" applyAlignment="1">
      <alignment horizontal="center"/>
    </xf>
    <xf numFmtId="0" fontId="14" fillId="0" borderId="0" xfId="0" applyFont="1" applyAlignment="1">
      <alignment horizontal="right"/>
    </xf>
    <xf numFmtId="0" fontId="14" fillId="0" borderId="0" xfId="0" applyFont="1" applyAlignment="1">
      <alignment wrapText="1"/>
    </xf>
    <xf numFmtId="0" fontId="14" fillId="0" borderId="5" xfId="0" applyFont="1" applyBorder="1"/>
    <xf numFmtId="0" fontId="14" fillId="0" borderId="2" xfId="0" applyFont="1" applyBorder="1" applyAlignment="1">
      <alignment wrapText="1"/>
    </xf>
    <xf numFmtId="9" fontId="14" fillId="0" borderId="2" xfId="10" applyFont="1" applyBorder="1"/>
    <xf numFmtId="9" fontId="14" fillId="0" borderId="0" xfId="0" applyNumberFormat="1" applyFont="1"/>
    <xf numFmtId="0" fontId="16" fillId="0" borderId="0" xfId="0" applyFont="1"/>
    <xf numFmtId="0" fontId="4" fillId="0" borderId="0" xfId="2" applyFont="1"/>
    <xf numFmtId="0" fontId="4" fillId="0" borderId="1" xfId="0" applyFont="1" applyBorder="1" applyAlignment="1">
      <alignment vertical="top" wrapText="1"/>
    </xf>
    <xf numFmtId="0" fontId="4" fillId="0" borderId="6" xfId="0" applyFont="1" applyBorder="1" applyAlignment="1">
      <alignment horizontal="center" vertical="top" wrapText="1"/>
    </xf>
    <xf numFmtId="0" fontId="4" fillId="0" borderId="4" xfId="0" applyFont="1" applyBorder="1" applyAlignment="1">
      <alignment horizontal="center" vertical="top" wrapText="1"/>
    </xf>
    <xf numFmtId="0" fontId="4" fillId="0" borderId="1" xfId="0" applyFont="1" applyBorder="1" applyAlignment="1">
      <alignment horizontal="center" vertical="top" wrapText="1"/>
    </xf>
    <xf numFmtId="0" fontId="10" fillId="0" borderId="0" xfId="9"/>
    <xf numFmtId="0" fontId="1" fillId="0" borderId="0" xfId="3"/>
    <xf numFmtId="0" fontId="9" fillId="0" borderId="0" xfId="8"/>
    <xf numFmtId="0" fontId="11" fillId="0" borderId="2" xfId="8" applyFont="1" applyBorder="1" applyAlignment="1">
      <alignment horizontal="center" vertical="top" wrapText="1"/>
    </xf>
    <xf numFmtId="0" fontId="17" fillId="0" borderId="0" xfId="3" applyFont="1"/>
    <xf numFmtId="0" fontId="9" fillId="0" borderId="2" xfId="8" applyBorder="1" applyAlignment="1">
      <alignment horizontal="center" vertical="center"/>
    </xf>
    <xf numFmtId="1" fontId="9" fillId="0" borderId="2" xfId="8" applyNumberFormat="1" applyBorder="1" applyAlignment="1">
      <alignment horizontal="center" vertical="center"/>
    </xf>
    <xf numFmtId="165" fontId="9" fillId="0" borderId="2" xfId="1" applyNumberFormat="1" applyFont="1" applyBorder="1" applyAlignment="1">
      <alignment horizontal="right" vertical="center"/>
    </xf>
    <xf numFmtId="0" fontId="11" fillId="0" borderId="2" xfId="8" applyFont="1" applyBorder="1" applyAlignment="1">
      <alignment horizontal="center" vertical="center"/>
    </xf>
    <xf numFmtId="1" fontId="12" fillId="0" borderId="2" xfId="8" applyNumberFormat="1" applyFont="1" applyBorder="1" applyAlignment="1">
      <alignment horizontal="center" vertical="center"/>
    </xf>
    <xf numFmtId="0" fontId="1" fillId="0" borderId="2" xfId="3" applyBorder="1" applyAlignment="1">
      <alignment horizontal="center" vertical="center"/>
    </xf>
    <xf numFmtId="0" fontId="9" fillId="0" borderId="2" xfId="8" applyBorder="1" applyAlignment="1">
      <alignment horizontal="left" vertical="center"/>
    </xf>
    <xf numFmtId="0" fontId="18" fillId="0" borderId="19" xfId="6" applyFont="1" applyBorder="1" applyProtection="1">
      <protection hidden="1"/>
    </xf>
    <xf numFmtId="0" fontId="18" fillId="0" borderId="20" xfId="6" applyFont="1" applyBorder="1" applyProtection="1">
      <protection hidden="1"/>
    </xf>
    <xf numFmtId="0" fontId="19" fillId="0" borderId="21" xfId="6" applyFont="1" applyBorder="1" applyAlignment="1" applyProtection="1">
      <alignment horizontal="center" vertical="top"/>
      <protection locked="0"/>
    </xf>
    <xf numFmtId="0" fontId="19" fillId="0" borderId="2" xfId="6" applyFont="1" applyBorder="1" applyAlignment="1" applyProtection="1">
      <alignment horizontal="center" vertical="top"/>
      <protection locked="0"/>
    </xf>
    <xf numFmtId="0" fontId="18" fillId="0" borderId="0" xfId="6" applyFont="1" applyProtection="1">
      <protection hidden="1"/>
    </xf>
    <xf numFmtId="0" fontId="18" fillId="0" borderId="23" xfId="6" applyFont="1" applyBorder="1" applyProtection="1">
      <protection hidden="1"/>
    </xf>
    <xf numFmtId="0" fontId="14" fillId="0" borderId="0" xfId="0" applyFont="1" applyProtection="1">
      <protection hidden="1"/>
    </xf>
    <xf numFmtId="0" fontId="18" fillId="0" borderId="23" xfId="6" applyFont="1" applyBorder="1"/>
    <xf numFmtId="0" fontId="14"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4" fillId="0" borderId="32" xfId="0" applyFont="1" applyBorder="1" applyProtection="1">
      <protection hidden="1"/>
    </xf>
    <xf numFmtId="1" fontId="0" fillId="0" borderId="33" xfId="0" applyNumberFormat="1" applyBorder="1"/>
    <xf numFmtId="0" fontId="19" fillId="0" borderId="2" xfId="6" applyFont="1" applyBorder="1" applyAlignment="1" applyProtection="1">
      <alignment horizontal="center" vertical="top" wrapText="1"/>
      <protection locked="0"/>
    </xf>
    <xf numFmtId="0" fontId="19" fillId="0" borderId="2" xfId="6" applyFont="1" applyBorder="1" applyAlignment="1" applyProtection="1">
      <alignment horizontal="center" wrapText="1"/>
      <protection locked="0"/>
    </xf>
    <xf numFmtId="1" fontId="19" fillId="0" borderId="2" xfId="6" applyNumberFormat="1" applyFont="1" applyBorder="1" applyAlignment="1" applyProtection="1">
      <alignment horizontal="center" wrapText="1"/>
      <protection locked="0"/>
    </xf>
    <xf numFmtId="0" fontId="19" fillId="0" borderId="28" xfId="6" applyFont="1" applyBorder="1" applyAlignment="1" applyProtection="1">
      <alignment horizontal="center" wrapText="1"/>
      <protection locked="0"/>
    </xf>
    <xf numFmtId="0" fontId="16" fillId="0" borderId="0" xfId="0" applyFont="1" applyAlignment="1">
      <alignment horizontal="center" vertical="top" wrapText="1"/>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6" xfId="0" applyFont="1" applyBorder="1" applyAlignment="1">
      <alignment horizontal="left" vertical="top"/>
    </xf>
    <xf numFmtId="0" fontId="4" fillId="2" borderId="1"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0" borderId="1" xfId="0" applyFont="1" applyBorder="1" applyAlignment="1">
      <alignment horizontal="center" vertical="top"/>
    </xf>
    <xf numFmtId="0" fontId="4" fillId="0" borderId="4" xfId="0" applyFont="1" applyBorder="1" applyAlignment="1">
      <alignment horizontal="center" vertical="top"/>
    </xf>
    <xf numFmtId="0" fontId="4" fillId="0" borderId="6" xfId="0" applyFont="1" applyBorder="1" applyAlignment="1">
      <alignment horizontal="center" vertical="top"/>
    </xf>
    <xf numFmtId="0" fontId="3" fillId="0" borderId="1" xfId="0" applyFont="1" applyBorder="1" applyAlignment="1">
      <alignment horizontal="center" vertical="top"/>
    </xf>
    <xf numFmtId="0" fontId="3" fillId="0" borderId="4" xfId="0" applyFont="1" applyBorder="1" applyAlignment="1">
      <alignment horizontal="center" vertical="top"/>
    </xf>
    <xf numFmtId="0" fontId="3" fillId="0" borderId="6" xfId="0" applyFont="1" applyBorder="1" applyAlignment="1">
      <alignment horizontal="center" vertical="top"/>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19" fillId="0" borderId="2" xfId="6" applyFont="1" applyBorder="1" applyAlignment="1" applyProtection="1">
      <alignment horizontal="center" vertical="top" wrapText="1"/>
      <protection locked="0"/>
    </xf>
    <xf numFmtId="9" fontId="19" fillId="2" borderId="1" xfId="6" applyNumberFormat="1" applyFont="1" applyFill="1" applyBorder="1" applyAlignment="1" applyProtection="1">
      <alignment horizontal="center" vertical="center" wrapText="1"/>
      <protection hidden="1"/>
    </xf>
    <xf numFmtId="9" fontId="19" fillId="2" borderId="6" xfId="6" applyNumberFormat="1" applyFont="1" applyFill="1" applyBorder="1" applyAlignment="1" applyProtection="1">
      <alignment horizontal="center" vertical="center" wrapText="1"/>
      <protection hidden="1"/>
    </xf>
    <xf numFmtId="0" fontId="19" fillId="0" borderId="21" xfId="6" applyFont="1" applyBorder="1" applyAlignment="1" applyProtection="1">
      <alignment horizontal="center" vertical="top" wrapText="1"/>
      <protection locked="0"/>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4" fillId="0" borderId="2" xfId="0" applyFont="1" applyBorder="1" applyAlignment="1">
      <alignment horizontal="left" vertical="top"/>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4" fontId="4" fillId="0" borderId="1" xfId="0" applyNumberFormat="1" applyFont="1" applyBorder="1" applyAlignment="1">
      <alignment horizontal="left" vertical="top"/>
    </xf>
    <xf numFmtId="0" fontId="3" fillId="0" borderId="1" xfId="0" applyFont="1" applyBorder="1" applyAlignment="1">
      <alignment vertical="top"/>
    </xf>
    <xf numFmtId="0" fontId="3" fillId="0" borderId="4" xfId="0" applyFont="1" applyBorder="1" applyAlignment="1">
      <alignment vertical="top"/>
    </xf>
    <xf numFmtId="0" fontId="3" fillId="0" borderId="6" xfId="0" applyFont="1" applyBorder="1" applyAlignment="1">
      <alignment vertical="top"/>
    </xf>
    <xf numFmtId="14" fontId="4" fillId="0" borderId="1" xfId="0" applyNumberFormat="1" applyFont="1" applyBorder="1" applyAlignment="1">
      <alignment horizontal="left" vertical="top"/>
    </xf>
    <xf numFmtId="0" fontId="4" fillId="0" borderId="2" xfId="0" applyFont="1" applyBorder="1" applyAlignment="1">
      <alignment horizontal="center" vertical="top" wrapText="1"/>
    </xf>
    <xf numFmtId="0" fontId="7" fillId="0" borderId="2" xfId="0" applyFont="1" applyBorder="1" applyAlignment="1">
      <alignment horizontal="center" vertical="top" wrapText="1"/>
    </xf>
    <xf numFmtId="14" fontId="4" fillId="0" borderId="2" xfId="0" applyNumberFormat="1" applyFont="1" applyBorder="1" applyAlignment="1">
      <alignment horizontal="center" vertical="top"/>
    </xf>
    <xf numFmtId="0" fontId="4" fillId="0" borderId="2" xfId="0" applyFont="1" applyBorder="1" applyAlignment="1">
      <alignment horizontal="center" vertical="top"/>
    </xf>
    <xf numFmtId="0" fontId="4" fillId="2" borderId="4" xfId="0" applyFont="1" applyFill="1" applyBorder="1" applyAlignment="1">
      <alignment horizontal="left" vertical="top"/>
    </xf>
    <xf numFmtId="0" fontId="4" fillId="2" borderId="6" xfId="0" applyFont="1" applyFill="1" applyBorder="1" applyAlignment="1">
      <alignment horizontal="left" vertical="top"/>
    </xf>
    <xf numFmtId="0" fontId="4" fillId="2" borderId="1" xfId="0" applyFont="1" applyFill="1" applyBorder="1" applyAlignment="1">
      <alignment horizontal="left" vertical="top"/>
    </xf>
    <xf numFmtId="0" fontId="3" fillId="0" borderId="7" xfId="0" applyFont="1" applyBorder="1" applyAlignment="1">
      <alignment horizontal="center" vertical="top" wrapText="1"/>
    </xf>
    <xf numFmtId="0" fontId="3" fillId="0" borderId="13"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0" xfId="0" applyFont="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3" xfId="0" applyFont="1" applyBorder="1" applyAlignment="1">
      <alignment horizontal="center" vertical="top" wrapText="1"/>
    </xf>
    <xf numFmtId="0" fontId="3" fillId="0" borderId="12" xfId="0" applyFont="1" applyBorder="1" applyAlignment="1">
      <alignment horizontal="center" vertical="top" wrapText="1"/>
    </xf>
    <xf numFmtId="0" fontId="4" fillId="0" borderId="1" xfId="0" applyFont="1" applyBorder="1" applyAlignment="1">
      <alignment vertical="top"/>
    </xf>
    <xf numFmtId="0" fontId="4" fillId="0" borderId="4" xfId="0" applyFont="1" applyBorder="1" applyAlignment="1">
      <alignment vertical="top"/>
    </xf>
    <xf numFmtId="0" fontId="4" fillId="0" borderId="6" xfId="0" applyFont="1" applyBorder="1" applyAlignment="1">
      <alignment vertical="top"/>
    </xf>
    <xf numFmtId="0" fontId="3" fillId="0" borderId="7" xfId="2" applyFont="1" applyBorder="1" applyAlignment="1">
      <alignment horizontal="left" vertical="top" wrapText="1"/>
    </xf>
    <xf numFmtId="0" fontId="3" fillId="0" borderId="13" xfId="2" applyFont="1" applyBorder="1" applyAlignment="1">
      <alignment horizontal="left" vertical="top" wrapText="1"/>
    </xf>
    <xf numFmtId="0" fontId="3" fillId="0" borderId="8" xfId="2"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7" fillId="0" borderId="1" xfId="0" applyFont="1" applyBorder="1" applyAlignment="1">
      <alignment horizontal="center" vertical="top"/>
    </xf>
    <xf numFmtId="0" fontId="7" fillId="0" borderId="6" xfId="0" applyFont="1" applyBorder="1" applyAlignment="1">
      <alignment horizontal="center" vertical="top"/>
    </xf>
    <xf numFmtId="0" fontId="21" fillId="0" borderId="1" xfId="11" applyBorder="1" applyAlignment="1">
      <alignment horizontal="left" vertical="top"/>
    </xf>
    <xf numFmtId="0" fontId="4" fillId="0" borderId="13"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7" fillId="0" borderId="2" xfId="0" applyFont="1" applyBorder="1" applyAlignment="1">
      <alignment horizontal="left" vertical="top"/>
    </xf>
    <xf numFmtId="0" fontId="4" fillId="0" borderId="7" xfId="0" applyFont="1" applyBorder="1" applyAlignment="1">
      <alignment horizontal="left" vertical="top"/>
    </xf>
    <xf numFmtId="0" fontId="4" fillId="0" borderId="13" xfId="0" applyFont="1" applyBorder="1" applyAlignment="1">
      <alignment horizontal="left" vertical="top"/>
    </xf>
    <xf numFmtId="0" fontId="4" fillId="0" borderId="8" xfId="0" applyFont="1" applyBorder="1" applyAlignment="1">
      <alignment horizontal="left" vertical="top"/>
    </xf>
    <xf numFmtId="0" fontId="4" fillId="0" borderId="11" xfId="0" applyFont="1" applyBorder="1" applyAlignment="1">
      <alignment horizontal="left" vertical="top"/>
    </xf>
    <xf numFmtId="0" fontId="4" fillId="0" borderId="3" xfId="0" applyFont="1" applyBorder="1" applyAlignment="1">
      <alignment horizontal="left" vertical="top"/>
    </xf>
    <xf numFmtId="0" fontId="4" fillId="0" borderId="12" xfId="0" applyFont="1" applyBorder="1" applyAlignment="1">
      <alignment horizontal="left" vertical="top"/>
    </xf>
    <xf numFmtId="14" fontId="4" fillId="0" borderId="4" xfId="0" applyNumberFormat="1" applyFont="1" applyBorder="1" applyAlignment="1">
      <alignment horizontal="left" vertical="top"/>
    </xf>
    <xf numFmtId="14" fontId="4" fillId="0" borderId="6" xfId="0" applyNumberFormat="1" applyFont="1" applyBorder="1" applyAlignment="1">
      <alignment horizontal="left" vertical="top"/>
    </xf>
    <xf numFmtId="4" fontId="4" fillId="0" borderId="1" xfId="0" applyNumberFormat="1" applyFont="1" applyBorder="1" applyAlignment="1">
      <alignment horizontal="left" vertical="top" wrapText="1"/>
    </xf>
    <xf numFmtId="0" fontId="7" fillId="0" borderId="2" xfId="0" applyFont="1" applyBorder="1" applyAlignment="1">
      <alignment horizontal="left" vertical="top" wrapText="1"/>
    </xf>
    <xf numFmtId="0" fontId="4" fillId="2" borderId="2" xfId="0" applyFont="1" applyFill="1" applyBorder="1" applyAlignment="1">
      <alignment horizontal="left" vertical="top"/>
    </xf>
    <xf numFmtId="0" fontId="7" fillId="0" borderId="1" xfId="0" applyFont="1" applyBorder="1" applyAlignment="1">
      <alignment horizontal="left" vertical="top"/>
    </xf>
    <xf numFmtId="0" fontId="7" fillId="0" borderId="6" xfId="0" applyFont="1" applyBorder="1" applyAlignment="1">
      <alignment horizontal="left"/>
    </xf>
    <xf numFmtId="0" fontId="20" fillId="0" borderId="14" xfId="6" applyFont="1" applyBorder="1" applyAlignment="1" applyProtection="1">
      <alignment horizontal="center" vertical="top" wrapText="1"/>
      <protection locked="0"/>
    </xf>
    <xf numFmtId="0" fontId="20" fillId="0" borderId="15" xfId="6" applyFont="1" applyBorder="1" applyAlignment="1" applyProtection="1">
      <alignment horizontal="center" vertical="top" wrapText="1"/>
      <protection locked="0"/>
    </xf>
    <xf numFmtId="0" fontId="20" fillId="0" borderId="16" xfId="6" applyFont="1" applyBorder="1" applyAlignment="1" applyProtection="1">
      <alignment horizontal="left" vertical="top" wrapText="1"/>
      <protection locked="0"/>
    </xf>
    <xf numFmtId="0" fontId="20" fillId="0" borderId="17" xfId="6" applyFont="1" applyBorder="1" applyAlignment="1" applyProtection="1">
      <alignment horizontal="left" vertical="top" wrapText="1"/>
      <protection locked="0"/>
    </xf>
    <xf numFmtId="0" fontId="20" fillId="0" borderId="18" xfId="6" applyFont="1" applyBorder="1" applyAlignment="1" applyProtection="1">
      <alignment horizontal="left" vertical="top" wrapText="1"/>
      <protection locked="0"/>
    </xf>
    <xf numFmtId="0" fontId="19" fillId="0" borderId="1" xfId="6" applyFont="1" applyBorder="1" applyAlignment="1" applyProtection="1">
      <alignment horizontal="center" vertical="top"/>
      <protection locked="0"/>
    </xf>
    <xf numFmtId="0" fontId="19" fillId="0" borderId="6" xfId="6" applyFont="1" applyBorder="1" applyAlignment="1" applyProtection="1">
      <alignment horizontal="center" vertical="top"/>
      <protection locked="0"/>
    </xf>
    <xf numFmtId="0" fontId="19" fillId="0" borderId="22" xfId="6" applyFont="1" applyBorder="1" applyAlignment="1" applyProtection="1">
      <alignment horizontal="center" vertical="top"/>
      <protection locked="0"/>
    </xf>
    <xf numFmtId="0" fontId="20" fillId="0" borderId="21" xfId="6" applyFont="1" applyBorder="1" applyAlignment="1" applyProtection="1">
      <alignment horizontal="left" vertical="top"/>
      <protection locked="0"/>
    </xf>
    <xf numFmtId="0" fontId="20" fillId="0" borderId="2" xfId="6" applyFont="1" applyBorder="1" applyAlignment="1" applyProtection="1">
      <alignment horizontal="left" vertical="top"/>
      <protection locked="0"/>
    </xf>
    <xf numFmtId="0" fontId="20" fillId="0" borderId="1" xfId="6" applyFont="1" applyBorder="1" applyAlignment="1" applyProtection="1">
      <alignment horizontal="left" vertical="top" wrapText="1"/>
      <protection locked="0"/>
    </xf>
    <xf numFmtId="0" fontId="20" fillId="0" borderId="4" xfId="6" applyFont="1" applyBorder="1" applyAlignment="1" applyProtection="1">
      <alignment horizontal="left" vertical="top" wrapText="1"/>
      <protection locked="0"/>
    </xf>
    <xf numFmtId="0" fontId="20" fillId="0" borderId="22" xfId="6" applyFont="1" applyBorder="1" applyAlignment="1" applyProtection="1">
      <alignment horizontal="left" vertical="top" wrapText="1"/>
      <protection locked="0"/>
    </xf>
    <xf numFmtId="0" fontId="19" fillId="0" borderId="24" xfId="6" applyFont="1" applyBorder="1" applyAlignment="1" applyProtection="1">
      <alignment horizontal="center" vertical="top" wrapText="1"/>
      <protection locked="0"/>
    </xf>
    <xf numFmtId="0" fontId="19" fillId="0" borderId="6" xfId="6" applyFont="1" applyBorder="1" applyAlignment="1" applyProtection="1">
      <alignment horizontal="center" vertical="top" wrapText="1"/>
      <protection locked="0"/>
    </xf>
    <xf numFmtId="0" fontId="19" fillId="0" borderId="25" xfId="6" applyFont="1" applyBorder="1" applyAlignment="1" applyProtection="1">
      <alignment horizontal="center" vertical="top" wrapText="1"/>
      <protection locked="0"/>
    </xf>
    <xf numFmtId="9" fontId="19" fillId="2" borderId="2" xfId="6" applyNumberFormat="1" applyFont="1" applyFill="1" applyBorder="1" applyAlignment="1" applyProtection="1">
      <alignment horizontal="center" vertical="center" wrapText="1"/>
      <protection hidden="1"/>
    </xf>
    <xf numFmtId="9" fontId="19" fillId="2" borderId="28" xfId="6" applyNumberFormat="1" applyFont="1" applyFill="1" applyBorder="1" applyAlignment="1" applyProtection="1">
      <alignment horizontal="center" vertical="center" wrapText="1"/>
      <protection hidden="1"/>
    </xf>
    <xf numFmtId="9" fontId="19" fillId="2" borderId="7" xfId="6" applyNumberFormat="1" applyFont="1" applyFill="1" applyBorder="1" applyAlignment="1" applyProtection="1">
      <alignment horizontal="center" vertical="center" wrapText="1"/>
      <protection hidden="1"/>
    </xf>
    <xf numFmtId="9" fontId="19" fillId="2" borderId="13" xfId="6" applyNumberFormat="1" applyFont="1" applyFill="1" applyBorder="1" applyAlignment="1" applyProtection="1">
      <alignment horizontal="center" vertical="center" wrapText="1"/>
      <protection hidden="1"/>
    </xf>
    <xf numFmtId="9" fontId="19" fillId="2" borderId="26" xfId="6" applyNumberFormat="1" applyFont="1" applyFill="1" applyBorder="1" applyAlignment="1" applyProtection="1">
      <alignment horizontal="center" vertical="center" wrapText="1"/>
      <protection hidden="1"/>
    </xf>
    <xf numFmtId="9" fontId="19" fillId="2" borderId="9" xfId="6" applyNumberFormat="1" applyFont="1" applyFill="1" applyBorder="1" applyAlignment="1" applyProtection="1">
      <alignment horizontal="center" vertical="center" wrapText="1"/>
      <protection hidden="1"/>
    </xf>
    <xf numFmtId="9" fontId="19" fillId="2" borderId="0" xfId="6" applyNumberFormat="1" applyFont="1" applyFill="1" applyAlignment="1" applyProtection="1">
      <alignment horizontal="center" vertical="center" wrapText="1"/>
      <protection hidden="1"/>
    </xf>
    <xf numFmtId="9" fontId="19" fillId="2" borderId="23" xfId="6" applyNumberFormat="1" applyFont="1" applyFill="1" applyBorder="1" applyAlignment="1" applyProtection="1">
      <alignment horizontal="center" vertical="center" wrapText="1"/>
      <protection hidden="1"/>
    </xf>
    <xf numFmtId="9" fontId="19" fillId="2" borderId="31" xfId="6" applyNumberFormat="1" applyFont="1" applyFill="1" applyBorder="1" applyAlignment="1" applyProtection="1">
      <alignment horizontal="center" vertical="center" wrapText="1"/>
      <protection hidden="1"/>
    </xf>
    <xf numFmtId="9" fontId="19" fillId="2" borderId="32" xfId="6" applyNumberFormat="1" applyFont="1" applyFill="1" applyBorder="1" applyAlignment="1" applyProtection="1">
      <alignment horizontal="center" vertical="center" wrapText="1"/>
      <protection hidden="1"/>
    </xf>
    <xf numFmtId="9" fontId="19" fillId="2" borderId="33" xfId="6" applyNumberFormat="1" applyFont="1" applyFill="1" applyBorder="1" applyAlignment="1" applyProtection="1">
      <alignment horizontal="center" vertical="center" wrapText="1"/>
      <protection hidden="1"/>
    </xf>
    <xf numFmtId="0" fontId="19" fillId="0" borderId="21" xfId="6" applyFont="1" applyBorder="1" applyAlignment="1" applyProtection="1">
      <alignment horizontal="center" vertical="top"/>
      <protection locked="0"/>
    </xf>
    <xf numFmtId="0" fontId="19" fillId="0" borderId="2" xfId="6" applyFont="1" applyBorder="1" applyAlignment="1" applyProtection="1">
      <alignment horizontal="center" vertical="top"/>
      <protection locked="0"/>
    </xf>
    <xf numFmtId="0" fontId="6" fillId="0" borderId="2" xfId="0" applyFont="1" applyBorder="1" applyAlignment="1">
      <alignment vertical="top" wrapText="1"/>
    </xf>
    <xf numFmtId="0" fontId="19" fillId="0" borderId="27" xfId="6" applyFont="1" applyBorder="1" applyAlignment="1" applyProtection="1">
      <alignment horizontal="center" vertical="top" wrapText="1"/>
      <protection locked="0"/>
    </xf>
    <xf numFmtId="0" fontId="19" fillId="0" borderId="28" xfId="6" applyFont="1" applyBorder="1" applyAlignment="1" applyProtection="1">
      <alignment horizontal="center" vertical="top" wrapText="1"/>
      <protection locked="0"/>
    </xf>
    <xf numFmtId="9" fontId="19" fillId="2" borderId="29" xfId="6" applyNumberFormat="1" applyFont="1" applyFill="1" applyBorder="1" applyAlignment="1" applyProtection="1">
      <alignment horizontal="center" vertical="center" wrapText="1"/>
      <protection hidden="1"/>
    </xf>
    <xf numFmtId="9" fontId="19" fillId="2" borderId="30" xfId="6" applyNumberFormat="1" applyFont="1" applyFill="1" applyBorder="1" applyAlignment="1" applyProtection="1">
      <alignment horizontal="center" vertical="center" wrapText="1"/>
      <protection hidden="1"/>
    </xf>
    <xf numFmtId="0" fontId="14" fillId="0" borderId="2" xfId="0" applyFont="1" applyBorder="1" applyAlignment="1">
      <alignment horizontal="left"/>
    </xf>
    <xf numFmtId="0" fontId="14" fillId="0" borderId="2" xfId="0" applyFont="1" applyBorder="1" applyAlignment="1">
      <alignment horizontal="center"/>
    </xf>
    <xf numFmtId="0" fontId="14" fillId="3" borderId="2" xfId="0" applyFont="1" applyFill="1" applyBorder="1" applyAlignment="1">
      <alignment horizontal="center"/>
    </xf>
    <xf numFmtId="0" fontId="15" fillId="0" borderId="2" xfId="0" applyFont="1" applyBorder="1" applyAlignment="1">
      <alignment horizontal="center"/>
    </xf>
    <xf numFmtId="0" fontId="0" fillId="3" borderId="2" xfId="0" applyFill="1" applyBorder="1" applyAlignment="1">
      <alignment horizontal="center" wrapText="1"/>
    </xf>
    <xf numFmtId="0" fontId="11" fillId="0" borderId="2" xfId="0" applyFont="1" applyBorder="1" applyAlignment="1">
      <alignment horizontal="center"/>
    </xf>
    <xf numFmtId="0" fontId="11" fillId="0" borderId="2" xfId="8" applyFont="1" applyBorder="1" applyAlignment="1">
      <alignment horizontal="left"/>
    </xf>
  </cellXfs>
  <cellStyles count="12">
    <cellStyle name="Comma 2" xfId="1"/>
    <cellStyle name="Excel Built-in Normal" xfId="2"/>
    <cellStyle name="Excel Built-in Normal 2" xfId="3"/>
    <cellStyle name="Excel Built-in Normal 3" xfId="4"/>
    <cellStyle name="Hyperlink" xfId="11" builtinId="8"/>
    <cellStyle name="Normal" xfId="0" builtinId="0"/>
    <cellStyle name="Normal 2" xfId="5"/>
    <cellStyle name="Normal 3" xfId="6"/>
    <cellStyle name="Normal 3 3" xfId="7"/>
    <cellStyle name="Normal 4" xfId="8"/>
    <cellStyle name="Normal 5" xfId="9"/>
    <cellStyle name="Percent" xfId="10"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221961</xdr:colOff>
      <xdr:row>366</xdr:row>
      <xdr:rowOff>17318</xdr:rowOff>
    </xdr:from>
    <xdr:to>
      <xdr:col>8</xdr:col>
      <xdr:colOff>273016</xdr:colOff>
      <xdr:row>383</xdr:row>
      <xdr:rowOff>18818</xdr:rowOff>
    </xdr:to>
    <xdr:pic>
      <xdr:nvPicPr>
        <xdr:cNvPr id="11167" name="Picture 1">
          <a:extLst>
            <a:ext uri="{FF2B5EF4-FFF2-40B4-BE49-F238E27FC236}">
              <a16:creationId xmlns:a16="http://schemas.microsoft.com/office/drawing/2014/main" xmlns="" id="{00000000-0008-0000-0000-00009F2B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802986" y="80265443"/>
          <a:ext cx="5004055" cy="324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221961</xdr:colOff>
      <xdr:row>348</xdr:row>
      <xdr:rowOff>55418</xdr:rowOff>
    </xdr:from>
    <xdr:to>
      <xdr:col>8</xdr:col>
      <xdr:colOff>273013</xdr:colOff>
      <xdr:row>365</xdr:row>
      <xdr:rowOff>56918</xdr:rowOff>
    </xdr:to>
    <xdr:pic>
      <xdr:nvPicPr>
        <xdr:cNvPr id="11168" name="Picture 2">
          <a:extLst>
            <a:ext uri="{FF2B5EF4-FFF2-40B4-BE49-F238E27FC236}">
              <a16:creationId xmlns:a16="http://schemas.microsoft.com/office/drawing/2014/main" xmlns="" id="{00000000-0008-0000-0000-0000A02B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802986" y="76874543"/>
          <a:ext cx="5004052" cy="324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175593</xdr:colOff>
      <xdr:row>288</xdr:row>
      <xdr:rowOff>165729</xdr:rowOff>
    </xdr:from>
    <xdr:to>
      <xdr:col>12</xdr:col>
      <xdr:colOff>91109</xdr:colOff>
      <xdr:row>290</xdr:row>
      <xdr:rowOff>158870</xdr:rowOff>
    </xdr:to>
    <xdr:sp macro="" textlink="">
      <xdr:nvSpPr>
        <xdr:cNvPr id="57" name="Rectangle 56">
          <a:extLst>
            <a:ext uri="{FF2B5EF4-FFF2-40B4-BE49-F238E27FC236}">
              <a16:creationId xmlns:a16="http://schemas.microsoft.com/office/drawing/2014/main" xmlns="" id="{00000000-0008-0000-0000-000039000000}"/>
            </a:ext>
          </a:extLst>
        </xdr:cNvPr>
        <xdr:cNvSpPr/>
      </xdr:nvSpPr>
      <xdr:spPr>
        <a:xfrm>
          <a:off x="7033593" y="63295772"/>
          <a:ext cx="528429"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G4</a:t>
          </a:r>
          <a:endParaRPr lang="en-IN"/>
        </a:p>
      </xdr:txBody>
    </xdr:sp>
    <xdr:clientData/>
  </xdr:twoCellAnchor>
  <xdr:twoCellAnchor>
    <xdr:from>
      <xdr:col>13</xdr:col>
      <xdr:colOff>301135</xdr:colOff>
      <xdr:row>288</xdr:row>
      <xdr:rowOff>187460</xdr:rowOff>
    </xdr:from>
    <xdr:to>
      <xdr:col>14</xdr:col>
      <xdr:colOff>137384</xdr:colOff>
      <xdr:row>290</xdr:row>
      <xdr:rowOff>175792</xdr:rowOff>
    </xdr:to>
    <xdr:sp macro="" textlink="">
      <xdr:nvSpPr>
        <xdr:cNvPr id="67" name="Rectangle 66">
          <a:extLst>
            <a:ext uri="{FF2B5EF4-FFF2-40B4-BE49-F238E27FC236}">
              <a16:creationId xmlns:a16="http://schemas.microsoft.com/office/drawing/2014/main" xmlns="" id="{00000000-0008-0000-0000-000043000000}"/>
            </a:ext>
          </a:extLst>
        </xdr:cNvPr>
        <xdr:cNvSpPr/>
      </xdr:nvSpPr>
      <xdr:spPr>
        <a:xfrm>
          <a:off x="8384961" y="63317503"/>
          <a:ext cx="449162"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G5</a:t>
          </a:r>
          <a:endParaRPr lang="en-IN"/>
        </a:p>
      </xdr:txBody>
    </xdr:sp>
    <xdr:clientData/>
  </xdr:twoCellAnchor>
  <xdr:twoCellAnchor>
    <xdr:from>
      <xdr:col>15</xdr:col>
      <xdr:colOff>384325</xdr:colOff>
      <xdr:row>288</xdr:row>
      <xdr:rowOff>107670</xdr:rowOff>
    </xdr:from>
    <xdr:to>
      <xdr:col>16</xdr:col>
      <xdr:colOff>221757</xdr:colOff>
      <xdr:row>290</xdr:row>
      <xdr:rowOff>96002</xdr:rowOff>
    </xdr:to>
    <xdr:sp macro="" textlink="">
      <xdr:nvSpPr>
        <xdr:cNvPr id="68" name="Rectangle 67">
          <a:extLst>
            <a:ext uri="{FF2B5EF4-FFF2-40B4-BE49-F238E27FC236}">
              <a16:creationId xmlns:a16="http://schemas.microsoft.com/office/drawing/2014/main" xmlns="" id="{00000000-0008-0000-0000-000044000000}"/>
            </a:ext>
          </a:extLst>
        </xdr:cNvPr>
        <xdr:cNvSpPr/>
      </xdr:nvSpPr>
      <xdr:spPr>
        <a:xfrm>
          <a:off x="9693977" y="63237713"/>
          <a:ext cx="450345"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G6</a:t>
          </a:r>
          <a:endParaRPr lang="en-IN"/>
        </a:p>
      </xdr:txBody>
    </xdr:sp>
    <xdr:clientData/>
  </xdr:twoCellAnchor>
  <xdr:twoCellAnchor>
    <xdr:from>
      <xdr:col>11</xdr:col>
      <xdr:colOff>588065</xdr:colOff>
      <xdr:row>301</xdr:row>
      <xdr:rowOff>149087</xdr:rowOff>
    </xdr:from>
    <xdr:to>
      <xdr:col>12</xdr:col>
      <xdr:colOff>569853</xdr:colOff>
      <xdr:row>303</xdr:row>
      <xdr:rowOff>142228</xdr:rowOff>
    </xdr:to>
    <xdr:sp macro="" textlink="">
      <xdr:nvSpPr>
        <xdr:cNvPr id="78" name="Rectangle 77">
          <a:extLst>
            <a:ext uri="{FF2B5EF4-FFF2-40B4-BE49-F238E27FC236}">
              <a16:creationId xmlns:a16="http://schemas.microsoft.com/office/drawing/2014/main" xmlns="" id="{00000000-0008-0000-0000-00004E000000}"/>
            </a:ext>
          </a:extLst>
        </xdr:cNvPr>
        <xdr:cNvSpPr/>
      </xdr:nvSpPr>
      <xdr:spPr>
        <a:xfrm>
          <a:off x="7446065" y="66691565"/>
          <a:ext cx="594701"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G7</a:t>
          </a:r>
          <a:endParaRPr lang="en-IN"/>
        </a:p>
      </xdr:txBody>
    </xdr:sp>
    <xdr:clientData/>
  </xdr:twoCellAnchor>
  <xdr:twoCellAnchor>
    <xdr:from>
      <xdr:col>11</xdr:col>
      <xdr:colOff>309415</xdr:colOff>
      <xdr:row>304</xdr:row>
      <xdr:rowOff>137255</xdr:rowOff>
    </xdr:from>
    <xdr:to>
      <xdr:col>12</xdr:col>
      <xdr:colOff>356152</xdr:colOff>
      <xdr:row>306</xdr:row>
      <xdr:rowOff>130396</xdr:rowOff>
    </xdr:to>
    <xdr:sp macro="" textlink="">
      <xdr:nvSpPr>
        <xdr:cNvPr id="79" name="Rectangle 78">
          <a:extLst>
            <a:ext uri="{FF2B5EF4-FFF2-40B4-BE49-F238E27FC236}">
              <a16:creationId xmlns:a16="http://schemas.microsoft.com/office/drawing/2014/main" xmlns="" id="{00000000-0008-0000-0000-00004F000000}"/>
            </a:ext>
          </a:extLst>
        </xdr:cNvPr>
        <xdr:cNvSpPr/>
      </xdr:nvSpPr>
      <xdr:spPr>
        <a:xfrm>
          <a:off x="7167415" y="67251233"/>
          <a:ext cx="659650"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J1</a:t>
          </a:r>
          <a:endParaRPr lang="en-IN"/>
        </a:p>
      </xdr:txBody>
    </xdr:sp>
    <xdr:clientData/>
  </xdr:twoCellAnchor>
  <xdr:twoCellAnchor>
    <xdr:from>
      <xdr:col>13</xdr:col>
      <xdr:colOff>584713</xdr:colOff>
      <xdr:row>302</xdr:row>
      <xdr:rowOff>130911</xdr:rowOff>
    </xdr:from>
    <xdr:to>
      <xdr:col>15</xdr:col>
      <xdr:colOff>49695</xdr:colOff>
      <xdr:row>304</xdr:row>
      <xdr:rowOff>124052</xdr:rowOff>
    </xdr:to>
    <xdr:sp macro="" textlink="">
      <xdr:nvSpPr>
        <xdr:cNvPr id="80" name="Rectangle 79">
          <a:extLst>
            <a:ext uri="{FF2B5EF4-FFF2-40B4-BE49-F238E27FC236}">
              <a16:creationId xmlns:a16="http://schemas.microsoft.com/office/drawing/2014/main" xmlns="" id="{00000000-0008-0000-0000-000050000000}"/>
            </a:ext>
          </a:extLst>
        </xdr:cNvPr>
        <xdr:cNvSpPr/>
      </xdr:nvSpPr>
      <xdr:spPr>
        <a:xfrm>
          <a:off x="8668539" y="66863889"/>
          <a:ext cx="690808"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J2</a:t>
          </a:r>
          <a:endParaRPr lang="en-IN"/>
        </a:p>
      </xdr:txBody>
    </xdr:sp>
    <xdr:clientData/>
  </xdr:twoCellAnchor>
  <xdr:twoCellAnchor>
    <xdr:from>
      <xdr:col>11</xdr:col>
      <xdr:colOff>175183</xdr:colOff>
      <xdr:row>314</xdr:row>
      <xdr:rowOff>163534</xdr:rowOff>
    </xdr:from>
    <xdr:to>
      <xdr:col>11</xdr:col>
      <xdr:colOff>553813</xdr:colOff>
      <xdr:row>316</xdr:row>
      <xdr:rowOff>151866</xdr:rowOff>
    </xdr:to>
    <xdr:sp macro="" textlink="">
      <xdr:nvSpPr>
        <xdr:cNvPr id="81" name="Rectangle 80">
          <a:extLst>
            <a:ext uri="{FF2B5EF4-FFF2-40B4-BE49-F238E27FC236}">
              <a16:creationId xmlns:a16="http://schemas.microsoft.com/office/drawing/2014/main" xmlns="" id="{00000000-0008-0000-0000-000051000000}"/>
            </a:ext>
          </a:extLst>
        </xdr:cNvPr>
        <xdr:cNvSpPr/>
      </xdr:nvSpPr>
      <xdr:spPr>
        <a:xfrm>
          <a:off x="7033183" y="69182512"/>
          <a:ext cx="378630"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J3</a:t>
          </a:r>
          <a:endParaRPr lang="en-IN"/>
        </a:p>
      </xdr:txBody>
    </xdr:sp>
    <xdr:clientData/>
  </xdr:twoCellAnchor>
  <xdr:twoCellAnchor>
    <xdr:from>
      <xdr:col>13</xdr:col>
      <xdr:colOff>184643</xdr:colOff>
      <xdr:row>314</xdr:row>
      <xdr:rowOff>172831</xdr:rowOff>
    </xdr:from>
    <xdr:to>
      <xdr:col>13</xdr:col>
      <xdr:colOff>563273</xdr:colOff>
      <xdr:row>316</xdr:row>
      <xdr:rowOff>161163</xdr:rowOff>
    </xdr:to>
    <xdr:sp macro="" textlink="">
      <xdr:nvSpPr>
        <xdr:cNvPr id="82" name="Rectangle 81">
          <a:extLst>
            <a:ext uri="{FF2B5EF4-FFF2-40B4-BE49-F238E27FC236}">
              <a16:creationId xmlns:a16="http://schemas.microsoft.com/office/drawing/2014/main" xmlns="" id="{00000000-0008-0000-0000-000052000000}"/>
            </a:ext>
          </a:extLst>
        </xdr:cNvPr>
        <xdr:cNvSpPr/>
      </xdr:nvSpPr>
      <xdr:spPr>
        <a:xfrm>
          <a:off x="8268469" y="69191809"/>
          <a:ext cx="378630"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J4</a:t>
          </a:r>
          <a:endParaRPr lang="en-IN"/>
        </a:p>
      </xdr:txBody>
    </xdr:sp>
    <xdr:clientData/>
  </xdr:twoCellAnchor>
  <xdr:twoCellAnchor>
    <xdr:from>
      <xdr:col>15</xdr:col>
      <xdr:colOff>187028</xdr:colOff>
      <xdr:row>314</xdr:row>
      <xdr:rowOff>171457</xdr:rowOff>
    </xdr:from>
    <xdr:to>
      <xdr:col>15</xdr:col>
      <xdr:colOff>562107</xdr:colOff>
      <xdr:row>316</xdr:row>
      <xdr:rowOff>159789</xdr:rowOff>
    </xdr:to>
    <xdr:sp macro="" textlink="">
      <xdr:nvSpPr>
        <xdr:cNvPr id="83" name="Rectangle 82">
          <a:extLst>
            <a:ext uri="{FF2B5EF4-FFF2-40B4-BE49-F238E27FC236}">
              <a16:creationId xmlns:a16="http://schemas.microsoft.com/office/drawing/2014/main" xmlns="" id="{00000000-0008-0000-0000-000053000000}"/>
            </a:ext>
          </a:extLst>
        </xdr:cNvPr>
        <xdr:cNvSpPr/>
      </xdr:nvSpPr>
      <xdr:spPr>
        <a:xfrm>
          <a:off x="9496680" y="69190435"/>
          <a:ext cx="375079"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J5</a:t>
          </a:r>
          <a:endParaRPr lang="en-IN"/>
        </a:p>
      </xdr:txBody>
    </xdr:sp>
    <xdr:clientData/>
  </xdr:twoCellAnchor>
  <xdr:twoCellAnchor>
    <xdr:from>
      <xdr:col>12</xdr:col>
      <xdr:colOff>432767</xdr:colOff>
      <xdr:row>327</xdr:row>
      <xdr:rowOff>163767</xdr:rowOff>
    </xdr:from>
    <xdr:to>
      <xdr:col>13</xdr:col>
      <xdr:colOff>201029</xdr:colOff>
      <xdr:row>329</xdr:row>
      <xdr:rowOff>152099</xdr:rowOff>
    </xdr:to>
    <xdr:sp macro="" textlink="">
      <xdr:nvSpPr>
        <xdr:cNvPr id="84" name="Rectangle 83">
          <a:extLst>
            <a:ext uri="{FF2B5EF4-FFF2-40B4-BE49-F238E27FC236}">
              <a16:creationId xmlns:a16="http://schemas.microsoft.com/office/drawing/2014/main" xmlns="" id="{00000000-0008-0000-0000-000054000000}"/>
            </a:ext>
          </a:extLst>
        </xdr:cNvPr>
        <xdr:cNvSpPr/>
      </xdr:nvSpPr>
      <xdr:spPr>
        <a:xfrm>
          <a:off x="7903680" y="71659245"/>
          <a:ext cx="381175"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J6</a:t>
          </a:r>
          <a:endParaRPr lang="en-IN"/>
        </a:p>
      </xdr:txBody>
    </xdr:sp>
    <xdr:clientData/>
  </xdr:twoCellAnchor>
  <xdr:twoCellAnchor editAs="oneCell">
    <xdr:from>
      <xdr:col>1</xdr:col>
      <xdr:colOff>0</xdr:colOff>
      <xdr:row>301</xdr:row>
      <xdr:rowOff>28575</xdr:rowOff>
    </xdr:from>
    <xdr:to>
      <xdr:col>8</xdr:col>
      <xdr:colOff>447000</xdr:colOff>
      <xdr:row>338</xdr:row>
      <xdr:rowOff>187583</xdr:rowOff>
    </xdr:to>
    <xdr:pic>
      <xdr:nvPicPr>
        <xdr:cNvPr id="33" name="Picture 32">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581025" y="67894200"/>
          <a:ext cx="5400000" cy="7207508"/>
        </a:xfrm>
        <a:prstGeom prst="rect">
          <a:avLst/>
        </a:prstGeom>
        <a:ln>
          <a:solidFill>
            <a:schemeClr val="tx1"/>
          </a:solidFill>
        </a:ln>
      </xdr:spPr>
    </xdr:pic>
    <xdr:clientData/>
  </xdr:twoCellAnchor>
  <xdr:twoCellAnchor>
    <xdr:from>
      <xdr:col>12</xdr:col>
      <xdr:colOff>466725</xdr:colOff>
      <xdr:row>259</xdr:row>
      <xdr:rowOff>38100</xdr:rowOff>
    </xdr:from>
    <xdr:to>
      <xdr:col>21</xdr:col>
      <xdr:colOff>32638</xdr:colOff>
      <xdr:row>290</xdr:row>
      <xdr:rowOff>104984</xdr:rowOff>
    </xdr:to>
    <xdr:grpSp>
      <xdr:nvGrpSpPr>
        <xdr:cNvPr id="91" name="Group 90">
          <a:extLst>
            <a:ext uri="{FF2B5EF4-FFF2-40B4-BE49-F238E27FC236}">
              <a16:creationId xmlns:a16="http://schemas.microsoft.com/office/drawing/2014/main" xmlns="" id="{9753EA76-587A-4018-A223-55B4B0320F83}"/>
            </a:ext>
          </a:extLst>
        </xdr:cNvPr>
        <xdr:cNvGrpSpPr/>
      </xdr:nvGrpSpPr>
      <xdr:grpSpPr>
        <a:xfrm>
          <a:off x="7934325" y="59607450"/>
          <a:ext cx="5052313" cy="5972384"/>
          <a:chOff x="935972" y="492916"/>
          <a:chExt cx="5052313" cy="5972384"/>
        </a:xfrm>
      </xdr:grpSpPr>
      <xdr:pic>
        <xdr:nvPicPr>
          <xdr:cNvPr id="92" name="Picture 91">
            <a:extLst>
              <a:ext uri="{FF2B5EF4-FFF2-40B4-BE49-F238E27FC236}">
                <a16:creationId xmlns:a16="http://schemas.microsoft.com/office/drawing/2014/main" xmlns="" id="{D858BC21-BC38-46D0-AFAF-F70CDEB60BD2}"/>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031222" y="492916"/>
            <a:ext cx="4795555" cy="3600000"/>
          </a:xfrm>
          <a:prstGeom prst="rect">
            <a:avLst/>
          </a:prstGeom>
          <a:ln>
            <a:solidFill>
              <a:schemeClr val="tx1"/>
            </a:solidFill>
          </a:ln>
        </xdr:spPr>
      </xdr:pic>
      <xdr:pic>
        <xdr:nvPicPr>
          <xdr:cNvPr id="93" name="Picture 92">
            <a:extLst>
              <a:ext uri="{FF2B5EF4-FFF2-40B4-BE49-F238E27FC236}">
                <a16:creationId xmlns:a16="http://schemas.microsoft.com/office/drawing/2014/main" xmlns="" id="{59E6EF95-562D-4406-97B0-971268AF2014}"/>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935972" y="4305300"/>
            <a:ext cx="1618312" cy="2160000"/>
          </a:xfrm>
          <a:prstGeom prst="rect">
            <a:avLst/>
          </a:prstGeom>
          <a:ln>
            <a:solidFill>
              <a:schemeClr val="tx1"/>
            </a:solidFill>
          </a:ln>
        </xdr:spPr>
      </xdr:pic>
      <xdr:pic>
        <xdr:nvPicPr>
          <xdr:cNvPr id="94" name="Picture 93">
            <a:extLst>
              <a:ext uri="{FF2B5EF4-FFF2-40B4-BE49-F238E27FC236}">
                <a16:creationId xmlns:a16="http://schemas.microsoft.com/office/drawing/2014/main" xmlns="" id="{33E03AD1-18DC-4BA9-B6E8-34F4BA89248F}"/>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659452" y="4305300"/>
            <a:ext cx="1618313" cy="2160000"/>
          </a:xfrm>
          <a:prstGeom prst="rect">
            <a:avLst/>
          </a:prstGeom>
          <a:ln>
            <a:solidFill>
              <a:schemeClr val="tx1"/>
            </a:solidFill>
          </a:ln>
        </xdr:spPr>
      </xdr:pic>
      <xdr:pic>
        <xdr:nvPicPr>
          <xdr:cNvPr id="95" name="Picture 94">
            <a:extLst>
              <a:ext uri="{FF2B5EF4-FFF2-40B4-BE49-F238E27FC236}">
                <a16:creationId xmlns:a16="http://schemas.microsoft.com/office/drawing/2014/main" xmlns="" id="{E662F136-A46C-40BE-959B-5E527F077FB8}"/>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4382933" y="4305300"/>
            <a:ext cx="1605352" cy="2160000"/>
          </a:xfrm>
          <a:prstGeom prst="rect">
            <a:avLst/>
          </a:prstGeom>
          <a:ln>
            <a:solidFill>
              <a:schemeClr val="tx1"/>
            </a:solidFill>
          </a:ln>
        </xdr:spPr>
      </xdr:pic>
    </xdr:grpSp>
    <xdr:clientData/>
  </xdr:twoCellAnchor>
  <xdr:twoCellAnchor>
    <xdr:from>
      <xdr:col>0</xdr:col>
      <xdr:colOff>390525</xdr:colOff>
      <xdr:row>258</xdr:row>
      <xdr:rowOff>90487</xdr:rowOff>
    </xdr:from>
    <xdr:to>
      <xdr:col>9</xdr:col>
      <xdr:colOff>155005</xdr:colOff>
      <xdr:row>295</xdr:row>
      <xdr:rowOff>45449</xdr:rowOff>
    </xdr:to>
    <xdr:grpSp>
      <xdr:nvGrpSpPr>
        <xdr:cNvPr id="18" name="Group 17"/>
        <xdr:cNvGrpSpPr/>
      </xdr:nvGrpSpPr>
      <xdr:grpSpPr>
        <a:xfrm>
          <a:off x="390525" y="59478862"/>
          <a:ext cx="5822380" cy="6993937"/>
          <a:chOff x="390525" y="59745562"/>
          <a:chExt cx="5822380" cy="6993937"/>
        </a:xfrm>
      </xdr:grpSpPr>
      <xdr:pic>
        <xdr:nvPicPr>
          <xdr:cNvPr id="96" name="Picture 95" descr="https://vsjcllp.vsjadon.com/upload/insp-240012-1525.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514725" y="64836674"/>
            <a:ext cx="1425633" cy="19028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8" name="Picture 97" descr="https://vsjcllp.vsjadon.com/upload/insp-240012-845.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181100" y="625983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9" name="Picture 98" descr="https://vsjcllp.vsjadon.com/upload/insp-240012-844.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143375" y="59750325"/>
            <a:ext cx="2069530" cy="27622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0" name="Picture 99" descr="https://vsjcllp.vsjadon.com/upload/insp-240012-849.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876550" y="62603062"/>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1" name="Picture 100" descr="https://vsjcllp.vsjadon.com/upload/insp-240012-862.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90525" y="59745562"/>
            <a:ext cx="3679589" cy="27622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2" name="Picture 101" descr="https://vsjcllp.vsjadon.com/upload/insp-240012-1512.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990725" y="64836674"/>
            <a:ext cx="1425633" cy="19028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4</xdr:row>
      <xdr:rowOff>0</xdr:rowOff>
    </xdr:from>
    <xdr:to>
      <xdr:col>35</xdr:col>
      <xdr:colOff>209550</xdr:colOff>
      <xdr:row>42</xdr:row>
      <xdr:rowOff>76200</xdr:rowOff>
    </xdr:to>
    <xdr:pic>
      <xdr:nvPicPr>
        <xdr:cNvPr id="2204" name="Picture 1">
          <a:extLst>
            <a:ext uri="{FF2B5EF4-FFF2-40B4-BE49-F238E27FC236}">
              <a16:creationId xmlns:a16="http://schemas.microsoft.com/office/drawing/2014/main" xmlns="" id="{00000000-0008-0000-1200-00009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736600"/>
          <a:ext cx="13011150" cy="707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6</xdr:col>
      <xdr:colOff>355600</xdr:colOff>
      <xdr:row>34</xdr:row>
      <xdr:rowOff>165100</xdr:rowOff>
    </xdr:to>
    <xdr:pic>
      <xdr:nvPicPr>
        <xdr:cNvPr id="7309" name="Picture 1">
          <a:extLst>
            <a:ext uri="{FF2B5EF4-FFF2-40B4-BE49-F238E27FC236}">
              <a16:creationId xmlns:a16="http://schemas.microsoft.com/office/drawing/2014/main" xmlns="" id="{00000000-0008-0000-1500-00008D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3130550"/>
          <a:ext cx="668020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35</xdr:row>
      <xdr:rowOff>177800</xdr:rowOff>
    </xdr:from>
    <xdr:to>
      <xdr:col>6</xdr:col>
      <xdr:colOff>355600</xdr:colOff>
      <xdr:row>54</xdr:row>
      <xdr:rowOff>158750</xdr:rowOff>
    </xdr:to>
    <xdr:pic>
      <xdr:nvPicPr>
        <xdr:cNvPr id="7310" name="Picture 2">
          <a:extLst>
            <a:ext uri="{FF2B5EF4-FFF2-40B4-BE49-F238E27FC236}">
              <a16:creationId xmlns:a16="http://schemas.microsoft.com/office/drawing/2014/main" xmlns="" id="{00000000-0008-0000-1500-00008E1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6807200"/>
          <a:ext cx="668020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EU3A6xoXvJ5JMurt5" TargetMode="External"/><Relationship Id="rId4" Type="http://schemas.openxmlformats.org/officeDocument/2006/relationships/vmlDrawing" Target="../drawings/vmlDrawing1.v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7"/>
  <sheetViews>
    <sheetView tabSelected="1" view="pageBreakPreview" topLeftCell="A244" zoomScaleNormal="100" zoomScaleSheetLayoutView="100" zoomScalePageLayoutView="85" workbookViewId="0">
      <selection activeCell="N248" sqref="N248"/>
    </sheetView>
  </sheetViews>
  <sheetFormatPr defaultColWidth="9.140625" defaultRowHeight="15" x14ac:dyDescent="0.25"/>
  <cols>
    <col min="1" max="1" width="8.7109375" style="27" customWidth="1"/>
    <col min="2" max="2" width="15.28515625" style="27" customWidth="1"/>
    <col min="3" max="3" width="14.42578125" style="27" customWidth="1"/>
    <col min="4" max="4" width="7.28515625" style="27" customWidth="1"/>
    <col min="5" max="5" width="8.140625" style="27" customWidth="1"/>
    <col min="6" max="6" width="10.5703125" style="27" customWidth="1"/>
    <col min="7" max="7" width="9.85546875" style="27" customWidth="1"/>
    <col min="8" max="8" width="8.7109375" style="27" customWidth="1"/>
    <col min="9" max="9" width="7.85546875" style="27" customWidth="1"/>
    <col min="10" max="10" width="8.42578125" style="27" customWidth="1"/>
    <col min="11" max="11" width="3.5703125" style="27" customWidth="1"/>
    <col min="12" max="16384" width="9.140625" style="27"/>
  </cols>
  <sheetData>
    <row r="1" spans="1:10" ht="43.9" customHeight="1" x14ac:dyDescent="0.25">
      <c r="A1" s="90" t="s">
        <v>246</v>
      </c>
      <c r="B1" s="91"/>
      <c r="C1" s="91"/>
      <c r="D1" s="91"/>
      <c r="E1" s="91"/>
      <c r="F1" s="91"/>
      <c r="G1" s="91"/>
      <c r="H1" s="91"/>
      <c r="I1" s="91"/>
      <c r="J1" s="92"/>
    </row>
    <row r="2" spans="1:10" x14ac:dyDescent="0.25">
      <c r="A2" s="72" t="s">
        <v>37</v>
      </c>
      <c r="B2" s="73"/>
      <c r="C2" s="73"/>
      <c r="D2" s="73"/>
      <c r="E2" s="73"/>
      <c r="F2" s="73"/>
      <c r="G2" s="73"/>
      <c r="H2" s="73"/>
      <c r="I2" s="73"/>
      <c r="J2" s="74"/>
    </row>
    <row r="3" spans="1:10" x14ac:dyDescent="0.25">
      <c r="A3" s="63" t="s">
        <v>0</v>
      </c>
      <c r="B3" s="64"/>
      <c r="C3" s="64"/>
      <c r="D3" s="64"/>
      <c r="E3" s="65"/>
      <c r="F3" s="97" t="str">
        <f ca="1">TEXT(TODAY(),"DD/MM/YYYY")</f>
        <v>15/07/2025</v>
      </c>
      <c r="G3" s="137"/>
      <c r="H3" s="137"/>
      <c r="I3" s="137"/>
      <c r="J3" s="138"/>
    </row>
    <row r="4" spans="1:10" x14ac:dyDescent="0.25">
      <c r="A4" s="63" t="s">
        <v>1</v>
      </c>
      <c r="B4" s="64"/>
      <c r="C4" s="64"/>
      <c r="D4" s="64"/>
      <c r="E4" s="65"/>
      <c r="F4" s="63" t="s">
        <v>100</v>
      </c>
      <c r="G4" s="64"/>
      <c r="H4" s="64"/>
      <c r="I4" s="64"/>
      <c r="J4" s="65"/>
    </row>
    <row r="5" spans="1:10" x14ac:dyDescent="0.25">
      <c r="A5" s="63" t="s">
        <v>2</v>
      </c>
      <c r="B5" s="64"/>
      <c r="C5" s="64"/>
      <c r="D5" s="64"/>
      <c r="E5" s="65"/>
      <c r="F5" s="97">
        <v>45848</v>
      </c>
      <c r="G5" s="137"/>
      <c r="H5" s="137"/>
      <c r="I5" s="137"/>
      <c r="J5" s="138"/>
    </row>
    <row r="6" spans="1:10" ht="16.5" customHeight="1" x14ac:dyDescent="0.25">
      <c r="A6" s="63" t="s">
        <v>3</v>
      </c>
      <c r="B6" s="64"/>
      <c r="C6" s="64"/>
      <c r="D6" s="64"/>
      <c r="E6" s="65"/>
      <c r="F6" s="77" t="s">
        <v>151</v>
      </c>
      <c r="G6" s="78"/>
      <c r="H6" s="78"/>
      <c r="I6" s="78"/>
      <c r="J6" s="79"/>
    </row>
    <row r="7" spans="1:10" ht="15" customHeight="1" x14ac:dyDescent="0.25">
      <c r="A7" s="63" t="s">
        <v>4</v>
      </c>
      <c r="B7" s="64"/>
      <c r="C7" s="64"/>
      <c r="D7" s="64"/>
      <c r="E7" s="65"/>
      <c r="F7" s="77" t="str">
        <f>F6</f>
        <v>M/s. Xrbia Developers Ltd</v>
      </c>
      <c r="G7" s="78"/>
      <c r="H7" s="78"/>
      <c r="I7" s="78"/>
      <c r="J7" s="79"/>
    </row>
    <row r="8" spans="1:10" x14ac:dyDescent="0.25">
      <c r="A8" s="63" t="s">
        <v>5</v>
      </c>
      <c r="B8" s="64"/>
      <c r="C8" s="64"/>
      <c r="D8" s="64"/>
      <c r="E8" s="65"/>
      <c r="F8" s="84" t="s">
        <v>180</v>
      </c>
      <c r="G8" s="85"/>
      <c r="H8" s="85"/>
      <c r="I8" s="85"/>
      <c r="J8" s="86"/>
    </row>
    <row r="9" spans="1:10" x14ac:dyDescent="0.25">
      <c r="A9" s="63" t="s">
        <v>165</v>
      </c>
      <c r="B9" s="64"/>
      <c r="C9" s="64"/>
      <c r="D9" s="64"/>
      <c r="E9" s="65"/>
      <c r="F9" s="77" t="s">
        <v>184</v>
      </c>
      <c r="G9" s="78"/>
      <c r="H9" s="78"/>
      <c r="I9" s="78"/>
      <c r="J9" s="79"/>
    </row>
    <row r="10" spans="1:10" x14ac:dyDescent="0.25">
      <c r="A10" s="63" t="s">
        <v>99</v>
      </c>
      <c r="B10" s="64"/>
      <c r="C10" s="64"/>
      <c r="D10" s="64"/>
      <c r="E10" s="65"/>
      <c r="F10" s="77" t="s">
        <v>152</v>
      </c>
      <c r="G10" s="78"/>
      <c r="H10" s="78"/>
      <c r="I10" s="78"/>
      <c r="J10" s="79"/>
    </row>
    <row r="11" spans="1:10" x14ac:dyDescent="0.25">
      <c r="A11" s="63" t="s">
        <v>147</v>
      </c>
      <c r="B11" s="64"/>
      <c r="C11" s="64"/>
      <c r="D11" s="64"/>
      <c r="E11" s="65"/>
      <c r="F11" s="77" t="s">
        <v>183</v>
      </c>
      <c r="G11" s="78"/>
      <c r="H11" s="78"/>
      <c r="I11" s="78"/>
      <c r="J11" s="79"/>
    </row>
    <row r="12" spans="1:10" ht="46.9" customHeight="1" x14ac:dyDescent="0.25">
      <c r="A12" s="89" t="s">
        <v>54</v>
      </c>
      <c r="B12" s="89"/>
      <c r="C12" s="77" t="s">
        <v>181</v>
      </c>
      <c r="D12" s="78"/>
      <c r="E12" s="78"/>
      <c r="F12" s="78"/>
      <c r="G12" s="78"/>
      <c r="H12" s="78"/>
      <c r="I12" s="78"/>
      <c r="J12" s="79"/>
    </row>
    <row r="13" spans="1:10" ht="33.6" customHeight="1" x14ac:dyDescent="0.25">
      <c r="A13" s="1" t="s">
        <v>153</v>
      </c>
      <c r="B13" s="77" t="s">
        <v>182</v>
      </c>
      <c r="C13" s="78"/>
      <c r="D13" s="78"/>
      <c r="E13" s="78"/>
      <c r="F13" s="79"/>
      <c r="G13" s="3" t="s">
        <v>55</v>
      </c>
      <c r="H13" s="77" t="s">
        <v>154</v>
      </c>
      <c r="I13" s="78"/>
      <c r="J13" s="79"/>
    </row>
    <row r="14" spans="1:10" x14ac:dyDescent="0.25">
      <c r="A14" s="1" t="s">
        <v>6</v>
      </c>
      <c r="B14" s="63" t="s">
        <v>157</v>
      </c>
      <c r="C14" s="64"/>
      <c r="D14" s="64"/>
      <c r="E14" s="65"/>
      <c r="F14" s="2" t="s">
        <v>56</v>
      </c>
      <c r="G14" s="63" t="s">
        <v>155</v>
      </c>
      <c r="H14" s="64"/>
      <c r="I14" s="64"/>
      <c r="J14" s="65"/>
    </row>
    <row r="15" spans="1:10" x14ac:dyDescent="0.25">
      <c r="A15" s="1" t="s">
        <v>7</v>
      </c>
      <c r="B15" s="63" t="s">
        <v>158</v>
      </c>
      <c r="C15" s="64"/>
      <c r="D15" s="64"/>
      <c r="E15" s="65"/>
      <c r="F15" s="2" t="s">
        <v>57</v>
      </c>
      <c r="G15" s="63">
        <v>410101</v>
      </c>
      <c r="H15" s="64"/>
      <c r="I15" s="64"/>
      <c r="J15" s="65"/>
    </row>
    <row r="16" spans="1:10" ht="32.25" customHeight="1" x14ac:dyDescent="0.25">
      <c r="A16" s="130" t="s">
        <v>58</v>
      </c>
      <c r="B16" s="130"/>
      <c r="C16" s="141" t="s">
        <v>159</v>
      </c>
      <c r="D16" s="141"/>
      <c r="E16" s="141"/>
      <c r="F16" s="129" t="s">
        <v>45</v>
      </c>
      <c r="G16" s="129"/>
      <c r="H16" s="78" t="s">
        <v>156</v>
      </c>
      <c r="I16" s="78"/>
      <c r="J16" s="79"/>
    </row>
    <row r="17" spans="1:10" ht="15" customHeight="1" x14ac:dyDescent="0.25">
      <c r="A17" s="120" t="s">
        <v>47</v>
      </c>
      <c r="B17" s="127"/>
      <c r="C17" s="127"/>
      <c r="D17" s="127"/>
      <c r="E17" s="121"/>
      <c r="F17" s="131" t="s">
        <v>52</v>
      </c>
      <c r="G17" s="132"/>
      <c r="H17" s="132"/>
      <c r="I17" s="132"/>
      <c r="J17" s="133"/>
    </row>
    <row r="18" spans="1:10" x14ac:dyDescent="0.25">
      <c r="A18" s="122"/>
      <c r="B18" s="128"/>
      <c r="C18" s="128"/>
      <c r="D18" s="128"/>
      <c r="E18" s="123"/>
      <c r="F18" s="134"/>
      <c r="G18" s="135"/>
      <c r="H18" s="135"/>
      <c r="I18" s="135"/>
      <c r="J18" s="136"/>
    </row>
    <row r="19" spans="1:10" ht="15" customHeight="1" x14ac:dyDescent="0.25">
      <c r="A19" s="120" t="s">
        <v>8</v>
      </c>
      <c r="B19" s="127"/>
      <c r="C19" s="127"/>
      <c r="D19" s="127"/>
      <c r="E19" s="121"/>
      <c r="F19" s="120" t="s">
        <v>38</v>
      </c>
      <c r="G19" s="127"/>
      <c r="H19" s="127"/>
      <c r="I19" s="127"/>
      <c r="J19" s="121"/>
    </row>
    <row r="20" spans="1:10" x14ac:dyDescent="0.25">
      <c r="A20" s="122"/>
      <c r="B20" s="128"/>
      <c r="C20" s="128"/>
      <c r="D20" s="128"/>
      <c r="E20" s="123"/>
      <c r="F20" s="122"/>
      <c r="G20" s="128"/>
      <c r="H20" s="128"/>
      <c r="I20" s="128"/>
      <c r="J20" s="123"/>
    </row>
    <row r="21" spans="1:10" x14ac:dyDescent="0.25">
      <c r="A21" s="63" t="s">
        <v>9</v>
      </c>
      <c r="B21" s="64"/>
      <c r="C21" s="64"/>
      <c r="D21" s="64"/>
      <c r="E21" s="65"/>
      <c r="F21" s="114" t="s">
        <v>149</v>
      </c>
      <c r="G21" s="115"/>
      <c r="H21" s="115"/>
      <c r="I21" s="115"/>
      <c r="J21" s="116"/>
    </row>
    <row r="22" spans="1:10" x14ac:dyDescent="0.25">
      <c r="A22" s="63" t="s">
        <v>10</v>
      </c>
      <c r="B22" s="64"/>
      <c r="C22" s="64"/>
      <c r="D22" s="64"/>
      <c r="E22" s="65"/>
      <c r="F22" s="114" t="s">
        <v>46</v>
      </c>
      <c r="G22" s="115"/>
      <c r="H22" s="115"/>
      <c r="I22" s="115"/>
      <c r="J22" s="116"/>
    </row>
    <row r="23" spans="1:10" x14ac:dyDescent="0.25">
      <c r="A23" s="63" t="s">
        <v>11</v>
      </c>
      <c r="B23" s="64"/>
      <c r="C23" s="64"/>
      <c r="D23" s="64"/>
      <c r="E23" s="65"/>
      <c r="F23" s="114" t="s">
        <v>150</v>
      </c>
      <c r="G23" s="115"/>
      <c r="H23" s="115"/>
      <c r="I23" s="115"/>
      <c r="J23" s="116"/>
    </row>
    <row r="24" spans="1:10" x14ac:dyDescent="0.25">
      <c r="A24" s="63" t="s">
        <v>27</v>
      </c>
      <c r="B24" s="64"/>
      <c r="C24" s="64"/>
      <c r="D24" s="64"/>
      <c r="E24" s="65"/>
      <c r="F24" s="114" t="s">
        <v>59</v>
      </c>
      <c r="G24" s="115"/>
      <c r="H24" s="115"/>
      <c r="I24" s="115"/>
      <c r="J24" s="116"/>
    </row>
    <row r="25" spans="1:10" x14ac:dyDescent="0.25">
      <c r="A25" s="69" t="s">
        <v>12</v>
      </c>
      <c r="B25" s="71"/>
      <c r="C25" s="69" t="s">
        <v>13</v>
      </c>
      <c r="D25" s="71"/>
      <c r="E25" s="69" t="s">
        <v>14</v>
      </c>
      <c r="F25" s="71"/>
      <c r="G25" s="69" t="s">
        <v>44</v>
      </c>
      <c r="H25" s="71"/>
      <c r="I25" s="69" t="s">
        <v>15</v>
      </c>
      <c r="J25" s="71"/>
    </row>
    <row r="26" spans="1:10" x14ac:dyDescent="0.25">
      <c r="A26" s="69" t="s">
        <v>16</v>
      </c>
      <c r="B26" s="71"/>
      <c r="C26" s="69" t="s">
        <v>43</v>
      </c>
      <c r="D26" s="71"/>
      <c r="E26" s="69" t="s">
        <v>43</v>
      </c>
      <c r="F26" s="71"/>
      <c r="G26" s="69" t="s">
        <v>43</v>
      </c>
      <c r="H26" s="71"/>
      <c r="I26" s="69" t="s">
        <v>43</v>
      </c>
      <c r="J26" s="71"/>
    </row>
    <row r="27" spans="1:10" x14ac:dyDescent="0.25">
      <c r="A27" s="124" t="s">
        <v>17</v>
      </c>
      <c r="B27" s="125"/>
      <c r="C27" s="69" t="s">
        <v>160</v>
      </c>
      <c r="D27" s="71"/>
      <c r="E27" s="69" t="s">
        <v>6</v>
      </c>
      <c r="F27" s="71"/>
      <c r="G27" s="69" t="s">
        <v>160</v>
      </c>
      <c r="H27" s="71"/>
      <c r="I27" s="69" t="s">
        <v>160</v>
      </c>
      <c r="J27" s="71"/>
    </row>
    <row r="28" spans="1:10" x14ac:dyDescent="0.25">
      <c r="A28" s="63" t="s">
        <v>51</v>
      </c>
      <c r="B28" s="64"/>
      <c r="C28" s="64"/>
      <c r="D28" s="64"/>
      <c r="E28" s="64"/>
      <c r="F28" s="64"/>
      <c r="G28" s="64"/>
      <c r="H28" s="64"/>
      <c r="I28" s="64"/>
      <c r="J28" s="65"/>
    </row>
    <row r="29" spans="1:10" x14ac:dyDescent="0.25">
      <c r="A29" s="63" t="s">
        <v>39</v>
      </c>
      <c r="B29" s="64"/>
      <c r="C29" s="64"/>
      <c r="D29" s="64"/>
      <c r="E29" s="64"/>
      <c r="F29" s="64"/>
      <c r="G29" s="64"/>
      <c r="H29" s="64"/>
      <c r="I29" s="64"/>
      <c r="J29" s="65"/>
    </row>
    <row r="30" spans="1:10" x14ac:dyDescent="0.25">
      <c r="A30" s="63" t="s">
        <v>34</v>
      </c>
      <c r="B30" s="65"/>
      <c r="C30" s="84" t="s">
        <v>247</v>
      </c>
      <c r="D30" s="85"/>
      <c r="E30" s="85"/>
      <c r="F30" s="85"/>
      <c r="G30" s="85"/>
      <c r="H30" s="85"/>
      <c r="I30" s="85"/>
      <c r="J30" s="86"/>
    </row>
    <row r="31" spans="1:10" x14ac:dyDescent="0.25">
      <c r="A31" s="63" t="s">
        <v>244</v>
      </c>
      <c r="B31" s="65"/>
      <c r="C31" s="126" t="s">
        <v>245</v>
      </c>
      <c r="D31" s="64"/>
      <c r="E31" s="64"/>
      <c r="F31" s="64"/>
      <c r="G31" s="64"/>
      <c r="H31" s="64"/>
      <c r="I31" s="64"/>
      <c r="J31" s="65"/>
    </row>
    <row r="32" spans="1:10" x14ac:dyDescent="0.25">
      <c r="A32" s="84" t="s">
        <v>18</v>
      </c>
      <c r="B32" s="85"/>
      <c r="C32" s="85"/>
      <c r="D32" s="85"/>
      <c r="E32" s="85"/>
      <c r="F32" s="85"/>
      <c r="G32" s="85"/>
      <c r="H32" s="85"/>
      <c r="I32" s="85"/>
      <c r="J32" s="86"/>
    </row>
    <row r="33" spans="1:10" ht="15" customHeight="1" x14ac:dyDescent="0.25">
      <c r="A33" s="120" t="s">
        <v>40</v>
      </c>
      <c r="B33" s="127"/>
      <c r="C33" s="127"/>
      <c r="D33" s="127"/>
      <c r="E33" s="127"/>
      <c r="F33" s="127"/>
      <c r="G33" s="127"/>
      <c r="H33" s="127"/>
      <c r="I33" s="127"/>
      <c r="J33" s="121"/>
    </row>
    <row r="34" spans="1:10" x14ac:dyDescent="0.25">
      <c r="A34" s="122"/>
      <c r="B34" s="128"/>
      <c r="C34" s="128"/>
      <c r="D34" s="128"/>
      <c r="E34" s="128"/>
      <c r="F34" s="128"/>
      <c r="G34" s="128"/>
      <c r="H34" s="128"/>
      <c r="I34" s="128"/>
      <c r="J34" s="123"/>
    </row>
    <row r="35" spans="1:10" ht="16.5" customHeight="1" x14ac:dyDescent="0.25">
      <c r="A35" s="63" t="s">
        <v>60</v>
      </c>
      <c r="B35" s="64"/>
      <c r="C35" s="64"/>
      <c r="D35" s="64"/>
      <c r="E35" s="65"/>
      <c r="F35" s="139">
        <v>94810</v>
      </c>
      <c r="G35" s="78"/>
      <c r="H35" s="78"/>
      <c r="I35" s="78"/>
      <c r="J35" s="79"/>
    </row>
    <row r="36" spans="1:10" x14ac:dyDescent="0.25">
      <c r="A36" s="63" t="s">
        <v>19</v>
      </c>
      <c r="B36" s="64"/>
      <c r="C36" s="64"/>
      <c r="D36" s="64"/>
      <c r="E36" s="65"/>
      <c r="F36" s="63" t="s">
        <v>185</v>
      </c>
      <c r="G36" s="64"/>
      <c r="H36" s="64"/>
      <c r="I36" s="64"/>
      <c r="J36" s="65"/>
    </row>
    <row r="37" spans="1:10" x14ac:dyDescent="0.25">
      <c r="A37" s="63" t="s">
        <v>20</v>
      </c>
      <c r="B37" s="64"/>
      <c r="C37" s="64"/>
      <c r="D37" s="64"/>
      <c r="E37" s="65"/>
      <c r="F37" s="93">
        <v>17065.8</v>
      </c>
      <c r="G37" s="64"/>
      <c r="H37" s="64"/>
      <c r="I37" s="64"/>
      <c r="J37" s="65"/>
    </row>
    <row r="38" spans="1:10" x14ac:dyDescent="0.25">
      <c r="A38" s="63" t="s">
        <v>21</v>
      </c>
      <c r="B38" s="64"/>
      <c r="C38" s="64"/>
      <c r="D38" s="64"/>
      <c r="E38" s="65"/>
      <c r="F38" s="63" t="s">
        <v>161</v>
      </c>
      <c r="G38" s="64"/>
      <c r="H38" s="64"/>
      <c r="I38" s="64"/>
      <c r="J38" s="65"/>
    </row>
    <row r="39" spans="1:10" x14ac:dyDescent="0.25">
      <c r="A39" s="63" t="s">
        <v>61</v>
      </c>
      <c r="B39" s="64"/>
      <c r="C39" s="64"/>
      <c r="D39" s="64"/>
      <c r="E39" s="65"/>
      <c r="F39" s="93">
        <v>94464.56</v>
      </c>
      <c r="G39" s="64"/>
      <c r="H39" s="64"/>
      <c r="I39" s="64"/>
      <c r="J39" s="65"/>
    </row>
    <row r="40" spans="1:10" x14ac:dyDescent="0.25">
      <c r="A40" s="63" t="s">
        <v>22</v>
      </c>
      <c r="B40" s="64"/>
      <c r="C40" s="64"/>
      <c r="D40" s="64"/>
      <c r="E40" s="65"/>
      <c r="F40" s="63" t="s">
        <v>186</v>
      </c>
      <c r="G40" s="64"/>
      <c r="H40" s="64"/>
      <c r="I40" s="64"/>
      <c r="J40" s="65"/>
    </row>
    <row r="41" spans="1:10" x14ac:dyDescent="0.25">
      <c r="A41" s="84" t="s">
        <v>63</v>
      </c>
      <c r="B41" s="85"/>
      <c r="C41" s="85"/>
      <c r="D41" s="85"/>
      <c r="E41" s="85"/>
      <c r="F41" s="85"/>
      <c r="G41" s="85"/>
      <c r="H41" s="85"/>
      <c r="I41" s="85"/>
      <c r="J41" s="86"/>
    </row>
    <row r="42" spans="1:10" ht="29.45" customHeight="1" x14ac:dyDescent="0.25">
      <c r="A42" s="98" t="s">
        <v>62</v>
      </c>
      <c r="B42" s="98"/>
      <c r="C42" s="66" t="s">
        <v>187</v>
      </c>
      <c r="D42" s="102"/>
      <c r="E42" s="102"/>
      <c r="F42" s="103"/>
      <c r="G42" s="4" t="s">
        <v>53</v>
      </c>
      <c r="H42" s="104" t="s">
        <v>162</v>
      </c>
      <c r="I42" s="102"/>
      <c r="J42" s="103"/>
    </row>
    <row r="43" spans="1:10" ht="31.5" customHeight="1" x14ac:dyDescent="0.25">
      <c r="A43" s="77" t="s">
        <v>64</v>
      </c>
      <c r="B43" s="79"/>
      <c r="C43" s="66" t="str">
        <f>C42</f>
        <v xml:space="preserve"> SSNR/RA/BP/Village - Khadyachapada (Pasane)/Tal - Karjat/S.no.24/1 &amp; Other/470</v>
      </c>
      <c r="D43" s="102"/>
      <c r="E43" s="102"/>
      <c r="F43" s="103"/>
      <c r="G43" s="4" t="s">
        <v>53</v>
      </c>
      <c r="H43" s="104" t="str">
        <f>H42</f>
        <v>08/03/2019.</v>
      </c>
      <c r="I43" s="102"/>
      <c r="J43" s="103"/>
    </row>
    <row r="44" spans="1:10" ht="30.6" customHeight="1" x14ac:dyDescent="0.25">
      <c r="A44" s="120" t="s">
        <v>65</v>
      </c>
      <c r="B44" s="121"/>
      <c r="C44" s="66" t="s">
        <v>204</v>
      </c>
      <c r="D44" s="67"/>
      <c r="E44" s="67"/>
      <c r="F44" s="68"/>
      <c r="G44" s="4" t="s">
        <v>53</v>
      </c>
      <c r="H44" s="104" t="str">
        <f>H42</f>
        <v>08/03/2019.</v>
      </c>
      <c r="I44" s="102"/>
      <c r="J44" s="103"/>
    </row>
    <row r="45" spans="1:10" ht="60.6" customHeight="1" x14ac:dyDescent="0.25">
      <c r="A45" s="122"/>
      <c r="B45" s="123"/>
      <c r="C45" s="66" t="s">
        <v>203</v>
      </c>
      <c r="D45" s="67"/>
      <c r="E45" s="67"/>
      <c r="F45" s="67"/>
      <c r="G45" s="67"/>
      <c r="H45" s="67"/>
      <c r="I45" s="67"/>
      <c r="J45" s="68"/>
    </row>
    <row r="46" spans="1:10" x14ac:dyDescent="0.25">
      <c r="A46" s="63" t="s">
        <v>97</v>
      </c>
      <c r="B46" s="64"/>
      <c r="C46" s="64"/>
      <c r="D46" s="64"/>
      <c r="E46" s="65"/>
      <c r="F46" s="63" t="s">
        <v>98</v>
      </c>
      <c r="G46" s="64"/>
      <c r="H46" s="65"/>
      <c r="I46" s="63" t="s">
        <v>48</v>
      </c>
      <c r="J46" s="65"/>
    </row>
    <row r="47" spans="1:10" x14ac:dyDescent="0.25">
      <c r="A47" s="89" t="s">
        <v>71</v>
      </c>
      <c r="B47" s="89"/>
      <c r="C47" s="89"/>
      <c r="D47" s="100">
        <v>43532</v>
      </c>
      <c r="E47" s="101"/>
      <c r="F47" s="142" t="s">
        <v>66</v>
      </c>
      <c r="G47" s="143"/>
      <c r="H47" s="97">
        <v>45746</v>
      </c>
      <c r="I47" s="64"/>
      <c r="J47" s="65"/>
    </row>
    <row r="48" spans="1:10" x14ac:dyDescent="0.25">
      <c r="A48" s="94" t="s">
        <v>23</v>
      </c>
      <c r="B48" s="95"/>
      <c r="C48" s="95"/>
      <c r="D48" s="95"/>
      <c r="E48" s="95"/>
      <c r="F48" s="95"/>
      <c r="G48" s="95"/>
      <c r="H48" s="95"/>
      <c r="I48" s="95"/>
      <c r="J48" s="96"/>
    </row>
    <row r="49" spans="1:12" ht="17.25" customHeight="1" x14ac:dyDescent="0.25">
      <c r="A49" s="63" t="s">
        <v>96</v>
      </c>
      <c r="B49" s="64"/>
      <c r="C49" s="65"/>
      <c r="D49" s="69">
        <f>F39</f>
        <v>94464.56</v>
      </c>
      <c r="E49" s="71"/>
      <c r="F49" s="140" t="s">
        <v>67</v>
      </c>
      <c r="G49" s="140"/>
      <c r="H49" s="140"/>
      <c r="I49" s="99" t="s">
        <v>43</v>
      </c>
      <c r="J49" s="99"/>
    </row>
    <row r="50" spans="1:12" ht="44.45" customHeight="1" x14ac:dyDescent="0.25">
      <c r="A50" s="1" t="s">
        <v>68</v>
      </c>
      <c r="B50" s="11"/>
      <c r="C50" s="77" t="s">
        <v>205</v>
      </c>
      <c r="D50" s="78"/>
      <c r="E50" s="78"/>
      <c r="F50" s="78"/>
      <c r="G50" s="78"/>
      <c r="H50" s="78"/>
      <c r="I50" s="78"/>
      <c r="J50" s="79"/>
    </row>
    <row r="51" spans="1:12" x14ac:dyDescent="0.25">
      <c r="A51" s="63" t="s">
        <v>41</v>
      </c>
      <c r="B51" s="64"/>
      <c r="C51" s="64"/>
      <c r="D51" s="64"/>
      <c r="E51" s="65"/>
      <c r="F51" s="77" t="s">
        <v>206</v>
      </c>
      <c r="G51" s="78"/>
      <c r="H51" s="78"/>
      <c r="I51" s="78"/>
      <c r="J51" s="79"/>
    </row>
    <row r="52" spans="1:12" ht="15.75" thickBot="1" x14ac:dyDescent="0.3">
      <c r="A52" s="63" t="s">
        <v>49</v>
      </c>
      <c r="B52" s="64"/>
      <c r="C52" s="64"/>
      <c r="D52" s="64"/>
      <c r="E52" s="64"/>
      <c r="F52" s="64"/>
      <c r="G52" s="64"/>
      <c r="H52" s="64"/>
      <c r="I52" s="64"/>
      <c r="J52" s="65"/>
    </row>
    <row r="53" spans="1:12" ht="15.75" x14ac:dyDescent="0.25">
      <c r="A53" s="144" t="s">
        <v>207</v>
      </c>
      <c r="B53" s="145"/>
      <c r="C53" s="146" t="s">
        <v>243</v>
      </c>
      <c r="D53" s="147"/>
      <c r="E53" s="147"/>
      <c r="F53" s="147"/>
      <c r="G53" s="147"/>
      <c r="H53" s="147"/>
      <c r="I53" s="147"/>
      <c r="J53" s="148"/>
      <c r="K53" s="45" t="str">
        <f ca="1">(IF(F57&gt;99%,"All work completed. Please provide OC.",IF(F57&gt;89.8%,"Plinth, RCC, Brick, Plaster, Flooring, Painting work Completed. Finishing work is in process.",IF(F57&lt;94%,(IF(C57=0,"Work not yet Started.",IF(D57=25%,"Piling work in process",IF(D57=50%,"Excavation work in process",IF(D57=100%,"Excavation work Completed. ","0")))&amp;(IF(C58=0%,"",IF(C58=L59,"Footing work is process",IF(C58=L60,"Footing work Completed",IF(C58=L61,"1st Basement Completed",IF(C58=L62,"1st &amp; 2nd Basement Completed",IF(C58=L63,"1st to 3rd Basement Completed",IF(C58=L64,"1st to 4th Basement Completed",IF(C58=L65,"Plinth work is process",IF(C58=L66,"Plinth work completed","0")))))))))))&amp;(IF(C59=(D54+G54+I54),", RCC Slab",IF(C59&gt;0,", RCC upto "&amp;C59&amp;" Slab",""))&amp;(IF(C60=I54,", Brickwork",IF(C60&gt;0,", Brickwork upto "&amp;C60&amp;" Floor",""))&amp;(IF(C61=I54,", Internal Plaster",IF(C61&gt;0,", Internal Plaster upto "&amp;C61&amp;" Floor",""))&amp;(IF(C62=I54,", External Plaster",IF(C62&gt;0,", External Plaster upto "&amp;C62&amp;" Floor",""))&amp;(IF(C63=I54,", Flooring",IF(C63&gt;0,", Flooring upto "&amp;C63&amp;" Floor",""))&amp;(IF(C64=I54,", Painting",IF(C64&gt;0,", Painting upto "&amp;C64&amp;" Floor",""))&amp;(IF(C65&gt;0,", Finishing upto "&amp;C65&amp;" Floor","")&amp;(IF(C59&gt;0.5," Completed",""))))))))))))))</f>
        <v>Excavation work Completed. Plinth work completed, RCC Slab, Brickwork upto 2 Floor Completed</v>
      </c>
      <c r="L53" s="46"/>
    </row>
    <row r="54" spans="1:12" ht="15.75" x14ac:dyDescent="0.25">
      <c r="A54" s="47" t="s">
        <v>117</v>
      </c>
      <c r="B54" s="48">
        <v>0</v>
      </c>
      <c r="C54" s="48" t="s">
        <v>119</v>
      </c>
      <c r="D54" s="48">
        <v>1</v>
      </c>
      <c r="E54" s="149" t="s">
        <v>118</v>
      </c>
      <c r="F54" s="150"/>
      <c r="G54" s="48">
        <v>0</v>
      </c>
      <c r="H54" s="48" t="s">
        <v>208</v>
      </c>
      <c r="I54" s="149">
        <f ca="1">--TRIM(RIGHT(SUBSTITUTE(LEFT(C53,_xlfn.AGGREGATE(16,6,FIND({0,1,2,3,4,5,6,7,8,9},C53,ROW(INDIRECT("1:"&amp;LEN(C53)))),1))," ",REPT(" ",LEN(C53))),LEN(C53)))</f>
        <v>7</v>
      </c>
      <c r="J54" s="151"/>
      <c r="K54" s="49"/>
      <c r="L54" s="50"/>
    </row>
    <row r="55" spans="1:12" ht="32.1" customHeight="1" x14ac:dyDescent="0.25">
      <c r="A55" s="152" t="s">
        <v>209</v>
      </c>
      <c r="B55" s="153"/>
      <c r="C55" s="154" t="str">
        <f ca="1">K53</f>
        <v>Excavation work Completed. Plinth work completed, RCC Slab, Brickwork upto 2 Floor Completed</v>
      </c>
      <c r="D55" s="155"/>
      <c r="E55" s="155"/>
      <c r="F55" s="155"/>
      <c r="G55" s="155"/>
      <c r="H55" s="155"/>
      <c r="I55" s="155"/>
      <c r="J55" s="156"/>
      <c r="K55" s="49" t="s">
        <v>210</v>
      </c>
      <c r="L55" s="50"/>
    </row>
    <row r="56" spans="1:12" ht="15.75" x14ac:dyDescent="0.25">
      <c r="A56" s="157" t="s">
        <v>29</v>
      </c>
      <c r="B56" s="158"/>
      <c r="C56" s="58" t="s">
        <v>211</v>
      </c>
      <c r="D56" s="80" t="s">
        <v>212</v>
      </c>
      <c r="E56" s="80"/>
      <c r="F56" s="80" t="s">
        <v>213</v>
      </c>
      <c r="G56" s="80"/>
      <c r="H56" s="80" t="s">
        <v>214</v>
      </c>
      <c r="I56" s="80"/>
      <c r="J56" s="159"/>
      <c r="K56" s="51" t="s">
        <v>215</v>
      </c>
      <c r="L56" s="52">
        <f ca="1">I54*25%</f>
        <v>1.75</v>
      </c>
    </row>
    <row r="57" spans="1:12" ht="15.75" x14ac:dyDescent="0.25">
      <c r="A57" s="83" t="s">
        <v>216</v>
      </c>
      <c r="B57" s="80"/>
      <c r="C57" s="59">
        <f ca="1">L58</f>
        <v>7</v>
      </c>
      <c r="D57" s="81">
        <f ca="1">((100/I54)*C57)/100</f>
        <v>1</v>
      </c>
      <c r="E57" s="82"/>
      <c r="F57" s="160">
        <f ca="1">(((C58/I54*10)+(40/(D54+G54+I54)*C59)+(7.5/(I54)*C60)+(7.5/(I54)*C61)+(10/I54*C62)+(10/I54*C63)+(5/I54*C64)+(5/I54*C65)+(5/I54*C66))/100)</f>
        <v>0.52142857142857146</v>
      </c>
      <c r="G57" s="160"/>
      <c r="H57" s="162">
        <f ca="1">((((C57/I54)*20)+((C58/I54)*25)+(30/(I54+G54+D54)*C59)+(5/I54*C60)+(5/I54*C61)+(5/I54*C62)+(5/I54*C63)+(0/I54*C64)+(0/I54*C65)+(5/I54*C66))/100)</f>
        <v>0.76428571428571435</v>
      </c>
      <c r="I57" s="163"/>
      <c r="J57" s="164"/>
      <c r="K57" s="51" t="s">
        <v>139</v>
      </c>
      <c r="L57" s="53">
        <f ca="1">I54*50%</f>
        <v>3.5</v>
      </c>
    </row>
    <row r="58" spans="1:12" ht="15.75" x14ac:dyDescent="0.25">
      <c r="A58" s="83" t="s">
        <v>30</v>
      </c>
      <c r="B58" s="80"/>
      <c r="C58" s="60">
        <f ca="1">L66</f>
        <v>7</v>
      </c>
      <c r="D58" s="81">
        <f ca="1">((100/I54)*C58)/100</f>
        <v>1</v>
      </c>
      <c r="E58" s="82"/>
      <c r="F58" s="160"/>
      <c r="G58" s="160"/>
      <c r="H58" s="165"/>
      <c r="I58" s="166"/>
      <c r="J58" s="167"/>
      <c r="K58" s="51" t="s">
        <v>142</v>
      </c>
      <c r="L58" s="53">
        <f ca="1">I54</f>
        <v>7</v>
      </c>
    </row>
    <row r="59" spans="1:12" ht="15.75" x14ac:dyDescent="0.25">
      <c r="A59" s="171" t="s">
        <v>217</v>
      </c>
      <c r="B59" s="172"/>
      <c r="C59" s="60">
        <f ca="1">D54+I54</f>
        <v>8</v>
      </c>
      <c r="D59" s="81">
        <f ca="1">((100/(D54+G54+I54))*C59)/100</f>
        <v>1</v>
      </c>
      <c r="E59" s="82"/>
      <c r="F59" s="160"/>
      <c r="G59" s="160"/>
      <c r="H59" s="165"/>
      <c r="I59" s="166"/>
      <c r="J59" s="167"/>
      <c r="K59" s="51" t="s">
        <v>143</v>
      </c>
      <c r="L59" s="54">
        <f ca="1">(IF(B54&gt;1,(I54/(B54+2)),I54/4))</f>
        <v>1.75</v>
      </c>
    </row>
    <row r="60" spans="1:12" ht="15.75" x14ac:dyDescent="0.25">
      <c r="A60" s="83" t="s">
        <v>218</v>
      </c>
      <c r="B60" s="80" t="s">
        <v>219</v>
      </c>
      <c r="C60" s="59">
        <v>2</v>
      </c>
      <c r="D60" s="81">
        <f ca="1">((100/I54)*C60)/100</f>
        <v>0.28571428571428575</v>
      </c>
      <c r="E60" s="82"/>
      <c r="F60" s="160"/>
      <c r="G60" s="160"/>
      <c r="H60" s="165"/>
      <c r="I60" s="166"/>
      <c r="J60" s="167"/>
      <c r="K60" s="51" t="s">
        <v>144</v>
      </c>
      <c r="L60" s="54">
        <f ca="1">(IF(B54&gt;1,(I54/(B54+2)+L59),I54/4+L59))</f>
        <v>3.5</v>
      </c>
    </row>
    <row r="61" spans="1:12" ht="15.75" x14ac:dyDescent="0.25">
      <c r="A61" s="83" t="s">
        <v>220</v>
      </c>
      <c r="B61" s="80" t="s">
        <v>219</v>
      </c>
      <c r="C61" s="59">
        <v>0</v>
      </c>
      <c r="D61" s="81">
        <f ca="1">((100/I54)*C61)/100</f>
        <v>0</v>
      </c>
      <c r="E61" s="82"/>
      <c r="F61" s="160"/>
      <c r="G61" s="160"/>
      <c r="H61" s="165"/>
      <c r="I61" s="166"/>
      <c r="J61" s="167"/>
      <c r="K61" s="51" t="s">
        <v>221</v>
      </c>
      <c r="L61" s="54">
        <f>(IF(B54&gt;1,(I54/(B54+2)+L60),0))</f>
        <v>0</v>
      </c>
    </row>
    <row r="62" spans="1:12" ht="15.75" x14ac:dyDescent="0.25">
      <c r="A62" s="83" t="s">
        <v>222</v>
      </c>
      <c r="B62" s="80" t="s">
        <v>223</v>
      </c>
      <c r="C62" s="59">
        <v>0</v>
      </c>
      <c r="D62" s="81">
        <f ca="1">((100/(I54))*C62)/100</f>
        <v>0</v>
      </c>
      <c r="E62" s="82"/>
      <c r="F62" s="160"/>
      <c r="G62" s="160"/>
      <c r="H62" s="165"/>
      <c r="I62" s="166"/>
      <c r="J62" s="167"/>
      <c r="K62" s="51" t="s">
        <v>224</v>
      </c>
      <c r="L62" s="54">
        <f>(IF(B54&gt;2,(I54/(B54+2)+L61),0))</f>
        <v>0</v>
      </c>
    </row>
    <row r="63" spans="1:12" ht="15.75" x14ac:dyDescent="0.25">
      <c r="A63" s="83" t="s">
        <v>225</v>
      </c>
      <c r="B63" s="80" t="s">
        <v>225</v>
      </c>
      <c r="C63" s="59">
        <v>0</v>
      </c>
      <c r="D63" s="81">
        <f ca="1">((100/I54)*C63)/100</f>
        <v>0</v>
      </c>
      <c r="E63" s="82"/>
      <c r="F63" s="160"/>
      <c r="G63" s="160"/>
      <c r="H63" s="165"/>
      <c r="I63" s="166"/>
      <c r="J63" s="167"/>
      <c r="K63" s="51" t="s">
        <v>226</v>
      </c>
      <c r="L63" s="55">
        <f>(IF(B54&gt;3,(I54/(B54+2)+L62),0))</f>
        <v>0</v>
      </c>
    </row>
    <row r="64" spans="1:12" ht="15.75" x14ac:dyDescent="0.25">
      <c r="A64" s="83" t="s">
        <v>227</v>
      </c>
      <c r="B64" s="80"/>
      <c r="C64" s="59">
        <v>0</v>
      </c>
      <c r="D64" s="81">
        <f ca="1">((100/I54)*C64)/100</f>
        <v>0</v>
      </c>
      <c r="E64" s="82"/>
      <c r="F64" s="160"/>
      <c r="G64" s="160"/>
      <c r="H64" s="165"/>
      <c r="I64" s="166"/>
      <c r="J64" s="167"/>
      <c r="K64" s="51" t="s">
        <v>228</v>
      </c>
      <c r="L64" s="54">
        <f>(IF(B54&gt;4,(I54/(B54+2)+L63),0))</f>
        <v>0</v>
      </c>
    </row>
    <row r="65" spans="1:12" ht="15.75" x14ac:dyDescent="0.25">
      <c r="A65" s="83" t="s">
        <v>229</v>
      </c>
      <c r="B65" s="80" t="s">
        <v>229</v>
      </c>
      <c r="C65" s="59">
        <v>0</v>
      </c>
      <c r="D65" s="81">
        <f ca="1">((100/(I54))*C65)/100</f>
        <v>0</v>
      </c>
      <c r="E65" s="82"/>
      <c r="F65" s="160"/>
      <c r="G65" s="160"/>
      <c r="H65" s="165"/>
      <c r="I65" s="166"/>
      <c r="J65" s="167"/>
      <c r="K65" s="51" t="s">
        <v>145</v>
      </c>
      <c r="L65" s="54">
        <f ca="1">(IF(B54=1,(I54/(B54+3)+L60),IF(B54=0,(I54/4+L60),IF(B54&gt;1,0))))</f>
        <v>5.25</v>
      </c>
    </row>
    <row r="66" spans="1:12" ht="16.5" thickBot="1" x14ac:dyDescent="0.3">
      <c r="A66" s="174" t="s">
        <v>230</v>
      </c>
      <c r="B66" s="175"/>
      <c r="C66" s="61">
        <v>0</v>
      </c>
      <c r="D66" s="176">
        <f ca="1">((100/(I54))*C66)/100</f>
        <v>0</v>
      </c>
      <c r="E66" s="177"/>
      <c r="F66" s="161"/>
      <c r="G66" s="161"/>
      <c r="H66" s="168"/>
      <c r="I66" s="169"/>
      <c r="J66" s="170"/>
      <c r="K66" s="56" t="s">
        <v>146</v>
      </c>
      <c r="L66" s="57">
        <f ca="1">(IF(B54&gt;1.5,(I54/(B54+2)+L60+MAX(0,L61-L60)+MAX(0,L62-L61)+MAX(0,L63-L62)+MAX(0,L64-L63)+MAX(0,L65-L64)),IF(B54=1,(I54/(B54+3)+L65),IF(B54=0,I54/4+L65))))</f>
        <v>7</v>
      </c>
    </row>
    <row r="67" spans="1:12" ht="15.75" x14ac:dyDescent="0.25">
      <c r="A67" s="144" t="s">
        <v>207</v>
      </c>
      <c r="B67" s="145"/>
      <c r="C67" s="146" t="s">
        <v>231</v>
      </c>
      <c r="D67" s="147"/>
      <c r="E67" s="147"/>
      <c r="F67" s="147"/>
      <c r="G67" s="147"/>
      <c r="H67" s="147"/>
      <c r="I67" s="147"/>
      <c r="J67" s="148"/>
      <c r="K67" s="45" t="str">
        <f ca="1">(IF(F71&gt;99%,"All work completed. Please provide OC.",IF(F71&gt;89.8%,"Plinth, RCC, Brick, Plaster, Flooring, Painting work Completed. Finishing work is in process.",IF(F71&lt;94%,(IF(C71=0,"Work not yet Started.",IF(D71=25%,"Piling work in process",IF(D71=50%,"Excavation work in process",IF(D71=100%,"Excavation work Completed. ","0")))&amp;(IF(C72=0%,"",IF(C72=L73,"Footing work is process",IF(C72=L74,"Footing work Completed",IF(C72=L75,"1st Basement Completed",IF(C72=L76,"1st &amp; 2nd Basement Completed",IF(C72=L77,"1st to 3rd Basement Completed",IF(C72=L78,"1st to 4th Basement Completed",IF(C72=L79,"Plinth work is process",IF(C72=L80,"Plinth work completed","0")))))))))))&amp;(IF(C73=(D68+G68+I68),", RCC Slab",IF(C73&gt;0,", RCC upto "&amp;C73&amp;" Slab",""))&amp;(IF(C74=I68,", Brickwork",IF(C74&gt;0,", Brickwork upto "&amp;C74&amp;" Floor",""))&amp;(IF(C75=I68,", Internal Plaster",IF(C75&gt;0,", Internal Plaster upto "&amp;C75&amp;" Floor",""))&amp;(IF(C76=I68,", External Plaster",IF(C76&gt;0,", External Plaster upto "&amp;C76&amp;" Floor",""))&amp;(IF(C77=I68,", Flooring",IF(C77&gt;0,", Flooring upto "&amp;C77&amp;" Floor",""))&amp;(IF(C78=I68,", Painting",IF(C78&gt;0,", Painting upto "&amp;C78&amp;" Floor",""))&amp;(IF(C79&gt;0,", Finishing upto "&amp;C79&amp;" Floor","")&amp;(IF(C73&gt;0.5," Completed",""))))))))))))))</f>
        <v>Excavation work Completed. Plinth work completed, RCC Slab, Brickwork upto 3 Floor Completed</v>
      </c>
      <c r="L67" s="46"/>
    </row>
    <row r="68" spans="1:12" ht="15.75" x14ac:dyDescent="0.25">
      <c r="A68" s="47" t="s">
        <v>117</v>
      </c>
      <c r="B68" s="48">
        <v>0</v>
      </c>
      <c r="C68" s="48" t="s">
        <v>119</v>
      </c>
      <c r="D68" s="48">
        <v>1</v>
      </c>
      <c r="E68" s="149" t="s">
        <v>118</v>
      </c>
      <c r="F68" s="150"/>
      <c r="G68" s="48">
        <v>0</v>
      </c>
      <c r="H68" s="48" t="s">
        <v>208</v>
      </c>
      <c r="I68" s="149">
        <f ca="1">--TRIM(RIGHT(SUBSTITUTE(LEFT(C67,_xlfn.AGGREGATE(16,6,FIND({0,1,2,3,4,5,6,7,8,9},C67,ROW(INDIRECT("1:"&amp;LEN(C67)))),1))," ",REPT(" ",LEN(C67))),LEN(C67)))</f>
        <v>7</v>
      </c>
      <c r="J68" s="151"/>
      <c r="K68" s="49"/>
      <c r="L68" s="50"/>
    </row>
    <row r="69" spans="1:12" ht="32.1" customHeight="1" x14ac:dyDescent="0.25">
      <c r="A69" s="152" t="s">
        <v>209</v>
      </c>
      <c r="B69" s="153"/>
      <c r="C69" s="154" t="str">
        <f ca="1">K67</f>
        <v>Excavation work Completed. Plinth work completed, RCC Slab, Brickwork upto 3 Floor Completed</v>
      </c>
      <c r="D69" s="155"/>
      <c r="E69" s="155"/>
      <c r="F69" s="155"/>
      <c r="G69" s="155"/>
      <c r="H69" s="155"/>
      <c r="I69" s="155"/>
      <c r="J69" s="156"/>
      <c r="K69" s="49" t="s">
        <v>210</v>
      </c>
      <c r="L69" s="50"/>
    </row>
    <row r="70" spans="1:12" ht="15.75" x14ac:dyDescent="0.25">
      <c r="A70" s="157" t="s">
        <v>29</v>
      </c>
      <c r="B70" s="158"/>
      <c r="C70" s="58" t="s">
        <v>211</v>
      </c>
      <c r="D70" s="80" t="s">
        <v>212</v>
      </c>
      <c r="E70" s="80"/>
      <c r="F70" s="80" t="s">
        <v>213</v>
      </c>
      <c r="G70" s="80"/>
      <c r="H70" s="80" t="s">
        <v>214</v>
      </c>
      <c r="I70" s="80"/>
      <c r="J70" s="159"/>
      <c r="K70" s="51" t="s">
        <v>215</v>
      </c>
      <c r="L70" s="52">
        <f ca="1">I68*25%</f>
        <v>1.75</v>
      </c>
    </row>
    <row r="71" spans="1:12" ht="15.75" x14ac:dyDescent="0.25">
      <c r="A71" s="83" t="s">
        <v>216</v>
      </c>
      <c r="B71" s="80"/>
      <c r="C71" s="59">
        <f ca="1">L72</f>
        <v>7</v>
      </c>
      <c r="D71" s="81">
        <f ca="1">((100/I68)*C71)/100</f>
        <v>1</v>
      </c>
      <c r="E71" s="82"/>
      <c r="F71" s="160">
        <f ca="1">(((C72/I68*10)+(40/(D68+G68+I68)*C73)+(7.5/(I68)*C74)+(7.5/(I68)*C75)+(10/I68*C76)+(10/I68*C77)+(5/I68*C78)+(5/I68*C79)+(5/I68*C80))/100)</f>
        <v>0.53214285714285714</v>
      </c>
      <c r="G71" s="160"/>
      <c r="H71" s="162">
        <f ca="1">((((C71/I68)*20)+((C72/I68)*25)+(30/(I68+G68+D68)*C73)+(5/I68*C74)+(5/I68*C75)+(5/I68*C76)+(5/I68*C77)+(0/I68*C78)+(0/I68*C79)+(5/I68*C80))/100)</f>
        <v>0.77142857142857135</v>
      </c>
      <c r="I71" s="163"/>
      <c r="J71" s="164"/>
      <c r="K71" s="51" t="s">
        <v>139</v>
      </c>
      <c r="L71" s="53">
        <f ca="1">I68*50%</f>
        <v>3.5</v>
      </c>
    </row>
    <row r="72" spans="1:12" ht="15.75" x14ac:dyDescent="0.25">
      <c r="A72" s="83" t="s">
        <v>30</v>
      </c>
      <c r="B72" s="80"/>
      <c r="C72" s="60">
        <f ca="1">L80</f>
        <v>7</v>
      </c>
      <c r="D72" s="81">
        <f ca="1">((100/I68)*C72)/100</f>
        <v>1</v>
      </c>
      <c r="E72" s="82"/>
      <c r="F72" s="160"/>
      <c r="G72" s="160"/>
      <c r="H72" s="165"/>
      <c r="I72" s="166"/>
      <c r="J72" s="167"/>
      <c r="K72" s="51" t="s">
        <v>142</v>
      </c>
      <c r="L72" s="53">
        <f ca="1">I68</f>
        <v>7</v>
      </c>
    </row>
    <row r="73" spans="1:12" ht="15.75" x14ac:dyDescent="0.25">
      <c r="A73" s="171" t="s">
        <v>217</v>
      </c>
      <c r="B73" s="172"/>
      <c r="C73" s="60">
        <f ca="1">D68+I68</f>
        <v>8</v>
      </c>
      <c r="D73" s="81">
        <f ca="1">((100/(D68+G68+I68))*C73)/100</f>
        <v>1</v>
      </c>
      <c r="E73" s="82"/>
      <c r="F73" s="160"/>
      <c r="G73" s="160"/>
      <c r="H73" s="165"/>
      <c r="I73" s="166"/>
      <c r="J73" s="167"/>
      <c r="K73" s="51" t="s">
        <v>143</v>
      </c>
      <c r="L73" s="54">
        <f ca="1">(IF(B68&gt;1,(I68/(B68+2)),I68/4))</f>
        <v>1.75</v>
      </c>
    </row>
    <row r="74" spans="1:12" ht="15.75" x14ac:dyDescent="0.25">
      <c r="A74" s="83" t="s">
        <v>218</v>
      </c>
      <c r="B74" s="80" t="s">
        <v>219</v>
      </c>
      <c r="C74" s="59">
        <v>3</v>
      </c>
      <c r="D74" s="81">
        <f ca="1">((100/I68)*C74)/100</f>
        <v>0.4285714285714286</v>
      </c>
      <c r="E74" s="82"/>
      <c r="F74" s="160"/>
      <c r="G74" s="160"/>
      <c r="H74" s="165"/>
      <c r="I74" s="166"/>
      <c r="J74" s="167"/>
      <c r="K74" s="51" t="s">
        <v>144</v>
      </c>
      <c r="L74" s="54">
        <f ca="1">(IF(B68&gt;1,(I68/(B68+2)+L73),I68/4+L73))</f>
        <v>3.5</v>
      </c>
    </row>
    <row r="75" spans="1:12" ht="15.75" x14ac:dyDescent="0.25">
      <c r="A75" s="83" t="s">
        <v>220</v>
      </c>
      <c r="B75" s="80" t="s">
        <v>219</v>
      </c>
      <c r="C75" s="59">
        <v>0</v>
      </c>
      <c r="D75" s="81">
        <f ca="1">((100/I68)*C75)/100</f>
        <v>0</v>
      </c>
      <c r="E75" s="82"/>
      <c r="F75" s="160"/>
      <c r="G75" s="160"/>
      <c r="H75" s="165"/>
      <c r="I75" s="166"/>
      <c r="J75" s="167"/>
      <c r="K75" s="51" t="s">
        <v>221</v>
      </c>
      <c r="L75" s="54">
        <f>(IF(B68&gt;1,(I68/(B68+2)+L74),0))</f>
        <v>0</v>
      </c>
    </row>
    <row r="76" spans="1:12" ht="15.75" x14ac:dyDescent="0.25">
      <c r="A76" s="83" t="s">
        <v>222</v>
      </c>
      <c r="B76" s="80" t="s">
        <v>223</v>
      </c>
      <c r="C76" s="59">
        <v>0</v>
      </c>
      <c r="D76" s="81">
        <f ca="1">((100/(I68))*C76)/100</f>
        <v>0</v>
      </c>
      <c r="E76" s="82"/>
      <c r="F76" s="160"/>
      <c r="G76" s="160"/>
      <c r="H76" s="165"/>
      <c r="I76" s="166"/>
      <c r="J76" s="167"/>
      <c r="K76" s="51" t="s">
        <v>224</v>
      </c>
      <c r="L76" s="54">
        <f>(IF(B68&gt;2,(I68/(B68+2)+L75),0))</f>
        <v>0</v>
      </c>
    </row>
    <row r="77" spans="1:12" ht="15.75" x14ac:dyDescent="0.25">
      <c r="A77" s="83" t="s">
        <v>225</v>
      </c>
      <c r="B77" s="80" t="s">
        <v>225</v>
      </c>
      <c r="C77" s="59">
        <v>0</v>
      </c>
      <c r="D77" s="81">
        <f ca="1">((100/I68)*C77)/100</f>
        <v>0</v>
      </c>
      <c r="E77" s="82"/>
      <c r="F77" s="160"/>
      <c r="G77" s="160"/>
      <c r="H77" s="165"/>
      <c r="I77" s="166"/>
      <c r="J77" s="167"/>
      <c r="K77" s="51" t="s">
        <v>226</v>
      </c>
      <c r="L77" s="55">
        <f>(IF(B68&gt;3,(I68/(B68+2)+L76),0))</f>
        <v>0</v>
      </c>
    </row>
    <row r="78" spans="1:12" ht="15.75" x14ac:dyDescent="0.25">
      <c r="A78" s="83" t="s">
        <v>227</v>
      </c>
      <c r="B78" s="80"/>
      <c r="C78" s="59">
        <v>0</v>
      </c>
      <c r="D78" s="81">
        <f ca="1">((100/I68)*C78)/100</f>
        <v>0</v>
      </c>
      <c r="E78" s="82"/>
      <c r="F78" s="160"/>
      <c r="G78" s="160"/>
      <c r="H78" s="165"/>
      <c r="I78" s="166"/>
      <c r="J78" s="167"/>
      <c r="K78" s="51" t="s">
        <v>228</v>
      </c>
      <c r="L78" s="54">
        <f>(IF(B68&gt;4,(I68/(B68+2)+L77),0))</f>
        <v>0</v>
      </c>
    </row>
    <row r="79" spans="1:12" ht="15.75" x14ac:dyDescent="0.25">
      <c r="A79" s="83" t="s">
        <v>229</v>
      </c>
      <c r="B79" s="80" t="s">
        <v>229</v>
      </c>
      <c r="C79" s="59">
        <v>0</v>
      </c>
      <c r="D79" s="81">
        <f ca="1">((100/(I68))*C79)/100</f>
        <v>0</v>
      </c>
      <c r="E79" s="82"/>
      <c r="F79" s="160"/>
      <c r="G79" s="160"/>
      <c r="H79" s="165"/>
      <c r="I79" s="166"/>
      <c r="J79" s="167"/>
      <c r="K79" s="51" t="s">
        <v>145</v>
      </c>
      <c r="L79" s="54">
        <f ca="1">(IF(B68=1,(I68/(B68+3)+L74),IF(B68=0,(I68/4+L74),IF(B68&gt;1,0))))</f>
        <v>5.25</v>
      </c>
    </row>
    <row r="80" spans="1:12" ht="16.5" thickBot="1" x14ac:dyDescent="0.3">
      <c r="A80" s="174" t="s">
        <v>230</v>
      </c>
      <c r="B80" s="175"/>
      <c r="C80" s="61">
        <v>0</v>
      </c>
      <c r="D80" s="176">
        <f ca="1">((100/(I68))*C80)/100</f>
        <v>0</v>
      </c>
      <c r="E80" s="177"/>
      <c r="F80" s="161"/>
      <c r="G80" s="161"/>
      <c r="H80" s="168"/>
      <c r="I80" s="169"/>
      <c r="J80" s="170"/>
      <c r="K80" s="56" t="s">
        <v>146</v>
      </c>
      <c r="L80" s="57">
        <f ca="1">(IF(B68&gt;1.5,(I68/(B68+2)+L74+MAX(0,L75-L74)+MAX(0,L76-L75)+MAX(0,L77-L76)+MAX(0,L78-L77)+MAX(0,L79-L78)),IF(B68=1,(I68/(B68+3)+L79),IF(B68=0,I68/4+L79))))</f>
        <v>7</v>
      </c>
    </row>
    <row r="81" spans="1:12" ht="15.75" x14ac:dyDescent="0.25">
      <c r="A81" s="144" t="s">
        <v>207</v>
      </c>
      <c r="B81" s="145"/>
      <c r="C81" s="146" t="s">
        <v>232</v>
      </c>
      <c r="D81" s="147"/>
      <c r="E81" s="147"/>
      <c r="F81" s="147"/>
      <c r="G81" s="147"/>
      <c r="H81" s="147"/>
      <c r="I81" s="147"/>
      <c r="J81" s="148"/>
      <c r="K81" s="45" t="str">
        <f ca="1">(IF(F85&gt;99%,"All work completed. Please provide OC.",IF(F85&gt;89.8%,"Plinth, RCC, Brick, Plaster, Flooring, Painting work Completed. Finishing work is in process.",IF(F85&lt;94%,(IF(C85=0,"Work not yet Started.",IF(D85=25%,"Piling work in process",IF(D85=50%,"Excavation work in process",IF(D85=100%,"Excavation work Completed. ","0")))&amp;(IF(C86=0%,"",IF(C86=L87,"Footing work is process",IF(C86=L88,"Footing work Completed",IF(C86=L89,"1st Basement Completed",IF(C86=L90,"1st &amp; 2nd Basement Completed",IF(C86=L91,"1st to 3rd Basement Completed",IF(C86=L92,"1st to 4th Basement Completed",IF(C86=L93,"Plinth work is process",IF(C86=L94,"Plinth work completed","0")))))))))))&amp;(IF(C87=(D82+G82+I82),", RCC Slab",IF(C87&gt;0,", RCC upto "&amp;C87&amp;" Slab",""))&amp;(IF(C88=I82,", Brickwork",IF(C88&gt;0,", Brickwork upto "&amp;C88&amp;" Floor",""))&amp;(IF(C89=I82,", Internal Plaster",IF(C89&gt;0,", Internal Plaster upto "&amp;C89&amp;" Floor",""))&amp;(IF(C90=I82,", External Plaster",IF(C90&gt;0,", External Plaster upto "&amp;C90&amp;" Floor",""))&amp;(IF(C91=I82,", Flooring",IF(C91&gt;0,", Flooring upto "&amp;C91&amp;" Floor",""))&amp;(IF(C92=I82,", Painting",IF(C92&gt;0,", Painting upto "&amp;C92&amp;" Floor",""))&amp;(IF(C93&gt;0,", Finishing upto "&amp;C93&amp;" Floor","")&amp;(IF(C87&gt;0.5," Completed",""))))))))))))))</f>
        <v>Excavation work Completed. Plinth work completed, RCC upto 5 Slab, Brickwork upto 1 Floor Completed</v>
      </c>
      <c r="L81" s="46"/>
    </row>
    <row r="82" spans="1:12" ht="15.75" x14ac:dyDescent="0.25">
      <c r="A82" s="47" t="s">
        <v>117</v>
      </c>
      <c r="B82" s="48">
        <v>0</v>
      </c>
      <c r="C82" s="48" t="s">
        <v>119</v>
      </c>
      <c r="D82" s="48">
        <v>1</v>
      </c>
      <c r="E82" s="149" t="s">
        <v>118</v>
      </c>
      <c r="F82" s="150"/>
      <c r="G82" s="48">
        <v>0</v>
      </c>
      <c r="H82" s="48" t="s">
        <v>208</v>
      </c>
      <c r="I82" s="149">
        <f ca="1">--TRIM(RIGHT(SUBSTITUTE(LEFT(C81,_xlfn.AGGREGATE(16,6,FIND({0,1,2,3,4,5,6,7,8,9},C81,ROW(INDIRECT("1:"&amp;LEN(C81)))),1))," ",REPT(" ",LEN(C81))),LEN(C81)))</f>
        <v>7</v>
      </c>
      <c r="J82" s="151"/>
      <c r="K82" s="49"/>
      <c r="L82" s="50"/>
    </row>
    <row r="83" spans="1:12" ht="32.1" customHeight="1" x14ac:dyDescent="0.25">
      <c r="A83" s="152" t="s">
        <v>209</v>
      </c>
      <c r="B83" s="153"/>
      <c r="C83" s="154" t="str">
        <f ca="1">K81</f>
        <v>Excavation work Completed. Plinth work completed, RCC upto 5 Slab, Brickwork upto 1 Floor Completed</v>
      </c>
      <c r="D83" s="155"/>
      <c r="E83" s="155"/>
      <c r="F83" s="155"/>
      <c r="G83" s="155"/>
      <c r="H83" s="155"/>
      <c r="I83" s="155"/>
      <c r="J83" s="156"/>
      <c r="K83" s="49" t="s">
        <v>210</v>
      </c>
      <c r="L83" s="50"/>
    </row>
    <row r="84" spans="1:12" ht="15.75" x14ac:dyDescent="0.25">
      <c r="A84" s="157" t="s">
        <v>29</v>
      </c>
      <c r="B84" s="158"/>
      <c r="C84" s="58" t="s">
        <v>211</v>
      </c>
      <c r="D84" s="80" t="s">
        <v>212</v>
      </c>
      <c r="E84" s="80"/>
      <c r="F84" s="80" t="s">
        <v>213</v>
      </c>
      <c r="G84" s="80"/>
      <c r="H84" s="80" t="s">
        <v>214</v>
      </c>
      <c r="I84" s="80"/>
      <c r="J84" s="159"/>
      <c r="K84" s="51" t="s">
        <v>215</v>
      </c>
      <c r="L84" s="52">
        <f ca="1">I82*25%</f>
        <v>1.75</v>
      </c>
    </row>
    <row r="85" spans="1:12" ht="15.75" x14ac:dyDescent="0.25">
      <c r="A85" s="83" t="s">
        <v>216</v>
      </c>
      <c r="B85" s="80"/>
      <c r="C85" s="59">
        <f ca="1">L86</f>
        <v>7</v>
      </c>
      <c r="D85" s="81">
        <f ca="1">((100/I82)*C85)/100</f>
        <v>1</v>
      </c>
      <c r="E85" s="82"/>
      <c r="F85" s="160">
        <f ca="1">(((C86/I82*10)+(40/(D82+G82+I82)*C87)+(7.5/(I82)*C88)+(7.5/(I82)*C89)+(10/I82*C90)+(10/I82*C91)+(5/I82*C92)+(5/I82*C93)+(5/I82*C94))/100)</f>
        <v>0.36071428571428571</v>
      </c>
      <c r="G85" s="160"/>
      <c r="H85" s="162">
        <f ca="1">((((C85/I82)*20)+((C86/I82)*25)+(30/(I82+G82+D82)*C87)+(5/I82*C88)+(5/I82*C89)+(5/I82*C90)+(5/I82*C91)+(0/I82*C92)+(0/I82*C93)+(5/I82*C94))/100)</f>
        <v>0.64464285714285707</v>
      </c>
      <c r="I85" s="163"/>
      <c r="J85" s="164"/>
      <c r="K85" s="51" t="s">
        <v>139</v>
      </c>
      <c r="L85" s="53">
        <f ca="1">I82*50%</f>
        <v>3.5</v>
      </c>
    </row>
    <row r="86" spans="1:12" ht="15.75" x14ac:dyDescent="0.25">
      <c r="A86" s="83" t="s">
        <v>30</v>
      </c>
      <c r="B86" s="80"/>
      <c r="C86" s="60">
        <f ca="1">L94</f>
        <v>7</v>
      </c>
      <c r="D86" s="81">
        <f ca="1">((100/I82)*C86)/100</f>
        <v>1</v>
      </c>
      <c r="E86" s="82"/>
      <c r="F86" s="160"/>
      <c r="G86" s="160"/>
      <c r="H86" s="165"/>
      <c r="I86" s="166"/>
      <c r="J86" s="167"/>
      <c r="K86" s="51" t="s">
        <v>142</v>
      </c>
      <c r="L86" s="53">
        <f ca="1">I82</f>
        <v>7</v>
      </c>
    </row>
    <row r="87" spans="1:12" ht="15.75" x14ac:dyDescent="0.25">
      <c r="A87" s="171" t="s">
        <v>217</v>
      </c>
      <c r="B87" s="172"/>
      <c r="C87" s="60">
        <v>5</v>
      </c>
      <c r="D87" s="81">
        <f ca="1">((100/(D82+G82+I82))*C87)/100</f>
        <v>0.625</v>
      </c>
      <c r="E87" s="82"/>
      <c r="F87" s="160"/>
      <c r="G87" s="160"/>
      <c r="H87" s="165"/>
      <c r="I87" s="166"/>
      <c r="J87" s="167"/>
      <c r="K87" s="51" t="s">
        <v>143</v>
      </c>
      <c r="L87" s="54">
        <f ca="1">(IF(B82&gt;1,(I82/(B82+2)),I82/4))</f>
        <v>1.75</v>
      </c>
    </row>
    <row r="88" spans="1:12" ht="15.75" x14ac:dyDescent="0.25">
      <c r="A88" s="83" t="s">
        <v>218</v>
      </c>
      <c r="B88" s="80" t="s">
        <v>219</v>
      </c>
      <c r="C88" s="59">
        <v>1</v>
      </c>
      <c r="D88" s="81">
        <f ca="1">((100/I82)*C88)/100</f>
        <v>0.14285714285714288</v>
      </c>
      <c r="E88" s="82"/>
      <c r="F88" s="160"/>
      <c r="G88" s="160"/>
      <c r="H88" s="165"/>
      <c r="I88" s="166"/>
      <c r="J88" s="167"/>
      <c r="K88" s="51" t="s">
        <v>144</v>
      </c>
      <c r="L88" s="54">
        <f ca="1">(IF(B82&gt;1,(I82/(B82+2)+L87),I82/4+L87))</f>
        <v>3.5</v>
      </c>
    </row>
    <row r="89" spans="1:12" ht="15.75" x14ac:dyDescent="0.25">
      <c r="A89" s="83" t="s">
        <v>220</v>
      </c>
      <c r="B89" s="80" t="s">
        <v>219</v>
      </c>
      <c r="C89" s="59">
        <v>0</v>
      </c>
      <c r="D89" s="81">
        <f ca="1">((100/I82)*C89)/100</f>
        <v>0</v>
      </c>
      <c r="E89" s="82"/>
      <c r="F89" s="160"/>
      <c r="G89" s="160"/>
      <c r="H89" s="165"/>
      <c r="I89" s="166"/>
      <c r="J89" s="167"/>
      <c r="K89" s="51" t="s">
        <v>221</v>
      </c>
      <c r="L89" s="54">
        <f>(IF(B82&gt;1,(I82/(B82+2)+L88),0))</f>
        <v>0</v>
      </c>
    </row>
    <row r="90" spans="1:12" ht="15.75" x14ac:dyDescent="0.25">
      <c r="A90" s="83" t="s">
        <v>222</v>
      </c>
      <c r="B90" s="80" t="s">
        <v>223</v>
      </c>
      <c r="C90" s="59">
        <v>0</v>
      </c>
      <c r="D90" s="81">
        <f ca="1">((100/(I82))*C90)/100</f>
        <v>0</v>
      </c>
      <c r="E90" s="82"/>
      <c r="F90" s="160"/>
      <c r="G90" s="160"/>
      <c r="H90" s="165"/>
      <c r="I90" s="166"/>
      <c r="J90" s="167"/>
      <c r="K90" s="51" t="s">
        <v>224</v>
      </c>
      <c r="L90" s="54">
        <f>(IF(B82&gt;2,(I82/(B82+2)+L89),0))</f>
        <v>0</v>
      </c>
    </row>
    <row r="91" spans="1:12" ht="15.75" x14ac:dyDescent="0.25">
      <c r="A91" s="83" t="s">
        <v>225</v>
      </c>
      <c r="B91" s="80" t="s">
        <v>225</v>
      </c>
      <c r="C91" s="59">
        <v>0</v>
      </c>
      <c r="D91" s="81">
        <f ca="1">((100/I82)*C91)/100</f>
        <v>0</v>
      </c>
      <c r="E91" s="82"/>
      <c r="F91" s="160"/>
      <c r="G91" s="160"/>
      <c r="H91" s="165"/>
      <c r="I91" s="166"/>
      <c r="J91" s="167"/>
      <c r="K91" s="51" t="s">
        <v>226</v>
      </c>
      <c r="L91" s="55">
        <f>(IF(B82&gt;3,(I82/(B82+2)+L90),0))</f>
        <v>0</v>
      </c>
    </row>
    <row r="92" spans="1:12" ht="15.75" x14ac:dyDescent="0.25">
      <c r="A92" s="83" t="s">
        <v>227</v>
      </c>
      <c r="B92" s="80"/>
      <c r="C92" s="59">
        <v>0</v>
      </c>
      <c r="D92" s="81">
        <f ca="1">((100/I82)*C92)/100</f>
        <v>0</v>
      </c>
      <c r="E92" s="82"/>
      <c r="F92" s="160"/>
      <c r="G92" s="160"/>
      <c r="H92" s="165"/>
      <c r="I92" s="166"/>
      <c r="J92" s="167"/>
      <c r="K92" s="51" t="s">
        <v>228</v>
      </c>
      <c r="L92" s="54">
        <f>(IF(B82&gt;4,(I82/(B82+2)+L91),0))</f>
        <v>0</v>
      </c>
    </row>
    <row r="93" spans="1:12" ht="15.75" x14ac:dyDescent="0.25">
      <c r="A93" s="83" t="s">
        <v>229</v>
      </c>
      <c r="B93" s="80" t="s">
        <v>229</v>
      </c>
      <c r="C93" s="59">
        <v>0</v>
      </c>
      <c r="D93" s="81">
        <f ca="1">((100/(I82))*C93)/100</f>
        <v>0</v>
      </c>
      <c r="E93" s="82"/>
      <c r="F93" s="160"/>
      <c r="G93" s="160"/>
      <c r="H93" s="165"/>
      <c r="I93" s="166"/>
      <c r="J93" s="167"/>
      <c r="K93" s="51" t="s">
        <v>145</v>
      </c>
      <c r="L93" s="54">
        <f ca="1">(IF(B82=1,(I82/(B82+3)+L88),IF(B82=0,(I82/4+L88),IF(B82&gt;1,0))))</f>
        <v>5.25</v>
      </c>
    </row>
    <row r="94" spans="1:12" ht="16.5" thickBot="1" x14ac:dyDescent="0.3">
      <c r="A94" s="174" t="s">
        <v>230</v>
      </c>
      <c r="B94" s="175"/>
      <c r="C94" s="61">
        <v>0</v>
      </c>
      <c r="D94" s="176">
        <f ca="1">((100/(I82))*C94)/100</f>
        <v>0</v>
      </c>
      <c r="E94" s="177"/>
      <c r="F94" s="161"/>
      <c r="G94" s="161"/>
      <c r="H94" s="168"/>
      <c r="I94" s="169"/>
      <c r="J94" s="170"/>
      <c r="K94" s="56" t="s">
        <v>146</v>
      </c>
      <c r="L94" s="57">
        <f ca="1">(IF(B82&gt;1.5,(I82/(B82+2)+L88+MAX(0,L89-L88)+MAX(0,L90-L89)+MAX(0,L91-L90)+MAX(0,L92-L91)+MAX(0,L93-L92)),IF(B82=1,(I82/(B82+3)+L93),IF(B82=0,I82/4+L93))))</f>
        <v>7</v>
      </c>
    </row>
    <row r="95" spans="1:12" ht="15.75" x14ac:dyDescent="0.25">
      <c r="A95" s="144" t="s">
        <v>207</v>
      </c>
      <c r="B95" s="145"/>
      <c r="C95" s="146" t="s">
        <v>233</v>
      </c>
      <c r="D95" s="147"/>
      <c r="E95" s="147"/>
      <c r="F95" s="147"/>
      <c r="G95" s="147"/>
      <c r="H95" s="147"/>
      <c r="I95" s="147"/>
      <c r="J95" s="148"/>
      <c r="K95" s="45" t="str">
        <f ca="1">(IF(F99&gt;99%,"All work completed. Please provide OC.",IF(F99&gt;89.8%,"Plinth, RCC, Brick, Plaster, Flooring, Painting work Completed. Finishing work is in process.",IF(F99&lt;94%,(IF(C99=0,"Work not yet Started.",IF(D99=25%,"Piling work in process",IF(D99=50%,"Excavation work in process",IF(D99=100%,"Excavation work Completed. ","0")))&amp;(IF(C100=0%,"",IF(C100=L101,"Footing work is process",IF(C100=L102,"Footing work Completed",IF(C100=L103,"1st Basement Completed",IF(C100=L104,"1st &amp; 2nd Basement Completed",IF(C100=L105,"1st to 3rd Basement Completed",IF(C100=L106,"1st to 4th Basement Completed",IF(C100=L107,"Plinth work is process",IF(C100=L108,"Plinth work completed","0")))))))))))&amp;(IF(C101=(D96+G96+I96),", RCC Slab",IF(C101&gt;0,", RCC upto "&amp;C101&amp;" Slab",""))&amp;(IF(C102=I96,", Brickwork",IF(C102&gt;0,", Brickwork upto "&amp;C102&amp;" Floor",""))&amp;(IF(C103=I96,", Internal Plaster",IF(C103&gt;0,", Internal Plaster upto "&amp;C103&amp;" Floor",""))&amp;(IF(C104=I96,", External Plaster",IF(C104&gt;0,", External Plaster upto "&amp;C104&amp;" Floor",""))&amp;(IF(C105=I96,", Flooring",IF(C105&gt;0,", Flooring upto "&amp;C105&amp;" Floor",""))&amp;(IF(C106=I96,", Painting",IF(C106&gt;0,", Painting upto "&amp;C106&amp;" Floor",""))&amp;(IF(C107&gt;0,", Finishing upto "&amp;C107&amp;" Floor","")&amp;(IF(C101&gt;0.5," Completed",""))))))))))))))</f>
        <v>Excavation work Completed. Plinth work completed, RCC upto 6 Slab, Brickwork upto 2 Floor Completed</v>
      </c>
      <c r="L95" s="46"/>
    </row>
    <row r="96" spans="1:12" ht="15.75" x14ac:dyDescent="0.25">
      <c r="A96" s="47" t="s">
        <v>117</v>
      </c>
      <c r="B96" s="48">
        <v>0</v>
      </c>
      <c r="C96" s="48" t="s">
        <v>119</v>
      </c>
      <c r="D96" s="48">
        <v>1</v>
      </c>
      <c r="E96" s="149" t="s">
        <v>118</v>
      </c>
      <c r="F96" s="150"/>
      <c r="G96" s="48">
        <v>0</v>
      </c>
      <c r="H96" s="48" t="s">
        <v>208</v>
      </c>
      <c r="I96" s="149">
        <f ca="1">--TRIM(RIGHT(SUBSTITUTE(LEFT(C95,_xlfn.AGGREGATE(16,6,FIND({0,1,2,3,4,5,6,7,8,9},C95,ROW(INDIRECT("1:"&amp;LEN(C95)))),1))," ",REPT(" ",LEN(C95))),LEN(C95)))</f>
        <v>7</v>
      </c>
      <c r="J96" s="151"/>
      <c r="K96" s="49"/>
      <c r="L96" s="50"/>
    </row>
    <row r="97" spans="1:12" ht="32.1" customHeight="1" x14ac:dyDescent="0.25">
      <c r="A97" s="152" t="s">
        <v>209</v>
      </c>
      <c r="B97" s="153"/>
      <c r="C97" s="154" t="str">
        <f ca="1">K95</f>
        <v>Excavation work Completed. Plinth work completed, RCC upto 6 Slab, Brickwork upto 2 Floor Completed</v>
      </c>
      <c r="D97" s="155"/>
      <c r="E97" s="155"/>
      <c r="F97" s="155"/>
      <c r="G97" s="155"/>
      <c r="H97" s="155"/>
      <c r="I97" s="155"/>
      <c r="J97" s="156"/>
      <c r="K97" s="49" t="s">
        <v>210</v>
      </c>
      <c r="L97" s="50"/>
    </row>
    <row r="98" spans="1:12" ht="15.75" x14ac:dyDescent="0.25">
      <c r="A98" s="157" t="s">
        <v>29</v>
      </c>
      <c r="B98" s="158"/>
      <c r="C98" s="58" t="s">
        <v>211</v>
      </c>
      <c r="D98" s="80" t="s">
        <v>212</v>
      </c>
      <c r="E98" s="80"/>
      <c r="F98" s="80" t="s">
        <v>213</v>
      </c>
      <c r="G98" s="80"/>
      <c r="H98" s="80" t="s">
        <v>214</v>
      </c>
      <c r="I98" s="80"/>
      <c r="J98" s="159"/>
      <c r="K98" s="51" t="s">
        <v>215</v>
      </c>
      <c r="L98" s="52">
        <f ca="1">I96*25%</f>
        <v>1.75</v>
      </c>
    </row>
    <row r="99" spans="1:12" ht="15.75" x14ac:dyDescent="0.25">
      <c r="A99" s="83" t="s">
        <v>216</v>
      </c>
      <c r="B99" s="80"/>
      <c r="C99" s="59">
        <f ca="1">L100</f>
        <v>7</v>
      </c>
      <c r="D99" s="81">
        <f ca="1">((100/I96)*C99)/100</f>
        <v>1</v>
      </c>
      <c r="E99" s="82"/>
      <c r="F99" s="160">
        <f ca="1">(((C100/I96*10)+(40/(D96+G96+I96)*C101)+(7.5/(I96)*C102)+(7.5/(I96)*C103)+(10/I96*C104)+(10/I96*C105)+(5/I96*C106)+(5/I96*C107)+(5/I96*C108))/100)</f>
        <v>0.42142857142857149</v>
      </c>
      <c r="G99" s="160"/>
      <c r="H99" s="162">
        <f ca="1">((((C99/I96)*20)+((C100/I96)*25)+(30/(I96+G96+D96)*C101)+(5/I96*C102)+(5/I96*C103)+(5/I96*C104)+(5/I96*C105)+(0/I96*C106)+(0/I96*C107)+(5/I96*C108))/100)</f>
        <v>0.68928571428571428</v>
      </c>
      <c r="I99" s="163"/>
      <c r="J99" s="164"/>
      <c r="K99" s="51" t="s">
        <v>139</v>
      </c>
      <c r="L99" s="53">
        <f ca="1">I96*50%</f>
        <v>3.5</v>
      </c>
    </row>
    <row r="100" spans="1:12" ht="15.75" x14ac:dyDescent="0.25">
      <c r="A100" s="83" t="s">
        <v>30</v>
      </c>
      <c r="B100" s="80"/>
      <c r="C100" s="60">
        <f ca="1">L108</f>
        <v>7</v>
      </c>
      <c r="D100" s="81">
        <f ca="1">((100/I96)*C100)/100</f>
        <v>1</v>
      </c>
      <c r="E100" s="82"/>
      <c r="F100" s="160"/>
      <c r="G100" s="160"/>
      <c r="H100" s="165"/>
      <c r="I100" s="166"/>
      <c r="J100" s="167"/>
      <c r="K100" s="51" t="s">
        <v>142</v>
      </c>
      <c r="L100" s="53">
        <f ca="1">I96</f>
        <v>7</v>
      </c>
    </row>
    <row r="101" spans="1:12" ht="15.75" x14ac:dyDescent="0.25">
      <c r="A101" s="171" t="s">
        <v>217</v>
      </c>
      <c r="B101" s="172"/>
      <c r="C101" s="60">
        <v>6</v>
      </c>
      <c r="D101" s="81">
        <f ca="1">((100/(D96+G96+I96))*C101)/100</f>
        <v>0.75</v>
      </c>
      <c r="E101" s="82"/>
      <c r="F101" s="160"/>
      <c r="G101" s="160"/>
      <c r="H101" s="165"/>
      <c r="I101" s="166"/>
      <c r="J101" s="167"/>
      <c r="K101" s="51" t="s">
        <v>143</v>
      </c>
      <c r="L101" s="54">
        <f ca="1">(IF(B96&gt;1,(I96/(B96+2)),I96/4))</f>
        <v>1.75</v>
      </c>
    </row>
    <row r="102" spans="1:12" ht="15.75" x14ac:dyDescent="0.25">
      <c r="A102" s="83" t="s">
        <v>218</v>
      </c>
      <c r="B102" s="80" t="s">
        <v>219</v>
      </c>
      <c r="C102" s="59">
        <v>2</v>
      </c>
      <c r="D102" s="81">
        <f ca="1">((100/I96)*C102)/100</f>
        <v>0.28571428571428575</v>
      </c>
      <c r="E102" s="82"/>
      <c r="F102" s="160"/>
      <c r="G102" s="160"/>
      <c r="H102" s="165"/>
      <c r="I102" s="166"/>
      <c r="J102" s="167"/>
      <c r="K102" s="51" t="s">
        <v>144</v>
      </c>
      <c r="L102" s="54">
        <f ca="1">(IF(B96&gt;1,(I96/(B96+2)+L101),I96/4+L101))</f>
        <v>3.5</v>
      </c>
    </row>
    <row r="103" spans="1:12" ht="15.75" x14ac:dyDescent="0.25">
      <c r="A103" s="83" t="s">
        <v>220</v>
      </c>
      <c r="B103" s="80" t="s">
        <v>219</v>
      </c>
      <c r="C103" s="59">
        <v>0</v>
      </c>
      <c r="D103" s="81">
        <f ca="1">((100/I96)*C103)/100</f>
        <v>0</v>
      </c>
      <c r="E103" s="82"/>
      <c r="F103" s="160"/>
      <c r="G103" s="160"/>
      <c r="H103" s="165"/>
      <c r="I103" s="166"/>
      <c r="J103" s="167"/>
      <c r="K103" s="51" t="s">
        <v>221</v>
      </c>
      <c r="L103" s="54">
        <f>(IF(B96&gt;1,(I96/(B96+2)+L102),0))</f>
        <v>0</v>
      </c>
    </row>
    <row r="104" spans="1:12" ht="15.75" x14ac:dyDescent="0.25">
      <c r="A104" s="83" t="s">
        <v>222</v>
      </c>
      <c r="B104" s="80" t="s">
        <v>223</v>
      </c>
      <c r="C104" s="59">
        <v>0</v>
      </c>
      <c r="D104" s="81">
        <f ca="1">((100/(I96))*C104)/100</f>
        <v>0</v>
      </c>
      <c r="E104" s="82"/>
      <c r="F104" s="160"/>
      <c r="G104" s="160"/>
      <c r="H104" s="165"/>
      <c r="I104" s="166"/>
      <c r="J104" s="167"/>
      <c r="K104" s="51" t="s">
        <v>224</v>
      </c>
      <c r="L104" s="54">
        <f>(IF(B96&gt;2,(I96/(B96+2)+L103),0))</f>
        <v>0</v>
      </c>
    </row>
    <row r="105" spans="1:12" ht="15.75" x14ac:dyDescent="0.25">
      <c r="A105" s="83" t="s">
        <v>225</v>
      </c>
      <c r="B105" s="80" t="s">
        <v>225</v>
      </c>
      <c r="C105" s="59">
        <v>0</v>
      </c>
      <c r="D105" s="81">
        <f ca="1">((100/I96)*C105)/100</f>
        <v>0</v>
      </c>
      <c r="E105" s="82"/>
      <c r="F105" s="160"/>
      <c r="G105" s="160"/>
      <c r="H105" s="165"/>
      <c r="I105" s="166"/>
      <c r="J105" s="167"/>
      <c r="K105" s="51" t="s">
        <v>226</v>
      </c>
      <c r="L105" s="55">
        <f>(IF(B96&gt;3,(I96/(B96+2)+L104),0))</f>
        <v>0</v>
      </c>
    </row>
    <row r="106" spans="1:12" ht="15.75" x14ac:dyDescent="0.25">
      <c r="A106" s="83" t="s">
        <v>227</v>
      </c>
      <c r="B106" s="80"/>
      <c r="C106" s="59">
        <v>0</v>
      </c>
      <c r="D106" s="81">
        <f ca="1">((100/I96)*C106)/100</f>
        <v>0</v>
      </c>
      <c r="E106" s="82"/>
      <c r="F106" s="160"/>
      <c r="G106" s="160"/>
      <c r="H106" s="165"/>
      <c r="I106" s="166"/>
      <c r="J106" s="167"/>
      <c r="K106" s="51" t="s">
        <v>228</v>
      </c>
      <c r="L106" s="54">
        <f>(IF(B96&gt;4,(I96/(B96+2)+L105),0))</f>
        <v>0</v>
      </c>
    </row>
    <row r="107" spans="1:12" ht="15.75" x14ac:dyDescent="0.25">
      <c r="A107" s="83" t="s">
        <v>229</v>
      </c>
      <c r="B107" s="80" t="s">
        <v>229</v>
      </c>
      <c r="C107" s="59">
        <v>0</v>
      </c>
      <c r="D107" s="81">
        <f ca="1">((100/(I96))*C107)/100</f>
        <v>0</v>
      </c>
      <c r="E107" s="82"/>
      <c r="F107" s="160"/>
      <c r="G107" s="160"/>
      <c r="H107" s="165"/>
      <c r="I107" s="166"/>
      <c r="J107" s="167"/>
      <c r="K107" s="51" t="s">
        <v>145</v>
      </c>
      <c r="L107" s="54">
        <f ca="1">(IF(B96=1,(I96/(B96+3)+L102),IF(B96=0,(I96/4+L102),IF(B96&gt;1,0))))</f>
        <v>5.25</v>
      </c>
    </row>
    <row r="108" spans="1:12" ht="16.5" thickBot="1" x14ac:dyDescent="0.3">
      <c r="A108" s="174" t="s">
        <v>230</v>
      </c>
      <c r="B108" s="175"/>
      <c r="C108" s="61">
        <v>0</v>
      </c>
      <c r="D108" s="176">
        <f ca="1">((100/(I96))*C108)/100</f>
        <v>0</v>
      </c>
      <c r="E108" s="177"/>
      <c r="F108" s="161"/>
      <c r="G108" s="161"/>
      <c r="H108" s="168"/>
      <c r="I108" s="169"/>
      <c r="J108" s="170"/>
      <c r="K108" s="56" t="s">
        <v>146</v>
      </c>
      <c r="L108" s="57">
        <f ca="1">(IF(B96&gt;1.5,(I96/(B96+2)+L102+MAX(0,L103-L102)+MAX(0,L104-L103)+MAX(0,L105-L104)+MAX(0,L106-L105)+MAX(0,L107-L106)),IF(B96=1,(I96/(B96+3)+L107),IF(B96=0,I96/4+L107))))</f>
        <v>7</v>
      </c>
    </row>
    <row r="109" spans="1:12" ht="15.75" x14ac:dyDescent="0.25">
      <c r="A109" s="144" t="s">
        <v>207</v>
      </c>
      <c r="B109" s="145"/>
      <c r="C109" s="146" t="s">
        <v>234</v>
      </c>
      <c r="D109" s="147"/>
      <c r="E109" s="147"/>
      <c r="F109" s="147"/>
      <c r="G109" s="147"/>
      <c r="H109" s="147"/>
      <c r="I109" s="147"/>
      <c r="J109" s="148"/>
      <c r="K109" s="45" t="str">
        <f ca="1">(IF(F113&gt;99%,"All work completed. Please provide OC.",IF(F113&gt;89.8%,"Plinth, RCC, Brick, Plaster, Flooring, Painting work Completed. Finishing work is in process.",IF(F113&lt;94%,(IF(C113=0,"Work not yet Started.",IF(D113=25%,"Piling work in process",IF(D113=50%,"Excavation work in process",IF(D113=100%,"Excavation work Completed. ","0")))&amp;(IF(C114=0%,"",IF(C114=L115,"Footing work is process",IF(C114=L116,"Footing work Completed",IF(C114=L117,"1st Basement Completed",IF(C114=L118,"1st &amp; 2nd Basement Completed",IF(C114=L119,"1st to 3rd Basement Completed",IF(C114=L120,"1st to 4th Basement Completed",IF(C114=L121,"Plinth work is process",IF(C114=L122,"Plinth work completed","0")))))))))))&amp;(IF(C115=(D110+G110+I110),", RCC Slab",IF(C115&gt;0,", RCC upto "&amp;C115&amp;" Slab",""))&amp;(IF(C116=I110,", Brickwork",IF(C116&gt;0,", Brickwork upto "&amp;C116&amp;" Floor",""))&amp;(IF(C117=I110,", Internal Plaster",IF(C117&gt;0,", Internal Plaster upto "&amp;C117&amp;" Floor",""))&amp;(IF(C118=I110,", External Plaster",IF(C118&gt;0,", External Plaster upto "&amp;C118&amp;" Floor",""))&amp;(IF(C119=I110,", Flooring",IF(C119&gt;0,", Flooring upto "&amp;C119&amp;" Floor",""))&amp;(IF(C120=I110,", Painting",IF(C120&gt;0,", Painting upto "&amp;C120&amp;" Floor",""))&amp;(IF(C121&gt;0,", Finishing upto "&amp;C121&amp;" Floor","")&amp;(IF(C115&gt;0.5," Completed",""))))))))))))))</f>
        <v>Work not yet Started.</v>
      </c>
      <c r="L109" s="46"/>
    </row>
    <row r="110" spans="1:12" ht="15.75" x14ac:dyDescent="0.25">
      <c r="A110" s="47" t="s">
        <v>117</v>
      </c>
      <c r="B110" s="48">
        <v>0</v>
      </c>
      <c r="C110" s="48" t="s">
        <v>119</v>
      </c>
      <c r="D110" s="48">
        <v>1</v>
      </c>
      <c r="E110" s="149" t="s">
        <v>118</v>
      </c>
      <c r="F110" s="150"/>
      <c r="G110" s="48">
        <v>0</v>
      </c>
      <c r="H110" s="48" t="s">
        <v>208</v>
      </c>
      <c r="I110" s="149">
        <f ca="1">--TRIM(RIGHT(SUBSTITUTE(LEFT(C109,_xlfn.AGGREGATE(16,6,FIND({0,1,2,3,4,5,6,7,8,9},C109,ROW(INDIRECT("1:"&amp;LEN(C109)))),1))," ",REPT(" ",LEN(C109))),LEN(C109)))</f>
        <v>7</v>
      </c>
      <c r="J110" s="151"/>
      <c r="K110" s="49"/>
      <c r="L110" s="50"/>
    </row>
    <row r="111" spans="1:12" ht="15.75" x14ac:dyDescent="0.25">
      <c r="A111" s="152" t="s">
        <v>209</v>
      </c>
      <c r="B111" s="153"/>
      <c r="C111" s="154" t="str">
        <f ca="1">K109</f>
        <v>Work not yet Started.</v>
      </c>
      <c r="D111" s="155"/>
      <c r="E111" s="155"/>
      <c r="F111" s="155"/>
      <c r="G111" s="155"/>
      <c r="H111" s="155"/>
      <c r="I111" s="155"/>
      <c r="J111" s="156"/>
      <c r="K111" s="49" t="s">
        <v>210</v>
      </c>
      <c r="L111" s="50"/>
    </row>
    <row r="112" spans="1:12" ht="15.75" x14ac:dyDescent="0.25">
      <c r="A112" s="157" t="s">
        <v>29</v>
      </c>
      <c r="B112" s="158"/>
      <c r="C112" s="58" t="s">
        <v>211</v>
      </c>
      <c r="D112" s="80" t="s">
        <v>212</v>
      </c>
      <c r="E112" s="80"/>
      <c r="F112" s="80" t="s">
        <v>213</v>
      </c>
      <c r="G112" s="80"/>
      <c r="H112" s="80" t="s">
        <v>214</v>
      </c>
      <c r="I112" s="80"/>
      <c r="J112" s="159"/>
      <c r="K112" s="51" t="s">
        <v>215</v>
      </c>
      <c r="L112" s="52">
        <f ca="1">I110*25%</f>
        <v>1.75</v>
      </c>
    </row>
    <row r="113" spans="1:12" ht="15.75" x14ac:dyDescent="0.25">
      <c r="A113" s="83" t="s">
        <v>216</v>
      </c>
      <c r="B113" s="80"/>
      <c r="C113" s="59">
        <v>0</v>
      </c>
      <c r="D113" s="81">
        <f ca="1">((100/I110)*C113)/100</f>
        <v>0</v>
      </c>
      <c r="E113" s="82"/>
      <c r="F113" s="160">
        <f ca="1">(((C114/I110*10)+(40/(D110+G110+I110)*C115)+(7.5/(I110)*C116)+(7.5/(I110)*C117)+(10/I110*C118)+(10/I110*C119)+(5/I110*C120)+(5/I110*C121)+(5/I110*C122))/100)</f>
        <v>0</v>
      </c>
      <c r="G113" s="160"/>
      <c r="H113" s="162">
        <f ca="1">((((C113/I110)*20)+((C114/I110)*25)+(30/(I110+G110+D110)*C115)+(5/I110*C116)+(5/I110*C117)+(5/I110*C118)+(5/I110*C119)+(0/I110*C120)+(0/I110*C121)+(5/I110*C122))/100)</f>
        <v>0</v>
      </c>
      <c r="I113" s="163"/>
      <c r="J113" s="164"/>
      <c r="K113" s="51" t="s">
        <v>139</v>
      </c>
      <c r="L113" s="53">
        <f ca="1">I110*50%</f>
        <v>3.5</v>
      </c>
    </row>
    <row r="114" spans="1:12" ht="15.75" x14ac:dyDescent="0.25">
      <c r="A114" s="83" t="s">
        <v>30</v>
      </c>
      <c r="B114" s="80"/>
      <c r="C114" s="60">
        <v>0</v>
      </c>
      <c r="D114" s="81">
        <f ca="1">((100/I110)*C114)/100</f>
        <v>0</v>
      </c>
      <c r="E114" s="82"/>
      <c r="F114" s="160"/>
      <c r="G114" s="160"/>
      <c r="H114" s="165"/>
      <c r="I114" s="166"/>
      <c r="J114" s="167"/>
      <c r="K114" s="51" t="s">
        <v>142</v>
      </c>
      <c r="L114" s="53">
        <f ca="1">I110</f>
        <v>7</v>
      </c>
    </row>
    <row r="115" spans="1:12" ht="15.75" x14ac:dyDescent="0.25">
      <c r="A115" s="83" t="s">
        <v>217</v>
      </c>
      <c r="B115" s="80"/>
      <c r="C115" s="60">
        <v>0</v>
      </c>
      <c r="D115" s="81">
        <f ca="1">((100/(D110+G110+I110))*C115)/100</f>
        <v>0</v>
      </c>
      <c r="E115" s="82"/>
      <c r="F115" s="160"/>
      <c r="G115" s="160"/>
      <c r="H115" s="165"/>
      <c r="I115" s="166"/>
      <c r="J115" s="167"/>
      <c r="K115" s="51" t="s">
        <v>143</v>
      </c>
      <c r="L115" s="54">
        <f ca="1">(IF(B110&gt;1,(I110/(B110+2)),I110/4))</f>
        <v>1.75</v>
      </c>
    </row>
    <row r="116" spans="1:12" ht="15.75" x14ac:dyDescent="0.25">
      <c r="A116" s="83" t="s">
        <v>218</v>
      </c>
      <c r="B116" s="80" t="s">
        <v>219</v>
      </c>
      <c r="C116" s="59">
        <v>0</v>
      </c>
      <c r="D116" s="81">
        <f ca="1">((100/I110)*C116)/100</f>
        <v>0</v>
      </c>
      <c r="E116" s="82"/>
      <c r="F116" s="160"/>
      <c r="G116" s="160"/>
      <c r="H116" s="165"/>
      <c r="I116" s="166"/>
      <c r="J116" s="167"/>
      <c r="K116" s="51" t="s">
        <v>144</v>
      </c>
      <c r="L116" s="54">
        <f ca="1">(IF(B110&gt;1,(I110/(B110+2)+L115),I110/4+L115))</f>
        <v>3.5</v>
      </c>
    </row>
    <row r="117" spans="1:12" ht="15.75" x14ac:dyDescent="0.25">
      <c r="A117" s="83" t="s">
        <v>220</v>
      </c>
      <c r="B117" s="80" t="s">
        <v>219</v>
      </c>
      <c r="C117" s="59">
        <v>0</v>
      </c>
      <c r="D117" s="81">
        <f ca="1">((100/I110)*C117)/100</f>
        <v>0</v>
      </c>
      <c r="E117" s="82"/>
      <c r="F117" s="160"/>
      <c r="G117" s="160"/>
      <c r="H117" s="165"/>
      <c r="I117" s="166"/>
      <c r="J117" s="167"/>
      <c r="K117" s="51" t="s">
        <v>221</v>
      </c>
      <c r="L117" s="54">
        <f>(IF(B110&gt;1,(I110/(B110+2)+L116),0))</f>
        <v>0</v>
      </c>
    </row>
    <row r="118" spans="1:12" ht="15.75" x14ac:dyDescent="0.25">
      <c r="A118" s="83" t="s">
        <v>222</v>
      </c>
      <c r="B118" s="80" t="s">
        <v>223</v>
      </c>
      <c r="C118" s="59">
        <v>0</v>
      </c>
      <c r="D118" s="81">
        <f ca="1">((100/(I110))*C118)/100</f>
        <v>0</v>
      </c>
      <c r="E118" s="82"/>
      <c r="F118" s="160"/>
      <c r="G118" s="160"/>
      <c r="H118" s="165"/>
      <c r="I118" s="166"/>
      <c r="J118" s="167"/>
      <c r="K118" s="51" t="s">
        <v>224</v>
      </c>
      <c r="L118" s="54">
        <f>(IF(B110&gt;2,(I110/(B110+2)+L117),0))</f>
        <v>0</v>
      </c>
    </row>
    <row r="119" spans="1:12" ht="15.75" x14ac:dyDescent="0.25">
      <c r="A119" s="83" t="s">
        <v>225</v>
      </c>
      <c r="B119" s="80" t="s">
        <v>225</v>
      </c>
      <c r="C119" s="59">
        <v>0</v>
      </c>
      <c r="D119" s="81">
        <f ca="1">((100/I110)*C119)/100</f>
        <v>0</v>
      </c>
      <c r="E119" s="82"/>
      <c r="F119" s="160"/>
      <c r="G119" s="160"/>
      <c r="H119" s="165"/>
      <c r="I119" s="166"/>
      <c r="J119" s="167"/>
      <c r="K119" s="51" t="s">
        <v>226</v>
      </c>
      <c r="L119" s="55">
        <f>(IF(B110&gt;3,(I110/(B110+2)+L118),0))</f>
        <v>0</v>
      </c>
    </row>
    <row r="120" spans="1:12" ht="15.75" x14ac:dyDescent="0.25">
      <c r="A120" s="83" t="s">
        <v>227</v>
      </c>
      <c r="B120" s="80"/>
      <c r="C120" s="59">
        <v>0</v>
      </c>
      <c r="D120" s="81">
        <f ca="1">((100/I110)*C120)/100</f>
        <v>0</v>
      </c>
      <c r="E120" s="82"/>
      <c r="F120" s="160"/>
      <c r="G120" s="160"/>
      <c r="H120" s="165"/>
      <c r="I120" s="166"/>
      <c r="J120" s="167"/>
      <c r="K120" s="51" t="s">
        <v>228</v>
      </c>
      <c r="L120" s="54">
        <f>(IF(B110&gt;4,(I110/(B110+2)+L119),0))</f>
        <v>0</v>
      </c>
    </row>
    <row r="121" spans="1:12" ht="15.75" x14ac:dyDescent="0.25">
      <c r="A121" s="83" t="s">
        <v>229</v>
      </c>
      <c r="B121" s="80" t="s">
        <v>229</v>
      </c>
      <c r="C121" s="59">
        <v>0</v>
      </c>
      <c r="D121" s="81">
        <f ca="1">((100/(I110))*C121)/100</f>
        <v>0</v>
      </c>
      <c r="E121" s="82"/>
      <c r="F121" s="160"/>
      <c r="G121" s="160"/>
      <c r="H121" s="165"/>
      <c r="I121" s="166"/>
      <c r="J121" s="167"/>
      <c r="K121" s="51" t="s">
        <v>145</v>
      </c>
      <c r="L121" s="54">
        <f ca="1">(IF(B110=1,(I110/(B110+3)+L116),IF(B110=0,(I110/4+L116),IF(B110&gt;1,0))))</f>
        <v>5.25</v>
      </c>
    </row>
    <row r="122" spans="1:12" ht="16.5" thickBot="1" x14ac:dyDescent="0.3">
      <c r="A122" s="174" t="s">
        <v>230</v>
      </c>
      <c r="B122" s="175"/>
      <c r="C122" s="61">
        <v>0</v>
      </c>
      <c r="D122" s="176">
        <f ca="1">((100/(I110))*C122)/100</f>
        <v>0</v>
      </c>
      <c r="E122" s="177"/>
      <c r="F122" s="161"/>
      <c r="G122" s="161"/>
      <c r="H122" s="168"/>
      <c r="I122" s="169"/>
      <c r="J122" s="170"/>
      <c r="K122" s="56" t="s">
        <v>146</v>
      </c>
      <c r="L122" s="57">
        <f ca="1">(IF(B110&gt;1.5,(I110/(B110+2)+L116+MAX(0,L117-L116)+MAX(0,L118-L117)+MAX(0,L119-L118)+MAX(0,L120-L119)+MAX(0,L121-L120)),IF(B110=1,(I110/(B110+3)+L121),IF(B110=0,I110/4+L121))))</f>
        <v>7</v>
      </c>
    </row>
    <row r="123" spans="1:12" ht="15.75" x14ac:dyDescent="0.25">
      <c r="A123" s="144" t="s">
        <v>207</v>
      </c>
      <c r="B123" s="145"/>
      <c r="C123" s="146" t="s">
        <v>235</v>
      </c>
      <c r="D123" s="147"/>
      <c r="E123" s="147"/>
      <c r="F123" s="147"/>
      <c r="G123" s="147"/>
      <c r="H123" s="147"/>
      <c r="I123" s="147"/>
      <c r="J123" s="148"/>
      <c r="K123" s="45" t="str">
        <f ca="1">(IF(F127&gt;99%,"All work completed. Please provide OC.",IF(F127&gt;89.8%,"Plinth, RCC, Brick, Plaster, Flooring, Painting work Completed. Finishing work is in process.",IF(F127&lt;94%,(IF(C127=0,"Work not yet Started.",IF(D127=25%,"Piling work in process",IF(D127=50%,"Excavation work in process",IF(D127=100%,"Excavation work Completed. ","0")))&amp;(IF(C128=0%,"",IF(C128=L129,"Footing work is process",IF(C128=L130,"Footing work Completed",IF(C128=L131,"1st Basement Completed",IF(C128=L132,"1st &amp; 2nd Basement Completed",IF(C128=L133,"1st to 3rd Basement Completed",IF(C128=L134,"1st to 4th Basement Completed",IF(C128=L135,"Plinth work is process",IF(C128=L136,"Plinth work completed","0")))))))))))&amp;(IF(C129=(D124+G124+I124),", RCC Slab",IF(C129&gt;0,", RCC upto "&amp;C129&amp;" Slab",""))&amp;(IF(C130=I124,", Brickwork",IF(C130&gt;0,", Brickwork upto "&amp;C130&amp;" Floor",""))&amp;(IF(C131=I124,", Internal Plaster",IF(C131&gt;0,", Internal Plaster upto "&amp;C131&amp;" Floor",""))&amp;(IF(C132=I124,", External Plaster",IF(C132&gt;0,", External Plaster upto "&amp;C132&amp;" Floor",""))&amp;(IF(C133=I124,", Flooring",IF(C133&gt;0,", Flooring upto "&amp;C133&amp;" Floor",""))&amp;(IF(C134=I124,", Painting",IF(C134&gt;0,", Painting upto "&amp;C134&amp;" Floor",""))&amp;(IF(C135&gt;0,", Finishing upto "&amp;C135&amp;" Floor","")&amp;(IF(C129&gt;0.5," Completed",""))))))))))))))</f>
        <v>Excavation work Completed. Plinth work completed, RCC Slab, Brickwork, Internal Plaster Completed</v>
      </c>
      <c r="L123" s="46"/>
    </row>
    <row r="124" spans="1:12" ht="15.75" x14ac:dyDescent="0.25">
      <c r="A124" s="47" t="s">
        <v>117</v>
      </c>
      <c r="B124" s="48">
        <v>0</v>
      </c>
      <c r="C124" s="48" t="s">
        <v>119</v>
      </c>
      <c r="D124" s="48">
        <v>1</v>
      </c>
      <c r="E124" s="149" t="s">
        <v>118</v>
      </c>
      <c r="F124" s="150"/>
      <c r="G124" s="48">
        <v>0</v>
      </c>
      <c r="H124" s="48" t="s">
        <v>208</v>
      </c>
      <c r="I124" s="149">
        <f ca="1">--TRIM(RIGHT(SUBSTITUTE(LEFT(C123,_xlfn.AGGREGATE(16,6,FIND({0,1,2,3,4,5,6,7,8,9},C123,ROW(INDIRECT("1:"&amp;LEN(C123)))),1))," ",REPT(" ",LEN(C123))),LEN(C123)))</f>
        <v>7</v>
      </c>
      <c r="J124" s="151"/>
      <c r="K124" s="49"/>
      <c r="L124" s="50"/>
    </row>
    <row r="125" spans="1:12" ht="33.950000000000003" customHeight="1" x14ac:dyDescent="0.25">
      <c r="A125" s="152" t="s">
        <v>209</v>
      </c>
      <c r="B125" s="153"/>
      <c r="C125" s="154" t="str">
        <f ca="1">K123</f>
        <v>Excavation work Completed. Plinth work completed, RCC Slab, Brickwork, Internal Plaster Completed</v>
      </c>
      <c r="D125" s="155"/>
      <c r="E125" s="155"/>
      <c r="F125" s="155"/>
      <c r="G125" s="155"/>
      <c r="H125" s="155"/>
      <c r="I125" s="155"/>
      <c r="J125" s="156"/>
      <c r="K125" s="49" t="s">
        <v>210</v>
      </c>
      <c r="L125" s="50"/>
    </row>
    <row r="126" spans="1:12" ht="15.75" x14ac:dyDescent="0.25">
      <c r="A126" s="157" t="s">
        <v>29</v>
      </c>
      <c r="B126" s="158"/>
      <c r="C126" s="58" t="s">
        <v>211</v>
      </c>
      <c r="D126" s="80" t="s">
        <v>212</v>
      </c>
      <c r="E126" s="80"/>
      <c r="F126" s="80" t="s">
        <v>213</v>
      </c>
      <c r="G126" s="80"/>
      <c r="H126" s="80" t="s">
        <v>214</v>
      </c>
      <c r="I126" s="80"/>
      <c r="J126" s="159"/>
      <c r="K126" s="51" t="s">
        <v>215</v>
      </c>
      <c r="L126" s="52">
        <f ca="1">I124*25%</f>
        <v>1.75</v>
      </c>
    </row>
    <row r="127" spans="1:12" ht="15.75" x14ac:dyDescent="0.25">
      <c r="A127" s="83" t="s">
        <v>216</v>
      </c>
      <c r="B127" s="80"/>
      <c r="C127" s="59">
        <v>7</v>
      </c>
      <c r="D127" s="81">
        <f ca="1">((100/I124)*C127)/100</f>
        <v>1</v>
      </c>
      <c r="E127" s="82"/>
      <c r="F127" s="160">
        <f ca="1">(((C128/I124*10)+(40/(D124+G124+I124)*C129)+(7.5/(I124)*C130)+(7.5/(I124)*C131)+(10/I124*C132)+(10/I124*C133)+(5/I124*C134)+(5/I124*C135)+(5/I124*C136))/100)</f>
        <v>0.65</v>
      </c>
      <c r="G127" s="160"/>
      <c r="H127" s="162">
        <f ca="1">((((C127/I124)*20)+((C128/I124)*25)+(30/(I124+G124+D124)*C129)+(5/I124*C130)+(5/I124*C131)+(5/I124*C132)+(5/I124*C133)+(0/I124*C134)+(0/I124*C135)+(5/I124*C136))/100)</f>
        <v>0.85</v>
      </c>
      <c r="I127" s="163"/>
      <c r="J127" s="164"/>
      <c r="K127" s="51" t="s">
        <v>139</v>
      </c>
      <c r="L127" s="53">
        <f ca="1">I124*50%</f>
        <v>3.5</v>
      </c>
    </row>
    <row r="128" spans="1:12" ht="15.75" x14ac:dyDescent="0.25">
      <c r="A128" s="83" t="s">
        <v>30</v>
      </c>
      <c r="B128" s="80"/>
      <c r="C128" s="60">
        <v>7</v>
      </c>
      <c r="D128" s="81">
        <f ca="1">((100/I124)*C128)/100</f>
        <v>1</v>
      </c>
      <c r="E128" s="82"/>
      <c r="F128" s="160"/>
      <c r="G128" s="160"/>
      <c r="H128" s="165"/>
      <c r="I128" s="166"/>
      <c r="J128" s="167"/>
      <c r="K128" s="51" t="s">
        <v>142</v>
      </c>
      <c r="L128" s="53">
        <f ca="1">I124</f>
        <v>7</v>
      </c>
    </row>
    <row r="129" spans="1:12" ht="15.75" x14ac:dyDescent="0.25">
      <c r="A129" s="171" t="s">
        <v>217</v>
      </c>
      <c r="B129" s="172"/>
      <c r="C129" s="60">
        <v>8</v>
      </c>
      <c r="D129" s="81">
        <f ca="1">((100/(D124+G124+I124))*C129)/100</f>
        <v>1</v>
      </c>
      <c r="E129" s="82"/>
      <c r="F129" s="160"/>
      <c r="G129" s="160"/>
      <c r="H129" s="165"/>
      <c r="I129" s="166"/>
      <c r="J129" s="167"/>
      <c r="K129" s="51" t="s">
        <v>143</v>
      </c>
      <c r="L129" s="54">
        <f ca="1">(IF(B124&gt;1,(I124/(B124+2)),I124/4))</f>
        <v>1.75</v>
      </c>
    </row>
    <row r="130" spans="1:12" ht="15.75" x14ac:dyDescent="0.25">
      <c r="A130" s="83" t="s">
        <v>218</v>
      </c>
      <c r="B130" s="80" t="s">
        <v>219</v>
      </c>
      <c r="C130" s="59">
        <v>7</v>
      </c>
      <c r="D130" s="81">
        <f ca="1">((100/I124)*C130)/100</f>
        <v>1</v>
      </c>
      <c r="E130" s="82"/>
      <c r="F130" s="160"/>
      <c r="G130" s="160"/>
      <c r="H130" s="165"/>
      <c r="I130" s="166"/>
      <c r="J130" s="167"/>
      <c r="K130" s="51" t="s">
        <v>144</v>
      </c>
      <c r="L130" s="54">
        <f ca="1">(IF(B124&gt;1,(I124/(B124+2)+L129),I124/4+L129))</f>
        <v>3.5</v>
      </c>
    </row>
    <row r="131" spans="1:12" ht="15.75" x14ac:dyDescent="0.25">
      <c r="A131" s="83" t="s">
        <v>220</v>
      </c>
      <c r="B131" s="80" t="s">
        <v>219</v>
      </c>
      <c r="C131" s="59">
        <v>7</v>
      </c>
      <c r="D131" s="81">
        <f ca="1">((100/I124)*C131)/100</f>
        <v>1</v>
      </c>
      <c r="E131" s="82"/>
      <c r="F131" s="160"/>
      <c r="G131" s="160"/>
      <c r="H131" s="165"/>
      <c r="I131" s="166"/>
      <c r="J131" s="167"/>
      <c r="K131" s="51" t="s">
        <v>221</v>
      </c>
      <c r="L131" s="54">
        <f>(IF(B124&gt;1,(I124/(B124+2)+L130),0))</f>
        <v>0</v>
      </c>
    </row>
    <row r="132" spans="1:12" ht="15.75" x14ac:dyDescent="0.25">
      <c r="A132" s="83" t="s">
        <v>222</v>
      </c>
      <c r="B132" s="80" t="s">
        <v>223</v>
      </c>
      <c r="C132" s="59">
        <v>0</v>
      </c>
      <c r="D132" s="81">
        <f ca="1">((100/(I124))*C132)/100</f>
        <v>0</v>
      </c>
      <c r="E132" s="82"/>
      <c r="F132" s="160"/>
      <c r="G132" s="160"/>
      <c r="H132" s="165"/>
      <c r="I132" s="166"/>
      <c r="J132" s="167"/>
      <c r="K132" s="51" t="s">
        <v>224</v>
      </c>
      <c r="L132" s="54">
        <f>(IF(B124&gt;2,(I124/(B124+2)+L131),0))</f>
        <v>0</v>
      </c>
    </row>
    <row r="133" spans="1:12" ht="15.75" x14ac:dyDescent="0.25">
      <c r="A133" s="83" t="s">
        <v>225</v>
      </c>
      <c r="B133" s="80" t="s">
        <v>225</v>
      </c>
      <c r="C133" s="59">
        <v>0</v>
      </c>
      <c r="D133" s="81">
        <f ca="1">((100/I124)*C133)/100</f>
        <v>0</v>
      </c>
      <c r="E133" s="82"/>
      <c r="F133" s="160"/>
      <c r="G133" s="160"/>
      <c r="H133" s="165"/>
      <c r="I133" s="166"/>
      <c r="J133" s="167"/>
      <c r="K133" s="51" t="s">
        <v>226</v>
      </c>
      <c r="L133" s="55">
        <f>(IF(B124&gt;3,(I124/(B124+2)+L132),0))</f>
        <v>0</v>
      </c>
    </row>
    <row r="134" spans="1:12" ht="15.75" x14ac:dyDescent="0.25">
      <c r="A134" s="83" t="s">
        <v>227</v>
      </c>
      <c r="B134" s="80"/>
      <c r="C134" s="59">
        <v>0</v>
      </c>
      <c r="D134" s="81">
        <f ca="1">((100/I124)*C134)/100</f>
        <v>0</v>
      </c>
      <c r="E134" s="82"/>
      <c r="F134" s="160"/>
      <c r="G134" s="160"/>
      <c r="H134" s="165"/>
      <c r="I134" s="166"/>
      <c r="J134" s="167"/>
      <c r="K134" s="51" t="s">
        <v>228</v>
      </c>
      <c r="L134" s="54">
        <f>(IF(B124&gt;4,(I124/(B124+2)+L133),0))</f>
        <v>0</v>
      </c>
    </row>
    <row r="135" spans="1:12" ht="15.75" x14ac:dyDescent="0.25">
      <c r="A135" s="83" t="s">
        <v>229</v>
      </c>
      <c r="B135" s="80" t="s">
        <v>229</v>
      </c>
      <c r="C135" s="59">
        <v>0</v>
      </c>
      <c r="D135" s="81">
        <f ca="1">((100/(I124))*C135)/100</f>
        <v>0</v>
      </c>
      <c r="E135" s="82"/>
      <c r="F135" s="160"/>
      <c r="G135" s="160"/>
      <c r="H135" s="165"/>
      <c r="I135" s="166"/>
      <c r="J135" s="167"/>
      <c r="K135" s="51" t="s">
        <v>145</v>
      </c>
      <c r="L135" s="54">
        <f ca="1">(IF(B124=1,(I124/(B124+3)+L130),IF(B124=0,(I124/4+L130),IF(B124&gt;1,0))))</f>
        <v>5.25</v>
      </c>
    </row>
    <row r="136" spans="1:12" ht="16.5" thickBot="1" x14ac:dyDescent="0.3">
      <c r="A136" s="174" t="s">
        <v>230</v>
      </c>
      <c r="B136" s="175"/>
      <c r="C136" s="61">
        <v>0</v>
      </c>
      <c r="D136" s="176">
        <f ca="1">((100/(I124))*C136)/100</f>
        <v>0</v>
      </c>
      <c r="E136" s="177"/>
      <c r="F136" s="161"/>
      <c r="G136" s="161"/>
      <c r="H136" s="168"/>
      <c r="I136" s="169"/>
      <c r="J136" s="170"/>
      <c r="K136" s="56" t="s">
        <v>146</v>
      </c>
      <c r="L136" s="57">
        <f ca="1">(IF(B124&gt;1.5,(I124/(B124+2)+L130+MAX(0,L131-L130)+MAX(0,L132-L131)+MAX(0,L133-L132)+MAX(0,L134-L133)+MAX(0,L135-L134)),IF(B124=1,(I124/(B124+3)+L135),IF(B124=0,I124/4+L135))))</f>
        <v>7</v>
      </c>
    </row>
    <row r="137" spans="1:12" ht="15.75" x14ac:dyDescent="0.25">
      <c r="A137" s="144" t="s">
        <v>207</v>
      </c>
      <c r="B137" s="145"/>
      <c r="C137" s="146" t="s">
        <v>236</v>
      </c>
      <c r="D137" s="147"/>
      <c r="E137" s="147"/>
      <c r="F137" s="147"/>
      <c r="G137" s="147"/>
      <c r="H137" s="147"/>
      <c r="I137" s="147"/>
      <c r="J137" s="148"/>
      <c r="K137" s="45" t="str">
        <f ca="1">(IF(F141&gt;99%,"All work completed. Please provide OC.",IF(F141&gt;89.8%,"Plinth, RCC, Brick, Plaster, Flooring, Painting work Completed. Finishing work is in process.",IF(F141&lt;94%,(IF(C141=0,"Work not yet Started.",IF(D141=25%,"Piling work in process",IF(D141=50%,"Excavation work in process",IF(D141=100%,"Excavation work Completed. ","0")))&amp;(IF(C142=0%,"",IF(C142=L143,"Footing work is process",IF(C142=L144,"Footing work Completed",IF(C142=L145,"1st Basement Completed",IF(C142=L146,"1st &amp; 2nd Basement Completed",IF(C142=L147,"1st to 3rd Basement Completed",IF(C142=L148,"1st to 4th Basement Completed",IF(C142=L149,"Plinth work is process",IF(C142=L150,"Plinth work completed","0")))))))))))&amp;(IF(C143=(D138+G138+I138),", RCC Slab",IF(C143&gt;0,", RCC upto "&amp;C143&amp;" Slab",""))&amp;(IF(C144=I138,", Brickwork",IF(C144&gt;0,", Brickwork upto "&amp;C144&amp;" Floor",""))&amp;(IF(C145=I138,", Internal Plaster",IF(C145&gt;0,", Internal Plaster upto "&amp;C145&amp;" Floor",""))&amp;(IF(C146=I138,", External Plaster",IF(C146&gt;0,", External Plaster upto "&amp;C146&amp;" Floor",""))&amp;(IF(C147=I138,", Flooring",IF(C147&gt;0,", Flooring upto "&amp;C147&amp;" Floor",""))&amp;(IF(C148=I138,", Painting",IF(C148&gt;0,", Painting upto "&amp;C148&amp;" Floor",""))&amp;(IF(C149&gt;0,", Finishing upto "&amp;C149&amp;" Floor","")&amp;(IF(C143&gt;0.5," Completed",""))))))))))))))</f>
        <v>Excavation work Completed. Plinth work completed, RCC Slab, Brickwork upto 5 Floor Completed</v>
      </c>
      <c r="L137" s="46"/>
    </row>
    <row r="138" spans="1:12" ht="15.75" x14ac:dyDescent="0.25">
      <c r="A138" s="47" t="s">
        <v>117</v>
      </c>
      <c r="B138" s="48">
        <v>0</v>
      </c>
      <c r="C138" s="48" t="s">
        <v>119</v>
      </c>
      <c r="D138" s="48">
        <v>1</v>
      </c>
      <c r="E138" s="149" t="s">
        <v>118</v>
      </c>
      <c r="F138" s="150"/>
      <c r="G138" s="48">
        <v>0</v>
      </c>
      <c r="H138" s="48" t="s">
        <v>208</v>
      </c>
      <c r="I138" s="149">
        <f ca="1">--TRIM(RIGHT(SUBSTITUTE(LEFT(C137,_xlfn.AGGREGATE(16,6,FIND({0,1,2,3,4,5,6,7,8,9},C137,ROW(INDIRECT("1:"&amp;LEN(C137)))),1))," ",REPT(" ",LEN(C137))),LEN(C137)))</f>
        <v>7</v>
      </c>
      <c r="J138" s="151"/>
      <c r="K138" s="49"/>
      <c r="L138" s="50"/>
    </row>
    <row r="139" spans="1:12" ht="30.95" customHeight="1" x14ac:dyDescent="0.25">
      <c r="A139" s="152" t="s">
        <v>209</v>
      </c>
      <c r="B139" s="153"/>
      <c r="C139" s="154" t="str">
        <f ca="1">K137</f>
        <v>Excavation work Completed. Plinth work completed, RCC Slab, Brickwork upto 5 Floor Completed</v>
      </c>
      <c r="D139" s="155"/>
      <c r="E139" s="155"/>
      <c r="F139" s="155"/>
      <c r="G139" s="155"/>
      <c r="H139" s="155"/>
      <c r="I139" s="155"/>
      <c r="J139" s="156"/>
      <c r="K139" s="49" t="s">
        <v>210</v>
      </c>
      <c r="L139" s="50"/>
    </row>
    <row r="140" spans="1:12" ht="15.75" x14ac:dyDescent="0.25">
      <c r="A140" s="157" t="s">
        <v>29</v>
      </c>
      <c r="B140" s="158"/>
      <c r="C140" s="58" t="s">
        <v>211</v>
      </c>
      <c r="D140" s="80" t="s">
        <v>212</v>
      </c>
      <c r="E140" s="80"/>
      <c r="F140" s="80" t="s">
        <v>213</v>
      </c>
      <c r="G140" s="80"/>
      <c r="H140" s="80" t="s">
        <v>214</v>
      </c>
      <c r="I140" s="80"/>
      <c r="J140" s="159"/>
      <c r="K140" s="51" t="s">
        <v>215</v>
      </c>
      <c r="L140" s="52">
        <f ca="1">I138*25%</f>
        <v>1.75</v>
      </c>
    </row>
    <row r="141" spans="1:12" ht="15.75" x14ac:dyDescent="0.25">
      <c r="A141" s="83" t="s">
        <v>216</v>
      </c>
      <c r="B141" s="80"/>
      <c r="C141" s="59">
        <v>7</v>
      </c>
      <c r="D141" s="81">
        <f ca="1">((100/I138)*C141)/100</f>
        <v>1</v>
      </c>
      <c r="E141" s="82"/>
      <c r="F141" s="160">
        <f ca="1">(((C142/I138*10)+(40/(D138+G138+I138)*C143)+(7.5/(I138)*C144)+(7.5/(I138)*C145)+(10/I138*C146)+(10/I138*C147)+(5/I138*C148)+(5/I138*C149)+(5/I138*C150))/100)</f>
        <v>0.55357142857142849</v>
      </c>
      <c r="G141" s="160"/>
      <c r="H141" s="162">
        <f ca="1">((((C141/I138)*20)+((C142/I138)*25)+(30/(I138+G138+D138)*C143)+(5/I138*C144)+(5/I138*C145)+(5/I138*C146)+(5/I138*C147)+(0/I138*C148)+(0/I138*C149)+(5/I138*C150))/100)</f>
        <v>0.7857142857142857</v>
      </c>
      <c r="I141" s="163"/>
      <c r="J141" s="164"/>
      <c r="K141" s="51" t="s">
        <v>139</v>
      </c>
      <c r="L141" s="53">
        <f ca="1">I138*50%</f>
        <v>3.5</v>
      </c>
    </row>
    <row r="142" spans="1:12" ht="15.75" x14ac:dyDescent="0.25">
      <c r="A142" s="83" t="s">
        <v>30</v>
      </c>
      <c r="B142" s="80"/>
      <c r="C142" s="60">
        <v>7</v>
      </c>
      <c r="D142" s="81">
        <f ca="1">((100/I138)*C142)/100</f>
        <v>1</v>
      </c>
      <c r="E142" s="82"/>
      <c r="F142" s="160"/>
      <c r="G142" s="160"/>
      <c r="H142" s="165"/>
      <c r="I142" s="166"/>
      <c r="J142" s="167"/>
      <c r="K142" s="51" t="s">
        <v>142</v>
      </c>
      <c r="L142" s="53">
        <f ca="1">I138</f>
        <v>7</v>
      </c>
    </row>
    <row r="143" spans="1:12" ht="15.75" x14ac:dyDescent="0.25">
      <c r="A143" s="83" t="s">
        <v>217</v>
      </c>
      <c r="B143" s="80"/>
      <c r="C143" s="60">
        <v>8</v>
      </c>
      <c r="D143" s="81">
        <f ca="1">((100/(D138+G138+I138))*C143)/100</f>
        <v>1</v>
      </c>
      <c r="E143" s="82"/>
      <c r="F143" s="160"/>
      <c r="G143" s="160"/>
      <c r="H143" s="165"/>
      <c r="I143" s="166"/>
      <c r="J143" s="167"/>
      <c r="K143" s="51" t="s">
        <v>143</v>
      </c>
      <c r="L143" s="54">
        <f ca="1">(IF(B138&gt;1,(I138/(B138+2)),I138/4))</f>
        <v>1.75</v>
      </c>
    </row>
    <row r="144" spans="1:12" ht="15.75" x14ac:dyDescent="0.25">
      <c r="A144" s="83" t="s">
        <v>218</v>
      </c>
      <c r="B144" s="80" t="s">
        <v>219</v>
      </c>
      <c r="C144" s="59">
        <v>5</v>
      </c>
      <c r="D144" s="81">
        <f ca="1">((100/I138)*C144)/100</f>
        <v>0.7142857142857143</v>
      </c>
      <c r="E144" s="82"/>
      <c r="F144" s="160"/>
      <c r="G144" s="160"/>
      <c r="H144" s="165"/>
      <c r="I144" s="166"/>
      <c r="J144" s="167"/>
      <c r="K144" s="51" t="s">
        <v>144</v>
      </c>
      <c r="L144" s="54">
        <f ca="1">(IF(B138&gt;1,(I138/(B138+2)+L143),I138/4+L143))</f>
        <v>3.5</v>
      </c>
    </row>
    <row r="145" spans="1:12" ht="15.75" x14ac:dyDescent="0.25">
      <c r="A145" s="83" t="s">
        <v>220</v>
      </c>
      <c r="B145" s="80" t="s">
        <v>219</v>
      </c>
      <c r="C145" s="59">
        <v>0</v>
      </c>
      <c r="D145" s="81">
        <f ca="1">((100/I138)*C145)/100</f>
        <v>0</v>
      </c>
      <c r="E145" s="82"/>
      <c r="F145" s="160"/>
      <c r="G145" s="160"/>
      <c r="H145" s="165"/>
      <c r="I145" s="166"/>
      <c r="J145" s="167"/>
      <c r="K145" s="51" t="s">
        <v>221</v>
      </c>
      <c r="L145" s="54">
        <f>(IF(B138&gt;1,(I138/(B138+2)+L144),0))</f>
        <v>0</v>
      </c>
    </row>
    <row r="146" spans="1:12" ht="15.75" x14ac:dyDescent="0.25">
      <c r="A146" s="83" t="s">
        <v>222</v>
      </c>
      <c r="B146" s="80" t="s">
        <v>223</v>
      </c>
      <c r="C146" s="59">
        <v>0</v>
      </c>
      <c r="D146" s="81">
        <f ca="1">((100/(I138))*C146)/100</f>
        <v>0</v>
      </c>
      <c r="E146" s="82"/>
      <c r="F146" s="160"/>
      <c r="G146" s="160"/>
      <c r="H146" s="165"/>
      <c r="I146" s="166"/>
      <c r="J146" s="167"/>
      <c r="K146" s="51" t="s">
        <v>224</v>
      </c>
      <c r="L146" s="54">
        <f>(IF(B138&gt;2,(I138/(B138+2)+L145),0))</f>
        <v>0</v>
      </c>
    </row>
    <row r="147" spans="1:12" ht="15.75" x14ac:dyDescent="0.25">
      <c r="A147" s="83" t="s">
        <v>225</v>
      </c>
      <c r="B147" s="80" t="s">
        <v>225</v>
      </c>
      <c r="C147" s="59">
        <v>0</v>
      </c>
      <c r="D147" s="81">
        <f ca="1">((100/I138)*C147)/100</f>
        <v>0</v>
      </c>
      <c r="E147" s="82"/>
      <c r="F147" s="160"/>
      <c r="G147" s="160"/>
      <c r="H147" s="165"/>
      <c r="I147" s="166"/>
      <c r="J147" s="167"/>
      <c r="K147" s="51" t="s">
        <v>226</v>
      </c>
      <c r="L147" s="55">
        <f>(IF(B138&gt;3,(I138/(B138+2)+L146),0))</f>
        <v>0</v>
      </c>
    </row>
    <row r="148" spans="1:12" ht="15.75" x14ac:dyDescent="0.25">
      <c r="A148" s="83" t="s">
        <v>227</v>
      </c>
      <c r="B148" s="80"/>
      <c r="C148" s="59">
        <v>0</v>
      </c>
      <c r="D148" s="81">
        <f ca="1">((100/I138)*C148)/100</f>
        <v>0</v>
      </c>
      <c r="E148" s="82"/>
      <c r="F148" s="160"/>
      <c r="G148" s="160"/>
      <c r="H148" s="165"/>
      <c r="I148" s="166"/>
      <c r="J148" s="167"/>
      <c r="K148" s="51" t="s">
        <v>228</v>
      </c>
      <c r="L148" s="54">
        <f>(IF(B138&gt;4,(I138/(B138+2)+L147),0))</f>
        <v>0</v>
      </c>
    </row>
    <row r="149" spans="1:12" ht="15.75" x14ac:dyDescent="0.25">
      <c r="A149" s="83" t="s">
        <v>229</v>
      </c>
      <c r="B149" s="80" t="s">
        <v>229</v>
      </c>
      <c r="C149" s="59">
        <v>0</v>
      </c>
      <c r="D149" s="81">
        <f ca="1">((100/(I138))*C149)/100</f>
        <v>0</v>
      </c>
      <c r="E149" s="82"/>
      <c r="F149" s="160"/>
      <c r="G149" s="160"/>
      <c r="H149" s="165"/>
      <c r="I149" s="166"/>
      <c r="J149" s="167"/>
      <c r="K149" s="51" t="s">
        <v>145</v>
      </c>
      <c r="L149" s="54">
        <f ca="1">(IF(B138=1,(I138/(B138+3)+L144),IF(B138=0,(I138/4+L144),IF(B138&gt;1,0))))</f>
        <v>5.25</v>
      </c>
    </row>
    <row r="150" spans="1:12" ht="16.5" thickBot="1" x14ac:dyDescent="0.3">
      <c r="A150" s="174" t="s">
        <v>230</v>
      </c>
      <c r="B150" s="175"/>
      <c r="C150" s="61">
        <v>0</v>
      </c>
      <c r="D150" s="176">
        <f ca="1">((100/(I138))*C150)/100</f>
        <v>0</v>
      </c>
      <c r="E150" s="177"/>
      <c r="F150" s="161"/>
      <c r="G150" s="161"/>
      <c r="H150" s="168"/>
      <c r="I150" s="169"/>
      <c r="J150" s="170"/>
      <c r="K150" s="56" t="s">
        <v>146</v>
      </c>
      <c r="L150" s="57">
        <f ca="1">(IF(B138&gt;1.5,(I138/(B138+2)+L144+MAX(0,L145-L144)+MAX(0,L146-L145)+MAX(0,L147-L146)+MAX(0,L148-L147)+MAX(0,L149-L148)),IF(B138=1,(I138/(B138+3)+L149),IF(B138=0,I138/4+L149))))</f>
        <v>7</v>
      </c>
    </row>
    <row r="151" spans="1:12" ht="15.75" x14ac:dyDescent="0.25">
      <c r="A151" s="144" t="s">
        <v>207</v>
      </c>
      <c r="B151" s="145"/>
      <c r="C151" s="146" t="s">
        <v>237</v>
      </c>
      <c r="D151" s="147"/>
      <c r="E151" s="147"/>
      <c r="F151" s="147"/>
      <c r="G151" s="147"/>
      <c r="H151" s="147"/>
      <c r="I151" s="147"/>
      <c r="J151" s="148"/>
      <c r="K151" s="45" t="str">
        <f ca="1">(IF(F155&gt;99%,"All work completed. Please provide OC.",IF(F155&gt;89.8%,"Plinth, RCC, Brick, Plaster, Flooring, Painting work Completed. Finishing work is in process.",IF(F155&lt;94%,(IF(C155=0,"Work not yet Started.",IF(D155=25%,"Piling work in process",IF(D155=50%,"Excavation work in process",IF(D155=100%,"Excavation work Completed. ","0")))&amp;(IF(C156=0%,"",IF(C156=L157,"Footing work is process",IF(C156=L158,"Footing work Completed",IF(C156=L159,"1st Basement Completed",IF(C156=L160,"1st &amp; 2nd Basement Completed",IF(C156=L161,"1st to 3rd Basement Completed",IF(C156=L162,"1st to 4th Basement Completed",IF(C156=L163,"Plinth work is process",IF(C156=L164,"Plinth work completed","0")))))))))))&amp;(IF(C157=(D152+G152+I152),", RCC Slab",IF(C157&gt;0,", RCC upto "&amp;C157&amp;" Slab",""))&amp;(IF(C158=I152,", Brickwork",IF(C158&gt;0,", Brickwork upto "&amp;C158&amp;" Floor",""))&amp;(IF(C159=I152,", Internal Plaster",IF(C159&gt;0,", Internal Plaster upto "&amp;C159&amp;" Floor",""))&amp;(IF(C160=I152,", External Plaster",IF(C160&gt;0,", External Plaster upto "&amp;C160&amp;" Floor",""))&amp;(IF(C161=I152,", Flooring",IF(C161&gt;0,", Flooring upto "&amp;C161&amp;" Floor",""))&amp;(IF(C162=I152,", Painting",IF(C162&gt;0,", Painting upto "&amp;C162&amp;" Floor",""))&amp;(IF(C163&gt;0,", Finishing upto "&amp;C163&amp;" Floor","")&amp;(IF(C157&gt;0.5," Completed",""))))))))))))))</f>
        <v>Excavation work Completed. Plinth work completed, RCC Slab, Brickwork upto 3 Floor Completed</v>
      </c>
      <c r="L151" s="46"/>
    </row>
    <row r="152" spans="1:12" ht="15.75" x14ac:dyDescent="0.25">
      <c r="A152" s="47" t="s">
        <v>117</v>
      </c>
      <c r="B152" s="48">
        <v>0</v>
      </c>
      <c r="C152" s="48" t="s">
        <v>119</v>
      </c>
      <c r="D152" s="48">
        <v>1</v>
      </c>
      <c r="E152" s="149" t="s">
        <v>118</v>
      </c>
      <c r="F152" s="150"/>
      <c r="G152" s="48">
        <v>0</v>
      </c>
      <c r="H152" s="48" t="s">
        <v>208</v>
      </c>
      <c r="I152" s="149">
        <f ca="1">--TRIM(RIGHT(SUBSTITUTE(LEFT(C151,_xlfn.AGGREGATE(16,6,FIND({0,1,2,3,4,5,6,7,8,9},C151,ROW(INDIRECT("1:"&amp;LEN(C151)))),1))," ",REPT(" ",LEN(C151))),LEN(C151)))</f>
        <v>7</v>
      </c>
      <c r="J152" s="151"/>
      <c r="K152" s="49"/>
      <c r="L152" s="50"/>
    </row>
    <row r="153" spans="1:12" ht="30.95" customHeight="1" x14ac:dyDescent="0.25">
      <c r="A153" s="152" t="s">
        <v>209</v>
      </c>
      <c r="B153" s="153"/>
      <c r="C153" s="154" t="str">
        <f ca="1">K151</f>
        <v>Excavation work Completed. Plinth work completed, RCC Slab, Brickwork upto 3 Floor Completed</v>
      </c>
      <c r="D153" s="155"/>
      <c r="E153" s="155"/>
      <c r="F153" s="155"/>
      <c r="G153" s="155"/>
      <c r="H153" s="155"/>
      <c r="I153" s="155"/>
      <c r="J153" s="156"/>
      <c r="K153" s="49" t="s">
        <v>210</v>
      </c>
      <c r="L153" s="50"/>
    </row>
    <row r="154" spans="1:12" ht="15.75" x14ac:dyDescent="0.25">
      <c r="A154" s="157" t="s">
        <v>29</v>
      </c>
      <c r="B154" s="158"/>
      <c r="C154" s="58" t="s">
        <v>211</v>
      </c>
      <c r="D154" s="80" t="s">
        <v>212</v>
      </c>
      <c r="E154" s="80"/>
      <c r="F154" s="80" t="s">
        <v>213</v>
      </c>
      <c r="G154" s="80"/>
      <c r="H154" s="80" t="s">
        <v>214</v>
      </c>
      <c r="I154" s="80"/>
      <c r="J154" s="159"/>
      <c r="K154" s="51" t="s">
        <v>215</v>
      </c>
      <c r="L154" s="52">
        <f ca="1">I152*25%</f>
        <v>1.75</v>
      </c>
    </row>
    <row r="155" spans="1:12" ht="15.75" x14ac:dyDescent="0.25">
      <c r="A155" s="83" t="s">
        <v>216</v>
      </c>
      <c r="B155" s="80"/>
      <c r="C155" s="59">
        <v>7</v>
      </c>
      <c r="D155" s="81">
        <f ca="1">((100/I152)*C155)/100</f>
        <v>1</v>
      </c>
      <c r="E155" s="82"/>
      <c r="F155" s="160">
        <f ca="1">(((C156/I152*10)+(40/(D152+G152+I152)*C157)+(7.5/(I152)*C158)+(7.5/(I152)*C159)+(10/I152*C160)+(10/I152*C161)+(5/I152*C162)+(5/I152*C163)+(5/I152*C164))/100)</f>
        <v>0.53214285714285714</v>
      </c>
      <c r="G155" s="160"/>
      <c r="H155" s="162">
        <f ca="1">((((C155/I152)*20)+((C156/I152)*25)+(30/(I152+G152+D152)*C157)+(5/I152*C158)+(5/I152*C159)+(5/I152*C160)+(5/I152*C161)+(0/I152*C162)+(0/I152*C163)+(5/I152*C164))/100)</f>
        <v>0.77142857142857135</v>
      </c>
      <c r="I155" s="163"/>
      <c r="J155" s="164"/>
      <c r="K155" s="51" t="s">
        <v>139</v>
      </c>
      <c r="L155" s="53">
        <f ca="1">I152*50%</f>
        <v>3.5</v>
      </c>
    </row>
    <row r="156" spans="1:12" ht="15.75" x14ac:dyDescent="0.25">
      <c r="A156" s="83" t="s">
        <v>30</v>
      </c>
      <c r="B156" s="80"/>
      <c r="C156" s="60">
        <v>7</v>
      </c>
      <c r="D156" s="81">
        <f ca="1">((100/I152)*C156)/100</f>
        <v>1</v>
      </c>
      <c r="E156" s="82"/>
      <c r="F156" s="160"/>
      <c r="G156" s="160"/>
      <c r="H156" s="165"/>
      <c r="I156" s="166"/>
      <c r="J156" s="167"/>
      <c r="K156" s="51" t="s">
        <v>142</v>
      </c>
      <c r="L156" s="53">
        <f ca="1">I152</f>
        <v>7</v>
      </c>
    </row>
    <row r="157" spans="1:12" ht="15.75" x14ac:dyDescent="0.25">
      <c r="A157" s="171" t="s">
        <v>217</v>
      </c>
      <c r="B157" s="172"/>
      <c r="C157" s="60">
        <v>8</v>
      </c>
      <c r="D157" s="81">
        <f ca="1">((100/(D152+G152+I152))*C157)/100</f>
        <v>1</v>
      </c>
      <c r="E157" s="82"/>
      <c r="F157" s="160"/>
      <c r="G157" s="160"/>
      <c r="H157" s="165"/>
      <c r="I157" s="166"/>
      <c r="J157" s="167"/>
      <c r="K157" s="51" t="s">
        <v>143</v>
      </c>
      <c r="L157" s="54">
        <f ca="1">(IF(B152&gt;1,(I152/(B152+2)),I152/4))</f>
        <v>1.75</v>
      </c>
    </row>
    <row r="158" spans="1:12" ht="15.75" x14ac:dyDescent="0.25">
      <c r="A158" s="83" t="s">
        <v>218</v>
      </c>
      <c r="B158" s="80" t="s">
        <v>219</v>
      </c>
      <c r="C158" s="59">
        <v>3</v>
      </c>
      <c r="D158" s="81">
        <f ca="1">((100/I152)*C158)/100</f>
        <v>0.4285714285714286</v>
      </c>
      <c r="E158" s="82"/>
      <c r="F158" s="160"/>
      <c r="G158" s="160"/>
      <c r="H158" s="165"/>
      <c r="I158" s="166"/>
      <c r="J158" s="167"/>
      <c r="K158" s="51" t="s">
        <v>144</v>
      </c>
      <c r="L158" s="54">
        <f ca="1">(IF(B152&gt;1,(I152/(B152+2)+L157),I152/4+L157))</f>
        <v>3.5</v>
      </c>
    </row>
    <row r="159" spans="1:12" ht="15.75" x14ac:dyDescent="0.25">
      <c r="A159" s="83" t="s">
        <v>220</v>
      </c>
      <c r="B159" s="80" t="s">
        <v>219</v>
      </c>
      <c r="C159" s="59">
        <v>0</v>
      </c>
      <c r="D159" s="81">
        <f ca="1">((100/I152)*C159)/100</f>
        <v>0</v>
      </c>
      <c r="E159" s="82"/>
      <c r="F159" s="160"/>
      <c r="G159" s="160"/>
      <c r="H159" s="165"/>
      <c r="I159" s="166"/>
      <c r="J159" s="167"/>
      <c r="K159" s="51" t="s">
        <v>221</v>
      </c>
      <c r="L159" s="54">
        <f>(IF(B152&gt;1,(I152/(B152+2)+L158),0))</f>
        <v>0</v>
      </c>
    </row>
    <row r="160" spans="1:12" ht="15.75" x14ac:dyDescent="0.25">
      <c r="A160" s="83" t="s">
        <v>222</v>
      </c>
      <c r="B160" s="80" t="s">
        <v>223</v>
      </c>
      <c r="C160" s="59">
        <v>0</v>
      </c>
      <c r="D160" s="81">
        <f ca="1">((100/(I152))*C160)/100</f>
        <v>0</v>
      </c>
      <c r="E160" s="82"/>
      <c r="F160" s="160"/>
      <c r="G160" s="160"/>
      <c r="H160" s="165"/>
      <c r="I160" s="166"/>
      <c r="J160" s="167"/>
      <c r="K160" s="51" t="s">
        <v>224</v>
      </c>
      <c r="L160" s="54">
        <f>(IF(B152&gt;2,(I152/(B152+2)+L159),0))</f>
        <v>0</v>
      </c>
    </row>
    <row r="161" spans="1:12" ht="15.75" x14ac:dyDescent="0.25">
      <c r="A161" s="83" t="s">
        <v>225</v>
      </c>
      <c r="B161" s="80" t="s">
        <v>225</v>
      </c>
      <c r="C161" s="59">
        <v>0</v>
      </c>
      <c r="D161" s="81">
        <f ca="1">((100/I152)*C161)/100</f>
        <v>0</v>
      </c>
      <c r="E161" s="82"/>
      <c r="F161" s="160"/>
      <c r="G161" s="160"/>
      <c r="H161" s="165"/>
      <c r="I161" s="166"/>
      <c r="J161" s="167"/>
      <c r="K161" s="51" t="s">
        <v>226</v>
      </c>
      <c r="L161" s="55">
        <f>(IF(B152&gt;3,(I152/(B152+2)+L160),0))</f>
        <v>0</v>
      </c>
    </row>
    <row r="162" spans="1:12" ht="15.75" x14ac:dyDescent="0.25">
      <c r="A162" s="83" t="s">
        <v>227</v>
      </c>
      <c r="B162" s="80"/>
      <c r="C162" s="59">
        <v>0</v>
      </c>
      <c r="D162" s="81">
        <f ca="1">((100/I152)*C162)/100</f>
        <v>0</v>
      </c>
      <c r="E162" s="82"/>
      <c r="F162" s="160"/>
      <c r="G162" s="160"/>
      <c r="H162" s="165"/>
      <c r="I162" s="166"/>
      <c r="J162" s="167"/>
      <c r="K162" s="51" t="s">
        <v>228</v>
      </c>
      <c r="L162" s="54">
        <f>(IF(B152&gt;4,(I152/(B152+2)+L161),0))</f>
        <v>0</v>
      </c>
    </row>
    <row r="163" spans="1:12" ht="15.75" x14ac:dyDescent="0.25">
      <c r="A163" s="83" t="s">
        <v>229</v>
      </c>
      <c r="B163" s="80" t="s">
        <v>229</v>
      </c>
      <c r="C163" s="59">
        <v>0</v>
      </c>
      <c r="D163" s="81">
        <f ca="1">((100/(I152))*C163)/100</f>
        <v>0</v>
      </c>
      <c r="E163" s="82"/>
      <c r="F163" s="160"/>
      <c r="G163" s="160"/>
      <c r="H163" s="165"/>
      <c r="I163" s="166"/>
      <c r="J163" s="167"/>
      <c r="K163" s="51" t="s">
        <v>145</v>
      </c>
      <c r="L163" s="54">
        <f ca="1">(IF(B152=1,(I152/(B152+3)+L158),IF(B152=0,(I152/4+L158),IF(B152&gt;1,0))))</f>
        <v>5.25</v>
      </c>
    </row>
    <row r="164" spans="1:12" ht="16.5" thickBot="1" x14ac:dyDescent="0.3">
      <c r="A164" s="174" t="s">
        <v>230</v>
      </c>
      <c r="B164" s="175"/>
      <c r="C164" s="61">
        <v>0</v>
      </c>
      <c r="D164" s="176">
        <f ca="1">((100/(I152))*C164)/100</f>
        <v>0</v>
      </c>
      <c r="E164" s="177"/>
      <c r="F164" s="161"/>
      <c r="G164" s="161"/>
      <c r="H164" s="168"/>
      <c r="I164" s="169"/>
      <c r="J164" s="170"/>
      <c r="K164" s="56" t="s">
        <v>146</v>
      </c>
      <c r="L164" s="57">
        <f ca="1">(IF(B152&gt;1.5,(I152/(B152+2)+L158+MAX(0,L159-L158)+MAX(0,L160-L159)+MAX(0,L161-L160)+MAX(0,L162-L161)+MAX(0,L163-L162)),IF(B152=1,(I152/(B152+3)+L163),IF(B152=0,I152/4+L163))))</f>
        <v>7</v>
      </c>
    </row>
    <row r="165" spans="1:12" ht="15.75" x14ac:dyDescent="0.25">
      <c r="A165" s="144" t="s">
        <v>207</v>
      </c>
      <c r="B165" s="145"/>
      <c r="C165" s="146" t="s">
        <v>238</v>
      </c>
      <c r="D165" s="147"/>
      <c r="E165" s="147"/>
      <c r="F165" s="147"/>
      <c r="G165" s="147"/>
      <c r="H165" s="147"/>
      <c r="I165" s="147"/>
      <c r="J165" s="148"/>
      <c r="K165" s="45" t="str">
        <f ca="1">(IF(F169&gt;99%,"All work completed. Please provide OC.",IF(F169&gt;89.8%,"Plinth, RCC, Brick, Plaster, Flooring, Painting work Completed. Finishing work is in process.",IF(F169&lt;94%,(IF(C169=0,"Work not yet Started.",IF(D169=25%,"Piling work in process",IF(D169=50%,"Excavation work in process",IF(D169=100%,"Excavation work Completed. ","0")))&amp;(IF(C170=0%,"",IF(C170=L171,"Footing work is process",IF(C170=L172,"Footing work Completed",IF(C170=L173,"1st Basement Completed",IF(C170=L174,"1st &amp; 2nd Basement Completed",IF(C170=L175,"1st to 3rd Basement Completed",IF(C170=L176,"1st to 4th Basement Completed",IF(C170=L177,"Plinth work is process",IF(C170=L178,"Plinth work completed","0")))))))))))&amp;(IF(C171=(D166+G166+I166),", RCC Slab",IF(C171&gt;0,", RCC upto "&amp;C171&amp;" Slab",""))&amp;(IF(C172=I166,", Brickwork",IF(C172&gt;0,", Brickwork upto "&amp;C172&amp;" Floor",""))&amp;(IF(C173=I166,", Internal Plaster",IF(C173&gt;0,", Internal Plaster upto "&amp;C173&amp;" Floor",""))&amp;(IF(C174=I166,", External Plaster",IF(C174&gt;0,", External Plaster upto "&amp;C174&amp;" Floor",""))&amp;(IF(C175=I166,", Flooring",IF(C175&gt;0,", Flooring upto "&amp;C175&amp;" Floor",""))&amp;(IF(C176=I166,", Painting",IF(C176&gt;0,", Painting upto "&amp;C176&amp;" Floor",""))&amp;(IF(C177&gt;0,", Finishing upto "&amp;C177&amp;" Floor","")&amp;(IF(C171&gt;0.5," Completed",""))))))))))))))</f>
        <v>Excavation work Completed. Plinth work completed, RCC Slab, Brickwork, Internal Plaster upto 6 Floor, External Plaster upto 5 Floor Completed</v>
      </c>
      <c r="L165" s="46"/>
    </row>
    <row r="166" spans="1:12" ht="15.75" x14ac:dyDescent="0.25">
      <c r="A166" s="47" t="s">
        <v>117</v>
      </c>
      <c r="B166" s="48">
        <v>0</v>
      </c>
      <c r="C166" s="48" t="s">
        <v>119</v>
      </c>
      <c r="D166" s="48">
        <v>1</v>
      </c>
      <c r="E166" s="149" t="s">
        <v>118</v>
      </c>
      <c r="F166" s="150"/>
      <c r="G166" s="48">
        <v>0</v>
      </c>
      <c r="H166" s="48" t="s">
        <v>208</v>
      </c>
      <c r="I166" s="149">
        <f ca="1">--TRIM(RIGHT(SUBSTITUTE(LEFT(C165,_xlfn.AGGREGATE(16,6,FIND({0,1,2,3,4,5,6,7,8,9},C165,ROW(INDIRECT("1:"&amp;LEN(C165)))),1))," ",REPT(" ",LEN(C165))),LEN(C165)))</f>
        <v>7</v>
      </c>
      <c r="J166" s="151"/>
      <c r="K166" s="49"/>
      <c r="L166" s="50"/>
    </row>
    <row r="167" spans="1:12" ht="36" customHeight="1" x14ac:dyDescent="0.25">
      <c r="A167" s="152" t="s">
        <v>209</v>
      </c>
      <c r="B167" s="153"/>
      <c r="C167" s="154" t="str">
        <f ca="1">K165</f>
        <v>Excavation work Completed. Plinth work completed, RCC Slab, Brickwork, Internal Plaster upto 6 Floor, External Plaster upto 5 Floor Completed</v>
      </c>
      <c r="D167" s="155"/>
      <c r="E167" s="155"/>
      <c r="F167" s="155"/>
      <c r="G167" s="155"/>
      <c r="H167" s="155"/>
      <c r="I167" s="155"/>
      <c r="J167" s="156"/>
      <c r="K167" s="49" t="s">
        <v>210</v>
      </c>
      <c r="L167" s="50"/>
    </row>
    <row r="168" spans="1:12" ht="15.75" x14ac:dyDescent="0.25">
      <c r="A168" s="157" t="s">
        <v>29</v>
      </c>
      <c r="B168" s="158"/>
      <c r="C168" s="58" t="s">
        <v>211</v>
      </c>
      <c r="D168" s="80" t="s">
        <v>212</v>
      </c>
      <c r="E168" s="80"/>
      <c r="F168" s="80" t="s">
        <v>213</v>
      </c>
      <c r="G168" s="80"/>
      <c r="H168" s="80" t="s">
        <v>214</v>
      </c>
      <c r="I168" s="80"/>
      <c r="J168" s="159"/>
      <c r="K168" s="51" t="s">
        <v>215</v>
      </c>
      <c r="L168" s="52">
        <f ca="1">I166*25%</f>
        <v>1.75</v>
      </c>
    </row>
    <row r="169" spans="1:12" ht="15.75" x14ac:dyDescent="0.25">
      <c r="A169" s="83" t="s">
        <v>216</v>
      </c>
      <c r="B169" s="80"/>
      <c r="C169" s="59">
        <v>7</v>
      </c>
      <c r="D169" s="81">
        <f ca="1">((100/I166)*C169)/100</f>
        <v>1</v>
      </c>
      <c r="E169" s="82"/>
      <c r="F169" s="160">
        <f ca="1">(((C170/I166*10)+(40/(D166+G166+I166)*C171)+(7.5/(I166)*C172)+(7.5/(I166)*C173)+(10/I166*C174)+(10/I166*C175)+(5/I166*C176)+(5/I166*C177)+(5/I166*C178))/100)</f>
        <v>0.71071428571428574</v>
      </c>
      <c r="G169" s="160"/>
      <c r="H169" s="162">
        <f ca="1">((((C169/I166)*20)+((C170/I166)*25)+(30/(I166+G166+D166)*C171)+(5/I166*C172)+(5/I166*C173)+(5/I166*C174)+(5/I166*C175)+(0/I166*C176)+(0/I166*C177)+(5/I166*C178))/100)</f>
        <v>0.87857142857142856</v>
      </c>
      <c r="I169" s="163"/>
      <c r="J169" s="164"/>
      <c r="K169" s="51" t="s">
        <v>139</v>
      </c>
      <c r="L169" s="53">
        <f ca="1">I166*50%</f>
        <v>3.5</v>
      </c>
    </row>
    <row r="170" spans="1:12" ht="15.75" x14ac:dyDescent="0.25">
      <c r="A170" s="83" t="s">
        <v>30</v>
      </c>
      <c r="B170" s="80"/>
      <c r="C170" s="60">
        <v>7</v>
      </c>
      <c r="D170" s="81">
        <f ca="1">((100/I166)*C170)/100</f>
        <v>1</v>
      </c>
      <c r="E170" s="82"/>
      <c r="F170" s="160"/>
      <c r="G170" s="160"/>
      <c r="H170" s="165"/>
      <c r="I170" s="166"/>
      <c r="J170" s="167"/>
      <c r="K170" s="51" t="s">
        <v>142</v>
      </c>
      <c r="L170" s="53">
        <f ca="1">I166</f>
        <v>7</v>
      </c>
    </row>
    <row r="171" spans="1:12" ht="15.75" x14ac:dyDescent="0.25">
      <c r="A171" s="171" t="s">
        <v>217</v>
      </c>
      <c r="B171" s="172"/>
      <c r="C171" s="60">
        <v>8</v>
      </c>
      <c r="D171" s="81">
        <f ca="1">((100/(D166+G166+I166))*C171)/100</f>
        <v>1</v>
      </c>
      <c r="E171" s="82"/>
      <c r="F171" s="160"/>
      <c r="G171" s="160"/>
      <c r="H171" s="165"/>
      <c r="I171" s="166"/>
      <c r="J171" s="167"/>
      <c r="K171" s="51" t="s">
        <v>143</v>
      </c>
      <c r="L171" s="54">
        <f ca="1">(IF(B166&gt;1,(I166/(B166+2)),I166/4))</f>
        <v>1.75</v>
      </c>
    </row>
    <row r="172" spans="1:12" ht="15.75" x14ac:dyDescent="0.25">
      <c r="A172" s="83" t="s">
        <v>218</v>
      </c>
      <c r="B172" s="80" t="s">
        <v>219</v>
      </c>
      <c r="C172" s="59">
        <v>7</v>
      </c>
      <c r="D172" s="81">
        <f ca="1">((100/I166)*C172)/100</f>
        <v>1</v>
      </c>
      <c r="E172" s="82"/>
      <c r="F172" s="160"/>
      <c r="G172" s="160"/>
      <c r="H172" s="165"/>
      <c r="I172" s="166"/>
      <c r="J172" s="167"/>
      <c r="K172" s="51" t="s">
        <v>144</v>
      </c>
      <c r="L172" s="54">
        <f ca="1">(IF(B166&gt;1,(I166/(B166+2)+L171),I166/4+L171))</f>
        <v>3.5</v>
      </c>
    </row>
    <row r="173" spans="1:12" ht="15.75" x14ac:dyDescent="0.25">
      <c r="A173" s="83" t="s">
        <v>220</v>
      </c>
      <c r="B173" s="80" t="s">
        <v>219</v>
      </c>
      <c r="C173" s="59">
        <v>6</v>
      </c>
      <c r="D173" s="81">
        <f ca="1">((100/I166)*C173)/100</f>
        <v>0.85714285714285721</v>
      </c>
      <c r="E173" s="82"/>
      <c r="F173" s="160"/>
      <c r="G173" s="160"/>
      <c r="H173" s="165"/>
      <c r="I173" s="166"/>
      <c r="J173" s="167"/>
      <c r="K173" s="51" t="s">
        <v>221</v>
      </c>
      <c r="L173" s="54">
        <f>(IF(B166&gt;1,(I166/(B166+2)+L172),0))</f>
        <v>0</v>
      </c>
    </row>
    <row r="174" spans="1:12" ht="15.75" x14ac:dyDescent="0.25">
      <c r="A174" s="83" t="s">
        <v>222</v>
      </c>
      <c r="B174" s="80" t="s">
        <v>223</v>
      </c>
      <c r="C174" s="59">
        <v>5</v>
      </c>
      <c r="D174" s="81">
        <f ca="1">((100/(I166))*C174)/100</f>
        <v>0.7142857142857143</v>
      </c>
      <c r="E174" s="82"/>
      <c r="F174" s="160"/>
      <c r="G174" s="160"/>
      <c r="H174" s="165"/>
      <c r="I174" s="166"/>
      <c r="J174" s="167"/>
      <c r="K174" s="51" t="s">
        <v>224</v>
      </c>
      <c r="L174" s="54">
        <f>(IF(B166&gt;2,(I166/(B166+2)+L173),0))</f>
        <v>0</v>
      </c>
    </row>
    <row r="175" spans="1:12" ht="15.75" x14ac:dyDescent="0.25">
      <c r="A175" s="83" t="s">
        <v>225</v>
      </c>
      <c r="B175" s="80" t="s">
        <v>225</v>
      </c>
      <c r="C175" s="59">
        <v>0</v>
      </c>
      <c r="D175" s="81">
        <f ca="1">((100/I166)*C175)/100</f>
        <v>0</v>
      </c>
      <c r="E175" s="82"/>
      <c r="F175" s="160"/>
      <c r="G175" s="160"/>
      <c r="H175" s="165"/>
      <c r="I175" s="166"/>
      <c r="J175" s="167"/>
      <c r="K175" s="51" t="s">
        <v>226</v>
      </c>
      <c r="L175" s="55">
        <f>(IF(B166&gt;3,(I166/(B166+2)+L174),0))</f>
        <v>0</v>
      </c>
    </row>
    <row r="176" spans="1:12" ht="15.75" x14ac:dyDescent="0.25">
      <c r="A176" s="83" t="s">
        <v>227</v>
      </c>
      <c r="B176" s="80"/>
      <c r="C176" s="59">
        <v>0</v>
      </c>
      <c r="D176" s="81">
        <f ca="1">((100/I166)*C176)/100</f>
        <v>0</v>
      </c>
      <c r="E176" s="82"/>
      <c r="F176" s="160"/>
      <c r="G176" s="160"/>
      <c r="H176" s="165"/>
      <c r="I176" s="166"/>
      <c r="J176" s="167"/>
      <c r="K176" s="51" t="s">
        <v>228</v>
      </c>
      <c r="L176" s="54">
        <f>(IF(B166&gt;4,(I166/(B166+2)+L175),0))</f>
        <v>0</v>
      </c>
    </row>
    <row r="177" spans="1:12" ht="15.75" x14ac:dyDescent="0.25">
      <c r="A177" s="83" t="s">
        <v>229</v>
      </c>
      <c r="B177" s="80" t="s">
        <v>229</v>
      </c>
      <c r="C177" s="59">
        <v>0</v>
      </c>
      <c r="D177" s="81">
        <f ca="1">((100/(I166))*C177)/100</f>
        <v>0</v>
      </c>
      <c r="E177" s="82"/>
      <c r="F177" s="160"/>
      <c r="G177" s="160"/>
      <c r="H177" s="165"/>
      <c r="I177" s="166"/>
      <c r="J177" s="167"/>
      <c r="K177" s="51" t="s">
        <v>145</v>
      </c>
      <c r="L177" s="54">
        <f ca="1">(IF(B166=1,(I166/(B166+3)+L172),IF(B166=0,(I166/4+L172),IF(B166&gt;1,0))))</f>
        <v>5.25</v>
      </c>
    </row>
    <row r="178" spans="1:12" ht="16.5" thickBot="1" x14ac:dyDescent="0.3">
      <c r="A178" s="174" t="s">
        <v>230</v>
      </c>
      <c r="B178" s="175"/>
      <c r="C178" s="61">
        <v>0</v>
      </c>
      <c r="D178" s="176">
        <f ca="1">((100/(I166))*C178)/100</f>
        <v>0</v>
      </c>
      <c r="E178" s="177"/>
      <c r="F178" s="161"/>
      <c r="G178" s="161"/>
      <c r="H178" s="168"/>
      <c r="I178" s="169"/>
      <c r="J178" s="170"/>
      <c r="K178" s="56" t="s">
        <v>146</v>
      </c>
      <c r="L178" s="57">
        <f ca="1">(IF(B166&gt;1.5,(I166/(B166+2)+L172+MAX(0,L173-L172)+MAX(0,L174-L173)+MAX(0,L175-L174)+MAX(0,L176-L175)+MAX(0,L177-L176)),IF(B166=1,(I166/(B166+3)+L177),IF(B166=0,I166/4+L177))))</f>
        <v>7</v>
      </c>
    </row>
    <row r="179" spans="1:12" ht="15.75" x14ac:dyDescent="0.25">
      <c r="A179" s="144" t="s">
        <v>207</v>
      </c>
      <c r="B179" s="145"/>
      <c r="C179" s="146" t="s">
        <v>239</v>
      </c>
      <c r="D179" s="147"/>
      <c r="E179" s="147"/>
      <c r="F179" s="147"/>
      <c r="G179" s="147"/>
      <c r="H179" s="147"/>
      <c r="I179" s="147"/>
      <c r="J179" s="148"/>
      <c r="K179" s="45" t="str">
        <f ca="1">(IF(F183&gt;99%,"All work completed. Please provide OC.",IF(F183&gt;89.8%,"Plinth, RCC, Brick, Plaster, Flooring, Painting work Completed. Finishing work is in process.",IF(F183&lt;94%,(IF(C183=0,"Work not yet Started.",IF(D183=25%,"Piling work in process",IF(D183=50%,"Excavation work in process",IF(D183=100%,"Excavation work Completed. ","0")))&amp;(IF(C184=0%,"",IF(C184=L185,"Footing work is process",IF(C184=L186,"Footing work Completed",IF(C184=L187,"1st Basement Completed",IF(C184=L188,"1st &amp; 2nd Basement Completed",IF(C184=L189,"1st to 3rd Basement Completed",IF(C184=L190,"1st to 4th Basement Completed",IF(C184=L191,"Plinth work is process",IF(C184=L192,"Plinth work completed","0")))))))))))&amp;(IF(C185=(D180+G180+I180),", RCC Slab",IF(C185&gt;0,", RCC upto "&amp;C185&amp;" Slab",""))&amp;(IF(C186=I180,", Brickwork",IF(C186&gt;0,", Brickwork upto "&amp;C186&amp;" Floor",""))&amp;(IF(C187=I180,", Internal Plaster",IF(C187&gt;0,", Internal Plaster upto "&amp;C187&amp;" Floor",""))&amp;(IF(C188=I180,", External Plaster",IF(C188&gt;0,", External Plaster upto "&amp;C188&amp;" Floor",""))&amp;(IF(C189=I180,", Flooring",IF(C189&gt;0,", Flooring upto "&amp;C189&amp;" Floor",""))&amp;(IF(C190=I180,", Painting",IF(C190&gt;0,", Painting upto "&amp;C190&amp;" Floor",""))&amp;(IF(C191&gt;0,", Finishing upto "&amp;C191&amp;" Floor","")&amp;(IF(C185&gt;0.5," Completed",""))))))))))))))</f>
        <v>Excavation work Completed. Plinth work is process</v>
      </c>
      <c r="L179" s="46"/>
    </row>
    <row r="180" spans="1:12" ht="15.75" x14ac:dyDescent="0.25">
      <c r="A180" s="47" t="s">
        <v>117</v>
      </c>
      <c r="B180" s="48">
        <v>0</v>
      </c>
      <c r="C180" s="48" t="s">
        <v>119</v>
      </c>
      <c r="D180" s="48">
        <v>1</v>
      </c>
      <c r="E180" s="149" t="s">
        <v>118</v>
      </c>
      <c r="F180" s="150"/>
      <c r="G180" s="48">
        <v>0</v>
      </c>
      <c r="H180" s="48" t="s">
        <v>208</v>
      </c>
      <c r="I180" s="149">
        <f ca="1">--TRIM(RIGHT(SUBSTITUTE(LEFT(C179,_xlfn.AGGREGATE(16,6,FIND({0,1,2,3,4,5,6,7,8,9},C179,ROW(INDIRECT("1:"&amp;LEN(C179)))),1))," ",REPT(" ",LEN(C179))),LEN(C179)))</f>
        <v>10</v>
      </c>
      <c r="J180" s="151"/>
      <c r="K180" s="49"/>
      <c r="L180" s="50"/>
    </row>
    <row r="181" spans="1:12" ht="15.75" x14ac:dyDescent="0.25">
      <c r="A181" s="152" t="s">
        <v>209</v>
      </c>
      <c r="B181" s="153"/>
      <c r="C181" s="154" t="str">
        <f ca="1">K179</f>
        <v>Excavation work Completed. Plinth work is process</v>
      </c>
      <c r="D181" s="155"/>
      <c r="E181" s="155"/>
      <c r="F181" s="155"/>
      <c r="G181" s="155"/>
      <c r="H181" s="155"/>
      <c r="I181" s="155"/>
      <c r="J181" s="156"/>
      <c r="K181" s="49" t="s">
        <v>210</v>
      </c>
      <c r="L181" s="50"/>
    </row>
    <row r="182" spans="1:12" ht="15.75" x14ac:dyDescent="0.25">
      <c r="A182" s="157" t="s">
        <v>29</v>
      </c>
      <c r="B182" s="158"/>
      <c r="C182" s="58" t="s">
        <v>211</v>
      </c>
      <c r="D182" s="80" t="s">
        <v>212</v>
      </c>
      <c r="E182" s="80"/>
      <c r="F182" s="80" t="s">
        <v>213</v>
      </c>
      <c r="G182" s="80"/>
      <c r="H182" s="80" t="s">
        <v>214</v>
      </c>
      <c r="I182" s="80"/>
      <c r="J182" s="159"/>
      <c r="K182" s="51" t="s">
        <v>215</v>
      </c>
      <c r="L182" s="52">
        <f ca="1">I180*25%</f>
        <v>2.5</v>
      </c>
    </row>
    <row r="183" spans="1:12" ht="15.75" x14ac:dyDescent="0.25">
      <c r="A183" s="83" t="s">
        <v>216</v>
      </c>
      <c r="B183" s="80"/>
      <c r="C183" s="59">
        <v>10</v>
      </c>
      <c r="D183" s="81">
        <f ca="1">((100/I180)*C183)/100</f>
        <v>1</v>
      </c>
      <c r="E183" s="82"/>
      <c r="F183" s="160">
        <f ca="1">(((C184/I180*10)+(40/(D180+G180+I180)*C185)+(7.5/(I180)*C186)+(7.5/(I180)*C187)+(10/I180*C188)+(10/I180*C189)+(5/I180*C190)+(5/I180*C191)+(5/I180*C192))/100)</f>
        <v>7.4999999999999997E-2</v>
      </c>
      <c r="G183" s="160"/>
      <c r="H183" s="162">
        <f ca="1">((((C183/I180)*20)+((C184/I180)*25)+(30/(I180+G180+D180)*C185)+(5/I180*C186)+(5/I180*C187)+(5/I180*C188)+(5/I180*C189)+(0/I180*C190)+(0/I180*C191)+(5/I180*C192))/100)</f>
        <v>0.38750000000000001</v>
      </c>
      <c r="I183" s="163"/>
      <c r="J183" s="164"/>
      <c r="K183" s="51" t="s">
        <v>139</v>
      </c>
      <c r="L183" s="53">
        <f ca="1">I180*50%</f>
        <v>5</v>
      </c>
    </row>
    <row r="184" spans="1:12" ht="15.75" x14ac:dyDescent="0.25">
      <c r="A184" s="83" t="s">
        <v>30</v>
      </c>
      <c r="B184" s="80"/>
      <c r="C184" s="60">
        <f ca="1">L191</f>
        <v>7.5</v>
      </c>
      <c r="D184" s="81">
        <f ca="1">((100/I180)*C184)/100</f>
        <v>0.75</v>
      </c>
      <c r="E184" s="82"/>
      <c r="F184" s="160"/>
      <c r="G184" s="160"/>
      <c r="H184" s="165"/>
      <c r="I184" s="166"/>
      <c r="J184" s="167"/>
      <c r="K184" s="51" t="s">
        <v>142</v>
      </c>
      <c r="L184" s="53">
        <f ca="1">I180</f>
        <v>10</v>
      </c>
    </row>
    <row r="185" spans="1:12" ht="15.75" x14ac:dyDescent="0.25">
      <c r="A185" s="171" t="s">
        <v>217</v>
      </c>
      <c r="B185" s="172"/>
      <c r="C185" s="60">
        <v>0</v>
      </c>
      <c r="D185" s="81">
        <f ca="1">((100/(D180+G180+I180))*C185)/100</f>
        <v>0</v>
      </c>
      <c r="E185" s="82"/>
      <c r="F185" s="160"/>
      <c r="G185" s="160"/>
      <c r="H185" s="165"/>
      <c r="I185" s="166"/>
      <c r="J185" s="167"/>
      <c r="K185" s="51" t="s">
        <v>143</v>
      </c>
      <c r="L185" s="54">
        <f ca="1">(IF(B180&gt;1,(I180/(B180+2)),I180/4))</f>
        <v>2.5</v>
      </c>
    </row>
    <row r="186" spans="1:12" ht="15.75" x14ac:dyDescent="0.25">
      <c r="A186" s="83" t="s">
        <v>218</v>
      </c>
      <c r="B186" s="80" t="s">
        <v>219</v>
      </c>
      <c r="C186" s="59">
        <v>0</v>
      </c>
      <c r="D186" s="81">
        <f ca="1">((100/I180)*C186)/100</f>
        <v>0</v>
      </c>
      <c r="E186" s="82"/>
      <c r="F186" s="160"/>
      <c r="G186" s="160"/>
      <c r="H186" s="165"/>
      <c r="I186" s="166"/>
      <c r="J186" s="167"/>
      <c r="K186" s="51" t="s">
        <v>144</v>
      </c>
      <c r="L186" s="54">
        <f ca="1">(IF(B180&gt;1,(I180/(B180+2)+L185),I180/4+L185))</f>
        <v>5</v>
      </c>
    </row>
    <row r="187" spans="1:12" ht="15.75" x14ac:dyDescent="0.25">
      <c r="A187" s="83" t="s">
        <v>220</v>
      </c>
      <c r="B187" s="80" t="s">
        <v>219</v>
      </c>
      <c r="C187" s="59">
        <v>0</v>
      </c>
      <c r="D187" s="81">
        <f ca="1">((100/I180)*C187)/100</f>
        <v>0</v>
      </c>
      <c r="E187" s="82"/>
      <c r="F187" s="160"/>
      <c r="G187" s="160"/>
      <c r="H187" s="165"/>
      <c r="I187" s="166"/>
      <c r="J187" s="167"/>
      <c r="K187" s="51" t="s">
        <v>221</v>
      </c>
      <c r="L187" s="54">
        <f>(IF(B180&gt;1,(I180/(B180+2)+L186),0))</f>
        <v>0</v>
      </c>
    </row>
    <row r="188" spans="1:12" ht="15.75" x14ac:dyDescent="0.25">
      <c r="A188" s="83" t="s">
        <v>222</v>
      </c>
      <c r="B188" s="80" t="s">
        <v>223</v>
      </c>
      <c r="C188" s="59">
        <v>0</v>
      </c>
      <c r="D188" s="81">
        <f ca="1">((100/(I180))*C188)/100</f>
        <v>0</v>
      </c>
      <c r="E188" s="82"/>
      <c r="F188" s="160"/>
      <c r="G188" s="160"/>
      <c r="H188" s="165"/>
      <c r="I188" s="166"/>
      <c r="J188" s="167"/>
      <c r="K188" s="51" t="s">
        <v>224</v>
      </c>
      <c r="L188" s="54">
        <f>(IF(B180&gt;2,(I180/(B180+2)+L187),0))</f>
        <v>0</v>
      </c>
    </row>
    <row r="189" spans="1:12" ht="15.75" x14ac:dyDescent="0.25">
      <c r="A189" s="83" t="s">
        <v>225</v>
      </c>
      <c r="B189" s="80" t="s">
        <v>225</v>
      </c>
      <c r="C189" s="59">
        <v>0</v>
      </c>
      <c r="D189" s="81">
        <f ca="1">((100/I180)*C189)/100</f>
        <v>0</v>
      </c>
      <c r="E189" s="82"/>
      <c r="F189" s="160"/>
      <c r="G189" s="160"/>
      <c r="H189" s="165"/>
      <c r="I189" s="166"/>
      <c r="J189" s="167"/>
      <c r="K189" s="51" t="s">
        <v>226</v>
      </c>
      <c r="L189" s="55">
        <f>(IF(B180&gt;3,(I180/(B180+2)+L188),0))</f>
        <v>0</v>
      </c>
    </row>
    <row r="190" spans="1:12" ht="15.75" x14ac:dyDescent="0.25">
      <c r="A190" s="83" t="s">
        <v>227</v>
      </c>
      <c r="B190" s="80"/>
      <c r="C190" s="59">
        <v>0</v>
      </c>
      <c r="D190" s="81">
        <f ca="1">((100/I180)*C190)/100</f>
        <v>0</v>
      </c>
      <c r="E190" s="82"/>
      <c r="F190" s="160"/>
      <c r="G190" s="160"/>
      <c r="H190" s="165"/>
      <c r="I190" s="166"/>
      <c r="J190" s="167"/>
      <c r="K190" s="51" t="s">
        <v>228</v>
      </c>
      <c r="L190" s="54">
        <f>(IF(B180&gt;4,(I180/(B180+2)+L189),0))</f>
        <v>0</v>
      </c>
    </row>
    <row r="191" spans="1:12" ht="15.75" x14ac:dyDescent="0.25">
      <c r="A191" s="83" t="s">
        <v>229</v>
      </c>
      <c r="B191" s="80" t="s">
        <v>229</v>
      </c>
      <c r="C191" s="59">
        <v>0</v>
      </c>
      <c r="D191" s="81">
        <f ca="1">((100/(I180))*C191)/100</f>
        <v>0</v>
      </c>
      <c r="E191" s="82"/>
      <c r="F191" s="160"/>
      <c r="G191" s="160"/>
      <c r="H191" s="165"/>
      <c r="I191" s="166"/>
      <c r="J191" s="167"/>
      <c r="K191" s="51" t="s">
        <v>145</v>
      </c>
      <c r="L191" s="54">
        <f ca="1">(IF(B180=1,(I180/(B180+3)+L186),IF(B180=0,(I180/4+L186),IF(B180&gt;1,0))))</f>
        <v>7.5</v>
      </c>
    </row>
    <row r="192" spans="1:12" ht="16.5" thickBot="1" x14ac:dyDescent="0.3">
      <c r="A192" s="174" t="s">
        <v>230</v>
      </c>
      <c r="B192" s="175"/>
      <c r="C192" s="61">
        <v>0</v>
      </c>
      <c r="D192" s="176">
        <f ca="1">((100/(I180))*C192)/100</f>
        <v>0</v>
      </c>
      <c r="E192" s="177"/>
      <c r="F192" s="161"/>
      <c r="G192" s="161"/>
      <c r="H192" s="168"/>
      <c r="I192" s="169"/>
      <c r="J192" s="170"/>
      <c r="K192" s="56" t="s">
        <v>146</v>
      </c>
      <c r="L192" s="57">
        <f ca="1">(IF(B180&gt;1.5,(I180/(B180+2)+L186+MAX(0,L187-L186)+MAX(0,L188-L187)+MAX(0,L189-L188)+MAX(0,L190-L189)+MAX(0,L191-L190)),IF(B180=1,(I180/(B180+3)+L191),IF(B180=0,I180/4+L191))))</f>
        <v>10</v>
      </c>
    </row>
    <row r="193" spans="1:12" ht="15.75" x14ac:dyDescent="0.25">
      <c r="A193" s="144" t="s">
        <v>207</v>
      </c>
      <c r="B193" s="145"/>
      <c r="C193" s="146" t="s">
        <v>240</v>
      </c>
      <c r="D193" s="147"/>
      <c r="E193" s="147"/>
      <c r="F193" s="147"/>
      <c r="G193" s="147"/>
      <c r="H193" s="147"/>
      <c r="I193" s="147"/>
      <c r="J193" s="148"/>
      <c r="K193" s="45" t="str">
        <f ca="1">(IF(F197&gt;99%,"All work completed. Please provide OC.",IF(F197&gt;89.8%,"Plinth, RCC, Brick, Plaster, Flooring, Painting work Completed. Finishing work is in process.",IF(F197&lt;94%,(IF(C197=0,"Work not yet Started.",IF(D197=25%,"Piling work in process",IF(D197=50%,"Excavation work in process",IF(D197=100%,"Excavation work Completed. ","0")))&amp;(IF(C198=0%,"",IF(C198=L199,"Footing work is process",IF(C198=L200,"Footing work Completed",IF(C198=L201,"1st Basement Completed",IF(C198=L202,"1st &amp; 2nd Basement Completed",IF(C198=L203,"1st to 3rd Basement Completed",IF(C198=L204,"1st to 4th Basement Completed",IF(C198=L205,"Plinth work is process",IF(C198=L206,"Plinth work completed","0")))))))))))&amp;(IF(C199=(D194+G194+I194),", RCC Slab",IF(C199&gt;0,", RCC upto "&amp;C199&amp;" Slab",""))&amp;(IF(C200=I194,", Brickwork",IF(C200&gt;0,", Brickwork upto "&amp;C200&amp;" Floor",""))&amp;(IF(C201=I194,", Internal Plaster",IF(C201&gt;0,", Internal Plaster upto "&amp;C201&amp;" Floor",""))&amp;(IF(C202=I194,", External Plaster",IF(C202&gt;0,", External Plaster upto "&amp;C202&amp;" Floor",""))&amp;(IF(C203=I194,", Flooring",IF(C203&gt;0,", Flooring upto "&amp;C203&amp;" Floor",""))&amp;(IF(C204=I194,", Painting",IF(C204&gt;0,", Painting upto "&amp;C204&amp;" Floor",""))&amp;(IF(C205&gt;0,", Finishing upto "&amp;C205&amp;" Floor","")&amp;(IF(C199&gt;0.5," Completed",""))))))))))))))</f>
        <v>Excavation work Completed. Footing work is process</v>
      </c>
      <c r="L193" s="46"/>
    </row>
    <row r="194" spans="1:12" ht="15.75" x14ac:dyDescent="0.25">
      <c r="A194" s="47" t="s">
        <v>117</v>
      </c>
      <c r="B194" s="48">
        <v>0</v>
      </c>
      <c r="C194" s="48" t="s">
        <v>119</v>
      </c>
      <c r="D194" s="48">
        <v>1</v>
      </c>
      <c r="E194" s="149" t="s">
        <v>118</v>
      </c>
      <c r="F194" s="150"/>
      <c r="G194" s="48">
        <v>0</v>
      </c>
      <c r="H194" s="48" t="s">
        <v>208</v>
      </c>
      <c r="I194" s="149">
        <f ca="1">--TRIM(RIGHT(SUBSTITUTE(LEFT(C193,_xlfn.AGGREGATE(16,6,FIND({0,1,2,3,4,5,6,7,8,9},C193,ROW(INDIRECT("1:"&amp;LEN(C193)))),1))," ",REPT(" ",LEN(C193))),LEN(C193)))</f>
        <v>7</v>
      </c>
      <c r="J194" s="151"/>
      <c r="K194" s="49"/>
      <c r="L194" s="50"/>
    </row>
    <row r="195" spans="1:12" ht="15.75" x14ac:dyDescent="0.25">
      <c r="A195" s="152" t="s">
        <v>209</v>
      </c>
      <c r="B195" s="153"/>
      <c r="C195" s="154" t="str">
        <f ca="1">K193</f>
        <v>Excavation work Completed. Footing work is process</v>
      </c>
      <c r="D195" s="155"/>
      <c r="E195" s="155"/>
      <c r="F195" s="155"/>
      <c r="G195" s="155"/>
      <c r="H195" s="155"/>
      <c r="I195" s="155"/>
      <c r="J195" s="156"/>
      <c r="K195" s="49" t="s">
        <v>210</v>
      </c>
      <c r="L195" s="50"/>
    </row>
    <row r="196" spans="1:12" ht="15.75" x14ac:dyDescent="0.25">
      <c r="A196" s="157" t="s">
        <v>29</v>
      </c>
      <c r="B196" s="158"/>
      <c r="C196" s="58" t="s">
        <v>211</v>
      </c>
      <c r="D196" s="80" t="s">
        <v>212</v>
      </c>
      <c r="E196" s="80"/>
      <c r="F196" s="80" t="s">
        <v>213</v>
      </c>
      <c r="G196" s="80"/>
      <c r="H196" s="80" t="s">
        <v>214</v>
      </c>
      <c r="I196" s="80"/>
      <c r="J196" s="159"/>
      <c r="K196" s="51" t="s">
        <v>215</v>
      </c>
      <c r="L196" s="52">
        <f ca="1">I194*25%</f>
        <v>1.75</v>
      </c>
    </row>
    <row r="197" spans="1:12" ht="15.75" x14ac:dyDescent="0.25">
      <c r="A197" s="83" t="s">
        <v>216</v>
      </c>
      <c r="B197" s="80"/>
      <c r="C197" s="59">
        <v>7</v>
      </c>
      <c r="D197" s="81">
        <f ca="1">((100/I194)*C197)/100</f>
        <v>1</v>
      </c>
      <c r="E197" s="82"/>
      <c r="F197" s="160">
        <f ca="1">(((C198/I194*10)+(40/(D194+G194+I194)*C199)+(7.5/(I194)*C200)+(7.5/(I194)*C201)+(10/I194*C202)+(10/I194*C203)+(5/I194*C204)+(5/I194*C205)+(5/I194*C206))/100)</f>
        <v>2.5000000000000001E-2</v>
      </c>
      <c r="G197" s="160"/>
      <c r="H197" s="162">
        <f ca="1">((((C197/I194)*20)+((C198/I194)*25)+(30/(I194+G194+D194)*C199)+(5/I194*C200)+(5/I194*C201)+(5/I194*C202)+(5/I194*C203)+(0/I194*C204)+(0/I194*C205)+(5/I194*C206))/100)</f>
        <v>0.26250000000000001</v>
      </c>
      <c r="I197" s="163"/>
      <c r="J197" s="164"/>
      <c r="K197" s="51" t="s">
        <v>139</v>
      </c>
      <c r="L197" s="53">
        <f ca="1">I194*50%</f>
        <v>3.5</v>
      </c>
    </row>
    <row r="198" spans="1:12" ht="15.75" x14ac:dyDescent="0.25">
      <c r="A198" s="83" t="s">
        <v>30</v>
      </c>
      <c r="B198" s="80"/>
      <c r="C198" s="60">
        <f ca="1">L199</f>
        <v>1.75</v>
      </c>
      <c r="D198" s="81">
        <f ca="1">((100/I194)*C198)/100</f>
        <v>0.25</v>
      </c>
      <c r="E198" s="82"/>
      <c r="F198" s="160"/>
      <c r="G198" s="160"/>
      <c r="H198" s="165"/>
      <c r="I198" s="166"/>
      <c r="J198" s="167"/>
      <c r="K198" s="51" t="s">
        <v>142</v>
      </c>
      <c r="L198" s="53">
        <f ca="1">I194</f>
        <v>7</v>
      </c>
    </row>
    <row r="199" spans="1:12" ht="15.75" x14ac:dyDescent="0.25">
      <c r="A199" s="171" t="s">
        <v>217</v>
      </c>
      <c r="B199" s="172"/>
      <c r="C199" s="60">
        <v>0</v>
      </c>
      <c r="D199" s="81">
        <f ca="1">((100/(D194+G194+I194))*C199)/100</f>
        <v>0</v>
      </c>
      <c r="E199" s="82"/>
      <c r="F199" s="160"/>
      <c r="G199" s="160"/>
      <c r="H199" s="165"/>
      <c r="I199" s="166"/>
      <c r="J199" s="167"/>
      <c r="K199" s="51" t="s">
        <v>143</v>
      </c>
      <c r="L199" s="54">
        <f ca="1">(IF(B194&gt;1,(I194/(B194+2)),I194/4))</f>
        <v>1.75</v>
      </c>
    </row>
    <row r="200" spans="1:12" ht="15.75" x14ac:dyDescent="0.25">
      <c r="A200" s="83" t="s">
        <v>218</v>
      </c>
      <c r="B200" s="80" t="s">
        <v>219</v>
      </c>
      <c r="C200" s="59">
        <v>0</v>
      </c>
      <c r="D200" s="81">
        <f ca="1">((100/I194)*C200)/100</f>
        <v>0</v>
      </c>
      <c r="E200" s="82"/>
      <c r="F200" s="160"/>
      <c r="G200" s="160"/>
      <c r="H200" s="165"/>
      <c r="I200" s="166"/>
      <c r="J200" s="167"/>
      <c r="K200" s="51" t="s">
        <v>144</v>
      </c>
      <c r="L200" s="54">
        <f ca="1">(IF(B194&gt;1,(I194/(B194+2)+L199),I194/4+L199))</f>
        <v>3.5</v>
      </c>
    </row>
    <row r="201" spans="1:12" ht="15.75" x14ac:dyDescent="0.25">
      <c r="A201" s="83" t="s">
        <v>220</v>
      </c>
      <c r="B201" s="80" t="s">
        <v>219</v>
      </c>
      <c r="C201" s="59">
        <v>0</v>
      </c>
      <c r="D201" s="81">
        <f ca="1">((100/I194)*C201)/100</f>
        <v>0</v>
      </c>
      <c r="E201" s="82"/>
      <c r="F201" s="160"/>
      <c r="G201" s="160"/>
      <c r="H201" s="165"/>
      <c r="I201" s="166"/>
      <c r="J201" s="167"/>
      <c r="K201" s="51" t="s">
        <v>221</v>
      </c>
      <c r="L201" s="54">
        <f>(IF(B194&gt;1,(I194/(B194+2)+L200),0))</f>
        <v>0</v>
      </c>
    </row>
    <row r="202" spans="1:12" ht="15.75" x14ac:dyDescent="0.25">
      <c r="A202" s="83" t="s">
        <v>222</v>
      </c>
      <c r="B202" s="80" t="s">
        <v>223</v>
      </c>
      <c r="C202" s="59">
        <v>0</v>
      </c>
      <c r="D202" s="81">
        <f ca="1">((100/(I194))*C202)/100</f>
        <v>0</v>
      </c>
      <c r="E202" s="82"/>
      <c r="F202" s="160"/>
      <c r="G202" s="160"/>
      <c r="H202" s="165"/>
      <c r="I202" s="166"/>
      <c r="J202" s="167"/>
      <c r="K202" s="51" t="s">
        <v>224</v>
      </c>
      <c r="L202" s="54">
        <f>(IF(B194&gt;2,(I194/(B194+2)+L201),0))</f>
        <v>0</v>
      </c>
    </row>
    <row r="203" spans="1:12" ht="15.75" x14ac:dyDescent="0.25">
      <c r="A203" s="83" t="s">
        <v>225</v>
      </c>
      <c r="B203" s="80" t="s">
        <v>225</v>
      </c>
      <c r="C203" s="59">
        <v>0</v>
      </c>
      <c r="D203" s="81">
        <f ca="1">((100/I194)*C203)/100</f>
        <v>0</v>
      </c>
      <c r="E203" s="82"/>
      <c r="F203" s="160"/>
      <c r="G203" s="160"/>
      <c r="H203" s="165"/>
      <c r="I203" s="166"/>
      <c r="J203" s="167"/>
      <c r="K203" s="51" t="s">
        <v>226</v>
      </c>
      <c r="L203" s="55">
        <f>(IF(B194&gt;3,(I194/(B194+2)+L202),0))</f>
        <v>0</v>
      </c>
    </row>
    <row r="204" spans="1:12" ht="15.75" x14ac:dyDescent="0.25">
      <c r="A204" s="83" t="s">
        <v>227</v>
      </c>
      <c r="B204" s="80"/>
      <c r="C204" s="59">
        <v>0</v>
      </c>
      <c r="D204" s="81">
        <f ca="1">((100/I194)*C204)/100</f>
        <v>0</v>
      </c>
      <c r="E204" s="82"/>
      <c r="F204" s="160"/>
      <c r="G204" s="160"/>
      <c r="H204" s="165"/>
      <c r="I204" s="166"/>
      <c r="J204" s="167"/>
      <c r="K204" s="51" t="s">
        <v>228</v>
      </c>
      <c r="L204" s="54">
        <f>(IF(B194&gt;4,(I194/(B194+2)+L203),0))</f>
        <v>0</v>
      </c>
    </row>
    <row r="205" spans="1:12" ht="15.75" x14ac:dyDescent="0.25">
      <c r="A205" s="83" t="s">
        <v>229</v>
      </c>
      <c r="B205" s="80" t="s">
        <v>229</v>
      </c>
      <c r="C205" s="59">
        <v>0</v>
      </c>
      <c r="D205" s="81">
        <f ca="1">((100/(I194))*C205)/100</f>
        <v>0</v>
      </c>
      <c r="E205" s="82"/>
      <c r="F205" s="160"/>
      <c r="G205" s="160"/>
      <c r="H205" s="165"/>
      <c r="I205" s="166"/>
      <c r="J205" s="167"/>
      <c r="K205" s="51" t="s">
        <v>145</v>
      </c>
      <c r="L205" s="54">
        <f ca="1">(IF(B194=1,(I194/(B194+3)+L200),IF(B194=0,(I194/4+L200),IF(B194&gt;1,0))))</f>
        <v>5.25</v>
      </c>
    </row>
    <row r="206" spans="1:12" ht="16.5" thickBot="1" x14ac:dyDescent="0.3">
      <c r="A206" s="174" t="s">
        <v>230</v>
      </c>
      <c r="B206" s="175"/>
      <c r="C206" s="61">
        <v>0</v>
      </c>
      <c r="D206" s="176">
        <f ca="1">((100/(I194))*C206)/100</f>
        <v>0</v>
      </c>
      <c r="E206" s="177"/>
      <c r="F206" s="161"/>
      <c r="G206" s="161"/>
      <c r="H206" s="168"/>
      <c r="I206" s="169"/>
      <c r="J206" s="170"/>
      <c r="K206" s="56" t="s">
        <v>146</v>
      </c>
      <c r="L206" s="57">
        <f ca="1">(IF(B194&gt;1.5,(I194/(B194+2)+L200+MAX(0,L201-L200)+MAX(0,L202-L201)+MAX(0,L203-L202)+MAX(0,L204-L203)+MAX(0,L205-L204)),IF(B194=1,(I194/(B194+3)+L205),IF(B194=0,I194/4+L205))))</f>
        <v>7</v>
      </c>
    </row>
    <row r="207" spans="1:12" ht="15.75" x14ac:dyDescent="0.25">
      <c r="A207" s="144" t="s">
        <v>207</v>
      </c>
      <c r="B207" s="145"/>
      <c r="C207" s="146" t="s">
        <v>241</v>
      </c>
      <c r="D207" s="147"/>
      <c r="E207" s="147"/>
      <c r="F207" s="147"/>
      <c r="G207" s="147"/>
      <c r="H207" s="147"/>
      <c r="I207" s="147"/>
      <c r="J207" s="148"/>
      <c r="K207" s="45" t="str">
        <f ca="1">(IF(F211&gt;99%,"All work completed. Please provide OC.",IF(F211&gt;89.8%,"Plinth, RCC, Brick, Plaster, Flooring, Painting work Completed. Finishing work is in process.",IF(F211&lt;94%,(IF(C211=0,"Work not yet Started.",IF(D211=25%,"Piling work in process",IF(D211=50%,"Excavation work in process",IF(D211=100%,"Excavation work Completed. ","0")))&amp;(IF(C212=0%,"",IF(C212=L213,"Footing work is process",IF(C212=L214,"Footing work Completed",IF(C212=L215,"1st Basement Completed",IF(C212=L216,"1st &amp; 2nd Basement Completed",IF(C212=L217,"1st to 3rd Basement Completed",IF(C212=L218,"1st to 4th Basement Completed",IF(C212=L219,"Plinth work is process",IF(C212=L220,"Plinth work completed","0")))))))))))&amp;(IF(C213=(D208+G208+I208),", RCC Slab",IF(C213&gt;0,", RCC upto "&amp;C213&amp;" Slab",""))&amp;(IF(C214=I208,", Brickwork",IF(C214&gt;0,", Brickwork upto "&amp;C214&amp;" Floor",""))&amp;(IF(C215=I208,", Internal Plaster",IF(C215&gt;0,", Internal Plaster upto "&amp;C215&amp;" Floor",""))&amp;(IF(C216=I208,", External Plaster",IF(C216&gt;0,", External Plaster upto "&amp;C216&amp;" Floor",""))&amp;(IF(C217=I208,", Flooring",IF(C217&gt;0,", Flooring upto "&amp;C217&amp;" Floor",""))&amp;(IF(C218=I208,", Painting",IF(C218&gt;0,", Painting upto "&amp;C218&amp;" Floor",""))&amp;(IF(C219&gt;0,", Finishing upto "&amp;C219&amp;" Floor","")&amp;(IF(C213&gt;0.5," Completed",""))))))))))))))</f>
        <v>Excavation work Completed. Plinth work completed, RCC Slab, Brickwork, Internal Plaster, External Plaster upto 5 Floor Completed</v>
      </c>
      <c r="L207" s="46"/>
    </row>
    <row r="208" spans="1:12" ht="15.75" x14ac:dyDescent="0.25">
      <c r="A208" s="47" t="s">
        <v>117</v>
      </c>
      <c r="B208" s="48">
        <v>0</v>
      </c>
      <c r="C208" s="48" t="s">
        <v>119</v>
      </c>
      <c r="D208" s="48">
        <v>1</v>
      </c>
      <c r="E208" s="149" t="s">
        <v>118</v>
      </c>
      <c r="F208" s="150"/>
      <c r="G208" s="48">
        <v>0</v>
      </c>
      <c r="H208" s="48" t="s">
        <v>208</v>
      </c>
      <c r="I208" s="149">
        <f ca="1">--TRIM(RIGHT(SUBSTITUTE(LEFT(C207,_xlfn.AGGREGATE(16,6,FIND({0,1,2,3,4,5,6,7,8,9},C207,ROW(INDIRECT("1:"&amp;LEN(C207)))),1))," ",REPT(" ",LEN(C207))),LEN(C207)))</f>
        <v>7</v>
      </c>
      <c r="J208" s="151"/>
      <c r="K208" s="49"/>
      <c r="L208" s="50"/>
    </row>
    <row r="209" spans="1:12" ht="33.75" customHeight="1" x14ac:dyDescent="0.25">
      <c r="A209" s="152" t="s">
        <v>209</v>
      </c>
      <c r="B209" s="153"/>
      <c r="C209" s="154" t="str">
        <f ca="1">K207</f>
        <v>Excavation work Completed. Plinth work completed, RCC Slab, Brickwork, Internal Plaster, External Plaster upto 5 Floor Completed</v>
      </c>
      <c r="D209" s="155"/>
      <c r="E209" s="155"/>
      <c r="F209" s="155"/>
      <c r="G209" s="155"/>
      <c r="H209" s="155"/>
      <c r="I209" s="155"/>
      <c r="J209" s="156"/>
      <c r="K209" s="49" t="s">
        <v>210</v>
      </c>
      <c r="L209" s="50"/>
    </row>
    <row r="210" spans="1:12" ht="15.75" x14ac:dyDescent="0.25">
      <c r="A210" s="157" t="s">
        <v>29</v>
      </c>
      <c r="B210" s="158"/>
      <c r="C210" s="58" t="s">
        <v>211</v>
      </c>
      <c r="D210" s="80" t="s">
        <v>212</v>
      </c>
      <c r="E210" s="80"/>
      <c r="F210" s="80" t="s">
        <v>213</v>
      </c>
      <c r="G210" s="80"/>
      <c r="H210" s="80" t="s">
        <v>214</v>
      </c>
      <c r="I210" s="80"/>
      <c r="J210" s="159"/>
      <c r="K210" s="51" t="s">
        <v>215</v>
      </c>
      <c r="L210" s="52">
        <f ca="1">I208*25%</f>
        <v>1.75</v>
      </c>
    </row>
    <row r="211" spans="1:12" ht="15.75" x14ac:dyDescent="0.25">
      <c r="A211" s="83" t="s">
        <v>216</v>
      </c>
      <c r="B211" s="80"/>
      <c r="C211" s="59">
        <v>7</v>
      </c>
      <c r="D211" s="81">
        <f ca="1">((100/I208)*C211)/100</f>
        <v>1</v>
      </c>
      <c r="E211" s="82"/>
      <c r="F211" s="160">
        <f ca="1">(((C212/I208*10)+(40/(D208+G208+I208)*C213)+(7.5/(I208)*C214)+(7.5/(I208)*C215)+(10/I208*C216)+(10/I208*C217)+(5/I208*C218)+(5/I208*C219)+(5/I208*C220))/100)</f>
        <v>0.72142857142857142</v>
      </c>
      <c r="G211" s="160"/>
      <c r="H211" s="162">
        <f ca="1">((((C211/I208)*20)+((C212/I208)*25)+(30/(I208+G208+D208)*C213)+(5/I208*C214)+(5/I208*C215)+(5/I208*C216)+(5/I208*C217)+(0/I208*C218)+(0/I208*C219)+(5/I208*C220))/100)</f>
        <v>0.88571428571428568</v>
      </c>
      <c r="I211" s="163"/>
      <c r="J211" s="164"/>
      <c r="K211" s="51" t="s">
        <v>139</v>
      </c>
      <c r="L211" s="53">
        <f ca="1">I208*50%</f>
        <v>3.5</v>
      </c>
    </row>
    <row r="212" spans="1:12" ht="15.75" x14ac:dyDescent="0.25">
      <c r="A212" s="83" t="s">
        <v>30</v>
      </c>
      <c r="B212" s="80"/>
      <c r="C212" s="60">
        <v>7</v>
      </c>
      <c r="D212" s="81">
        <f ca="1">((100/I208)*C212)/100</f>
        <v>1</v>
      </c>
      <c r="E212" s="82"/>
      <c r="F212" s="160"/>
      <c r="G212" s="160"/>
      <c r="H212" s="165"/>
      <c r="I212" s="166"/>
      <c r="J212" s="167"/>
      <c r="K212" s="51" t="s">
        <v>142</v>
      </c>
      <c r="L212" s="53">
        <f ca="1">I208</f>
        <v>7</v>
      </c>
    </row>
    <row r="213" spans="1:12" ht="15.75" x14ac:dyDescent="0.25">
      <c r="A213" s="171" t="s">
        <v>217</v>
      </c>
      <c r="B213" s="172"/>
      <c r="C213" s="60">
        <v>8</v>
      </c>
      <c r="D213" s="81">
        <f ca="1">((100/(D208+G208+I208))*C213)/100</f>
        <v>1</v>
      </c>
      <c r="E213" s="82"/>
      <c r="F213" s="160"/>
      <c r="G213" s="160"/>
      <c r="H213" s="165"/>
      <c r="I213" s="166"/>
      <c r="J213" s="167"/>
      <c r="K213" s="51" t="s">
        <v>143</v>
      </c>
      <c r="L213" s="54">
        <f ca="1">(IF(B208&gt;1,(I208/(B208+2)),I208/4))</f>
        <v>1.75</v>
      </c>
    </row>
    <row r="214" spans="1:12" ht="15.75" x14ac:dyDescent="0.25">
      <c r="A214" s="83" t="s">
        <v>218</v>
      </c>
      <c r="B214" s="80" t="s">
        <v>219</v>
      </c>
      <c r="C214" s="59">
        <v>7</v>
      </c>
      <c r="D214" s="81">
        <f ca="1">((100/I208)*C214)/100</f>
        <v>1</v>
      </c>
      <c r="E214" s="82"/>
      <c r="F214" s="160"/>
      <c r="G214" s="160"/>
      <c r="H214" s="165"/>
      <c r="I214" s="166"/>
      <c r="J214" s="167"/>
      <c r="K214" s="51" t="s">
        <v>144</v>
      </c>
      <c r="L214" s="54">
        <f ca="1">(IF(B208&gt;1,(I208/(B208+2)+L213),I208/4+L213))</f>
        <v>3.5</v>
      </c>
    </row>
    <row r="215" spans="1:12" ht="15.75" x14ac:dyDescent="0.25">
      <c r="A215" s="83" t="s">
        <v>220</v>
      </c>
      <c r="B215" s="80" t="s">
        <v>219</v>
      </c>
      <c r="C215" s="59">
        <v>7</v>
      </c>
      <c r="D215" s="81">
        <f ca="1">((100/I208)*C215)/100</f>
        <v>1</v>
      </c>
      <c r="E215" s="82"/>
      <c r="F215" s="160"/>
      <c r="G215" s="160"/>
      <c r="H215" s="165"/>
      <c r="I215" s="166"/>
      <c r="J215" s="167"/>
      <c r="K215" s="51" t="s">
        <v>221</v>
      </c>
      <c r="L215" s="54">
        <f>(IF(B208&gt;1,(I208/(B208+2)+L214),0))</f>
        <v>0</v>
      </c>
    </row>
    <row r="216" spans="1:12" ht="15.75" x14ac:dyDescent="0.25">
      <c r="A216" s="83" t="s">
        <v>222</v>
      </c>
      <c r="B216" s="80" t="s">
        <v>223</v>
      </c>
      <c r="C216" s="59">
        <v>5</v>
      </c>
      <c r="D216" s="81">
        <f ca="1">((100/(I208))*C216)/100</f>
        <v>0.7142857142857143</v>
      </c>
      <c r="E216" s="82"/>
      <c r="F216" s="160"/>
      <c r="G216" s="160"/>
      <c r="H216" s="165"/>
      <c r="I216" s="166"/>
      <c r="J216" s="167"/>
      <c r="K216" s="51" t="s">
        <v>224</v>
      </c>
      <c r="L216" s="54">
        <f>(IF(B208&gt;2,(I208/(B208+2)+L215),0))</f>
        <v>0</v>
      </c>
    </row>
    <row r="217" spans="1:12" ht="15.75" x14ac:dyDescent="0.25">
      <c r="A217" s="83" t="s">
        <v>225</v>
      </c>
      <c r="B217" s="80" t="s">
        <v>225</v>
      </c>
      <c r="C217" s="59">
        <v>0</v>
      </c>
      <c r="D217" s="81">
        <f ca="1">((100/I208)*C217)/100</f>
        <v>0</v>
      </c>
      <c r="E217" s="82"/>
      <c r="F217" s="160"/>
      <c r="G217" s="160"/>
      <c r="H217" s="165"/>
      <c r="I217" s="166"/>
      <c r="J217" s="167"/>
      <c r="K217" s="51" t="s">
        <v>226</v>
      </c>
      <c r="L217" s="55">
        <f>(IF(B208&gt;3,(I208/(B208+2)+L216),0))</f>
        <v>0</v>
      </c>
    </row>
    <row r="218" spans="1:12" ht="15.75" x14ac:dyDescent="0.25">
      <c r="A218" s="83" t="s">
        <v>227</v>
      </c>
      <c r="B218" s="80"/>
      <c r="C218" s="59">
        <v>0</v>
      </c>
      <c r="D218" s="81">
        <f ca="1">((100/I208)*C218)/100</f>
        <v>0</v>
      </c>
      <c r="E218" s="82"/>
      <c r="F218" s="160"/>
      <c r="G218" s="160"/>
      <c r="H218" s="165"/>
      <c r="I218" s="166"/>
      <c r="J218" s="167"/>
      <c r="K218" s="51" t="s">
        <v>228</v>
      </c>
      <c r="L218" s="54">
        <f>(IF(B208&gt;4,(I208/(B208+2)+L217),0))</f>
        <v>0</v>
      </c>
    </row>
    <row r="219" spans="1:12" ht="15.75" x14ac:dyDescent="0.25">
      <c r="A219" s="83" t="s">
        <v>229</v>
      </c>
      <c r="B219" s="80" t="s">
        <v>229</v>
      </c>
      <c r="C219" s="59">
        <v>0</v>
      </c>
      <c r="D219" s="81">
        <f ca="1">((100/(I208))*C219)/100</f>
        <v>0</v>
      </c>
      <c r="E219" s="82"/>
      <c r="F219" s="160"/>
      <c r="G219" s="160"/>
      <c r="H219" s="165"/>
      <c r="I219" s="166"/>
      <c r="J219" s="167"/>
      <c r="K219" s="51" t="s">
        <v>145</v>
      </c>
      <c r="L219" s="54">
        <f ca="1">(IF(B208=1,(I208/(B208+3)+L214),IF(B208=0,(I208/4+L214),IF(B208&gt;1,0))))</f>
        <v>5.25</v>
      </c>
    </row>
    <row r="220" spans="1:12" ht="16.5" thickBot="1" x14ac:dyDescent="0.3">
      <c r="A220" s="174" t="s">
        <v>230</v>
      </c>
      <c r="B220" s="175"/>
      <c r="C220" s="61">
        <v>0</v>
      </c>
      <c r="D220" s="176">
        <f ca="1">((100/(I208))*C220)/100</f>
        <v>0</v>
      </c>
      <c r="E220" s="177"/>
      <c r="F220" s="161"/>
      <c r="G220" s="161"/>
      <c r="H220" s="168"/>
      <c r="I220" s="169"/>
      <c r="J220" s="170"/>
      <c r="K220" s="56" t="s">
        <v>146</v>
      </c>
      <c r="L220" s="57">
        <f ca="1">(IF(B208&gt;1.5,(I208/(B208+2)+L214+MAX(0,L215-L214)+MAX(0,L216-L215)+MAX(0,L217-L216)+MAX(0,L218-L217)+MAX(0,L219-L218)),IF(B208=1,(I208/(B208+3)+L219),IF(B208=0,I208/4+L219))))</f>
        <v>7</v>
      </c>
    </row>
    <row r="221" spans="1:12" ht="15.75" x14ac:dyDescent="0.25">
      <c r="A221" s="144" t="s">
        <v>207</v>
      </c>
      <c r="B221" s="145"/>
      <c r="C221" s="146" t="s">
        <v>242</v>
      </c>
      <c r="D221" s="147"/>
      <c r="E221" s="147"/>
      <c r="F221" s="147"/>
      <c r="G221" s="147"/>
      <c r="H221" s="147"/>
      <c r="I221" s="147"/>
      <c r="J221" s="148"/>
      <c r="K221" s="45" t="str">
        <f ca="1">(IF(F225&gt;99%,"All work completed. Please provide OC.",IF(F225&gt;89.8%,"Plinth, RCC, Brick, Plaster, Flooring, Painting work Completed. Finishing work is in process.",IF(F225&lt;94%,(IF(C225=0,"Work not yet Started.",IF(D225=25%,"Piling work in process",IF(D225=50%,"Excavation work in process",IF(D225=100%,"Excavation work Completed. ","0")))&amp;(IF(C226=0%,"",IF(C226=L227,"Footing work is process",IF(C226=L228,"Footing work Completed",IF(C226=L229,"1st Basement Completed",IF(C226=L230,"1st &amp; 2nd Basement Completed",IF(C226=L231,"1st to 3rd Basement Completed",IF(C226=L232,"1st to 4th Basement Completed",IF(C226=L233,"Plinth work is process",IF(C226=L234,"Plinth work completed","0")))))))))))&amp;(IF(C227=(D222+G222+I222),", RCC Slab",IF(C227&gt;0,", RCC upto "&amp;C227&amp;" Slab",""))&amp;(IF(C228=I222,", Brickwork",IF(C228&gt;0,", Brickwork upto "&amp;C228&amp;" Floor",""))&amp;(IF(C229=I222,", Internal Plaster",IF(C229&gt;0,", Internal Plaster upto "&amp;C229&amp;" Floor",""))&amp;(IF(C230=I222,", External Plaster",IF(C230&gt;0,", External Plaster upto "&amp;C230&amp;" Floor",""))&amp;(IF(C231=I222,", Flooring",IF(C231&gt;0,", Flooring upto "&amp;C231&amp;" Floor",""))&amp;(IF(C232=I222,", Painting",IF(C232&gt;0,", Painting upto "&amp;C232&amp;" Floor",""))&amp;(IF(C233&gt;0,", Finishing upto "&amp;C233&amp;" Floor","")&amp;(IF(C227&gt;0.5," Completed",""))))))))))))))</f>
        <v>Excavation work Completed. Plinth work completed, RCC Slab, Brickwork Completed</v>
      </c>
      <c r="L221" s="46"/>
    </row>
    <row r="222" spans="1:12" ht="15.75" x14ac:dyDescent="0.25">
      <c r="A222" s="47" t="s">
        <v>117</v>
      </c>
      <c r="B222" s="48">
        <v>0</v>
      </c>
      <c r="C222" s="48" t="s">
        <v>119</v>
      </c>
      <c r="D222" s="48">
        <v>1</v>
      </c>
      <c r="E222" s="149" t="s">
        <v>118</v>
      </c>
      <c r="F222" s="150"/>
      <c r="G222" s="48">
        <v>0</v>
      </c>
      <c r="H222" s="48" t="s">
        <v>208</v>
      </c>
      <c r="I222" s="149">
        <f ca="1">--TRIM(RIGHT(SUBSTITUTE(LEFT(C221,_xlfn.AGGREGATE(16,6,FIND({0,1,2,3,4,5,6,7,8,9},C221,ROW(INDIRECT("1:"&amp;LEN(C221)))),1))," ",REPT(" ",LEN(C221))),LEN(C221)))</f>
        <v>8</v>
      </c>
      <c r="J222" s="151"/>
      <c r="K222" s="49"/>
      <c r="L222" s="50"/>
    </row>
    <row r="223" spans="1:12" ht="32.450000000000003" customHeight="1" x14ac:dyDescent="0.25">
      <c r="A223" s="152" t="s">
        <v>209</v>
      </c>
      <c r="B223" s="153"/>
      <c r="C223" s="154" t="str">
        <f ca="1">K221</f>
        <v>Excavation work Completed. Plinth work completed, RCC Slab, Brickwork Completed</v>
      </c>
      <c r="D223" s="155"/>
      <c r="E223" s="155"/>
      <c r="F223" s="155"/>
      <c r="G223" s="155"/>
      <c r="H223" s="155"/>
      <c r="I223" s="155"/>
      <c r="J223" s="156"/>
      <c r="K223" s="49" t="s">
        <v>210</v>
      </c>
      <c r="L223" s="50"/>
    </row>
    <row r="224" spans="1:12" ht="15.75" x14ac:dyDescent="0.25">
      <c r="A224" s="157" t="s">
        <v>29</v>
      </c>
      <c r="B224" s="158"/>
      <c r="C224" s="58" t="s">
        <v>211</v>
      </c>
      <c r="D224" s="80" t="s">
        <v>212</v>
      </c>
      <c r="E224" s="80"/>
      <c r="F224" s="80" t="s">
        <v>213</v>
      </c>
      <c r="G224" s="80"/>
      <c r="H224" s="80" t="s">
        <v>214</v>
      </c>
      <c r="I224" s="80"/>
      <c r="J224" s="159"/>
      <c r="K224" s="51" t="s">
        <v>215</v>
      </c>
      <c r="L224" s="52">
        <f ca="1">I222*25%</f>
        <v>2</v>
      </c>
    </row>
    <row r="225" spans="1:12" ht="15.75" x14ac:dyDescent="0.25">
      <c r="A225" s="83" t="s">
        <v>216</v>
      </c>
      <c r="B225" s="80"/>
      <c r="C225" s="59">
        <v>8</v>
      </c>
      <c r="D225" s="81">
        <f ca="1">((100/I222)*C225)/100</f>
        <v>1</v>
      </c>
      <c r="E225" s="82"/>
      <c r="F225" s="160">
        <f ca="1">(((C226/I222*10)+(40/(D222+G222+I222)*C227)+(7.5/(I222)*C228)+(7.5/(I222)*C229)+(10/I222*C230)+(10/I222*C231)+(5/I222*C232)+(5/I222*C233)+(5/I222*C234))/100)</f>
        <v>0.57499999999999996</v>
      </c>
      <c r="G225" s="160"/>
      <c r="H225" s="162">
        <f ca="1">((((C225/I222)*20)+((C226/I222)*25)+(30/(I222+G222+D222)*C227)+(5/I222*C228)+(5/I222*C229)+(5/I222*C230)+(5/I222*C231)+(0/I222*C232)+(0/I222*C233)+(5/I222*C234))/100)</f>
        <v>0.8</v>
      </c>
      <c r="I225" s="163"/>
      <c r="J225" s="164"/>
      <c r="K225" s="51" t="s">
        <v>139</v>
      </c>
      <c r="L225" s="53">
        <f ca="1">I222*50%</f>
        <v>4</v>
      </c>
    </row>
    <row r="226" spans="1:12" ht="15.75" x14ac:dyDescent="0.25">
      <c r="A226" s="83" t="s">
        <v>30</v>
      </c>
      <c r="B226" s="80"/>
      <c r="C226" s="60">
        <v>8</v>
      </c>
      <c r="D226" s="81">
        <f ca="1">((100/I222)*C226)/100</f>
        <v>1</v>
      </c>
      <c r="E226" s="82"/>
      <c r="F226" s="160"/>
      <c r="G226" s="160"/>
      <c r="H226" s="165"/>
      <c r="I226" s="166"/>
      <c r="J226" s="167"/>
      <c r="K226" s="51" t="s">
        <v>142</v>
      </c>
      <c r="L226" s="53">
        <f ca="1">I222</f>
        <v>8</v>
      </c>
    </row>
    <row r="227" spans="1:12" ht="15.75" x14ac:dyDescent="0.25">
      <c r="A227" s="171" t="s">
        <v>217</v>
      </c>
      <c r="B227" s="172"/>
      <c r="C227" s="60">
        <v>9</v>
      </c>
      <c r="D227" s="81">
        <f ca="1">((100/(D222+G222+I222))*C227)/100</f>
        <v>1</v>
      </c>
      <c r="E227" s="82"/>
      <c r="F227" s="160"/>
      <c r="G227" s="160"/>
      <c r="H227" s="165"/>
      <c r="I227" s="166"/>
      <c r="J227" s="167"/>
      <c r="K227" s="51" t="s">
        <v>143</v>
      </c>
      <c r="L227" s="54">
        <f ca="1">(IF(B222&gt;1,(I222/(B222+2)),I222/4))</f>
        <v>2</v>
      </c>
    </row>
    <row r="228" spans="1:12" ht="15.75" x14ac:dyDescent="0.25">
      <c r="A228" s="83" t="s">
        <v>218</v>
      </c>
      <c r="B228" s="80" t="s">
        <v>219</v>
      </c>
      <c r="C228" s="59">
        <v>8</v>
      </c>
      <c r="D228" s="81">
        <f ca="1">((100/I222)*C228)/100</f>
        <v>1</v>
      </c>
      <c r="E228" s="82"/>
      <c r="F228" s="160"/>
      <c r="G228" s="160"/>
      <c r="H228" s="165"/>
      <c r="I228" s="166"/>
      <c r="J228" s="167"/>
      <c r="K228" s="51" t="s">
        <v>144</v>
      </c>
      <c r="L228" s="54">
        <f ca="1">(IF(B222&gt;1,(I222/(B222+2)+L227),I222/4+L227))</f>
        <v>4</v>
      </c>
    </row>
    <row r="229" spans="1:12" ht="15.75" x14ac:dyDescent="0.25">
      <c r="A229" s="83" t="s">
        <v>220</v>
      </c>
      <c r="B229" s="80" t="s">
        <v>219</v>
      </c>
      <c r="C229" s="59">
        <v>0</v>
      </c>
      <c r="D229" s="81">
        <f ca="1">((100/I222)*C229)/100</f>
        <v>0</v>
      </c>
      <c r="E229" s="82"/>
      <c r="F229" s="160"/>
      <c r="G229" s="160"/>
      <c r="H229" s="165"/>
      <c r="I229" s="166"/>
      <c r="J229" s="167"/>
      <c r="K229" s="51" t="s">
        <v>221</v>
      </c>
      <c r="L229" s="54">
        <f>(IF(B222&gt;1,(I222/(B222+2)+L228),0))</f>
        <v>0</v>
      </c>
    </row>
    <row r="230" spans="1:12" ht="15.75" x14ac:dyDescent="0.25">
      <c r="A230" s="83" t="s">
        <v>222</v>
      </c>
      <c r="B230" s="80" t="s">
        <v>223</v>
      </c>
      <c r="C230" s="59">
        <v>0</v>
      </c>
      <c r="D230" s="81">
        <f ca="1">((100/(I222))*C230)/100</f>
        <v>0</v>
      </c>
      <c r="E230" s="82"/>
      <c r="F230" s="160"/>
      <c r="G230" s="160"/>
      <c r="H230" s="165"/>
      <c r="I230" s="166"/>
      <c r="J230" s="167"/>
      <c r="K230" s="51" t="s">
        <v>224</v>
      </c>
      <c r="L230" s="54">
        <f>(IF(B222&gt;2,(I222/(B222+2)+L229),0))</f>
        <v>0</v>
      </c>
    </row>
    <row r="231" spans="1:12" ht="15.75" x14ac:dyDescent="0.25">
      <c r="A231" s="83" t="s">
        <v>225</v>
      </c>
      <c r="B231" s="80" t="s">
        <v>225</v>
      </c>
      <c r="C231" s="59">
        <v>0</v>
      </c>
      <c r="D231" s="81">
        <f ca="1">((100/I222)*C231)/100</f>
        <v>0</v>
      </c>
      <c r="E231" s="82"/>
      <c r="F231" s="160"/>
      <c r="G231" s="160"/>
      <c r="H231" s="165"/>
      <c r="I231" s="166"/>
      <c r="J231" s="167"/>
      <c r="K231" s="51" t="s">
        <v>226</v>
      </c>
      <c r="L231" s="55">
        <f>(IF(B222&gt;3,(I222/(B222+2)+L230),0))</f>
        <v>0</v>
      </c>
    </row>
    <row r="232" spans="1:12" ht="15.75" x14ac:dyDescent="0.25">
      <c r="A232" s="83" t="s">
        <v>227</v>
      </c>
      <c r="B232" s="80"/>
      <c r="C232" s="59">
        <v>0</v>
      </c>
      <c r="D232" s="81">
        <f ca="1">((100/I222)*C232)/100</f>
        <v>0</v>
      </c>
      <c r="E232" s="82"/>
      <c r="F232" s="160"/>
      <c r="G232" s="160"/>
      <c r="H232" s="165"/>
      <c r="I232" s="166"/>
      <c r="J232" s="167"/>
      <c r="K232" s="51" t="s">
        <v>228</v>
      </c>
      <c r="L232" s="54">
        <f>(IF(B222&gt;4,(I222/(B222+2)+L231),0))</f>
        <v>0</v>
      </c>
    </row>
    <row r="233" spans="1:12" ht="15.75" x14ac:dyDescent="0.25">
      <c r="A233" s="83" t="s">
        <v>229</v>
      </c>
      <c r="B233" s="80" t="s">
        <v>229</v>
      </c>
      <c r="C233" s="59">
        <v>0</v>
      </c>
      <c r="D233" s="81">
        <f ca="1">((100/(I222))*C233)/100</f>
        <v>0</v>
      </c>
      <c r="E233" s="82"/>
      <c r="F233" s="160"/>
      <c r="G233" s="160"/>
      <c r="H233" s="165"/>
      <c r="I233" s="166"/>
      <c r="J233" s="167"/>
      <c r="K233" s="51" t="s">
        <v>145</v>
      </c>
      <c r="L233" s="54">
        <f ca="1">(IF(B222=1,(I222/(B222+3)+L228),IF(B222=0,(I222/4+L228),IF(B222&gt;1,0))))</f>
        <v>6</v>
      </c>
    </row>
    <row r="234" spans="1:12" ht="16.5" thickBot="1" x14ac:dyDescent="0.3">
      <c r="A234" s="174" t="s">
        <v>230</v>
      </c>
      <c r="B234" s="175"/>
      <c r="C234" s="61">
        <v>0</v>
      </c>
      <c r="D234" s="176">
        <f ca="1">((100/(I222))*C234)/100</f>
        <v>0</v>
      </c>
      <c r="E234" s="177"/>
      <c r="F234" s="161"/>
      <c r="G234" s="161"/>
      <c r="H234" s="168"/>
      <c r="I234" s="169"/>
      <c r="J234" s="170"/>
      <c r="K234" s="56" t="s">
        <v>146</v>
      </c>
      <c r="L234" s="57">
        <f ca="1">(IF(B222&gt;1.5,(I222/(B222+2)+L228+MAX(0,L229-L228)+MAX(0,L230-L229)+MAX(0,L231-L230)+MAX(0,L232-L231)+MAX(0,L233-L232)),IF(B222=1,(I222/(B222+3)+L233),IF(B222=0,I222/4+L233))))</f>
        <v>8</v>
      </c>
    </row>
    <row r="235" spans="1:12" x14ac:dyDescent="0.25">
      <c r="A235" s="63" t="s">
        <v>50</v>
      </c>
      <c r="B235" s="64"/>
      <c r="C235" s="64"/>
      <c r="D235" s="64"/>
      <c r="E235" s="64"/>
      <c r="F235" s="64"/>
      <c r="G235" s="64"/>
      <c r="H235" s="64"/>
      <c r="I235" s="64"/>
      <c r="J235" s="65"/>
    </row>
    <row r="236" spans="1:12" x14ac:dyDescent="0.25">
      <c r="A236" s="63" t="s">
        <v>42</v>
      </c>
      <c r="B236" s="64"/>
      <c r="C236" s="64"/>
      <c r="D236" s="64"/>
      <c r="E236" s="64"/>
      <c r="F236" s="64"/>
      <c r="G236" s="64"/>
      <c r="H236" s="64"/>
      <c r="I236" s="64"/>
      <c r="J236" s="65"/>
    </row>
    <row r="237" spans="1:12" ht="15" customHeight="1" x14ac:dyDescent="0.25">
      <c r="A237" s="173" t="s">
        <v>70</v>
      </c>
      <c r="B237" s="173"/>
      <c r="C237" s="173"/>
      <c r="D237" s="173"/>
      <c r="E237" s="173"/>
      <c r="F237" s="173"/>
      <c r="G237" s="173"/>
      <c r="H237" s="173"/>
      <c r="I237" s="173"/>
      <c r="J237" s="173"/>
    </row>
    <row r="238" spans="1:12" x14ac:dyDescent="0.25">
      <c r="A238" s="173"/>
      <c r="B238" s="173"/>
      <c r="C238" s="173"/>
      <c r="D238" s="173"/>
      <c r="E238" s="173"/>
      <c r="F238" s="173"/>
      <c r="G238" s="173"/>
      <c r="H238" s="173"/>
      <c r="I238" s="173"/>
      <c r="J238" s="173"/>
    </row>
    <row r="239" spans="1:12" x14ac:dyDescent="0.25">
      <c r="A239" s="84" t="s">
        <v>24</v>
      </c>
      <c r="B239" s="85"/>
      <c r="C239" s="85"/>
      <c r="D239" s="85"/>
      <c r="E239" s="85"/>
      <c r="F239" s="85"/>
      <c r="G239" s="85"/>
      <c r="H239" s="85"/>
      <c r="I239" s="85"/>
      <c r="J239" s="86"/>
    </row>
    <row r="240" spans="1:12" ht="15" customHeight="1" x14ac:dyDescent="0.25">
      <c r="A240" s="69" t="s">
        <v>166</v>
      </c>
      <c r="B240" s="70"/>
      <c r="C240" s="70"/>
      <c r="D240" s="70"/>
      <c r="E240" s="70"/>
      <c r="F240" s="70"/>
      <c r="G240" s="70"/>
      <c r="H240" s="70"/>
      <c r="I240" s="70"/>
      <c r="J240" s="71"/>
    </row>
    <row r="241" spans="1:15" ht="15" customHeight="1" x14ac:dyDescent="0.25">
      <c r="A241" s="87" t="s">
        <v>167</v>
      </c>
      <c r="B241" s="88"/>
      <c r="C241" s="72" t="s">
        <v>168</v>
      </c>
      <c r="D241" s="74"/>
      <c r="E241" s="72" t="s">
        <v>169</v>
      </c>
      <c r="F241" s="73"/>
      <c r="G241" s="74"/>
      <c r="H241" s="72" t="s">
        <v>170</v>
      </c>
      <c r="I241" s="73"/>
      <c r="J241" s="74"/>
    </row>
    <row r="242" spans="1:15" ht="43.9" customHeight="1" x14ac:dyDescent="0.25">
      <c r="A242" s="29" t="s">
        <v>171</v>
      </c>
      <c r="B242" s="30" t="s">
        <v>172</v>
      </c>
      <c r="C242" s="31" t="s">
        <v>171</v>
      </c>
      <c r="D242" s="30" t="s">
        <v>172</v>
      </c>
      <c r="E242" s="32" t="s">
        <v>171</v>
      </c>
      <c r="F242" s="78" t="s">
        <v>173</v>
      </c>
      <c r="G242" s="79"/>
      <c r="H242" s="29" t="s">
        <v>171</v>
      </c>
      <c r="I242" s="75" t="s">
        <v>172</v>
      </c>
      <c r="J242" s="76"/>
    </row>
    <row r="243" spans="1:15" ht="20.45" customHeight="1" x14ac:dyDescent="0.25">
      <c r="A243" s="29" t="s">
        <v>174</v>
      </c>
      <c r="B243" s="30" t="s">
        <v>175</v>
      </c>
      <c r="C243" s="32" t="s">
        <v>176</v>
      </c>
      <c r="D243" s="30" t="s">
        <v>177</v>
      </c>
      <c r="E243" s="29" t="s">
        <v>188</v>
      </c>
      <c r="F243" s="75" t="s">
        <v>177</v>
      </c>
      <c r="G243" s="76"/>
      <c r="H243" s="32" t="s">
        <v>178</v>
      </c>
      <c r="I243" s="75" t="s">
        <v>179</v>
      </c>
      <c r="J243" s="76"/>
    </row>
    <row r="244" spans="1:15" ht="17.25" customHeight="1" x14ac:dyDescent="0.25">
      <c r="A244" s="63" t="s">
        <v>164</v>
      </c>
      <c r="B244" s="64"/>
      <c r="C244" s="64"/>
      <c r="D244" s="64"/>
      <c r="E244" s="64"/>
      <c r="F244" s="65"/>
      <c r="G244" s="66" t="s">
        <v>163</v>
      </c>
      <c r="H244" s="67"/>
      <c r="I244" s="67"/>
      <c r="J244" s="68"/>
      <c r="L244" s="62"/>
      <c r="M244" s="62"/>
      <c r="N244" s="62"/>
      <c r="O244" s="62"/>
    </row>
    <row r="245" spans="1:15" s="28" customFormat="1" ht="14.45" customHeight="1" x14ac:dyDescent="0.25">
      <c r="A245" s="84" t="s">
        <v>69</v>
      </c>
      <c r="B245" s="85"/>
      <c r="C245" s="85"/>
      <c r="D245" s="85"/>
      <c r="E245" s="85"/>
      <c r="F245" s="86"/>
      <c r="G245" s="104">
        <v>3326</v>
      </c>
      <c r="H245" s="102"/>
      <c r="I245" s="102"/>
      <c r="J245" s="103"/>
    </row>
    <row r="246" spans="1:15" ht="237.75" customHeight="1" x14ac:dyDescent="0.25">
      <c r="A246" s="117" t="s">
        <v>251</v>
      </c>
      <c r="B246" s="118"/>
      <c r="C246" s="118"/>
      <c r="D246" s="118"/>
      <c r="E246" s="118"/>
      <c r="F246" s="118"/>
      <c r="G246" s="118"/>
      <c r="H246" s="118"/>
      <c r="I246" s="118"/>
      <c r="J246" s="119"/>
    </row>
    <row r="247" spans="1:15" x14ac:dyDescent="0.25">
      <c r="A247" s="114" t="s">
        <v>25</v>
      </c>
      <c r="B247" s="115"/>
      <c r="C247" s="115"/>
      <c r="D247" s="115"/>
      <c r="E247" s="115"/>
      <c r="F247" s="115"/>
      <c r="G247" s="115"/>
      <c r="H247" s="115"/>
      <c r="I247" s="115"/>
      <c r="J247" s="116"/>
    </row>
    <row r="248" spans="1:15" x14ac:dyDescent="0.25">
      <c r="A248" s="63" t="s">
        <v>28</v>
      </c>
      <c r="B248" s="64"/>
      <c r="C248" s="64"/>
      <c r="D248" s="64"/>
      <c r="E248" s="64"/>
      <c r="F248" s="64"/>
      <c r="G248" s="64"/>
      <c r="H248" s="64"/>
      <c r="I248" s="64"/>
      <c r="J248" s="65"/>
    </row>
    <row r="249" spans="1:15" x14ac:dyDescent="0.25">
      <c r="A249" s="114" t="s">
        <v>26</v>
      </c>
      <c r="B249" s="115"/>
      <c r="C249" s="115"/>
      <c r="D249" s="115"/>
      <c r="E249" s="115"/>
      <c r="F249" s="115"/>
      <c r="G249" s="115"/>
      <c r="H249" s="115"/>
      <c r="I249" s="115"/>
      <c r="J249" s="116"/>
    </row>
    <row r="250" spans="1:15" x14ac:dyDescent="0.25">
      <c r="A250" s="63" t="s">
        <v>33</v>
      </c>
      <c r="B250" s="64"/>
      <c r="C250" s="64"/>
      <c r="D250" s="64"/>
      <c r="E250" s="64"/>
      <c r="F250" s="64"/>
      <c r="G250" s="64"/>
      <c r="H250" s="64"/>
      <c r="I250" s="64"/>
      <c r="J250" s="65"/>
    </row>
    <row r="251" spans="1:15" x14ac:dyDescent="0.25">
      <c r="A251" s="63" t="s">
        <v>101</v>
      </c>
      <c r="B251" s="64"/>
      <c r="C251" s="64"/>
      <c r="D251" s="64"/>
      <c r="E251" s="64"/>
      <c r="F251" s="64"/>
      <c r="G251" s="64"/>
      <c r="H251" s="64"/>
      <c r="I251" s="64"/>
      <c r="J251" s="65"/>
    </row>
    <row r="252" spans="1:15" x14ac:dyDescent="0.25">
      <c r="A252" s="63" t="s">
        <v>102</v>
      </c>
      <c r="B252" s="64"/>
      <c r="C252" s="64"/>
      <c r="D252" s="64"/>
      <c r="E252" s="64"/>
      <c r="F252" s="64"/>
      <c r="G252" s="64"/>
      <c r="H252" s="64"/>
      <c r="I252" s="64"/>
      <c r="J252" s="65"/>
    </row>
    <row r="253" spans="1:15" ht="30.75" customHeight="1" x14ac:dyDescent="0.25">
      <c r="A253" s="77" t="s">
        <v>103</v>
      </c>
      <c r="B253" s="78"/>
      <c r="C253" s="78"/>
      <c r="D253" s="78"/>
      <c r="E253" s="78"/>
      <c r="F253" s="78"/>
      <c r="G253" s="78"/>
      <c r="H253" s="78"/>
      <c r="I253" s="78"/>
      <c r="J253" s="79"/>
    </row>
    <row r="254" spans="1:15" ht="15" customHeight="1" x14ac:dyDescent="0.25">
      <c r="A254" s="105" t="s">
        <v>248</v>
      </c>
      <c r="B254" s="106"/>
      <c r="C254" s="106"/>
      <c r="D254" s="106"/>
      <c r="E254" s="106"/>
      <c r="F254" s="106"/>
      <c r="G254" s="106"/>
      <c r="H254" s="106"/>
      <c r="I254" s="106"/>
      <c r="J254" s="107"/>
    </row>
    <row r="255" spans="1:15" x14ac:dyDescent="0.25">
      <c r="A255" s="108"/>
      <c r="B255" s="109"/>
      <c r="C255" s="109"/>
      <c r="D255" s="109"/>
      <c r="E255" s="109"/>
      <c r="F255" s="109"/>
      <c r="G255" s="109"/>
      <c r="H255" s="109"/>
      <c r="I255" s="109"/>
      <c r="J255" s="110"/>
    </row>
    <row r="256" spans="1:15" x14ac:dyDescent="0.25">
      <c r="A256" s="108"/>
      <c r="B256" s="109"/>
      <c r="C256" s="109"/>
      <c r="D256" s="109"/>
      <c r="E256" s="109"/>
      <c r="F256" s="109"/>
      <c r="G256" s="109"/>
      <c r="H256" s="109"/>
      <c r="I256" s="109"/>
      <c r="J256" s="110"/>
    </row>
    <row r="257" spans="1:12" x14ac:dyDescent="0.25">
      <c r="A257" s="111"/>
      <c r="B257" s="112"/>
      <c r="C257" s="112"/>
      <c r="D257" s="112"/>
      <c r="E257" s="112"/>
      <c r="F257" s="112"/>
      <c r="G257" s="112"/>
      <c r="H257" s="112"/>
      <c r="I257" s="112"/>
      <c r="J257" s="113"/>
    </row>
    <row r="258" spans="1:12" s="10" customFormat="1" ht="14.25" x14ac:dyDescent="0.2">
      <c r="A258" s="10" t="s">
        <v>148</v>
      </c>
      <c r="D258" s="10" t="str">
        <f>F8</f>
        <v>Xrbia Vangani Phase III</v>
      </c>
    </row>
    <row r="259" spans="1:12" s="10" customFormat="1" ht="14.25" x14ac:dyDescent="0.2"/>
    <row r="261" spans="1:12" x14ac:dyDescent="0.25">
      <c r="L261" s="27" t="s">
        <v>250</v>
      </c>
    </row>
    <row r="263" spans="1:12" x14ac:dyDescent="0.25">
      <c r="C263" s="10"/>
    </row>
    <row r="300" spans="1:1" s="10" customFormat="1" ht="14.25" x14ac:dyDescent="0.2">
      <c r="A300" s="10" t="s">
        <v>249</v>
      </c>
    </row>
    <row r="301" spans="1:1" s="10" customFormat="1" ht="14.25" x14ac:dyDescent="0.2"/>
    <row r="347" spans="1:1" x14ac:dyDescent="0.25">
      <c r="A347" s="10" t="s">
        <v>116</v>
      </c>
    </row>
  </sheetData>
  <mergeCells count="549">
    <mergeCell ref="A225:B225"/>
    <mergeCell ref="D225:E225"/>
    <mergeCell ref="F225:G234"/>
    <mergeCell ref="H225:J234"/>
    <mergeCell ref="A226:B226"/>
    <mergeCell ref="D226:E226"/>
    <mergeCell ref="A227:B227"/>
    <mergeCell ref="D227:E227"/>
    <mergeCell ref="A228:B228"/>
    <mergeCell ref="D228:E228"/>
    <mergeCell ref="A229:B229"/>
    <mergeCell ref="D229:E229"/>
    <mergeCell ref="A230:B230"/>
    <mergeCell ref="D230:E230"/>
    <mergeCell ref="A231:B231"/>
    <mergeCell ref="D231:E231"/>
    <mergeCell ref="A232:B232"/>
    <mergeCell ref="D232:E232"/>
    <mergeCell ref="A233:B233"/>
    <mergeCell ref="D233:E233"/>
    <mergeCell ref="A234:B234"/>
    <mergeCell ref="D234:E234"/>
    <mergeCell ref="A221:B221"/>
    <mergeCell ref="C221:J221"/>
    <mergeCell ref="E222:F222"/>
    <mergeCell ref="I222:J222"/>
    <mergeCell ref="A223:B223"/>
    <mergeCell ref="C223:J223"/>
    <mergeCell ref="A224:B224"/>
    <mergeCell ref="D224:E224"/>
    <mergeCell ref="F224:G224"/>
    <mergeCell ref="H224:J224"/>
    <mergeCell ref="D210:E210"/>
    <mergeCell ref="H210:J210"/>
    <mergeCell ref="A211:B211"/>
    <mergeCell ref="D211:E211"/>
    <mergeCell ref="F211:G220"/>
    <mergeCell ref="H211:J220"/>
    <mergeCell ref="A212:B212"/>
    <mergeCell ref="D212:E212"/>
    <mergeCell ref="A213:B213"/>
    <mergeCell ref="D213:E213"/>
    <mergeCell ref="A214:B214"/>
    <mergeCell ref="D214:E214"/>
    <mergeCell ref="A215:B215"/>
    <mergeCell ref="D215:E215"/>
    <mergeCell ref="A216:B216"/>
    <mergeCell ref="A217:B217"/>
    <mergeCell ref="D217:E217"/>
    <mergeCell ref="A218:B218"/>
    <mergeCell ref="D218:E218"/>
    <mergeCell ref="A219:B219"/>
    <mergeCell ref="D219:E219"/>
    <mergeCell ref="A220:B220"/>
    <mergeCell ref="D220:E220"/>
    <mergeCell ref="D216:E216"/>
    <mergeCell ref="A205:B205"/>
    <mergeCell ref="D205:E205"/>
    <mergeCell ref="A206:B206"/>
    <mergeCell ref="D206:E206"/>
    <mergeCell ref="A207:B207"/>
    <mergeCell ref="C207:J207"/>
    <mergeCell ref="E208:F208"/>
    <mergeCell ref="I208:J208"/>
    <mergeCell ref="A209:B209"/>
    <mergeCell ref="C209:J209"/>
    <mergeCell ref="E194:F194"/>
    <mergeCell ref="I194:J194"/>
    <mergeCell ref="A195:B195"/>
    <mergeCell ref="C195:J195"/>
    <mergeCell ref="A196:B196"/>
    <mergeCell ref="D196:E196"/>
    <mergeCell ref="H196:J196"/>
    <mergeCell ref="A197:B197"/>
    <mergeCell ref="D197:E197"/>
    <mergeCell ref="F197:G206"/>
    <mergeCell ref="H197:J206"/>
    <mergeCell ref="A198:B198"/>
    <mergeCell ref="A199:B199"/>
    <mergeCell ref="D199:E199"/>
    <mergeCell ref="A200:B200"/>
    <mergeCell ref="D200:E200"/>
    <mergeCell ref="A201:B201"/>
    <mergeCell ref="D201:E201"/>
    <mergeCell ref="A202:B202"/>
    <mergeCell ref="D202:E202"/>
    <mergeCell ref="A203:B203"/>
    <mergeCell ref="D203:E203"/>
    <mergeCell ref="A204:B204"/>
    <mergeCell ref="D204:E204"/>
    <mergeCell ref="A182:B182"/>
    <mergeCell ref="D182:E182"/>
    <mergeCell ref="H182:J182"/>
    <mergeCell ref="A183:B183"/>
    <mergeCell ref="D183:E183"/>
    <mergeCell ref="F183:G192"/>
    <mergeCell ref="H183:J192"/>
    <mergeCell ref="A184:B184"/>
    <mergeCell ref="D184:E184"/>
    <mergeCell ref="A185:B185"/>
    <mergeCell ref="D185:E185"/>
    <mergeCell ref="A186:B186"/>
    <mergeCell ref="D186:E186"/>
    <mergeCell ref="A187:B187"/>
    <mergeCell ref="D187:E187"/>
    <mergeCell ref="A188:B188"/>
    <mergeCell ref="A189:B189"/>
    <mergeCell ref="D189:E189"/>
    <mergeCell ref="A190:B190"/>
    <mergeCell ref="D190:E190"/>
    <mergeCell ref="A191:B191"/>
    <mergeCell ref="D191:E191"/>
    <mergeCell ref="A192:B192"/>
    <mergeCell ref="D192:E192"/>
    <mergeCell ref="A177:B177"/>
    <mergeCell ref="D177:E177"/>
    <mergeCell ref="A178:B178"/>
    <mergeCell ref="D178:E178"/>
    <mergeCell ref="A179:B179"/>
    <mergeCell ref="C179:J179"/>
    <mergeCell ref="E180:F180"/>
    <mergeCell ref="I180:J180"/>
    <mergeCell ref="A181:B181"/>
    <mergeCell ref="C181:J181"/>
    <mergeCell ref="A167:B167"/>
    <mergeCell ref="C167:J167"/>
    <mergeCell ref="A168:B168"/>
    <mergeCell ref="D168:E168"/>
    <mergeCell ref="F168:G168"/>
    <mergeCell ref="H168:J168"/>
    <mergeCell ref="A169:B169"/>
    <mergeCell ref="D169:E169"/>
    <mergeCell ref="F169:G178"/>
    <mergeCell ref="H169:J178"/>
    <mergeCell ref="A170:B170"/>
    <mergeCell ref="D170:E170"/>
    <mergeCell ref="A171:B171"/>
    <mergeCell ref="D171:E171"/>
    <mergeCell ref="A172:B172"/>
    <mergeCell ref="D172:E172"/>
    <mergeCell ref="A173:B173"/>
    <mergeCell ref="D173:E173"/>
    <mergeCell ref="A174:B174"/>
    <mergeCell ref="D174:E174"/>
    <mergeCell ref="A175:B175"/>
    <mergeCell ref="D175:E175"/>
    <mergeCell ref="A176:B176"/>
    <mergeCell ref="D176:E176"/>
    <mergeCell ref="A162:B162"/>
    <mergeCell ref="D162:E162"/>
    <mergeCell ref="A163:B163"/>
    <mergeCell ref="D163:E163"/>
    <mergeCell ref="A164:B164"/>
    <mergeCell ref="D164:E164"/>
    <mergeCell ref="A165:B165"/>
    <mergeCell ref="C165:J165"/>
    <mergeCell ref="E166:F166"/>
    <mergeCell ref="I166:J166"/>
    <mergeCell ref="A157:B157"/>
    <mergeCell ref="D157:E157"/>
    <mergeCell ref="A158:B158"/>
    <mergeCell ref="D158:E158"/>
    <mergeCell ref="A159:B159"/>
    <mergeCell ref="D159:E159"/>
    <mergeCell ref="A160:B160"/>
    <mergeCell ref="A161:B161"/>
    <mergeCell ref="D161:E161"/>
    <mergeCell ref="A149:B149"/>
    <mergeCell ref="D149:E149"/>
    <mergeCell ref="A150:B150"/>
    <mergeCell ref="D150:E150"/>
    <mergeCell ref="A139:B139"/>
    <mergeCell ref="C139:J139"/>
    <mergeCell ref="A140:B140"/>
    <mergeCell ref="D140:E140"/>
    <mergeCell ref="F140:G140"/>
    <mergeCell ref="H140:J140"/>
    <mergeCell ref="A141:B141"/>
    <mergeCell ref="D141:E141"/>
    <mergeCell ref="F141:G150"/>
    <mergeCell ref="H141:J150"/>
    <mergeCell ref="A142:B142"/>
    <mergeCell ref="D142:E142"/>
    <mergeCell ref="A143:B143"/>
    <mergeCell ref="D143:E143"/>
    <mergeCell ref="A144:B144"/>
    <mergeCell ref="D144:E144"/>
    <mergeCell ref="A145:B145"/>
    <mergeCell ref="D145:E145"/>
    <mergeCell ref="A146:B146"/>
    <mergeCell ref="D146:E146"/>
    <mergeCell ref="A147:B147"/>
    <mergeCell ref="D147:E147"/>
    <mergeCell ref="A148:B148"/>
    <mergeCell ref="D148:E148"/>
    <mergeCell ref="A134:B134"/>
    <mergeCell ref="D134:E134"/>
    <mergeCell ref="A135:B135"/>
    <mergeCell ref="D135:E135"/>
    <mergeCell ref="A136:B136"/>
    <mergeCell ref="D136:E136"/>
    <mergeCell ref="A137:B137"/>
    <mergeCell ref="C137:J137"/>
    <mergeCell ref="E138:F138"/>
    <mergeCell ref="I138:J138"/>
    <mergeCell ref="D119:E119"/>
    <mergeCell ref="A120:B120"/>
    <mergeCell ref="D120:E120"/>
    <mergeCell ref="A121:B121"/>
    <mergeCell ref="D121:E121"/>
    <mergeCell ref="A122:B122"/>
    <mergeCell ref="D122:E122"/>
    <mergeCell ref="A123:B123"/>
    <mergeCell ref="C123:J123"/>
    <mergeCell ref="F113:G122"/>
    <mergeCell ref="H113:J122"/>
    <mergeCell ref="A114:B114"/>
    <mergeCell ref="D114:E114"/>
    <mergeCell ref="A115:B115"/>
    <mergeCell ref="D115:E115"/>
    <mergeCell ref="A116:B116"/>
    <mergeCell ref="D116:E116"/>
    <mergeCell ref="A117:B117"/>
    <mergeCell ref="D117:E117"/>
    <mergeCell ref="A118:B118"/>
    <mergeCell ref="A119:B119"/>
    <mergeCell ref="D118:E118"/>
    <mergeCell ref="A113:B113"/>
    <mergeCell ref="D113:E113"/>
    <mergeCell ref="A99:B99"/>
    <mergeCell ref="D99:E99"/>
    <mergeCell ref="F99:G108"/>
    <mergeCell ref="H99:J108"/>
    <mergeCell ref="A100:B100"/>
    <mergeCell ref="D100:E100"/>
    <mergeCell ref="A101:B101"/>
    <mergeCell ref="D101:E101"/>
    <mergeCell ref="A102:B102"/>
    <mergeCell ref="A103:B103"/>
    <mergeCell ref="D103:E103"/>
    <mergeCell ref="A104:B104"/>
    <mergeCell ref="D104:E104"/>
    <mergeCell ref="A105:B105"/>
    <mergeCell ref="D105:E105"/>
    <mergeCell ref="A106:B106"/>
    <mergeCell ref="D106:E106"/>
    <mergeCell ref="A107:B107"/>
    <mergeCell ref="D107:E107"/>
    <mergeCell ref="A108:B108"/>
    <mergeCell ref="D108:E108"/>
    <mergeCell ref="D102:E102"/>
    <mergeCell ref="E96:F96"/>
    <mergeCell ref="I96:J96"/>
    <mergeCell ref="A97:B97"/>
    <mergeCell ref="C97:J97"/>
    <mergeCell ref="A98:B98"/>
    <mergeCell ref="D98:E98"/>
    <mergeCell ref="H98:J98"/>
    <mergeCell ref="F85:G94"/>
    <mergeCell ref="H85:J94"/>
    <mergeCell ref="A86:B86"/>
    <mergeCell ref="D86:E86"/>
    <mergeCell ref="A87:B87"/>
    <mergeCell ref="D87:E87"/>
    <mergeCell ref="A88:B88"/>
    <mergeCell ref="D88:E88"/>
    <mergeCell ref="A89:B89"/>
    <mergeCell ref="D89:E89"/>
    <mergeCell ref="A85:B85"/>
    <mergeCell ref="D85:E85"/>
    <mergeCell ref="A90:B90"/>
    <mergeCell ref="A83:B83"/>
    <mergeCell ref="C83:J83"/>
    <mergeCell ref="A84:B84"/>
    <mergeCell ref="D84:E84"/>
    <mergeCell ref="H84:J84"/>
    <mergeCell ref="F84:G84"/>
    <mergeCell ref="A94:B94"/>
    <mergeCell ref="D94:E94"/>
    <mergeCell ref="A95:B95"/>
    <mergeCell ref="C95:J95"/>
    <mergeCell ref="A78:B78"/>
    <mergeCell ref="D78:E78"/>
    <mergeCell ref="A79:B79"/>
    <mergeCell ref="D79:E79"/>
    <mergeCell ref="A80:B80"/>
    <mergeCell ref="D80:E80"/>
    <mergeCell ref="A81:B81"/>
    <mergeCell ref="C81:J81"/>
    <mergeCell ref="E82:F82"/>
    <mergeCell ref="I82:J82"/>
    <mergeCell ref="E68:F68"/>
    <mergeCell ref="I68:J68"/>
    <mergeCell ref="A69:B69"/>
    <mergeCell ref="C69:J69"/>
    <mergeCell ref="A70:B70"/>
    <mergeCell ref="D70:E70"/>
    <mergeCell ref="F70:G70"/>
    <mergeCell ref="H70:J70"/>
    <mergeCell ref="A71:B71"/>
    <mergeCell ref="D71:E71"/>
    <mergeCell ref="F71:G80"/>
    <mergeCell ref="H71:J80"/>
    <mergeCell ref="A72:B72"/>
    <mergeCell ref="D72:E72"/>
    <mergeCell ref="A73:B73"/>
    <mergeCell ref="D73:E73"/>
    <mergeCell ref="A74:B74"/>
    <mergeCell ref="D74:E74"/>
    <mergeCell ref="A75:B75"/>
    <mergeCell ref="D75:E75"/>
    <mergeCell ref="A76:B76"/>
    <mergeCell ref="D76:E76"/>
    <mergeCell ref="A77:B77"/>
    <mergeCell ref="D77:E77"/>
    <mergeCell ref="A63:B63"/>
    <mergeCell ref="D63:E63"/>
    <mergeCell ref="A64:B64"/>
    <mergeCell ref="D64:E64"/>
    <mergeCell ref="A65:B65"/>
    <mergeCell ref="D65:E65"/>
    <mergeCell ref="A66:B66"/>
    <mergeCell ref="D66:E66"/>
    <mergeCell ref="A67:B67"/>
    <mergeCell ref="C67:J67"/>
    <mergeCell ref="A58:B58"/>
    <mergeCell ref="D58:E58"/>
    <mergeCell ref="A59:B59"/>
    <mergeCell ref="D59:E59"/>
    <mergeCell ref="A60:B60"/>
    <mergeCell ref="D60:E60"/>
    <mergeCell ref="A61:B61"/>
    <mergeCell ref="D61:E61"/>
    <mergeCell ref="A62:B62"/>
    <mergeCell ref="D62:E62"/>
    <mergeCell ref="F196:G196"/>
    <mergeCell ref="F210:G210"/>
    <mergeCell ref="D198:E198"/>
    <mergeCell ref="A193:B193"/>
    <mergeCell ref="D188:E188"/>
    <mergeCell ref="C193:J193"/>
    <mergeCell ref="F182:G182"/>
    <mergeCell ref="D160:E160"/>
    <mergeCell ref="C50:J50"/>
    <mergeCell ref="A53:B53"/>
    <mergeCell ref="C53:J53"/>
    <mergeCell ref="E54:F54"/>
    <mergeCell ref="I54:J54"/>
    <mergeCell ref="A55:B55"/>
    <mergeCell ref="C55:J55"/>
    <mergeCell ref="A56:B56"/>
    <mergeCell ref="D56:E56"/>
    <mergeCell ref="F56:G56"/>
    <mergeCell ref="H56:J56"/>
    <mergeCell ref="A52:J52"/>
    <mergeCell ref="A57:B57"/>
    <mergeCell ref="D57:E57"/>
    <mergeCell ref="F57:G66"/>
    <mergeCell ref="H57:J66"/>
    <mergeCell ref="F243:G243"/>
    <mergeCell ref="C241:D241"/>
    <mergeCell ref="E241:G241"/>
    <mergeCell ref="A235:J235"/>
    <mergeCell ref="A236:J236"/>
    <mergeCell ref="A237:J238"/>
    <mergeCell ref="C151:J151"/>
    <mergeCell ref="A153:B153"/>
    <mergeCell ref="A154:B154"/>
    <mergeCell ref="A155:B155"/>
    <mergeCell ref="F155:G164"/>
    <mergeCell ref="H155:J164"/>
    <mergeCell ref="A156:B156"/>
    <mergeCell ref="D156:E156"/>
    <mergeCell ref="A151:B151"/>
    <mergeCell ref="F154:G154"/>
    <mergeCell ref="E152:F152"/>
    <mergeCell ref="I152:J152"/>
    <mergeCell ref="C153:J153"/>
    <mergeCell ref="D154:E154"/>
    <mergeCell ref="H154:J154"/>
    <mergeCell ref="D155:E155"/>
    <mergeCell ref="F242:G242"/>
    <mergeCell ref="A210:B210"/>
    <mergeCell ref="D128:E128"/>
    <mergeCell ref="F126:G126"/>
    <mergeCell ref="E124:F124"/>
    <mergeCell ref="I124:J124"/>
    <mergeCell ref="A125:B125"/>
    <mergeCell ref="C125:J125"/>
    <mergeCell ref="A126:B126"/>
    <mergeCell ref="D126:E126"/>
    <mergeCell ref="H126:J126"/>
    <mergeCell ref="A127:B127"/>
    <mergeCell ref="D127:E127"/>
    <mergeCell ref="F127:G136"/>
    <mergeCell ref="H127:J136"/>
    <mergeCell ref="A128:B128"/>
    <mergeCell ref="A129:B129"/>
    <mergeCell ref="D129:E129"/>
    <mergeCell ref="A130:B130"/>
    <mergeCell ref="D130:E130"/>
    <mergeCell ref="A131:B131"/>
    <mergeCell ref="D131:E131"/>
    <mergeCell ref="A132:B132"/>
    <mergeCell ref="D132:E132"/>
    <mergeCell ref="A133:B133"/>
    <mergeCell ref="D133:E133"/>
    <mergeCell ref="F112:G112"/>
    <mergeCell ref="A109:B109"/>
    <mergeCell ref="C109:J109"/>
    <mergeCell ref="E110:F110"/>
    <mergeCell ref="I110:J110"/>
    <mergeCell ref="A111:B111"/>
    <mergeCell ref="C111:J111"/>
    <mergeCell ref="A112:B112"/>
    <mergeCell ref="D112:E112"/>
    <mergeCell ref="H112:J112"/>
    <mergeCell ref="B13:F13"/>
    <mergeCell ref="A9:E9"/>
    <mergeCell ref="F9:J9"/>
    <mergeCell ref="G26:H26"/>
    <mergeCell ref="F35:J35"/>
    <mergeCell ref="A43:B43"/>
    <mergeCell ref="H43:J43"/>
    <mergeCell ref="F49:H49"/>
    <mergeCell ref="A10:E10"/>
    <mergeCell ref="F10:J10"/>
    <mergeCell ref="C16:E16"/>
    <mergeCell ref="F22:J22"/>
    <mergeCell ref="A37:E37"/>
    <mergeCell ref="A17:E18"/>
    <mergeCell ref="A38:E38"/>
    <mergeCell ref="A32:J32"/>
    <mergeCell ref="A30:B30"/>
    <mergeCell ref="A33:J34"/>
    <mergeCell ref="A21:E21"/>
    <mergeCell ref="F21:J21"/>
    <mergeCell ref="A23:E23"/>
    <mergeCell ref="C42:F42"/>
    <mergeCell ref="F47:G47"/>
    <mergeCell ref="C44:F44"/>
    <mergeCell ref="A2:J2"/>
    <mergeCell ref="A3:E3"/>
    <mergeCell ref="F3:J3"/>
    <mergeCell ref="A4:E4"/>
    <mergeCell ref="F4:J4"/>
    <mergeCell ref="A6:E6"/>
    <mergeCell ref="F6:J6"/>
    <mergeCell ref="A5:E5"/>
    <mergeCell ref="F5:J5"/>
    <mergeCell ref="A7:E7"/>
    <mergeCell ref="F7:J7"/>
    <mergeCell ref="A35:E35"/>
    <mergeCell ref="H13:J13"/>
    <mergeCell ref="G15:J15"/>
    <mergeCell ref="F8:J8"/>
    <mergeCell ref="B14:E14"/>
    <mergeCell ref="A8:E8"/>
    <mergeCell ref="A19:E20"/>
    <mergeCell ref="F19:J20"/>
    <mergeCell ref="G14:J14"/>
    <mergeCell ref="F16:G16"/>
    <mergeCell ref="H16:J16"/>
    <mergeCell ref="A12:B12"/>
    <mergeCell ref="C12:J12"/>
    <mergeCell ref="A22:E22"/>
    <mergeCell ref="B15:E15"/>
    <mergeCell ref="A16:B16"/>
    <mergeCell ref="F17:J18"/>
    <mergeCell ref="I26:J26"/>
    <mergeCell ref="A25:B25"/>
    <mergeCell ref="C25:D25"/>
    <mergeCell ref="E25:F25"/>
    <mergeCell ref="G25:H25"/>
    <mergeCell ref="H44:J44"/>
    <mergeCell ref="A44:B45"/>
    <mergeCell ref="C45:J45"/>
    <mergeCell ref="A24:E24"/>
    <mergeCell ref="F23:J23"/>
    <mergeCell ref="E27:F27"/>
    <mergeCell ref="G27:H27"/>
    <mergeCell ref="A27:B27"/>
    <mergeCell ref="C27:D27"/>
    <mergeCell ref="C26:D26"/>
    <mergeCell ref="E26:F26"/>
    <mergeCell ref="I25:J25"/>
    <mergeCell ref="F24:J24"/>
    <mergeCell ref="A31:B31"/>
    <mergeCell ref="C31:J31"/>
    <mergeCell ref="C30:J30"/>
    <mergeCell ref="A254:J257"/>
    <mergeCell ref="A245:F245"/>
    <mergeCell ref="G245:J245"/>
    <mergeCell ref="A251:J251"/>
    <mergeCell ref="A248:J248"/>
    <mergeCell ref="A252:J252"/>
    <mergeCell ref="A253:J253"/>
    <mergeCell ref="A249:J249"/>
    <mergeCell ref="A246:J246"/>
    <mergeCell ref="A250:J250"/>
    <mergeCell ref="A247:J247"/>
    <mergeCell ref="A1:J1"/>
    <mergeCell ref="A51:E51"/>
    <mergeCell ref="F51:J51"/>
    <mergeCell ref="A46:E46"/>
    <mergeCell ref="F46:H46"/>
    <mergeCell ref="F39:J39"/>
    <mergeCell ref="A48:J48"/>
    <mergeCell ref="A26:B26"/>
    <mergeCell ref="F36:J36"/>
    <mergeCell ref="F37:J37"/>
    <mergeCell ref="H47:J47"/>
    <mergeCell ref="A42:B42"/>
    <mergeCell ref="F40:J40"/>
    <mergeCell ref="A36:E36"/>
    <mergeCell ref="I27:J27"/>
    <mergeCell ref="A49:C49"/>
    <mergeCell ref="A28:J28"/>
    <mergeCell ref="A39:E39"/>
    <mergeCell ref="A40:E40"/>
    <mergeCell ref="I49:J49"/>
    <mergeCell ref="A41:J41"/>
    <mergeCell ref="D47:E47"/>
    <mergeCell ref="C43:F43"/>
    <mergeCell ref="H42:J42"/>
    <mergeCell ref="L244:O244"/>
    <mergeCell ref="A29:J29"/>
    <mergeCell ref="G244:J244"/>
    <mergeCell ref="A240:J240"/>
    <mergeCell ref="I46:J46"/>
    <mergeCell ref="H241:J241"/>
    <mergeCell ref="I242:J242"/>
    <mergeCell ref="I243:J243"/>
    <mergeCell ref="A11:E11"/>
    <mergeCell ref="F11:J11"/>
    <mergeCell ref="F98:G98"/>
    <mergeCell ref="F38:J38"/>
    <mergeCell ref="D90:E90"/>
    <mergeCell ref="A91:B91"/>
    <mergeCell ref="D91:E91"/>
    <mergeCell ref="A92:B92"/>
    <mergeCell ref="D92:E92"/>
    <mergeCell ref="A93:B93"/>
    <mergeCell ref="D93:E93"/>
    <mergeCell ref="A239:J239"/>
    <mergeCell ref="A241:B241"/>
    <mergeCell ref="A244:F244"/>
    <mergeCell ref="A47:C47"/>
    <mergeCell ref="D49:E49"/>
  </mergeCells>
  <phoneticPr fontId="0" type="noConversion"/>
  <hyperlinks>
    <hyperlink ref="C31" r:id="rId1"/>
  </hyperlinks>
  <printOptions horizontalCentered="1"/>
  <pageMargins left="0.39370078740157483" right="0.39370078740157483" top="0.78740157480314965" bottom="0.78740157480314965" header="0.19685039370078741" footer="0.19685039370078741"/>
  <pageSetup paperSize="9" scale="96" fitToHeight="0" orientation="portrait" r:id="rId2"/>
  <headerFooter>
    <oddHeader>&amp;C&amp;G</oddHeader>
    <oddFooter>&amp;L&amp;"Times New Roman,Bold"Ref No: &amp;F&amp;C&amp;G&amp;R                                                       &amp;P</oddFooter>
  </headerFooter>
  <rowBreaks count="4" manualBreakCount="4">
    <brk id="66" max="16383" man="1"/>
    <brk id="257" max="16383" man="1"/>
    <brk id="299" max="16383" man="1"/>
    <brk id="346" max="16383" man="1"/>
  </rowBreak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10" sqref="C10"/>
    </sheetView>
  </sheetViews>
  <sheetFormatPr defaultColWidth="9.140625"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16384" width="9.140625" style="13"/>
  </cols>
  <sheetData>
    <row r="2" spans="1:13" x14ac:dyDescent="0.25">
      <c r="A2" s="12" t="s">
        <v>117</v>
      </c>
      <c r="B2" s="12" t="s">
        <v>118</v>
      </c>
      <c r="C2" s="12" t="s">
        <v>119</v>
      </c>
      <c r="D2" s="179" t="s">
        <v>120</v>
      </c>
      <c r="E2" s="179"/>
    </row>
    <row r="3" spans="1:13" x14ac:dyDescent="0.25">
      <c r="A3" s="14">
        <v>0</v>
      </c>
      <c r="B3" s="14">
        <v>0</v>
      </c>
      <c r="C3" s="14">
        <v>0</v>
      </c>
      <c r="D3" s="180">
        <v>7</v>
      </c>
      <c r="E3" s="180"/>
    </row>
    <row r="5" spans="1:13" x14ac:dyDescent="0.25">
      <c r="A5" s="13" t="s">
        <v>104</v>
      </c>
      <c r="B5" s="15" t="s">
        <v>121</v>
      </c>
      <c r="C5" s="15">
        <f>D3</f>
        <v>7</v>
      </c>
      <c r="D5" s="16"/>
    </row>
    <row r="6" spans="1:13" x14ac:dyDescent="0.25">
      <c r="A6" s="13" t="s">
        <v>105</v>
      </c>
      <c r="B6" s="17">
        <v>10</v>
      </c>
      <c r="C6" s="18">
        <v>10</v>
      </c>
      <c r="D6" s="19">
        <f>((100/B6)*C6)/100</f>
        <v>1</v>
      </c>
    </row>
    <row r="7" spans="1:13" x14ac:dyDescent="0.25">
      <c r="A7" s="13" t="s">
        <v>106</v>
      </c>
      <c r="B7" s="17">
        <v>8</v>
      </c>
      <c r="C7" s="18">
        <v>8</v>
      </c>
      <c r="D7" s="19">
        <f t="shared" ref="D7:D12" si="0">((100/B7)*C7)/100</f>
        <v>1</v>
      </c>
      <c r="F7" s="181" t="s">
        <v>122</v>
      </c>
      <c r="G7" s="181"/>
      <c r="H7" s="20" t="s">
        <v>123</v>
      </c>
      <c r="J7" s="21"/>
    </row>
    <row r="8" spans="1:13" x14ac:dyDescent="0.25">
      <c r="A8" s="13" t="s">
        <v>111</v>
      </c>
      <c r="B8" s="17">
        <f>C5</f>
        <v>7</v>
      </c>
      <c r="C8" s="18">
        <v>7</v>
      </c>
      <c r="D8" s="19">
        <f t="shared" si="0"/>
        <v>1</v>
      </c>
      <c r="F8" s="178" t="s">
        <v>124</v>
      </c>
      <c r="G8" s="178"/>
      <c r="H8" s="17" t="s">
        <v>125</v>
      </c>
    </row>
    <row r="9" spans="1:13" x14ac:dyDescent="0.25">
      <c r="A9" s="13" t="s">
        <v>113</v>
      </c>
      <c r="B9" s="17">
        <f>C5</f>
        <v>7</v>
      </c>
      <c r="C9" s="18">
        <v>7</v>
      </c>
      <c r="D9" s="19">
        <f t="shared" si="0"/>
        <v>1</v>
      </c>
      <c r="F9" s="178" t="s">
        <v>126</v>
      </c>
      <c r="G9" s="178"/>
      <c r="H9" s="17" t="s">
        <v>127</v>
      </c>
    </row>
    <row r="10" spans="1:13" x14ac:dyDescent="0.25">
      <c r="A10" s="13" t="s">
        <v>35</v>
      </c>
      <c r="B10" s="17">
        <f>C5</f>
        <v>7</v>
      </c>
      <c r="C10" s="18">
        <v>0</v>
      </c>
      <c r="D10" s="19">
        <f t="shared" si="0"/>
        <v>0</v>
      </c>
      <c r="F10" s="178" t="s">
        <v>128</v>
      </c>
      <c r="G10" s="178"/>
      <c r="H10" s="17" t="s">
        <v>129</v>
      </c>
    </row>
    <row r="11" spans="1:13" x14ac:dyDescent="0.25">
      <c r="A11" s="22" t="s">
        <v>109</v>
      </c>
      <c r="B11" s="17">
        <f>C5</f>
        <v>7</v>
      </c>
      <c r="C11" s="18">
        <v>0</v>
      </c>
      <c r="D11" s="19">
        <f t="shared" si="0"/>
        <v>0</v>
      </c>
      <c r="F11" s="178" t="s">
        <v>130</v>
      </c>
      <c r="G11" s="178"/>
      <c r="H11" s="17" t="s">
        <v>131</v>
      </c>
    </row>
    <row r="12" spans="1:13" x14ac:dyDescent="0.25">
      <c r="A12" s="13" t="s">
        <v>36</v>
      </c>
      <c r="B12" s="17">
        <f>C5</f>
        <v>7</v>
      </c>
      <c r="C12" s="18">
        <v>0</v>
      </c>
      <c r="D12" s="19">
        <f t="shared" si="0"/>
        <v>0</v>
      </c>
      <c r="F12" s="178" t="s">
        <v>132</v>
      </c>
      <c r="G12" s="178"/>
      <c r="H12" s="17" t="s">
        <v>133</v>
      </c>
    </row>
    <row r="13" spans="1:13" ht="31.5" customHeight="1" x14ac:dyDescent="0.25">
      <c r="F13" s="178" t="s">
        <v>134</v>
      </c>
      <c r="G13" s="178"/>
      <c r="H13" s="17" t="s">
        <v>135</v>
      </c>
    </row>
    <row r="14" spans="1:13" hidden="1" x14ac:dyDescent="0.25">
      <c r="A14" s="12"/>
      <c r="B14" s="12" t="s">
        <v>110</v>
      </c>
      <c r="C14" s="12" t="s">
        <v>114</v>
      </c>
      <c r="G14" s="12" t="s">
        <v>105</v>
      </c>
      <c r="H14" s="12" t="s">
        <v>107</v>
      </c>
      <c r="I14" s="12" t="s">
        <v>108</v>
      </c>
      <c r="J14" s="12" t="s">
        <v>32</v>
      </c>
      <c r="K14" s="12" t="s">
        <v>35</v>
      </c>
      <c r="L14" s="12" t="s">
        <v>109</v>
      </c>
      <c r="M14" s="12" t="s">
        <v>36</v>
      </c>
    </row>
    <row r="15" spans="1:13" hidden="1" x14ac:dyDescent="0.25">
      <c r="A15" s="12" t="s">
        <v>30</v>
      </c>
      <c r="B15" s="12">
        <f>G15</f>
        <v>10</v>
      </c>
      <c r="C15" s="12">
        <f>G16</f>
        <v>30</v>
      </c>
      <c r="E15" s="179" t="s">
        <v>110</v>
      </c>
      <c r="F15" s="179"/>
      <c r="G15" s="23">
        <f>C6</f>
        <v>10</v>
      </c>
      <c r="H15" s="23">
        <f>40/B7*C7</f>
        <v>40</v>
      </c>
      <c r="I15" s="23">
        <f>15/B8*C8</f>
        <v>15</v>
      </c>
      <c r="J15" s="23">
        <f>10/B9*C9</f>
        <v>10</v>
      </c>
      <c r="K15" s="23">
        <f>10/B10*C10</f>
        <v>0</v>
      </c>
      <c r="L15" s="23">
        <f>5/B11*C11</f>
        <v>0</v>
      </c>
      <c r="M15" s="23">
        <f>5/B12*C12</f>
        <v>0</v>
      </c>
    </row>
    <row r="16" spans="1:13" hidden="1" x14ac:dyDescent="0.25">
      <c r="A16" s="12" t="s">
        <v>31</v>
      </c>
      <c r="B16" s="12">
        <f>H15</f>
        <v>40</v>
      </c>
      <c r="C16" s="12">
        <f>H16</f>
        <v>30</v>
      </c>
      <c r="E16" s="179" t="s">
        <v>112</v>
      </c>
      <c r="F16" s="179"/>
      <c r="G16" s="12">
        <f>G15+20</f>
        <v>30</v>
      </c>
      <c r="H16" s="12">
        <f>30/B7*C7</f>
        <v>30</v>
      </c>
      <c r="I16" s="12">
        <f>15/B8*C8</f>
        <v>15</v>
      </c>
      <c r="J16" s="12">
        <f>10/B9*C9</f>
        <v>10</v>
      </c>
      <c r="K16" s="12">
        <f>5/B10*C10</f>
        <v>0</v>
      </c>
      <c r="L16" s="12">
        <f>5/B11*C11</f>
        <v>0</v>
      </c>
      <c r="M16" s="12">
        <f>5/B12*C12</f>
        <v>0</v>
      </c>
    </row>
    <row r="17" spans="1:8" hidden="1" x14ac:dyDescent="0.25">
      <c r="A17" s="12" t="s">
        <v>108</v>
      </c>
      <c r="B17" s="12">
        <f>I15</f>
        <v>15</v>
      </c>
      <c r="C17" s="12">
        <f>I16</f>
        <v>15</v>
      </c>
    </row>
    <row r="18" spans="1:8" ht="29.25" hidden="1" customHeight="1" x14ac:dyDescent="0.25">
      <c r="A18" s="12" t="s">
        <v>32</v>
      </c>
      <c r="B18" s="12">
        <f>J15</f>
        <v>10</v>
      </c>
      <c r="C18" s="12">
        <f>J16</f>
        <v>10</v>
      </c>
    </row>
    <row r="19" spans="1:8" hidden="1" x14ac:dyDescent="0.25">
      <c r="A19" s="12" t="s">
        <v>35</v>
      </c>
      <c r="B19" s="12">
        <f>K15</f>
        <v>0</v>
      </c>
      <c r="C19" s="12">
        <f>K16</f>
        <v>0</v>
      </c>
    </row>
    <row r="20" spans="1:8" hidden="1" x14ac:dyDescent="0.25">
      <c r="A20" s="24" t="s">
        <v>109</v>
      </c>
      <c r="B20" s="12">
        <f>L15</f>
        <v>0</v>
      </c>
      <c r="C20" s="12">
        <f>L16</f>
        <v>0</v>
      </c>
    </row>
    <row r="21" spans="1:8" hidden="1" x14ac:dyDescent="0.25">
      <c r="A21" s="12" t="s">
        <v>36</v>
      </c>
      <c r="B21" s="12">
        <f>M15</f>
        <v>0</v>
      </c>
      <c r="C21" s="12">
        <f>M16</f>
        <v>0</v>
      </c>
    </row>
    <row r="22" spans="1:8" x14ac:dyDescent="0.25">
      <c r="A22" s="12" t="s">
        <v>115</v>
      </c>
      <c r="B22" s="25">
        <f>(B15+B16+B17+B18+B19+B20+B21)/100</f>
        <v>0.75</v>
      </c>
      <c r="C22" s="25">
        <f>(C15+C16+C17+C18+C19+C20+C21)/100</f>
        <v>0.85</v>
      </c>
      <c r="F22" s="178" t="s">
        <v>136</v>
      </c>
      <c r="G22" s="178"/>
      <c r="H22" s="17" t="s">
        <v>127</v>
      </c>
    </row>
    <row r="23" spans="1:8" x14ac:dyDescent="0.25">
      <c r="F23" s="178" t="s">
        <v>137</v>
      </c>
      <c r="G23" s="178"/>
      <c r="H23" s="17" t="s">
        <v>138</v>
      </c>
    </row>
    <row r="24" spans="1:8" x14ac:dyDescent="0.25">
      <c r="A24" s="13" t="s">
        <v>139</v>
      </c>
      <c r="B24" s="26">
        <v>0.01</v>
      </c>
      <c r="C24" s="26">
        <v>0.02</v>
      </c>
      <c r="F24" s="178" t="s">
        <v>140</v>
      </c>
      <c r="G24" s="178"/>
      <c r="H24" s="17" t="s">
        <v>141</v>
      </c>
    </row>
    <row r="25" spans="1:8" x14ac:dyDescent="0.25">
      <c r="A25" s="13" t="s">
        <v>142</v>
      </c>
      <c r="B25" s="26">
        <v>0.01</v>
      </c>
      <c r="C25" s="26">
        <v>0.03</v>
      </c>
    </row>
    <row r="26" spans="1:8" x14ac:dyDescent="0.25">
      <c r="A26" s="13" t="s">
        <v>143</v>
      </c>
      <c r="B26" s="26">
        <v>0.03</v>
      </c>
      <c r="C26" s="26">
        <v>0.08</v>
      </c>
    </row>
    <row r="27" spans="1:8" x14ac:dyDescent="0.25">
      <c r="A27" s="13" t="s">
        <v>144</v>
      </c>
      <c r="B27" s="26">
        <v>0.05</v>
      </c>
      <c r="C27" s="26">
        <v>0.15</v>
      </c>
    </row>
    <row r="28" spans="1:8" x14ac:dyDescent="0.25">
      <c r="A28" s="13" t="s">
        <v>145</v>
      </c>
      <c r="B28" s="26">
        <v>7.0000000000000007E-2</v>
      </c>
      <c r="C28" s="26">
        <v>0.2</v>
      </c>
    </row>
    <row r="29" spans="1:8" x14ac:dyDescent="0.25">
      <c r="A29" s="13" t="s">
        <v>146</v>
      </c>
      <c r="B29" s="26">
        <v>0.1</v>
      </c>
      <c r="C29" s="26">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8" sqref="C8"/>
    </sheetView>
  </sheetViews>
  <sheetFormatPr defaultColWidth="9.140625"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16384" width="9.140625" style="13"/>
  </cols>
  <sheetData>
    <row r="2" spans="1:13" x14ac:dyDescent="0.25">
      <c r="A2" s="12" t="s">
        <v>117</v>
      </c>
      <c r="B2" s="12" t="s">
        <v>118</v>
      </c>
      <c r="C2" s="12" t="s">
        <v>119</v>
      </c>
      <c r="D2" s="179" t="s">
        <v>120</v>
      </c>
      <c r="E2" s="179"/>
    </row>
    <row r="3" spans="1:13" x14ac:dyDescent="0.25">
      <c r="A3" s="14">
        <v>0</v>
      </c>
      <c r="B3" s="14">
        <v>0</v>
      </c>
      <c r="C3" s="14">
        <v>0</v>
      </c>
      <c r="D3" s="180">
        <v>7</v>
      </c>
      <c r="E3" s="180"/>
    </row>
    <row r="5" spans="1:13" x14ac:dyDescent="0.25">
      <c r="A5" s="13" t="s">
        <v>104</v>
      </c>
      <c r="B5" s="15" t="s">
        <v>121</v>
      </c>
      <c r="C5" s="15">
        <f>D3</f>
        <v>7</v>
      </c>
      <c r="D5" s="16"/>
    </row>
    <row r="6" spans="1:13" x14ac:dyDescent="0.25">
      <c r="A6" s="13" t="s">
        <v>105</v>
      </c>
      <c r="B6" s="17">
        <v>10</v>
      </c>
      <c r="C6" s="18">
        <v>10</v>
      </c>
      <c r="D6" s="19">
        <f>((100/B6)*C6)/100</f>
        <v>1</v>
      </c>
    </row>
    <row r="7" spans="1:13" x14ac:dyDescent="0.25">
      <c r="A7" s="13" t="s">
        <v>106</v>
      </c>
      <c r="B7" s="17">
        <v>8</v>
      </c>
      <c r="C7" s="18">
        <v>8</v>
      </c>
      <c r="D7" s="19">
        <f t="shared" ref="D7:D12" si="0">((100/B7)*C7)/100</f>
        <v>1</v>
      </c>
      <c r="F7" s="181" t="s">
        <v>122</v>
      </c>
      <c r="G7" s="181"/>
      <c r="H7" s="20" t="s">
        <v>123</v>
      </c>
      <c r="J7" s="21"/>
    </row>
    <row r="8" spans="1:13" x14ac:dyDescent="0.25">
      <c r="A8" s="13" t="s">
        <v>111</v>
      </c>
      <c r="B8" s="17">
        <f>C5</f>
        <v>7</v>
      </c>
      <c r="C8" s="18">
        <v>5</v>
      </c>
      <c r="D8" s="19">
        <f t="shared" si="0"/>
        <v>0.7142857142857143</v>
      </c>
      <c r="F8" s="178" t="s">
        <v>124</v>
      </c>
      <c r="G8" s="178"/>
      <c r="H8" s="17" t="s">
        <v>125</v>
      </c>
    </row>
    <row r="9" spans="1:13" x14ac:dyDescent="0.25">
      <c r="A9" s="13" t="s">
        <v>113</v>
      </c>
      <c r="B9" s="17">
        <f>C5</f>
        <v>7</v>
      </c>
      <c r="C9" s="18">
        <v>0</v>
      </c>
      <c r="D9" s="19">
        <f t="shared" si="0"/>
        <v>0</v>
      </c>
      <c r="F9" s="178" t="s">
        <v>126</v>
      </c>
      <c r="G9" s="178"/>
      <c r="H9" s="17" t="s">
        <v>127</v>
      </c>
    </row>
    <row r="10" spans="1:13" x14ac:dyDescent="0.25">
      <c r="A10" s="13" t="s">
        <v>35</v>
      </c>
      <c r="B10" s="17">
        <f>C5</f>
        <v>7</v>
      </c>
      <c r="C10" s="18">
        <v>0</v>
      </c>
      <c r="D10" s="19">
        <f t="shared" si="0"/>
        <v>0</v>
      </c>
      <c r="F10" s="178" t="s">
        <v>128</v>
      </c>
      <c r="G10" s="178"/>
      <c r="H10" s="17" t="s">
        <v>129</v>
      </c>
    </row>
    <row r="11" spans="1:13" x14ac:dyDescent="0.25">
      <c r="A11" s="22" t="s">
        <v>109</v>
      </c>
      <c r="B11" s="17">
        <f>C5</f>
        <v>7</v>
      </c>
      <c r="C11" s="18">
        <v>0</v>
      </c>
      <c r="D11" s="19">
        <f t="shared" si="0"/>
        <v>0</v>
      </c>
      <c r="F11" s="178" t="s">
        <v>130</v>
      </c>
      <c r="G11" s="178"/>
      <c r="H11" s="17" t="s">
        <v>131</v>
      </c>
    </row>
    <row r="12" spans="1:13" x14ac:dyDescent="0.25">
      <c r="A12" s="13" t="s">
        <v>36</v>
      </c>
      <c r="B12" s="17">
        <f>C5</f>
        <v>7</v>
      </c>
      <c r="C12" s="18">
        <v>0</v>
      </c>
      <c r="D12" s="19">
        <f t="shared" si="0"/>
        <v>0</v>
      </c>
      <c r="F12" s="178" t="s">
        <v>132</v>
      </c>
      <c r="G12" s="178"/>
      <c r="H12" s="17" t="s">
        <v>133</v>
      </c>
    </row>
    <row r="13" spans="1:13" ht="31.5" customHeight="1" x14ac:dyDescent="0.25">
      <c r="F13" s="178" t="s">
        <v>134</v>
      </c>
      <c r="G13" s="178"/>
      <c r="H13" s="17" t="s">
        <v>135</v>
      </c>
    </row>
    <row r="14" spans="1:13" hidden="1" x14ac:dyDescent="0.25">
      <c r="A14" s="12"/>
      <c r="B14" s="12" t="s">
        <v>110</v>
      </c>
      <c r="C14" s="12" t="s">
        <v>114</v>
      </c>
      <c r="G14" s="12" t="s">
        <v>105</v>
      </c>
      <c r="H14" s="12" t="s">
        <v>107</v>
      </c>
      <c r="I14" s="12" t="s">
        <v>108</v>
      </c>
      <c r="J14" s="12" t="s">
        <v>32</v>
      </c>
      <c r="K14" s="12" t="s">
        <v>35</v>
      </c>
      <c r="L14" s="12" t="s">
        <v>109</v>
      </c>
      <c r="M14" s="12" t="s">
        <v>36</v>
      </c>
    </row>
    <row r="15" spans="1:13" hidden="1" x14ac:dyDescent="0.25">
      <c r="A15" s="12" t="s">
        <v>30</v>
      </c>
      <c r="B15" s="12">
        <f>G15</f>
        <v>10</v>
      </c>
      <c r="C15" s="12">
        <f>G16</f>
        <v>30</v>
      </c>
      <c r="E15" s="179" t="s">
        <v>110</v>
      </c>
      <c r="F15" s="179"/>
      <c r="G15" s="23">
        <f>C6</f>
        <v>10</v>
      </c>
      <c r="H15" s="23">
        <f>40/B7*C7</f>
        <v>40</v>
      </c>
      <c r="I15" s="23">
        <f>15/B8*C8</f>
        <v>10.714285714285714</v>
      </c>
      <c r="J15" s="23">
        <f>10/B9*C9</f>
        <v>0</v>
      </c>
      <c r="K15" s="23">
        <f>10/B10*C10</f>
        <v>0</v>
      </c>
      <c r="L15" s="23">
        <f>5/B11*C11</f>
        <v>0</v>
      </c>
      <c r="M15" s="23">
        <f>5/B12*C12</f>
        <v>0</v>
      </c>
    </row>
    <row r="16" spans="1:13" hidden="1" x14ac:dyDescent="0.25">
      <c r="A16" s="12" t="s">
        <v>31</v>
      </c>
      <c r="B16" s="12">
        <f>H15</f>
        <v>40</v>
      </c>
      <c r="C16" s="12">
        <f>H16</f>
        <v>30</v>
      </c>
      <c r="E16" s="179" t="s">
        <v>112</v>
      </c>
      <c r="F16" s="179"/>
      <c r="G16" s="12">
        <f>G15+20</f>
        <v>30</v>
      </c>
      <c r="H16" s="12">
        <f>30/B7*C7</f>
        <v>30</v>
      </c>
      <c r="I16" s="12">
        <f>15/B8*C8</f>
        <v>10.714285714285714</v>
      </c>
      <c r="J16" s="12">
        <f>10/B9*C9</f>
        <v>0</v>
      </c>
      <c r="K16" s="12">
        <f>5/B10*C10</f>
        <v>0</v>
      </c>
      <c r="L16" s="12">
        <f>5/B11*C11</f>
        <v>0</v>
      </c>
      <c r="M16" s="12">
        <f>5/B12*C12</f>
        <v>0</v>
      </c>
    </row>
    <row r="17" spans="1:8" hidden="1" x14ac:dyDescent="0.25">
      <c r="A17" s="12" t="s">
        <v>108</v>
      </c>
      <c r="B17" s="12">
        <f>I15</f>
        <v>10.714285714285714</v>
      </c>
      <c r="C17" s="12">
        <f>I16</f>
        <v>10.714285714285714</v>
      </c>
    </row>
    <row r="18" spans="1:8" ht="29.25" hidden="1" customHeight="1" x14ac:dyDescent="0.25">
      <c r="A18" s="12" t="s">
        <v>32</v>
      </c>
      <c r="B18" s="12">
        <f>J15</f>
        <v>0</v>
      </c>
      <c r="C18" s="12">
        <f>J16</f>
        <v>0</v>
      </c>
    </row>
    <row r="19" spans="1:8" hidden="1" x14ac:dyDescent="0.25">
      <c r="A19" s="12" t="s">
        <v>35</v>
      </c>
      <c r="B19" s="12">
        <f>K15</f>
        <v>0</v>
      </c>
      <c r="C19" s="12">
        <f>K16</f>
        <v>0</v>
      </c>
    </row>
    <row r="20" spans="1:8" hidden="1" x14ac:dyDescent="0.25">
      <c r="A20" s="24" t="s">
        <v>109</v>
      </c>
      <c r="B20" s="12">
        <f>L15</f>
        <v>0</v>
      </c>
      <c r="C20" s="12">
        <f>L16</f>
        <v>0</v>
      </c>
    </row>
    <row r="21" spans="1:8" hidden="1" x14ac:dyDescent="0.25">
      <c r="A21" s="12" t="s">
        <v>36</v>
      </c>
      <c r="B21" s="12">
        <f>M15</f>
        <v>0</v>
      </c>
      <c r="C21" s="12">
        <f>M16</f>
        <v>0</v>
      </c>
    </row>
    <row r="22" spans="1:8" x14ac:dyDescent="0.25">
      <c r="A22" s="12" t="s">
        <v>115</v>
      </c>
      <c r="B22" s="25">
        <f>(B15+B16+B17+B18+B19+B20+B21)/100</f>
        <v>0.60714285714285721</v>
      </c>
      <c r="C22" s="25">
        <f>(C15+C16+C17+C18+C19+C20+C21)/100</f>
        <v>0.70714285714285707</v>
      </c>
      <c r="F22" s="178" t="s">
        <v>136</v>
      </c>
      <c r="G22" s="178"/>
      <c r="H22" s="17" t="s">
        <v>127</v>
      </c>
    </row>
    <row r="23" spans="1:8" x14ac:dyDescent="0.25">
      <c r="F23" s="178" t="s">
        <v>137</v>
      </c>
      <c r="G23" s="178"/>
      <c r="H23" s="17" t="s">
        <v>138</v>
      </c>
    </row>
    <row r="24" spans="1:8" x14ac:dyDescent="0.25">
      <c r="A24" s="13" t="s">
        <v>139</v>
      </c>
      <c r="B24" s="26">
        <v>0.01</v>
      </c>
      <c r="C24" s="26">
        <v>0.02</v>
      </c>
      <c r="F24" s="178" t="s">
        <v>140</v>
      </c>
      <c r="G24" s="178"/>
      <c r="H24" s="17" t="s">
        <v>141</v>
      </c>
    </row>
    <row r="25" spans="1:8" x14ac:dyDescent="0.25">
      <c r="A25" s="13" t="s">
        <v>142</v>
      </c>
      <c r="B25" s="26">
        <v>0.01</v>
      </c>
      <c r="C25" s="26">
        <v>0.03</v>
      </c>
    </row>
    <row r="26" spans="1:8" x14ac:dyDescent="0.25">
      <c r="A26" s="13" t="s">
        <v>143</v>
      </c>
      <c r="B26" s="26">
        <v>0.03</v>
      </c>
      <c r="C26" s="26">
        <v>0.08</v>
      </c>
    </row>
    <row r="27" spans="1:8" x14ac:dyDescent="0.25">
      <c r="A27" s="13" t="s">
        <v>144</v>
      </c>
      <c r="B27" s="26">
        <v>0.05</v>
      </c>
      <c r="C27" s="26">
        <v>0.15</v>
      </c>
    </row>
    <row r="28" spans="1:8" x14ac:dyDescent="0.25">
      <c r="A28" s="13" t="s">
        <v>145</v>
      </c>
      <c r="B28" s="26">
        <v>7.0000000000000007E-2</v>
      </c>
      <c r="C28" s="26">
        <v>0.2</v>
      </c>
    </row>
    <row r="29" spans="1:8" x14ac:dyDescent="0.25">
      <c r="A29" s="13" t="s">
        <v>146</v>
      </c>
      <c r="B29" s="26">
        <v>0.1</v>
      </c>
      <c r="C29" s="26">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ColWidth="9.140625"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16384" width="9.140625" style="13"/>
  </cols>
  <sheetData>
    <row r="2" spans="1:13" x14ac:dyDescent="0.25">
      <c r="A2" s="12" t="s">
        <v>117</v>
      </c>
      <c r="B2" s="12" t="s">
        <v>118</v>
      </c>
      <c r="C2" s="12" t="s">
        <v>119</v>
      </c>
      <c r="D2" s="179" t="s">
        <v>120</v>
      </c>
      <c r="E2" s="179"/>
    </row>
    <row r="3" spans="1:13" x14ac:dyDescent="0.25">
      <c r="A3" s="14">
        <v>0</v>
      </c>
      <c r="B3" s="14">
        <v>0</v>
      </c>
      <c r="C3" s="14">
        <v>0</v>
      </c>
      <c r="D3" s="180">
        <v>10</v>
      </c>
      <c r="E3" s="180"/>
    </row>
    <row r="5" spans="1:13" x14ac:dyDescent="0.25">
      <c r="A5" s="13" t="s">
        <v>104</v>
      </c>
      <c r="B5" s="15" t="s">
        <v>121</v>
      </c>
      <c r="C5" s="15">
        <f>D3</f>
        <v>10</v>
      </c>
      <c r="D5" s="16"/>
    </row>
    <row r="6" spans="1:13" x14ac:dyDescent="0.25">
      <c r="A6" s="13" t="s">
        <v>105</v>
      </c>
      <c r="B6" s="17">
        <v>10</v>
      </c>
      <c r="C6" s="18">
        <v>5</v>
      </c>
      <c r="D6" s="19">
        <f>((100/B6)*C6)/100</f>
        <v>0.5</v>
      </c>
    </row>
    <row r="7" spans="1:13" x14ac:dyDescent="0.25">
      <c r="A7" s="13" t="s">
        <v>106</v>
      </c>
      <c r="B7" s="17">
        <v>11</v>
      </c>
      <c r="C7" s="18">
        <v>0</v>
      </c>
      <c r="D7" s="19">
        <f t="shared" ref="D7:D12" si="0">((100/B7)*C7)/100</f>
        <v>0</v>
      </c>
      <c r="F7" s="181" t="s">
        <v>122</v>
      </c>
      <c r="G7" s="181"/>
      <c r="H7" s="20" t="s">
        <v>123</v>
      </c>
      <c r="J7" s="21"/>
    </row>
    <row r="8" spans="1:13" x14ac:dyDescent="0.25">
      <c r="A8" s="13" t="s">
        <v>111</v>
      </c>
      <c r="B8" s="17">
        <f>C5</f>
        <v>10</v>
      </c>
      <c r="C8" s="18">
        <v>0</v>
      </c>
      <c r="D8" s="19">
        <f t="shared" si="0"/>
        <v>0</v>
      </c>
      <c r="F8" s="178" t="s">
        <v>124</v>
      </c>
      <c r="G8" s="178"/>
      <c r="H8" s="17" t="s">
        <v>125</v>
      </c>
    </row>
    <row r="9" spans="1:13" x14ac:dyDescent="0.25">
      <c r="A9" s="13" t="s">
        <v>113</v>
      </c>
      <c r="B9" s="17">
        <f>C5</f>
        <v>10</v>
      </c>
      <c r="C9" s="18">
        <v>0</v>
      </c>
      <c r="D9" s="19">
        <f t="shared" si="0"/>
        <v>0</v>
      </c>
      <c r="F9" s="178" t="s">
        <v>126</v>
      </c>
      <c r="G9" s="178"/>
      <c r="H9" s="17" t="s">
        <v>127</v>
      </c>
    </row>
    <row r="10" spans="1:13" x14ac:dyDescent="0.25">
      <c r="A10" s="13" t="s">
        <v>35</v>
      </c>
      <c r="B10" s="17">
        <f>C5</f>
        <v>10</v>
      </c>
      <c r="C10" s="18">
        <v>0</v>
      </c>
      <c r="D10" s="19">
        <f t="shared" si="0"/>
        <v>0</v>
      </c>
      <c r="F10" s="178" t="s">
        <v>128</v>
      </c>
      <c r="G10" s="178"/>
      <c r="H10" s="17" t="s">
        <v>129</v>
      </c>
    </row>
    <row r="11" spans="1:13" x14ac:dyDescent="0.25">
      <c r="A11" s="22" t="s">
        <v>109</v>
      </c>
      <c r="B11" s="17">
        <f>C5</f>
        <v>10</v>
      </c>
      <c r="C11" s="18">
        <v>0</v>
      </c>
      <c r="D11" s="19">
        <f t="shared" si="0"/>
        <v>0</v>
      </c>
      <c r="F11" s="178" t="s">
        <v>130</v>
      </c>
      <c r="G11" s="178"/>
      <c r="H11" s="17" t="s">
        <v>131</v>
      </c>
    </row>
    <row r="12" spans="1:13" x14ac:dyDescent="0.25">
      <c r="A12" s="13" t="s">
        <v>36</v>
      </c>
      <c r="B12" s="17">
        <f>C5</f>
        <v>10</v>
      </c>
      <c r="C12" s="18">
        <v>0</v>
      </c>
      <c r="D12" s="19">
        <f t="shared" si="0"/>
        <v>0</v>
      </c>
      <c r="F12" s="178" t="s">
        <v>132</v>
      </c>
      <c r="G12" s="178"/>
      <c r="H12" s="17" t="s">
        <v>133</v>
      </c>
    </row>
    <row r="13" spans="1:13" ht="31.5" customHeight="1" x14ac:dyDescent="0.25">
      <c r="F13" s="178" t="s">
        <v>134</v>
      </c>
      <c r="G13" s="178"/>
      <c r="H13" s="17" t="s">
        <v>135</v>
      </c>
    </row>
    <row r="14" spans="1:13" hidden="1" x14ac:dyDescent="0.25">
      <c r="A14" s="12"/>
      <c r="B14" s="12" t="s">
        <v>110</v>
      </c>
      <c r="C14" s="12" t="s">
        <v>114</v>
      </c>
      <c r="G14" s="12" t="s">
        <v>105</v>
      </c>
      <c r="H14" s="12" t="s">
        <v>107</v>
      </c>
      <c r="I14" s="12" t="s">
        <v>108</v>
      </c>
      <c r="J14" s="12" t="s">
        <v>32</v>
      </c>
      <c r="K14" s="12" t="s">
        <v>35</v>
      </c>
      <c r="L14" s="12" t="s">
        <v>109</v>
      </c>
      <c r="M14" s="12" t="s">
        <v>36</v>
      </c>
    </row>
    <row r="15" spans="1:13" hidden="1" x14ac:dyDescent="0.25">
      <c r="A15" s="12" t="s">
        <v>30</v>
      </c>
      <c r="B15" s="12">
        <f>G15</f>
        <v>5</v>
      </c>
      <c r="C15" s="12">
        <f>G16</f>
        <v>25</v>
      </c>
      <c r="E15" s="179" t="s">
        <v>110</v>
      </c>
      <c r="F15" s="179"/>
      <c r="G15" s="23">
        <f>C6</f>
        <v>5</v>
      </c>
      <c r="H15" s="23">
        <f>40/B7*C7</f>
        <v>0</v>
      </c>
      <c r="I15" s="23">
        <f>15/B8*C8</f>
        <v>0</v>
      </c>
      <c r="J15" s="23">
        <f>10/B9*C9</f>
        <v>0</v>
      </c>
      <c r="K15" s="23">
        <f>10/B10*C10</f>
        <v>0</v>
      </c>
      <c r="L15" s="23">
        <f>5/B11*C11</f>
        <v>0</v>
      </c>
      <c r="M15" s="23">
        <f>5/B12*C12</f>
        <v>0</v>
      </c>
    </row>
    <row r="16" spans="1:13" hidden="1" x14ac:dyDescent="0.25">
      <c r="A16" s="12" t="s">
        <v>31</v>
      </c>
      <c r="B16" s="12">
        <f>H15</f>
        <v>0</v>
      </c>
      <c r="C16" s="12">
        <f>H16</f>
        <v>0</v>
      </c>
      <c r="E16" s="179" t="s">
        <v>112</v>
      </c>
      <c r="F16" s="179"/>
      <c r="G16" s="12">
        <f>G15+20</f>
        <v>25</v>
      </c>
      <c r="H16" s="12">
        <f>30/B7*C7</f>
        <v>0</v>
      </c>
      <c r="I16" s="12">
        <f>15/B8*C8</f>
        <v>0</v>
      </c>
      <c r="J16" s="12">
        <f>10/B9*C9</f>
        <v>0</v>
      </c>
      <c r="K16" s="12">
        <f>5/B10*C10</f>
        <v>0</v>
      </c>
      <c r="L16" s="12">
        <f>5/B11*C11</f>
        <v>0</v>
      </c>
      <c r="M16" s="12">
        <f>5/B12*C12</f>
        <v>0</v>
      </c>
    </row>
    <row r="17" spans="1:8" hidden="1" x14ac:dyDescent="0.25">
      <c r="A17" s="12" t="s">
        <v>108</v>
      </c>
      <c r="B17" s="12">
        <f>I15</f>
        <v>0</v>
      </c>
      <c r="C17" s="12">
        <f>I16</f>
        <v>0</v>
      </c>
    </row>
    <row r="18" spans="1:8" ht="29.25" hidden="1" customHeight="1" x14ac:dyDescent="0.25">
      <c r="A18" s="12" t="s">
        <v>32</v>
      </c>
      <c r="B18" s="12">
        <f>J15</f>
        <v>0</v>
      </c>
      <c r="C18" s="12">
        <f>J16</f>
        <v>0</v>
      </c>
    </row>
    <row r="19" spans="1:8" hidden="1" x14ac:dyDescent="0.25">
      <c r="A19" s="12" t="s">
        <v>35</v>
      </c>
      <c r="B19" s="12">
        <f>K15</f>
        <v>0</v>
      </c>
      <c r="C19" s="12">
        <f>K16</f>
        <v>0</v>
      </c>
    </row>
    <row r="20" spans="1:8" hidden="1" x14ac:dyDescent="0.25">
      <c r="A20" s="24" t="s">
        <v>109</v>
      </c>
      <c r="B20" s="12">
        <f>L15</f>
        <v>0</v>
      </c>
      <c r="C20" s="12">
        <f>L16</f>
        <v>0</v>
      </c>
    </row>
    <row r="21" spans="1:8" hidden="1" x14ac:dyDescent="0.25">
      <c r="A21" s="12" t="s">
        <v>36</v>
      </c>
      <c r="B21" s="12">
        <f>M15</f>
        <v>0</v>
      </c>
      <c r="C21" s="12">
        <f>M16</f>
        <v>0</v>
      </c>
    </row>
    <row r="22" spans="1:8" x14ac:dyDescent="0.25">
      <c r="A22" s="12" t="s">
        <v>115</v>
      </c>
      <c r="B22" s="25">
        <f>(B15+B16+B17+B18+B19+B20+B21)/100</f>
        <v>0.05</v>
      </c>
      <c r="C22" s="25">
        <f>(C15+C16+C17+C18+C19+C20+C21)/100</f>
        <v>0.25</v>
      </c>
      <c r="F22" s="178" t="s">
        <v>136</v>
      </c>
      <c r="G22" s="178"/>
      <c r="H22" s="17" t="s">
        <v>127</v>
      </c>
    </row>
    <row r="23" spans="1:8" x14ac:dyDescent="0.25">
      <c r="F23" s="178" t="s">
        <v>137</v>
      </c>
      <c r="G23" s="178"/>
      <c r="H23" s="17" t="s">
        <v>138</v>
      </c>
    </row>
    <row r="24" spans="1:8" x14ac:dyDescent="0.25">
      <c r="A24" s="13" t="s">
        <v>139</v>
      </c>
      <c r="B24" s="26">
        <v>0.01</v>
      </c>
      <c r="C24" s="26">
        <v>0.02</v>
      </c>
      <c r="F24" s="178" t="s">
        <v>140</v>
      </c>
      <c r="G24" s="178"/>
      <c r="H24" s="17" t="s">
        <v>141</v>
      </c>
    </row>
    <row r="25" spans="1:8" x14ac:dyDescent="0.25">
      <c r="A25" s="13" t="s">
        <v>142</v>
      </c>
      <c r="B25" s="26">
        <v>0.01</v>
      </c>
      <c r="C25" s="26">
        <v>0.03</v>
      </c>
    </row>
    <row r="26" spans="1:8" x14ac:dyDescent="0.25">
      <c r="A26" s="13" t="s">
        <v>143</v>
      </c>
      <c r="B26" s="26">
        <v>0.03</v>
      </c>
      <c r="C26" s="26">
        <v>0.08</v>
      </c>
    </row>
    <row r="27" spans="1:8" x14ac:dyDescent="0.25">
      <c r="A27" s="13" t="s">
        <v>144</v>
      </c>
      <c r="B27" s="26">
        <v>0.05</v>
      </c>
      <c r="C27" s="26">
        <v>0.15</v>
      </c>
    </row>
    <row r="28" spans="1:8" x14ac:dyDescent="0.25">
      <c r="A28" s="13" t="s">
        <v>145</v>
      </c>
      <c r="B28" s="26">
        <v>7.0000000000000007E-2</v>
      </c>
      <c r="C28" s="26">
        <v>0.2</v>
      </c>
    </row>
    <row r="29" spans="1:8" x14ac:dyDescent="0.25">
      <c r="A29" s="13" t="s">
        <v>146</v>
      </c>
      <c r="B29" s="26">
        <v>0.1</v>
      </c>
      <c r="C29" s="26">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ColWidth="9.140625"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16384" width="9.140625" style="13"/>
  </cols>
  <sheetData>
    <row r="2" spans="1:13" x14ac:dyDescent="0.25">
      <c r="A2" s="12" t="s">
        <v>117</v>
      </c>
      <c r="B2" s="12" t="s">
        <v>118</v>
      </c>
      <c r="C2" s="12" t="s">
        <v>119</v>
      </c>
      <c r="D2" s="179" t="s">
        <v>120</v>
      </c>
      <c r="E2" s="179"/>
    </row>
    <row r="3" spans="1:13" x14ac:dyDescent="0.25">
      <c r="A3" s="14">
        <v>0</v>
      </c>
      <c r="B3" s="14">
        <v>0</v>
      </c>
      <c r="C3" s="14">
        <v>0</v>
      </c>
      <c r="D3" s="180">
        <v>7</v>
      </c>
      <c r="E3" s="180"/>
    </row>
    <row r="5" spans="1:13" x14ac:dyDescent="0.25">
      <c r="A5" s="13" t="s">
        <v>104</v>
      </c>
      <c r="B5" s="15" t="s">
        <v>121</v>
      </c>
      <c r="C5" s="15">
        <f>D3</f>
        <v>7</v>
      </c>
      <c r="D5" s="16"/>
    </row>
    <row r="6" spans="1:13" x14ac:dyDescent="0.25">
      <c r="A6" s="13" t="s">
        <v>105</v>
      </c>
      <c r="B6" s="17">
        <v>10</v>
      </c>
      <c r="C6" s="18">
        <v>3</v>
      </c>
      <c r="D6" s="19">
        <f>((100/B6)*C6)/100</f>
        <v>0.3</v>
      </c>
    </row>
    <row r="7" spans="1:13" x14ac:dyDescent="0.25">
      <c r="A7" s="13" t="s">
        <v>106</v>
      </c>
      <c r="B7" s="17">
        <v>8</v>
      </c>
      <c r="C7" s="18">
        <v>0</v>
      </c>
      <c r="D7" s="19">
        <f t="shared" ref="D7:D12" si="0">((100/B7)*C7)/100</f>
        <v>0</v>
      </c>
      <c r="F7" s="181" t="s">
        <v>122</v>
      </c>
      <c r="G7" s="181"/>
      <c r="H7" s="20" t="s">
        <v>123</v>
      </c>
      <c r="J7" s="21"/>
    </row>
    <row r="8" spans="1:13" x14ac:dyDescent="0.25">
      <c r="A8" s="13" t="s">
        <v>111</v>
      </c>
      <c r="B8" s="17">
        <f>C5</f>
        <v>7</v>
      </c>
      <c r="C8" s="18">
        <v>0</v>
      </c>
      <c r="D8" s="19">
        <f t="shared" si="0"/>
        <v>0</v>
      </c>
      <c r="F8" s="178" t="s">
        <v>124</v>
      </c>
      <c r="G8" s="178"/>
      <c r="H8" s="17" t="s">
        <v>125</v>
      </c>
    </row>
    <row r="9" spans="1:13" x14ac:dyDescent="0.25">
      <c r="A9" s="13" t="s">
        <v>113</v>
      </c>
      <c r="B9" s="17">
        <f>C5</f>
        <v>7</v>
      </c>
      <c r="C9" s="18">
        <v>0</v>
      </c>
      <c r="D9" s="19">
        <f t="shared" si="0"/>
        <v>0</v>
      </c>
      <c r="F9" s="178" t="s">
        <v>126</v>
      </c>
      <c r="G9" s="178"/>
      <c r="H9" s="17" t="s">
        <v>127</v>
      </c>
    </row>
    <row r="10" spans="1:13" x14ac:dyDescent="0.25">
      <c r="A10" s="13" t="s">
        <v>35</v>
      </c>
      <c r="B10" s="17">
        <f>C5</f>
        <v>7</v>
      </c>
      <c r="C10" s="18">
        <v>0</v>
      </c>
      <c r="D10" s="19">
        <f t="shared" si="0"/>
        <v>0</v>
      </c>
      <c r="F10" s="178" t="s">
        <v>128</v>
      </c>
      <c r="G10" s="178"/>
      <c r="H10" s="17" t="s">
        <v>129</v>
      </c>
    </row>
    <row r="11" spans="1:13" x14ac:dyDescent="0.25">
      <c r="A11" s="22" t="s">
        <v>109</v>
      </c>
      <c r="B11" s="17">
        <f>C5</f>
        <v>7</v>
      </c>
      <c r="C11" s="18">
        <v>0</v>
      </c>
      <c r="D11" s="19">
        <f t="shared" si="0"/>
        <v>0</v>
      </c>
      <c r="F11" s="178" t="s">
        <v>130</v>
      </c>
      <c r="G11" s="178"/>
      <c r="H11" s="17" t="s">
        <v>131</v>
      </c>
    </row>
    <row r="12" spans="1:13" x14ac:dyDescent="0.25">
      <c r="A12" s="13" t="s">
        <v>36</v>
      </c>
      <c r="B12" s="17">
        <f>C5</f>
        <v>7</v>
      </c>
      <c r="C12" s="18">
        <v>0</v>
      </c>
      <c r="D12" s="19">
        <f t="shared" si="0"/>
        <v>0</v>
      </c>
      <c r="F12" s="178" t="s">
        <v>132</v>
      </c>
      <c r="G12" s="178"/>
      <c r="H12" s="17" t="s">
        <v>133</v>
      </c>
    </row>
    <row r="13" spans="1:13" ht="31.5" customHeight="1" x14ac:dyDescent="0.25">
      <c r="F13" s="178" t="s">
        <v>134</v>
      </c>
      <c r="G13" s="178"/>
      <c r="H13" s="17" t="s">
        <v>135</v>
      </c>
    </row>
    <row r="14" spans="1:13" hidden="1" x14ac:dyDescent="0.25">
      <c r="A14" s="12"/>
      <c r="B14" s="12" t="s">
        <v>110</v>
      </c>
      <c r="C14" s="12" t="s">
        <v>114</v>
      </c>
      <c r="G14" s="12" t="s">
        <v>105</v>
      </c>
      <c r="H14" s="12" t="s">
        <v>107</v>
      </c>
      <c r="I14" s="12" t="s">
        <v>108</v>
      </c>
      <c r="J14" s="12" t="s">
        <v>32</v>
      </c>
      <c r="K14" s="12" t="s">
        <v>35</v>
      </c>
      <c r="L14" s="12" t="s">
        <v>109</v>
      </c>
      <c r="M14" s="12" t="s">
        <v>36</v>
      </c>
    </row>
    <row r="15" spans="1:13" hidden="1" x14ac:dyDescent="0.25">
      <c r="A15" s="12" t="s">
        <v>30</v>
      </c>
      <c r="B15" s="12">
        <f>G15</f>
        <v>3</v>
      </c>
      <c r="C15" s="12">
        <f>G16</f>
        <v>23</v>
      </c>
      <c r="E15" s="179" t="s">
        <v>110</v>
      </c>
      <c r="F15" s="179"/>
      <c r="G15" s="23">
        <f>C6</f>
        <v>3</v>
      </c>
      <c r="H15" s="23">
        <f>40/B7*C7</f>
        <v>0</v>
      </c>
      <c r="I15" s="23">
        <f>15/B8*C8</f>
        <v>0</v>
      </c>
      <c r="J15" s="23">
        <f>10/B9*C9</f>
        <v>0</v>
      </c>
      <c r="K15" s="23">
        <f>10/B10*C10</f>
        <v>0</v>
      </c>
      <c r="L15" s="23">
        <f>5/B11*C11</f>
        <v>0</v>
      </c>
      <c r="M15" s="23">
        <f>5/B12*C12</f>
        <v>0</v>
      </c>
    </row>
    <row r="16" spans="1:13" hidden="1" x14ac:dyDescent="0.25">
      <c r="A16" s="12" t="s">
        <v>31</v>
      </c>
      <c r="B16" s="12">
        <f>H15</f>
        <v>0</v>
      </c>
      <c r="C16" s="12">
        <f>H16</f>
        <v>0</v>
      </c>
      <c r="E16" s="179" t="s">
        <v>112</v>
      </c>
      <c r="F16" s="179"/>
      <c r="G16" s="12">
        <f>G15+20</f>
        <v>23</v>
      </c>
      <c r="H16" s="12">
        <f>30/B7*C7</f>
        <v>0</v>
      </c>
      <c r="I16" s="12">
        <f>15/B8*C8</f>
        <v>0</v>
      </c>
      <c r="J16" s="12">
        <f>10/B9*C9</f>
        <v>0</v>
      </c>
      <c r="K16" s="12">
        <f>5/B10*C10</f>
        <v>0</v>
      </c>
      <c r="L16" s="12">
        <f>5/B11*C11</f>
        <v>0</v>
      </c>
      <c r="M16" s="12">
        <f>5/B12*C12</f>
        <v>0</v>
      </c>
    </row>
    <row r="17" spans="1:8" hidden="1" x14ac:dyDescent="0.25">
      <c r="A17" s="12" t="s">
        <v>108</v>
      </c>
      <c r="B17" s="12">
        <f>I15</f>
        <v>0</v>
      </c>
      <c r="C17" s="12">
        <f>I16</f>
        <v>0</v>
      </c>
    </row>
    <row r="18" spans="1:8" ht="29.25" hidden="1" customHeight="1" x14ac:dyDescent="0.25">
      <c r="A18" s="12" t="s">
        <v>32</v>
      </c>
      <c r="B18" s="12">
        <f>J15</f>
        <v>0</v>
      </c>
      <c r="C18" s="12">
        <f>J16</f>
        <v>0</v>
      </c>
    </row>
    <row r="19" spans="1:8" hidden="1" x14ac:dyDescent="0.25">
      <c r="A19" s="12" t="s">
        <v>35</v>
      </c>
      <c r="B19" s="12">
        <f>K15</f>
        <v>0</v>
      </c>
      <c r="C19" s="12">
        <f>K16</f>
        <v>0</v>
      </c>
    </row>
    <row r="20" spans="1:8" hidden="1" x14ac:dyDescent="0.25">
      <c r="A20" s="24" t="s">
        <v>109</v>
      </c>
      <c r="B20" s="12">
        <f>L15</f>
        <v>0</v>
      </c>
      <c r="C20" s="12">
        <f>L16</f>
        <v>0</v>
      </c>
    </row>
    <row r="21" spans="1:8" hidden="1" x14ac:dyDescent="0.25">
      <c r="A21" s="12" t="s">
        <v>36</v>
      </c>
      <c r="B21" s="12">
        <f>M15</f>
        <v>0</v>
      </c>
      <c r="C21" s="12">
        <f>M16</f>
        <v>0</v>
      </c>
    </row>
    <row r="22" spans="1:8" x14ac:dyDescent="0.25">
      <c r="A22" s="12" t="s">
        <v>115</v>
      </c>
      <c r="B22" s="25">
        <f>(B15+B16+B17+B18+B19+B20+B21)/100</f>
        <v>0.03</v>
      </c>
      <c r="C22" s="25">
        <f>(C15+C16+C17+C18+C19+C20+C21)/100</f>
        <v>0.23</v>
      </c>
      <c r="F22" s="178" t="s">
        <v>136</v>
      </c>
      <c r="G22" s="178"/>
      <c r="H22" s="17" t="s">
        <v>127</v>
      </c>
    </row>
    <row r="23" spans="1:8" x14ac:dyDescent="0.25">
      <c r="F23" s="178" t="s">
        <v>137</v>
      </c>
      <c r="G23" s="178"/>
      <c r="H23" s="17" t="s">
        <v>138</v>
      </c>
    </row>
    <row r="24" spans="1:8" x14ac:dyDescent="0.25">
      <c r="A24" s="13" t="s">
        <v>139</v>
      </c>
      <c r="B24" s="26">
        <v>0.01</v>
      </c>
      <c r="C24" s="26">
        <v>0.02</v>
      </c>
      <c r="F24" s="178" t="s">
        <v>140</v>
      </c>
      <c r="G24" s="178"/>
      <c r="H24" s="17" t="s">
        <v>141</v>
      </c>
    </row>
    <row r="25" spans="1:8" x14ac:dyDescent="0.25">
      <c r="A25" s="13" t="s">
        <v>142</v>
      </c>
      <c r="B25" s="26">
        <v>0.01</v>
      </c>
      <c r="C25" s="26">
        <v>0.03</v>
      </c>
    </row>
    <row r="26" spans="1:8" x14ac:dyDescent="0.25">
      <c r="A26" s="13" t="s">
        <v>143</v>
      </c>
      <c r="B26" s="26">
        <v>0.03</v>
      </c>
      <c r="C26" s="26">
        <v>0.08</v>
      </c>
    </row>
    <row r="27" spans="1:8" x14ac:dyDescent="0.25">
      <c r="A27" s="13" t="s">
        <v>144</v>
      </c>
      <c r="B27" s="26">
        <v>0.05</v>
      </c>
      <c r="C27" s="26">
        <v>0.15</v>
      </c>
    </row>
    <row r="28" spans="1:8" x14ac:dyDescent="0.25">
      <c r="A28" s="13" t="s">
        <v>145</v>
      </c>
      <c r="B28" s="26">
        <v>7.0000000000000007E-2</v>
      </c>
      <c r="C28" s="26">
        <v>0.2</v>
      </c>
    </row>
    <row r="29" spans="1:8" x14ac:dyDescent="0.25">
      <c r="A29" s="13" t="s">
        <v>146</v>
      </c>
      <c r="B29" s="26">
        <v>0.1</v>
      </c>
      <c r="C29" s="26">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10" sqref="C10"/>
    </sheetView>
  </sheetViews>
  <sheetFormatPr defaultColWidth="9.140625"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16384" width="9.140625" style="13"/>
  </cols>
  <sheetData>
    <row r="2" spans="1:13" x14ac:dyDescent="0.25">
      <c r="A2" s="12" t="s">
        <v>117</v>
      </c>
      <c r="B2" s="12" t="s">
        <v>118</v>
      </c>
      <c r="C2" s="12" t="s">
        <v>119</v>
      </c>
      <c r="D2" s="179" t="s">
        <v>120</v>
      </c>
      <c r="E2" s="179"/>
    </row>
    <row r="3" spans="1:13" x14ac:dyDescent="0.25">
      <c r="A3" s="14">
        <v>0</v>
      </c>
      <c r="B3" s="14">
        <v>0</v>
      </c>
      <c r="C3" s="14">
        <v>0</v>
      </c>
      <c r="D3" s="180">
        <v>7</v>
      </c>
      <c r="E3" s="180"/>
    </row>
    <row r="5" spans="1:13" x14ac:dyDescent="0.25">
      <c r="A5" s="13" t="s">
        <v>104</v>
      </c>
      <c r="B5" s="15" t="s">
        <v>121</v>
      </c>
      <c r="C5" s="15">
        <f>D3</f>
        <v>7</v>
      </c>
      <c r="D5" s="16"/>
    </row>
    <row r="6" spans="1:13" x14ac:dyDescent="0.25">
      <c r="A6" s="13" t="s">
        <v>105</v>
      </c>
      <c r="B6" s="17">
        <v>10</v>
      </c>
      <c r="C6" s="18">
        <v>10</v>
      </c>
      <c r="D6" s="19">
        <f>((100/B6)*C6)/100</f>
        <v>1</v>
      </c>
    </row>
    <row r="7" spans="1:13" x14ac:dyDescent="0.25">
      <c r="A7" s="13" t="s">
        <v>106</v>
      </c>
      <c r="B7" s="17">
        <v>8</v>
      </c>
      <c r="C7" s="18">
        <v>8</v>
      </c>
      <c r="D7" s="19">
        <f t="shared" ref="D7:D12" si="0">((100/B7)*C7)/100</f>
        <v>1</v>
      </c>
      <c r="F7" s="181" t="s">
        <v>122</v>
      </c>
      <c r="G7" s="181"/>
      <c r="H7" s="20" t="s">
        <v>123</v>
      </c>
      <c r="J7" s="21"/>
    </row>
    <row r="8" spans="1:13" x14ac:dyDescent="0.25">
      <c r="A8" s="13" t="s">
        <v>111</v>
      </c>
      <c r="B8" s="17">
        <f>C5</f>
        <v>7</v>
      </c>
      <c r="C8" s="18">
        <v>7</v>
      </c>
      <c r="D8" s="19">
        <f t="shared" si="0"/>
        <v>1</v>
      </c>
      <c r="F8" s="178" t="s">
        <v>124</v>
      </c>
      <c r="G8" s="178"/>
      <c r="H8" s="17" t="s">
        <v>125</v>
      </c>
    </row>
    <row r="9" spans="1:13" x14ac:dyDescent="0.25">
      <c r="A9" s="13" t="s">
        <v>113</v>
      </c>
      <c r="B9" s="17">
        <f>C5</f>
        <v>7</v>
      </c>
      <c r="C9" s="18">
        <v>7</v>
      </c>
      <c r="D9" s="19">
        <f t="shared" si="0"/>
        <v>1</v>
      </c>
      <c r="F9" s="178" t="s">
        <v>126</v>
      </c>
      <c r="G9" s="178"/>
      <c r="H9" s="17" t="s">
        <v>127</v>
      </c>
    </row>
    <row r="10" spans="1:13" x14ac:dyDescent="0.25">
      <c r="A10" s="13" t="s">
        <v>35</v>
      </c>
      <c r="B10" s="17">
        <f>C5</f>
        <v>7</v>
      </c>
      <c r="C10" s="18">
        <v>0</v>
      </c>
      <c r="D10" s="19">
        <f t="shared" si="0"/>
        <v>0</v>
      </c>
      <c r="F10" s="178" t="s">
        <v>128</v>
      </c>
      <c r="G10" s="178"/>
      <c r="H10" s="17" t="s">
        <v>129</v>
      </c>
    </row>
    <row r="11" spans="1:13" x14ac:dyDescent="0.25">
      <c r="A11" s="22" t="s">
        <v>109</v>
      </c>
      <c r="B11" s="17">
        <f>C5</f>
        <v>7</v>
      </c>
      <c r="C11" s="18">
        <v>0</v>
      </c>
      <c r="D11" s="19">
        <f t="shared" si="0"/>
        <v>0</v>
      </c>
      <c r="F11" s="178" t="s">
        <v>130</v>
      </c>
      <c r="G11" s="178"/>
      <c r="H11" s="17" t="s">
        <v>131</v>
      </c>
    </row>
    <row r="12" spans="1:13" x14ac:dyDescent="0.25">
      <c r="A12" s="13" t="s">
        <v>36</v>
      </c>
      <c r="B12" s="17">
        <f>C5</f>
        <v>7</v>
      </c>
      <c r="C12" s="18">
        <v>0</v>
      </c>
      <c r="D12" s="19">
        <f t="shared" si="0"/>
        <v>0</v>
      </c>
      <c r="F12" s="178" t="s">
        <v>132</v>
      </c>
      <c r="G12" s="178"/>
      <c r="H12" s="17" t="s">
        <v>133</v>
      </c>
    </row>
    <row r="13" spans="1:13" ht="31.5" customHeight="1" x14ac:dyDescent="0.25">
      <c r="F13" s="178" t="s">
        <v>134</v>
      </c>
      <c r="G13" s="178"/>
      <c r="H13" s="17" t="s">
        <v>135</v>
      </c>
    </row>
    <row r="14" spans="1:13" hidden="1" x14ac:dyDescent="0.25">
      <c r="A14" s="12"/>
      <c r="B14" s="12" t="s">
        <v>110</v>
      </c>
      <c r="C14" s="12" t="s">
        <v>114</v>
      </c>
      <c r="G14" s="12" t="s">
        <v>105</v>
      </c>
      <c r="H14" s="12" t="s">
        <v>107</v>
      </c>
      <c r="I14" s="12" t="s">
        <v>108</v>
      </c>
      <c r="J14" s="12" t="s">
        <v>32</v>
      </c>
      <c r="K14" s="12" t="s">
        <v>35</v>
      </c>
      <c r="L14" s="12" t="s">
        <v>109</v>
      </c>
      <c r="M14" s="12" t="s">
        <v>36</v>
      </c>
    </row>
    <row r="15" spans="1:13" hidden="1" x14ac:dyDescent="0.25">
      <c r="A15" s="12" t="s">
        <v>30</v>
      </c>
      <c r="B15" s="12">
        <f>G15</f>
        <v>10</v>
      </c>
      <c r="C15" s="12">
        <f>G16</f>
        <v>30</v>
      </c>
      <c r="E15" s="179" t="s">
        <v>110</v>
      </c>
      <c r="F15" s="179"/>
      <c r="G15" s="23">
        <f>C6</f>
        <v>10</v>
      </c>
      <c r="H15" s="23">
        <f>40/B7*C7</f>
        <v>40</v>
      </c>
      <c r="I15" s="23">
        <f>15/B8*C8</f>
        <v>15</v>
      </c>
      <c r="J15" s="23">
        <f>10/B9*C9</f>
        <v>10</v>
      </c>
      <c r="K15" s="23">
        <f>10/B10*C10</f>
        <v>0</v>
      </c>
      <c r="L15" s="23">
        <f>5/B11*C11</f>
        <v>0</v>
      </c>
      <c r="M15" s="23">
        <f>5/B12*C12</f>
        <v>0</v>
      </c>
    </row>
    <row r="16" spans="1:13" hidden="1" x14ac:dyDescent="0.25">
      <c r="A16" s="12" t="s">
        <v>31</v>
      </c>
      <c r="B16" s="12">
        <f>H15</f>
        <v>40</v>
      </c>
      <c r="C16" s="12">
        <f>H16</f>
        <v>30</v>
      </c>
      <c r="E16" s="179" t="s">
        <v>112</v>
      </c>
      <c r="F16" s="179"/>
      <c r="G16" s="12">
        <f>G15+20</f>
        <v>30</v>
      </c>
      <c r="H16" s="12">
        <f>30/B7*C7</f>
        <v>30</v>
      </c>
      <c r="I16" s="12">
        <f>15/B8*C8</f>
        <v>15</v>
      </c>
      <c r="J16" s="12">
        <f>10/B9*C9</f>
        <v>10</v>
      </c>
      <c r="K16" s="12">
        <f>5/B10*C10</f>
        <v>0</v>
      </c>
      <c r="L16" s="12">
        <f>5/B11*C11</f>
        <v>0</v>
      </c>
      <c r="M16" s="12">
        <f>5/B12*C12</f>
        <v>0</v>
      </c>
    </row>
    <row r="17" spans="1:8" hidden="1" x14ac:dyDescent="0.25">
      <c r="A17" s="12" t="s">
        <v>108</v>
      </c>
      <c r="B17" s="12">
        <f>I15</f>
        <v>15</v>
      </c>
      <c r="C17" s="12">
        <f>I16</f>
        <v>15</v>
      </c>
    </row>
    <row r="18" spans="1:8" ht="29.25" hidden="1" customHeight="1" x14ac:dyDescent="0.25">
      <c r="A18" s="12" t="s">
        <v>32</v>
      </c>
      <c r="B18" s="12">
        <f>J15</f>
        <v>10</v>
      </c>
      <c r="C18" s="12">
        <f>J16</f>
        <v>10</v>
      </c>
    </row>
    <row r="19" spans="1:8" hidden="1" x14ac:dyDescent="0.25">
      <c r="A19" s="12" t="s">
        <v>35</v>
      </c>
      <c r="B19" s="12">
        <f>K15</f>
        <v>0</v>
      </c>
      <c r="C19" s="12">
        <f>K16</f>
        <v>0</v>
      </c>
    </row>
    <row r="20" spans="1:8" hidden="1" x14ac:dyDescent="0.25">
      <c r="A20" s="24" t="s">
        <v>109</v>
      </c>
      <c r="B20" s="12">
        <f>L15</f>
        <v>0</v>
      </c>
      <c r="C20" s="12">
        <f>L16</f>
        <v>0</v>
      </c>
    </row>
    <row r="21" spans="1:8" hidden="1" x14ac:dyDescent="0.25">
      <c r="A21" s="12" t="s">
        <v>36</v>
      </c>
      <c r="B21" s="12">
        <f>M15</f>
        <v>0</v>
      </c>
      <c r="C21" s="12">
        <f>M16</f>
        <v>0</v>
      </c>
    </row>
    <row r="22" spans="1:8" x14ac:dyDescent="0.25">
      <c r="A22" s="12" t="s">
        <v>115</v>
      </c>
      <c r="B22" s="25">
        <f>(B15+B16+B17+B18+B19+B20+B21)/100</f>
        <v>0.75</v>
      </c>
      <c r="C22" s="25">
        <f>(C15+C16+C17+C18+C19+C20+C21)/100</f>
        <v>0.85</v>
      </c>
      <c r="F22" s="178" t="s">
        <v>136</v>
      </c>
      <c r="G22" s="178"/>
      <c r="H22" s="17" t="s">
        <v>127</v>
      </c>
    </row>
    <row r="23" spans="1:8" x14ac:dyDescent="0.25">
      <c r="F23" s="178" t="s">
        <v>137</v>
      </c>
      <c r="G23" s="178"/>
      <c r="H23" s="17" t="s">
        <v>138</v>
      </c>
    </row>
    <row r="24" spans="1:8" x14ac:dyDescent="0.25">
      <c r="A24" s="13" t="s">
        <v>139</v>
      </c>
      <c r="B24" s="26">
        <v>0.01</v>
      </c>
      <c r="C24" s="26">
        <v>0.02</v>
      </c>
      <c r="F24" s="178" t="s">
        <v>140</v>
      </c>
      <c r="G24" s="178"/>
      <c r="H24" s="17" t="s">
        <v>141</v>
      </c>
    </row>
    <row r="25" spans="1:8" x14ac:dyDescent="0.25">
      <c r="A25" s="13" t="s">
        <v>142</v>
      </c>
      <c r="B25" s="26">
        <v>0.01</v>
      </c>
      <c r="C25" s="26">
        <v>0.03</v>
      </c>
    </row>
    <row r="26" spans="1:8" x14ac:dyDescent="0.25">
      <c r="A26" s="13" t="s">
        <v>143</v>
      </c>
      <c r="B26" s="26">
        <v>0.03</v>
      </c>
      <c r="C26" s="26">
        <v>0.08</v>
      </c>
    </row>
    <row r="27" spans="1:8" x14ac:dyDescent="0.25">
      <c r="A27" s="13" t="s">
        <v>144</v>
      </c>
      <c r="B27" s="26">
        <v>0.05</v>
      </c>
      <c r="C27" s="26">
        <v>0.15</v>
      </c>
    </row>
    <row r="28" spans="1:8" x14ac:dyDescent="0.25">
      <c r="A28" s="13" t="s">
        <v>145</v>
      </c>
      <c r="B28" s="26">
        <v>7.0000000000000007E-2</v>
      </c>
      <c r="C28" s="26">
        <v>0.2</v>
      </c>
    </row>
    <row r="29" spans="1:8" x14ac:dyDescent="0.25">
      <c r="A29" s="13" t="s">
        <v>146</v>
      </c>
      <c r="B29" s="26">
        <v>0.1</v>
      </c>
      <c r="C29" s="26">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10" sqref="C10"/>
    </sheetView>
  </sheetViews>
  <sheetFormatPr defaultColWidth="9.140625"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16384" width="9.140625" style="13"/>
  </cols>
  <sheetData>
    <row r="2" spans="1:13" x14ac:dyDescent="0.25">
      <c r="A2" s="12" t="s">
        <v>117</v>
      </c>
      <c r="B2" s="12" t="s">
        <v>118</v>
      </c>
      <c r="C2" s="12" t="s">
        <v>119</v>
      </c>
      <c r="D2" s="179" t="s">
        <v>120</v>
      </c>
      <c r="E2" s="179"/>
    </row>
    <row r="3" spans="1:13" x14ac:dyDescent="0.25">
      <c r="A3" s="14">
        <v>0</v>
      </c>
      <c r="B3" s="14">
        <v>0</v>
      </c>
      <c r="C3" s="14">
        <v>0</v>
      </c>
      <c r="D3" s="180">
        <v>7</v>
      </c>
      <c r="E3" s="180"/>
    </row>
    <row r="5" spans="1:13" x14ac:dyDescent="0.25">
      <c r="A5" s="13" t="s">
        <v>104</v>
      </c>
      <c r="B5" s="15" t="s">
        <v>121</v>
      </c>
      <c r="C5" s="15">
        <f>D3</f>
        <v>7</v>
      </c>
      <c r="D5" s="16"/>
    </row>
    <row r="6" spans="1:13" x14ac:dyDescent="0.25">
      <c r="A6" s="13" t="s">
        <v>105</v>
      </c>
      <c r="B6" s="17">
        <v>10</v>
      </c>
      <c r="C6" s="18">
        <v>10</v>
      </c>
      <c r="D6" s="19">
        <f>((100/B6)*C6)/100</f>
        <v>1</v>
      </c>
    </row>
    <row r="7" spans="1:13" x14ac:dyDescent="0.25">
      <c r="A7" s="13" t="s">
        <v>106</v>
      </c>
      <c r="B7" s="17">
        <v>8</v>
      </c>
      <c r="C7" s="18">
        <v>8</v>
      </c>
      <c r="D7" s="19">
        <f t="shared" ref="D7:D12" si="0">((100/B7)*C7)/100</f>
        <v>1</v>
      </c>
      <c r="F7" s="181" t="s">
        <v>122</v>
      </c>
      <c r="G7" s="181"/>
      <c r="H7" s="20" t="s">
        <v>123</v>
      </c>
      <c r="J7" s="21"/>
    </row>
    <row r="8" spans="1:13" x14ac:dyDescent="0.25">
      <c r="A8" s="13" t="s">
        <v>111</v>
      </c>
      <c r="B8" s="17">
        <f>C5</f>
        <v>7</v>
      </c>
      <c r="C8" s="18">
        <v>7</v>
      </c>
      <c r="D8" s="19">
        <f t="shared" si="0"/>
        <v>1</v>
      </c>
      <c r="F8" s="178" t="s">
        <v>124</v>
      </c>
      <c r="G8" s="178"/>
      <c r="H8" s="17" t="s">
        <v>125</v>
      </c>
    </row>
    <row r="9" spans="1:13" x14ac:dyDescent="0.25">
      <c r="A9" s="13" t="s">
        <v>113</v>
      </c>
      <c r="B9" s="17">
        <f>C5</f>
        <v>7</v>
      </c>
      <c r="C9" s="18">
        <v>7</v>
      </c>
      <c r="D9" s="19">
        <f t="shared" si="0"/>
        <v>1</v>
      </c>
      <c r="F9" s="178" t="s">
        <v>126</v>
      </c>
      <c r="G9" s="178"/>
      <c r="H9" s="17" t="s">
        <v>127</v>
      </c>
    </row>
    <row r="10" spans="1:13" x14ac:dyDescent="0.25">
      <c r="A10" s="13" t="s">
        <v>35</v>
      </c>
      <c r="B10" s="17">
        <f>C5</f>
        <v>7</v>
      </c>
      <c r="C10" s="18">
        <v>0</v>
      </c>
      <c r="D10" s="19">
        <f t="shared" si="0"/>
        <v>0</v>
      </c>
      <c r="F10" s="178" t="s">
        <v>128</v>
      </c>
      <c r="G10" s="178"/>
      <c r="H10" s="17" t="s">
        <v>129</v>
      </c>
    </row>
    <row r="11" spans="1:13" x14ac:dyDescent="0.25">
      <c r="A11" s="22" t="s">
        <v>109</v>
      </c>
      <c r="B11" s="17">
        <f>C5</f>
        <v>7</v>
      </c>
      <c r="C11" s="18">
        <v>0</v>
      </c>
      <c r="D11" s="19">
        <f t="shared" si="0"/>
        <v>0</v>
      </c>
      <c r="F11" s="178" t="s">
        <v>130</v>
      </c>
      <c r="G11" s="178"/>
      <c r="H11" s="17" t="s">
        <v>131</v>
      </c>
    </row>
    <row r="12" spans="1:13" x14ac:dyDescent="0.25">
      <c r="A12" s="13" t="s">
        <v>36</v>
      </c>
      <c r="B12" s="17">
        <f>C5</f>
        <v>7</v>
      </c>
      <c r="C12" s="18">
        <v>0</v>
      </c>
      <c r="D12" s="19">
        <f t="shared" si="0"/>
        <v>0</v>
      </c>
      <c r="F12" s="178" t="s">
        <v>132</v>
      </c>
      <c r="G12" s="178"/>
      <c r="H12" s="17" t="s">
        <v>133</v>
      </c>
    </row>
    <row r="13" spans="1:13" ht="31.5" customHeight="1" x14ac:dyDescent="0.25">
      <c r="F13" s="178" t="s">
        <v>134</v>
      </c>
      <c r="G13" s="178"/>
      <c r="H13" s="17" t="s">
        <v>135</v>
      </c>
    </row>
    <row r="14" spans="1:13" hidden="1" x14ac:dyDescent="0.25">
      <c r="A14" s="12"/>
      <c r="B14" s="12" t="s">
        <v>110</v>
      </c>
      <c r="C14" s="12" t="s">
        <v>114</v>
      </c>
      <c r="G14" s="12" t="s">
        <v>105</v>
      </c>
      <c r="H14" s="12" t="s">
        <v>107</v>
      </c>
      <c r="I14" s="12" t="s">
        <v>108</v>
      </c>
      <c r="J14" s="12" t="s">
        <v>32</v>
      </c>
      <c r="K14" s="12" t="s">
        <v>35</v>
      </c>
      <c r="L14" s="12" t="s">
        <v>109</v>
      </c>
      <c r="M14" s="12" t="s">
        <v>36</v>
      </c>
    </row>
    <row r="15" spans="1:13" hidden="1" x14ac:dyDescent="0.25">
      <c r="A15" s="12" t="s">
        <v>30</v>
      </c>
      <c r="B15" s="12">
        <f>G15</f>
        <v>10</v>
      </c>
      <c r="C15" s="12">
        <f>G16</f>
        <v>30</v>
      </c>
      <c r="E15" s="179" t="s">
        <v>110</v>
      </c>
      <c r="F15" s="179"/>
      <c r="G15" s="23">
        <f>C6</f>
        <v>10</v>
      </c>
      <c r="H15" s="23">
        <f>40/B7*C7</f>
        <v>40</v>
      </c>
      <c r="I15" s="23">
        <f>15/B8*C8</f>
        <v>15</v>
      </c>
      <c r="J15" s="23">
        <f>10/B9*C9</f>
        <v>10</v>
      </c>
      <c r="K15" s="23">
        <f>10/B10*C10</f>
        <v>0</v>
      </c>
      <c r="L15" s="23">
        <f>5/B11*C11</f>
        <v>0</v>
      </c>
      <c r="M15" s="23">
        <f>5/B12*C12</f>
        <v>0</v>
      </c>
    </row>
    <row r="16" spans="1:13" hidden="1" x14ac:dyDescent="0.25">
      <c r="A16" s="12" t="s">
        <v>31</v>
      </c>
      <c r="B16" s="12">
        <f>H15</f>
        <v>40</v>
      </c>
      <c r="C16" s="12">
        <f>H16</f>
        <v>30</v>
      </c>
      <c r="E16" s="179" t="s">
        <v>112</v>
      </c>
      <c r="F16" s="179"/>
      <c r="G16" s="12">
        <f>G15+20</f>
        <v>30</v>
      </c>
      <c r="H16" s="12">
        <f>30/B7*C7</f>
        <v>30</v>
      </c>
      <c r="I16" s="12">
        <f>15/B8*C8</f>
        <v>15</v>
      </c>
      <c r="J16" s="12">
        <f>10/B9*C9</f>
        <v>10</v>
      </c>
      <c r="K16" s="12">
        <f>5/B10*C10</f>
        <v>0</v>
      </c>
      <c r="L16" s="12">
        <f>5/B11*C11</f>
        <v>0</v>
      </c>
      <c r="M16" s="12">
        <f>5/B12*C12</f>
        <v>0</v>
      </c>
    </row>
    <row r="17" spans="1:8" hidden="1" x14ac:dyDescent="0.25">
      <c r="A17" s="12" t="s">
        <v>108</v>
      </c>
      <c r="B17" s="12">
        <f>I15</f>
        <v>15</v>
      </c>
      <c r="C17" s="12">
        <f>I16</f>
        <v>15</v>
      </c>
    </row>
    <row r="18" spans="1:8" ht="29.25" hidden="1" customHeight="1" x14ac:dyDescent="0.25">
      <c r="A18" s="12" t="s">
        <v>32</v>
      </c>
      <c r="B18" s="12">
        <f>J15</f>
        <v>10</v>
      </c>
      <c r="C18" s="12">
        <f>J16</f>
        <v>10</v>
      </c>
    </row>
    <row r="19" spans="1:8" hidden="1" x14ac:dyDescent="0.25">
      <c r="A19" s="12" t="s">
        <v>35</v>
      </c>
      <c r="B19" s="12">
        <f>K15</f>
        <v>0</v>
      </c>
      <c r="C19" s="12">
        <f>K16</f>
        <v>0</v>
      </c>
    </row>
    <row r="20" spans="1:8" hidden="1" x14ac:dyDescent="0.25">
      <c r="A20" s="24" t="s">
        <v>109</v>
      </c>
      <c r="B20" s="12">
        <f>L15</f>
        <v>0</v>
      </c>
      <c r="C20" s="12">
        <f>L16</f>
        <v>0</v>
      </c>
    </row>
    <row r="21" spans="1:8" hidden="1" x14ac:dyDescent="0.25">
      <c r="A21" s="12" t="s">
        <v>36</v>
      </c>
      <c r="B21" s="12">
        <f>M15</f>
        <v>0</v>
      </c>
      <c r="C21" s="12">
        <f>M16</f>
        <v>0</v>
      </c>
    </row>
    <row r="22" spans="1:8" x14ac:dyDescent="0.25">
      <c r="A22" s="12" t="s">
        <v>115</v>
      </c>
      <c r="B22" s="25">
        <f>(B15+B16+B17+B18+B19+B20+B21)/100</f>
        <v>0.75</v>
      </c>
      <c r="C22" s="25">
        <f>(C15+C16+C17+C18+C19+C20+C21)/100</f>
        <v>0.85</v>
      </c>
      <c r="F22" s="178" t="s">
        <v>136</v>
      </c>
      <c r="G22" s="178"/>
      <c r="H22" s="17" t="s">
        <v>127</v>
      </c>
    </row>
    <row r="23" spans="1:8" x14ac:dyDescent="0.25">
      <c r="F23" s="178" t="s">
        <v>137</v>
      </c>
      <c r="G23" s="178"/>
      <c r="H23" s="17" t="s">
        <v>138</v>
      </c>
    </row>
    <row r="24" spans="1:8" x14ac:dyDescent="0.25">
      <c r="A24" s="13" t="s">
        <v>139</v>
      </c>
      <c r="B24" s="26">
        <v>0.01</v>
      </c>
      <c r="C24" s="26">
        <v>0.02</v>
      </c>
      <c r="F24" s="178" t="s">
        <v>140</v>
      </c>
      <c r="G24" s="178"/>
      <c r="H24" s="17" t="s">
        <v>141</v>
      </c>
    </row>
    <row r="25" spans="1:8" x14ac:dyDescent="0.25">
      <c r="A25" s="13" t="s">
        <v>142</v>
      </c>
      <c r="B25" s="26">
        <v>0.01</v>
      </c>
      <c r="C25" s="26">
        <v>0.03</v>
      </c>
    </row>
    <row r="26" spans="1:8" x14ac:dyDescent="0.25">
      <c r="A26" s="13" t="s">
        <v>143</v>
      </c>
      <c r="B26" s="26">
        <v>0.03</v>
      </c>
      <c r="C26" s="26">
        <v>0.08</v>
      </c>
    </row>
    <row r="27" spans="1:8" x14ac:dyDescent="0.25">
      <c r="A27" s="13" t="s">
        <v>144</v>
      </c>
      <c r="B27" s="26">
        <v>0.05</v>
      </c>
      <c r="C27" s="26">
        <v>0.15</v>
      </c>
    </row>
    <row r="28" spans="1:8" x14ac:dyDescent="0.25">
      <c r="A28" s="13" t="s">
        <v>145</v>
      </c>
      <c r="B28" s="26">
        <v>7.0000000000000007E-2</v>
      </c>
      <c r="C28" s="26">
        <v>0.2</v>
      </c>
    </row>
    <row r="29" spans="1:8" x14ac:dyDescent="0.25">
      <c r="A29" s="13" t="s">
        <v>146</v>
      </c>
      <c r="B29" s="26">
        <v>0.1</v>
      </c>
      <c r="C29" s="26">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9" sqref="C9"/>
    </sheetView>
  </sheetViews>
  <sheetFormatPr defaultColWidth="9.140625"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16384" width="9.140625" style="13"/>
  </cols>
  <sheetData>
    <row r="2" spans="1:13" x14ac:dyDescent="0.25">
      <c r="A2" s="12" t="s">
        <v>117</v>
      </c>
      <c r="B2" s="12" t="s">
        <v>118</v>
      </c>
      <c r="C2" s="12" t="s">
        <v>119</v>
      </c>
      <c r="D2" s="179" t="s">
        <v>120</v>
      </c>
      <c r="E2" s="179"/>
    </row>
    <row r="3" spans="1:13" x14ac:dyDescent="0.25">
      <c r="A3" s="14">
        <v>0</v>
      </c>
      <c r="B3" s="14">
        <v>0</v>
      </c>
      <c r="C3" s="14">
        <v>0</v>
      </c>
      <c r="D3" s="180">
        <v>7</v>
      </c>
      <c r="E3" s="180"/>
    </row>
    <row r="5" spans="1:13" x14ac:dyDescent="0.25">
      <c r="A5" s="13" t="s">
        <v>104</v>
      </c>
      <c r="B5" s="15" t="s">
        <v>121</v>
      </c>
      <c r="C5" s="15">
        <f>D3</f>
        <v>7</v>
      </c>
      <c r="D5" s="16"/>
    </row>
    <row r="6" spans="1:13" x14ac:dyDescent="0.25">
      <c r="A6" s="13" t="s">
        <v>105</v>
      </c>
      <c r="B6" s="17">
        <v>10</v>
      </c>
      <c r="C6" s="18">
        <v>10</v>
      </c>
      <c r="D6" s="19">
        <f>((100/B6)*C6)/100</f>
        <v>1</v>
      </c>
    </row>
    <row r="7" spans="1:13" x14ac:dyDescent="0.25">
      <c r="A7" s="13" t="s">
        <v>106</v>
      </c>
      <c r="B7" s="17">
        <v>8</v>
      </c>
      <c r="C7" s="18">
        <v>8</v>
      </c>
      <c r="D7" s="19">
        <f t="shared" ref="D7:D12" si="0">((100/B7)*C7)/100</f>
        <v>1</v>
      </c>
      <c r="F7" s="181" t="s">
        <v>122</v>
      </c>
      <c r="G7" s="181"/>
      <c r="H7" s="20" t="s">
        <v>123</v>
      </c>
      <c r="J7" s="21"/>
    </row>
    <row r="8" spans="1:13" x14ac:dyDescent="0.25">
      <c r="A8" s="13" t="s">
        <v>111</v>
      </c>
      <c r="B8" s="17">
        <f>C5</f>
        <v>7</v>
      </c>
      <c r="C8" s="18">
        <v>6</v>
      </c>
      <c r="D8" s="19">
        <f t="shared" si="0"/>
        <v>0.85714285714285721</v>
      </c>
      <c r="F8" s="178" t="s">
        <v>124</v>
      </c>
      <c r="G8" s="178"/>
      <c r="H8" s="17" t="s">
        <v>125</v>
      </c>
    </row>
    <row r="9" spans="1:13" x14ac:dyDescent="0.25">
      <c r="A9" s="13" t="s">
        <v>113</v>
      </c>
      <c r="B9" s="17">
        <f>C5</f>
        <v>7</v>
      </c>
      <c r="C9" s="18">
        <v>0</v>
      </c>
      <c r="D9" s="19">
        <f t="shared" si="0"/>
        <v>0</v>
      </c>
      <c r="F9" s="178" t="s">
        <v>126</v>
      </c>
      <c r="G9" s="178"/>
      <c r="H9" s="17" t="s">
        <v>127</v>
      </c>
    </row>
    <row r="10" spans="1:13" x14ac:dyDescent="0.25">
      <c r="A10" s="13" t="s">
        <v>35</v>
      </c>
      <c r="B10" s="17">
        <f>C5</f>
        <v>7</v>
      </c>
      <c r="C10" s="18">
        <v>0</v>
      </c>
      <c r="D10" s="19">
        <f t="shared" si="0"/>
        <v>0</v>
      </c>
      <c r="F10" s="178" t="s">
        <v>128</v>
      </c>
      <c r="G10" s="178"/>
      <c r="H10" s="17" t="s">
        <v>129</v>
      </c>
    </row>
    <row r="11" spans="1:13" x14ac:dyDescent="0.25">
      <c r="A11" s="22" t="s">
        <v>109</v>
      </c>
      <c r="B11" s="17">
        <f>C5</f>
        <v>7</v>
      </c>
      <c r="C11" s="18">
        <v>0</v>
      </c>
      <c r="D11" s="19">
        <f t="shared" si="0"/>
        <v>0</v>
      </c>
      <c r="F11" s="178" t="s">
        <v>130</v>
      </c>
      <c r="G11" s="178"/>
      <c r="H11" s="17" t="s">
        <v>131</v>
      </c>
    </row>
    <row r="12" spans="1:13" x14ac:dyDescent="0.25">
      <c r="A12" s="13" t="s">
        <v>36</v>
      </c>
      <c r="B12" s="17">
        <f>C5</f>
        <v>7</v>
      </c>
      <c r="C12" s="18">
        <v>0</v>
      </c>
      <c r="D12" s="19">
        <f t="shared" si="0"/>
        <v>0</v>
      </c>
      <c r="F12" s="178" t="s">
        <v>132</v>
      </c>
      <c r="G12" s="178"/>
      <c r="H12" s="17" t="s">
        <v>133</v>
      </c>
    </row>
    <row r="13" spans="1:13" ht="31.5" customHeight="1" x14ac:dyDescent="0.25">
      <c r="F13" s="178" t="s">
        <v>134</v>
      </c>
      <c r="G13" s="178"/>
      <c r="H13" s="17" t="s">
        <v>135</v>
      </c>
    </row>
    <row r="14" spans="1:13" hidden="1" x14ac:dyDescent="0.25">
      <c r="A14" s="12"/>
      <c r="B14" s="12" t="s">
        <v>110</v>
      </c>
      <c r="C14" s="12" t="s">
        <v>114</v>
      </c>
      <c r="G14" s="12" t="s">
        <v>105</v>
      </c>
      <c r="H14" s="12" t="s">
        <v>107</v>
      </c>
      <c r="I14" s="12" t="s">
        <v>108</v>
      </c>
      <c r="J14" s="12" t="s">
        <v>32</v>
      </c>
      <c r="K14" s="12" t="s">
        <v>35</v>
      </c>
      <c r="L14" s="12" t="s">
        <v>109</v>
      </c>
      <c r="M14" s="12" t="s">
        <v>36</v>
      </c>
    </row>
    <row r="15" spans="1:13" hidden="1" x14ac:dyDescent="0.25">
      <c r="A15" s="12" t="s">
        <v>30</v>
      </c>
      <c r="B15" s="12">
        <f>G15</f>
        <v>10</v>
      </c>
      <c r="C15" s="12">
        <f>G16</f>
        <v>30</v>
      </c>
      <c r="E15" s="179" t="s">
        <v>110</v>
      </c>
      <c r="F15" s="179"/>
      <c r="G15" s="23">
        <f>C6</f>
        <v>10</v>
      </c>
      <c r="H15" s="23">
        <f>40/B7*C7</f>
        <v>40</v>
      </c>
      <c r="I15" s="23">
        <f>15/B8*C8</f>
        <v>12.857142857142858</v>
      </c>
      <c r="J15" s="23">
        <f>10/B9*C9</f>
        <v>0</v>
      </c>
      <c r="K15" s="23">
        <f>10/B10*C10</f>
        <v>0</v>
      </c>
      <c r="L15" s="23">
        <f>5/B11*C11</f>
        <v>0</v>
      </c>
      <c r="M15" s="23">
        <f>5/B12*C12</f>
        <v>0</v>
      </c>
    </row>
    <row r="16" spans="1:13" hidden="1" x14ac:dyDescent="0.25">
      <c r="A16" s="12" t="s">
        <v>31</v>
      </c>
      <c r="B16" s="12">
        <f>H15</f>
        <v>40</v>
      </c>
      <c r="C16" s="12">
        <f>H16</f>
        <v>30</v>
      </c>
      <c r="E16" s="179" t="s">
        <v>112</v>
      </c>
      <c r="F16" s="179"/>
      <c r="G16" s="12">
        <f>G15+20</f>
        <v>30</v>
      </c>
      <c r="H16" s="12">
        <f>30/B7*C7</f>
        <v>30</v>
      </c>
      <c r="I16" s="12">
        <f>15/B8*C8</f>
        <v>12.857142857142858</v>
      </c>
      <c r="J16" s="12">
        <f>10/B9*C9</f>
        <v>0</v>
      </c>
      <c r="K16" s="12">
        <f>5/B10*C10</f>
        <v>0</v>
      </c>
      <c r="L16" s="12">
        <f>5/B11*C11</f>
        <v>0</v>
      </c>
      <c r="M16" s="12">
        <f>5/B12*C12</f>
        <v>0</v>
      </c>
    </row>
    <row r="17" spans="1:8" hidden="1" x14ac:dyDescent="0.25">
      <c r="A17" s="12" t="s">
        <v>108</v>
      </c>
      <c r="B17" s="12">
        <f>I15</f>
        <v>12.857142857142858</v>
      </c>
      <c r="C17" s="12">
        <f>I16</f>
        <v>12.857142857142858</v>
      </c>
    </row>
    <row r="18" spans="1:8" ht="29.25" hidden="1" customHeight="1" x14ac:dyDescent="0.25">
      <c r="A18" s="12" t="s">
        <v>32</v>
      </c>
      <c r="B18" s="12">
        <f>J15</f>
        <v>0</v>
      </c>
      <c r="C18" s="12">
        <f>J16</f>
        <v>0</v>
      </c>
    </row>
    <row r="19" spans="1:8" hidden="1" x14ac:dyDescent="0.25">
      <c r="A19" s="12" t="s">
        <v>35</v>
      </c>
      <c r="B19" s="12">
        <f>K15</f>
        <v>0</v>
      </c>
      <c r="C19" s="12">
        <f>K16</f>
        <v>0</v>
      </c>
    </row>
    <row r="20" spans="1:8" hidden="1" x14ac:dyDescent="0.25">
      <c r="A20" s="24" t="s">
        <v>109</v>
      </c>
      <c r="B20" s="12">
        <f>L15</f>
        <v>0</v>
      </c>
      <c r="C20" s="12">
        <f>L16</f>
        <v>0</v>
      </c>
    </row>
    <row r="21" spans="1:8" hidden="1" x14ac:dyDescent="0.25">
      <c r="A21" s="12" t="s">
        <v>36</v>
      </c>
      <c r="B21" s="12">
        <f>M15</f>
        <v>0</v>
      </c>
      <c r="C21" s="12">
        <f>M16</f>
        <v>0</v>
      </c>
    </row>
    <row r="22" spans="1:8" x14ac:dyDescent="0.25">
      <c r="A22" s="12" t="s">
        <v>115</v>
      </c>
      <c r="B22" s="25">
        <f>(B15+B16+B17+B18+B19+B20+B21)/100</f>
        <v>0.62857142857142856</v>
      </c>
      <c r="C22" s="25">
        <f>(C15+C16+C17+C18+C19+C20+C21)/100</f>
        <v>0.72857142857142865</v>
      </c>
      <c r="F22" s="178" t="s">
        <v>136</v>
      </c>
      <c r="G22" s="178"/>
      <c r="H22" s="17" t="s">
        <v>127</v>
      </c>
    </row>
    <row r="23" spans="1:8" x14ac:dyDescent="0.25">
      <c r="F23" s="178" t="s">
        <v>137</v>
      </c>
      <c r="G23" s="178"/>
      <c r="H23" s="17" t="s">
        <v>138</v>
      </c>
    </row>
    <row r="24" spans="1:8" x14ac:dyDescent="0.25">
      <c r="A24" s="13" t="s">
        <v>139</v>
      </c>
      <c r="B24" s="26">
        <v>0.01</v>
      </c>
      <c r="C24" s="26">
        <v>0.02</v>
      </c>
      <c r="F24" s="178" t="s">
        <v>140</v>
      </c>
      <c r="G24" s="178"/>
      <c r="H24" s="17" t="s">
        <v>141</v>
      </c>
    </row>
    <row r="25" spans="1:8" x14ac:dyDescent="0.25">
      <c r="A25" s="13" t="s">
        <v>142</v>
      </c>
      <c r="B25" s="26">
        <v>0.01</v>
      </c>
      <c r="C25" s="26">
        <v>0.03</v>
      </c>
    </row>
    <row r="26" spans="1:8" x14ac:dyDescent="0.25">
      <c r="A26" s="13" t="s">
        <v>143</v>
      </c>
      <c r="B26" s="26">
        <v>0.03</v>
      </c>
      <c r="C26" s="26">
        <v>0.08</v>
      </c>
    </row>
    <row r="27" spans="1:8" x14ac:dyDescent="0.25">
      <c r="A27" s="13" t="s">
        <v>144</v>
      </c>
      <c r="B27" s="26">
        <v>0.05</v>
      </c>
      <c r="C27" s="26">
        <v>0.15</v>
      </c>
    </row>
    <row r="28" spans="1:8" x14ac:dyDescent="0.25">
      <c r="A28" s="13" t="s">
        <v>145</v>
      </c>
      <c r="B28" s="26">
        <v>7.0000000000000007E-2</v>
      </c>
      <c r="C28" s="26">
        <v>0.2</v>
      </c>
    </row>
    <row r="29" spans="1:8" x14ac:dyDescent="0.25">
      <c r="A29" s="13" t="s">
        <v>146</v>
      </c>
      <c r="B29" s="26">
        <v>0.1</v>
      </c>
      <c r="C29" s="26">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9" sqref="C9"/>
    </sheetView>
  </sheetViews>
  <sheetFormatPr defaultColWidth="9.140625"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16384" width="9.140625" style="13"/>
  </cols>
  <sheetData>
    <row r="2" spans="1:13" x14ac:dyDescent="0.25">
      <c r="A2" s="12" t="s">
        <v>117</v>
      </c>
      <c r="B2" s="12" t="s">
        <v>118</v>
      </c>
      <c r="C2" s="12" t="s">
        <v>119</v>
      </c>
      <c r="D2" s="179" t="s">
        <v>120</v>
      </c>
      <c r="E2" s="179"/>
    </row>
    <row r="3" spans="1:13" x14ac:dyDescent="0.25">
      <c r="A3" s="14">
        <v>0</v>
      </c>
      <c r="B3" s="14">
        <v>0</v>
      </c>
      <c r="C3" s="14">
        <v>0</v>
      </c>
      <c r="D3" s="180">
        <v>8</v>
      </c>
      <c r="E3" s="180"/>
    </row>
    <row r="5" spans="1:13" x14ac:dyDescent="0.25">
      <c r="A5" s="13" t="s">
        <v>104</v>
      </c>
      <c r="B5" s="15" t="s">
        <v>121</v>
      </c>
      <c r="C5" s="15">
        <f>D3</f>
        <v>8</v>
      </c>
      <c r="D5" s="16"/>
    </row>
    <row r="6" spans="1:13" x14ac:dyDescent="0.25">
      <c r="A6" s="13" t="s">
        <v>105</v>
      </c>
      <c r="B6" s="17">
        <v>10</v>
      </c>
      <c r="C6" s="18">
        <v>10</v>
      </c>
      <c r="D6" s="19">
        <f>((100/B6)*C6)/100</f>
        <v>1</v>
      </c>
    </row>
    <row r="7" spans="1:13" x14ac:dyDescent="0.25">
      <c r="A7" s="13" t="s">
        <v>106</v>
      </c>
      <c r="B7" s="17">
        <v>9</v>
      </c>
      <c r="C7" s="18">
        <v>9</v>
      </c>
      <c r="D7" s="19">
        <f t="shared" ref="D7:D12" si="0">((100/B7)*C7)/100</f>
        <v>1</v>
      </c>
      <c r="F7" s="181" t="s">
        <v>122</v>
      </c>
      <c r="G7" s="181"/>
      <c r="H7" s="20" t="s">
        <v>123</v>
      </c>
      <c r="J7" s="21"/>
    </row>
    <row r="8" spans="1:13" x14ac:dyDescent="0.25">
      <c r="A8" s="13" t="s">
        <v>111</v>
      </c>
      <c r="B8" s="17">
        <f>C5</f>
        <v>8</v>
      </c>
      <c r="C8" s="18">
        <v>8</v>
      </c>
      <c r="D8" s="19">
        <f t="shared" si="0"/>
        <v>1</v>
      </c>
      <c r="F8" s="178" t="s">
        <v>124</v>
      </c>
      <c r="G8" s="178"/>
      <c r="H8" s="17" t="s">
        <v>125</v>
      </c>
    </row>
    <row r="9" spans="1:13" x14ac:dyDescent="0.25">
      <c r="A9" s="13" t="s">
        <v>113</v>
      </c>
      <c r="B9" s="17">
        <f>C5</f>
        <v>8</v>
      </c>
      <c r="C9" s="18">
        <v>0</v>
      </c>
      <c r="D9" s="19">
        <f t="shared" si="0"/>
        <v>0</v>
      </c>
      <c r="F9" s="178" t="s">
        <v>126</v>
      </c>
      <c r="G9" s="178"/>
      <c r="H9" s="17" t="s">
        <v>127</v>
      </c>
    </row>
    <row r="10" spans="1:13" x14ac:dyDescent="0.25">
      <c r="A10" s="13" t="s">
        <v>35</v>
      </c>
      <c r="B10" s="17">
        <f>C5</f>
        <v>8</v>
      </c>
      <c r="C10" s="18">
        <v>0</v>
      </c>
      <c r="D10" s="19">
        <f t="shared" si="0"/>
        <v>0</v>
      </c>
      <c r="F10" s="178" t="s">
        <v>128</v>
      </c>
      <c r="G10" s="178"/>
      <c r="H10" s="17" t="s">
        <v>129</v>
      </c>
    </row>
    <row r="11" spans="1:13" x14ac:dyDescent="0.25">
      <c r="A11" s="22" t="s">
        <v>109</v>
      </c>
      <c r="B11" s="17">
        <f>C5</f>
        <v>8</v>
      </c>
      <c r="C11" s="18">
        <v>0</v>
      </c>
      <c r="D11" s="19">
        <f t="shared" si="0"/>
        <v>0</v>
      </c>
      <c r="F11" s="178" t="s">
        <v>130</v>
      </c>
      <c r="G11" s="178"/>
      <c r="H11" s="17" t="s">
        <v>131</v>
      </c>
    </row>
    <row r="12" spans="1:13" x14ac:dyDescent="0.25">
      <c r="A12" s="13" t="s">
        <v>36</v>
      </c>
      <c r="B12" s="17">
        <f>C5</f>
        <v>8</v>
      </c>
      <c r="C12" s="18">
        <v>0</v>
      </c>
      <c r="D12" s="19">
        <f t="shared" si="0"/>
        <v>0</v>
      </c>
      <c r="F12" s="178" t="s">
        <v>132</v>
      </c>
      <c r="G12" s="178"/>
      <c r="H12" s="17" t="s">
        <v>133</v>
      </c>
    </row>
    <row r="13" spans="1:13" ht="31.5" customHeight="1" x14ac:dyDescent="0.25">
      <c r="F13" s="178" t="s">
        <v>134</v>
      </c>
      <c r="G13" s="178"/>
      <c r="H13" s="17" t="s">
        <v>135</v>
      </c>
    </row>
    <row r="14" spans="1:13" hidden="1" x14ac:dyDescent="0.25">
      <c r="A14" s="12"/>
      <c r="B14" s="12" t="s">
        <v>110</v>
      </c>
      <c r="C14" s="12" t="s">
        <v>114</v>
      </c>
      <c r="G14" s="12" t="s">
        <v>105</v>
      </c>
      <c r="H14" s="12" t="s">
        <v>107</v>
      </c>
      <c r="I14" s="12" t="s">
        <v>108</v>
      </c>
      <c r="J14" s="12" t="s">
        <v>32</v>
      </c>
      <c r="K14" s="12" t="s">
        <v>35</v>
      </c>
      <c r="L14" s="12" t="s">
        <v>109</v>
      </c>
      <c r="M14" s="12" t="s">
        <v>36</v>
      </c>
    </row>
    <row r="15" spans="1:13" hidden="1" x14ac:dyDescent="0.25">
      <c r="A15" s="12" t="s">
        <v>30</v>
      </c>
      <c r="B15" s="12">
        <f>G15</f>
        <v>10</v>
      </c>
      <c r="C15" s="12">
        <f>G16</f>
        <v>30</v>
      </c>
      <c r="E15" s="179" t="s">
        <v>110</v>
      </c>
      <c r="F15" s="179"/>
      <c r="G15" s="23">
        <f>C6</f>
        <v>10</v>
      </c>
      <c r="H15" s="23">
        <f>40/B7*C7</f>
        <v>40</v>
      </c>
      <c r="I15" s="23">
        <f>15/B8*C8</f>
        <v>15</v>
      </c>
      <c r="J15" s="23">
        <f>10/B9*C9</f>
        <v>0</v>
      </c>
      <c r="K15" s="23">
        <f>10/B10*C10</f>
        <v>0</v>
      </c>
      <c r="L15" s="23">
        <f>5/B11*C11</f>
        <v>0</v>
      </c>
      <c r="M15" s="23">
        <f>5/B12*C12</f>
        <v>0</v>
      </c>
    </row>
    <row r="16" spans="1:13" hidden="1" x14ac:dyDescent="0.25">
      <c r="A16" s="12" t="s">
        <v>31</v>
      </c>
      <c r="B16" s="12">
        <f>H15</f>
        <v>40</v>
      </c>
      <c r="C16" s="12">
        <f>H16</f>
        <v>30</v>
      </c>
      <c r="E16" s="179" t="s">
        <v>112</v>
      </c>
      <c r="F16" s="179"/>
      <c r="G16" s="12">
        <f>G15+20</f>
        <v>30</v>
      </c>
      <c r="H16" s="12">
        <f>30/B7*C7</f>
        <v>30</v>
      </c>
      <c r="I16" s="12">
        <f>15/B8*C8</f>
        <v>15</v>
      </c>
      <c r="J16" s="12">
        <f>10/B9*C9</f>
        <v>0</v>
      </c>
      <c r="K16" s="12">
        <f>5/B10*C10</f>
        <v>0</v>
      </c>
      <c r="L16" s="12">
        <f>5/B11*C11</f>
        <v>0</v>
      </c>
      <c r="M16" s="12">
        <f>5/B12*C12</f>
        <v>0</v>
      </c>
    </row>
    <row r="17" spans="1:8" hidden="1" x14ac:dyDescent="0.25">
      <c r="A17" s="12" t="s">
        <v>108</v>
      </c>
      <c r="B17" s="12">
        <f>I15</f>
        <v>15</v>
      </c>
      <c r="C17" s="12">
        <f>I16</f>
        <v>15</v>
      </c>
    </row>
    <row r="18" spans="1:8" ht="29.25" hidden="1" customHeight="1" x14ac:dyDescent="0.25">
      <c r="A18" s="12" t="s">
        <v>32</v>
      </c>
      <c r="B18" s="12">
        <f>J15</f>
        <v>0</v>
      </c>
      <c r="C18" s="12">
        <f>J16</f>
        <v>0</v>
      </c>
    </row>
    <row r="19" spans="1:8" hidden="1" x14ac:dyDescent="0.25">
      <c r="A19" s="12" t="s">
        <v>35</v>
      </c>
      <c r="B19" s="12">
        <f>K15</f>
        <v>0</v>
      </c>
      <c r="C19" s="12">
        <f>K16</f>
        <v>0</v>
      </c>
    </row>
    <row r="20" spans="1:8" hidden="1" x14ac:dyDescent="0.25">
      <c r="A20" s="24" t="s">
        <v>109</v>
      </c>
      <c r="B20" s="12">
        <f>L15</f>
        <v>0</v>
      </c>
      <c r="C20" s="12">
        <f>L16</f>
        <v>0</v>
      </c>
    </row>
    <row r="21" spans="1:8" hidden="1" x14ac:dyDescent="0.25">
      <c r="A21" s="12" t="s">
        <v>36</v>
      </c>
      <c r="B21" s="12">
        <f>M15</f>
        <v>0</v>
      </c>
      <c r="C21" s="12">
        <f>M16</f>
        <v>0</v>
      </c>
    </row>
    <row r="22" spans="1:8" x14ac:dyDescent="0.25">
      <c r="A22" s="12" t="s">
        <v>115</v>
      </c>
      <c r="B22" s="25">
        <f>(B15+B16+B17+B18+B19+B20+B21)/100</f>
        <v>0.65</v>
      </c>
      <c r="C22" s="25">
        <f>(C15+C16+C17+C18+C19+C20+C21)/100</f>
        <v>0.75</v>
      </c>
      <c r="F22" s="178" t="s">
        <v>136</v>
      </c>
      <c r="G22" s="178"/>
      <c r="H22" s="17" t="s">
        <v>127</v>
      </c>
    </row>
    <row r="23" spans="1:8" x14ac:dyDescent="0.25">
      <c r="F23" s="178" t="s">
        <v>137</v>
      </c>
      <c r="G23" s="178"/>
      <c r="H23" s="17" t="s">
        <v>138</v>
      </c>
    </row>
    <row r="24" spans="1:8" x14ac:dyDescent="0.25">
      <c r="A24" s="13" t="s">
        <v>139</v>
      </c>
      <c r="B24" s="26">
        <v>0.01</v>
      </c>
      <c r="C24" s="26">
        <v>0.02</v>
      </c>
      <c r="F24" s="178" t="s">
        <v>140</v>
      </c>
      <c r="G24" s="178"/>
      <c r="H24" s="17" t="s">
        <v>141</v>
      </c>
    </row>
    <row r="25" spans="1:8" x14ac:dyDescent="0.25">
      <c r="A25" s="13" t="s">
        <v>142</v>
      </c>
      <c r="B25" s="26">
        <v>0.01</v>
      </c>
      <c r="C25" s="26">
        <v>0.03</v>
      </c>
    </row>
    <row r="26" spans="1:8" x14ac:dyDescent="0.25">
      <c r="A26" s="13" t="s">
        <v>143</v>
      </c>
      <c r="B26" s="26">
        <v>0.03</v>
      </c>
      <c r="C26" s="26">
        <v>0.08</v>
      </c>
    </row>
    <row r="27" spans="1:8" x14ac:dyDescent="0.25">
      <c r="A27" s="13" t="s">
        <v>144</v>
      </c>
      <c r="B27" s="26">
        <v>0.05</v>
      </c>
      <c r="C27" s="26">
        <v>0.15</v>
      </c>
    </row>
    <row r="28" spans="1:8" x14ac:dyDescent="0.25">
      <c r="A28" s="13" t="s">
        <v>145</v>
      </c>
      <c r="B28" s="26">
        <v>7.0000000000000007E-2</v>
      </c>
      <c r="C28" s="26">
        <v>0.2</v>
      </c>
    </row>
    <row r="29" spans="1:8" x14ac:dyDescent="0.25">
      <c r="A29" s="13" t="s">
        <v>146</v>
      </c>
      <c r="B29" s="26">
        <v>0.1</v>
      </c>
      <c r="C29" s="26">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F32" sqref="F32"/>
    </sheetView>
  </sheetViews>
  <sheetFormatPr defaultColWidth="9.140625"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16384" width="9.140625" style="13"/>
  </cols>
  <sheetData>
    <row r="2" spans="1:13" x14ac:dyDescent="0.25">
      <c r="A2" s="12" t="s">
        <v>117</v>
      </c>
      <c r="B2" s="12" t="s">
        <v>118</v>
      </c>
      <c r="C2" s="12" t="s">
        <v>119</v>
      </c>
      <c r="D2" s="179" t="s">
        <v>120</v>
      </c>
      <c r="E2" s="179"/>
    </row>
    <row r="3" spans="1:13" x14ac:dyDescent="0.25">
      <c r="A3" s="14">
        <v>0</v>
      </c>
      <c r="B3" s="14">
        <v>0</v>
      </c>
      <c r="C3" s="14">
        <v>0</v>
      </c>
      <c r="D3" s="180">
        <v>7</v>
      </c>
      <c r="E3" s="180"/>
    </row>
    <row r="5" spans="1:13" x14ac:dyDescent="0.25">
      <c r="A5" s="13" t="s">
        <v>104</v>
      </c>
      <c r="B5" s="15" t="s">
        <v>121</v>
      </c>
      <c r="C5" s="15">
        <f>D3</f>
        <v>7</v>
      </c>
      <c r="D5" s="16"/>
    </row>
    <row r="6" spans="1:13" x14ac:dyDescent="0.25">
      <c r="A6" s="13" t="s">
        <v>105</v>
      </c>
      <c r="B6" s="17">
        <v>10</v>
      </c>
      <c r="C6" s="18">
        <v>10</v>
      </c>
      <c r="D6" s="19">
        <f>((100/B6)*C6)/100</f>
        <v>1</v>
      </c>
    </row>
    <row r="7" spans="1:13" x14ac:dyDescent="0.25">
      <c r="A7" s="13" t="s">
        <v>106</v>
      </c>
      <c r="B7" s="17">
        <v>8</v>
      </c>
      <c r="C7" s="18">
        <v>8</v>
      </c>
      <c r="D7" s="19">
        <f t="shared" ref="D7:D12" si="0">((100/B7)*C7)/100</f>
        <v>1</v>
      </c>
      <c r="F7" s="181" t="s">
        <v>122</v>
      </c>
      <c r="G7" s="181"/>
      <c r="H7" s="20" t="s">
        <v>123</v>
      </c>
      <c r="J7" s="21"/>
    </row>
    <row r="8" spans="1:13" x14ac:dyDescent="0.25">
      <c r="A8" s="13" t="s">
        <v>111</v>
      </c>
      <c r="B8" s="17">
        <f>C5</f>
        <v>7</v>
      </c>
      <c r="C8" s="18">
        <v>6</v>
      </c>
      <c r="D8" s="19">
        <f t="shared" si="0"/>
        <v>0.85714285714285721</v>
      </c>
      <c r="F8" s="178" t="s">
        <v>124</v>
      </c>
      <c r="G8" s="178"/>
      <c r="H8" s="17" t="s">
        <v>125</v>
      </c>
    </row>
    <row r="9" spans="1:13" x14ac:dyDescent="0.25">
      <c r="A9" s="13" t="s">
        <v>113</v>
      </c>
      <c r="B9" s="17">
        <f>C5</f>
        <v>7</v>
      </c>
      <c r="C9" s="18">
        <v>0</v>
      </c>
      <c r="D9" s="19">
        <f t="shared" si="0"/>
        <v>0</v>
      </c>
      <c r="F9" s="178" t="s">
        <v>126</v>
      </c>
      <c r="G9" s="178"/>
      <c r="H9" s="17" t="s">
        <v>127</v>
      </c>
    </row>
    <row r="10" spans="1:13" x14ac:dyDescent="0.25">
      <c r="A10" s="13" t="s">
        <v>35</v>
      </c>
      <c r="B10" s="17">
        <f>C5</f>
        <v>7</v>
      </c>
      <c r="C10" s="18">
        <v>0</v>
      </c>
      <c r="D10" s="19">
        <f t="shared" si="0"/>
        <v>0</v>
      </c>
      <c r="F10" s="178" t="s">
        <v>128</v>
      </c>
      <c r="G10" s="178"/>
      <c r="H10" s="17" t="s">
        <v>129</v>
      </c>
    </row>
    <row r="11" spans="1:13" x14ac:dyDescent="0.25">
      <c r="A11" s="22" t="s">
        <v>109</v>
      </c>
      <c r="B11" s="17">
        <f>C5</f>
        <v>7</v>
      </c>
      <c r="C11" s="18">
        <v>0</v>
      </c>
      <c r="D11" s="19">
        <f t="shared" si="0"/>
        <v>0</v>
      </c>
      <c r="F11" s="178" t="s">
        <v>130</v>
      </c>
      <c r="G11" s="178"/>
      <c r="H11" s="17" t="s">
        <v>131</v>
      </c>
    </row>
    <row r="12" spans="1:13" x14ac:dyDescent="0.25">
      <c r="A12" s="13" t="s">
        <v>36</v>
      </c>
      <c r="B12" s="17">
        <f>C5</f>
        <v>7</v>
      </c>
      <c r="C12" s="18">
        <v>0</v>
      </c>
      <c r="D12" s="19">
        <f t="shared" si="0"/>
        <v>0</v>
      </c>
      <c r="F12" s="178" t="s">
        <v>132</v>
      </c>
      <c r="G12" s="178"/>
      <c r="H12" s="17" t="s">
        <v>133</v>
      </c>
    </row>
    <row r="13" spans="1:13" ht="31.5" customHeight="1" x14ac:dyDescent="0.25">
      <c r="F13" s="178" t="s">
        <v>134</v>
      </c>
      <c r="G13" s="178"/>
      <c r="H13" s="17" t="s">
        <v>135</v>
      </c>
    </row>
    <row r="14" spans="1:13" hidden="1" x14ac:dyDescent="0.25">
      <c r="A14" s="12"/>
      <c r="B14" s="12" t="s">
        <v>110</v>
      </c>
      <c r="C14" s="12" t="s">
        <v>114</v>
      </c>
      <c r="G14" s="12" t="s">
        <v>105</v>
      </c>
      <c r="H14" s="12" t="s">
        <v>107</v>
      </c>
      <c r="I14" s="12" t="s">
        <v>108</v>
      </c>
      <c r="J14" s="12" t="s">
        <v>32</v>
      </c>
      <c r="K14" s="12" t="s">
        <v>35</v>
      </c>
      <c r="L14" s="12" t="s">
        <v>109</v>
      </c>
      <c r="M14" s="12" t="s">
        <v>36</v>
      </c>
    </row>
    <row r="15" spans="1:13" hidden="1" x14ac:dyDescent="0.25">
      <c r="A15" s="12" t="s">
        <v>30</v>
      </c>
      <c r="B15" s="12">
        <f>G15</f>
        <v>10</v>
      </c>
      <c r="C15" s="12">
        <f>G16</f>
        <v>30</v>
      </c>
      <c r="E15" s="179" t="s">
        <v>110</v>
      </c>
      <c r="F15" s="179"/>
      <c r="G15" s="23">
        <f>C6</f>
        <v>10</v>
      </c>
      <c r="H15" s="23">
        <f>40/B7*C7</f>
        <v>40</v>
      </c>
      <c r="I15" s="23">
        <f>15/B8*C8</f>
        <v>12.857142857142858</v>
      </c>
      <c r="J15" s="23">
        <f>10/B9*C9</f>
        <v>0</v>
      </c>
      <c r="K15" s="23">
        <f>10/B10*C10</f>
        <v>0</v>
      </c>
      <c r="L15" s="23">
        <f>5/B11*C11</f>
        <v>0</v>
      </c>
      <c r="M15" s="23">
        <f>5/B12*C12</f>
        <v>0</v>
      </c>
    </row>
    <row r="16" spans="1:13" hidden="1" x14ac:dyDescent="0.25">
      <c r="A16" s="12" t="s">
        <v>31</v>
      </c>
      <c r="B16" s="12">
        <f>H15</f>
        <v>40</v>
      </c>
      <c r="C16" s="12">
        <f>H16</f>
        <v>30</v>
      </c>
      <c r="E16" s="179" t="s">
        <v>112</v>
      </c>
      <c r="F16" s="179"/>
      <c r="G16" s="12">
        <f>G15+20</f>
        <v>30</v>
      </c>
      <c r="H16" s="12">
        <f>30/B7*C7</f>
        <v>30</v>
      </c>
      <c r="I16" s="12">
        <f>15/B8*C8</f>
        <v>12.857142857142858</v>
      </c>
      <c r="J16" s="12">
        <f>10/B9*C9</f>
        <v>0</v>
      </c>
      <c r="K16" s="12">
        <f>5/B10*C10</f>
        <v>0</v>
      </c>
      <c r="L16" s="12">
        <f>5/B11*C11</f>
        <v>0</v>
      </c>
      <c r="M16" s="12">
        <f>5/B12*C12</f>
        <v>0</v>
      </c>
    </row>
    <row r="17" spans="1:8" hidden="1" x14ac:dyDescent="0.25">
      <c r="A17" s="12" t="s">
        <v>108</v>
      </c>
      <c r="B17" s="12">
        <f>I15</f>
        <v>12.857142857142858</v>
      </c>
      <c r="C17" s="12">
        <f>I16</f>
        <v>12.857142857142858</v>
      </c>
    </row>
    <row r="18" spans="1:8" ht="29.25" hidden="1" customHeight="1" x14ac:dyDescent="0.25">
      <c r="A18" s="12" t="s">
        <v>32</v>
      </c>
      <c r="B18" s="12">
        <f>J15</f>
        <v>0</v>
      </c>
      <c r="C18" s="12">
        <f>J16</f>
        <v>0</v>
      </c>
    </row>
    <row r="19" spans="1:8" hidden="1" x14ac:dyDescent="0.25">
      <c r="A19" s="12" t="s">
        <v>35</v>
      </c>
      <c r="B19" s="12">
        <f>K15</f>
        <v>0</v>
      </c>
      <c r="C19" s="12">
        <f>K16</f>
        <v>0</v>
      </c>
    </row>
    <row r="20" spans="1:8" hidden="1" x14ac:dyDescent="0.25">
      <c r="A20" s="24" t="s">
        <v>109</v>
      </c>
      <c r="B20" s="12">
        <f>L15</f>
        <v>0</v>
      </c>
      <c r="C20" s="12">
        <f>L16</f>
        <v>0</v>
      </c>
    </row>
    <row r="21" spans="1:8" hidden="1" x14ac:dyDescent="0.25">
      <c r="A21" s="12" t="s">
        <v>36</v>
      </c>
      <c r="B21" s="12">
        <f>M15</f>
        <v>0</v>
      </c>
      <c r="C21" s="12">
        <f>M16</f>
        <v>0</v>
      </c>
    </row>
    <row r="22" spans="1:8" x14ac:dyDescent="0.25">
      <c r="A22" s="12" t="s">
        <v>115</v>
      </c>
      <c r="B22" s="25">
        <f>(B15+B16+B17+B18+B19+B20+B21)/100</f>
        <v>0.62857142857142856</v>
      </c>
      <c r="C22" s="25">
        <f>(C15+C16+C17+C18+C19+C20+C21)/100</f>
        <v>0.72857142857142865</v>
      </c>
      <c r="F22" s="178" t="s">
        <v>136</v>
      </c>
      <c r="G22" s="178"/>
      <c r="H22" s="17" t="s">
        <v>127</v>
      </c>
    </row>
    <row r="23" spans="1:8" x14ac:dyDescent="0.25">
      <c r="F23" s="178" t="s">
        <v>137</v>
      </c>
      <c r="G23" s="178"/>
      <c r="H23" s="17" t="s">
        <v>138</v>
      </c>
    </row>
    <row r="24" spans="1:8" x14ac:dyDescent="0.25">
      <c r="A24" s="13" t="s">
        <v>139</v>
      </c>
      <c r="B24" s="26">
        <v>0.01</v>
      </c>
      <c r="C24" s="26">
        <v>0.02</v>
      </c>
      <c r="F24" s="178" t="s">
        <v>140</v>
      </c>
      <c r="G24" s="178"/>
      <c r="H24" s="17" t="s">
        <v>141</v>
      </c>
    </row>
    <row r="25" spans="1:8" x14ac:dyDescent="0.25">
      <c r="A25" s="13" t="s">
        <v>142</v>
      </c>
      <c r="B25" s="26">
        <v>0.01</v>
      </c>
      <c r="C25" s="26">
        <v>0.03</v>
      </c>
    </row>
    <row r="26" spans="1:8" x14ac:dyDescent="0.25">
      <c r="A26" s="13" t="s">
        <v>143</v>
      </c>
      <c r="B26" s="26">
        <v>0.03</v>
      </c>
      <c r="C26" s="26">
        <v>0.08</v>
      </c>
    </row>
    <row r="27" spans="1:8" x14ac:dyDescent="0.25">
      <c r="A27" s="13" t="s">
        <v>144</v>
      </c>
      <c r="B27" s="26">
        <v>0.05</v>
      </c>
      <c r="C27" s="26">
        <v>0.15</v>
      </c>
    </row>
    <row r="28" spans="1:8" x14ac:dyDescent="0.25">
      <c r="A28" s="13" t="s">
        <v>145</v>
      </c>
      <c r="B28" s="26">
        <v>7.0000000000000007E-2</v>
      </c>
      <c r="C28" s="26">
        <v>0.2</v>
      </c>
    </row>
    <row r="29" spans="1:8" x14ac:dyDescent="0.25">
      <c r="A29" s="13" t="s">
        <v>146</v>
      </c>
      <c r="B29" s="26">
        <v>0.1</v>
      </c>
      <c r="C29" s="26">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O5" sqref="O5"/>
    </sheetView>
  </sheetViews>
  <sheetFormatPr defaultRowHeight="15" x14ac:dyDescent="0.25"/>
  <sheetData>
    <row r="2" spans="2:13" x14ac:dyDescent="0.25">
      <c r="C2" s="8" t="s">
        <v>91</v>
      </c>
      <c r="D2" s="182"/>
      <c r="E2" s="182"/>
    </row>
    <row r="3" spans="2:13" x14ac:dyDescent="0.25">
      <c r="E3" s="7"/>
      <c r="F3" s="7"/>
      <c r="G3" s="7"/>
      <c r="H3" s="7"/>
      <c r="I3" s="7"/>
      <c r="J3" s="7"/>
    </row>
    <row r="4" spans="2:13" x14ac:dyDescent="0.25">
      <c r="B4" s="8" t="s">
        <v>92</v>
      </c>
      <c r="C4" s="6" t="s">
        <v>72</v>
      </c>
      <c r="D4" s="183" t="s">
        <v>73</v>
      </c>
      <c r="E4" s="183"/>
      <c r="F4" s="183"/>
      <c r="G4" s="9"/>
      <c r="H4" s="183" t="s">
        <v>74</v>
      </c>
      <c r="I4" s="183"/>
      <c r="J4" s="183"/>
      <c r="K4" s="183" t="s">
        <v>75</v>
      </c>
      <c r="L4" s="183"/>
      <c r="M4" s="183"/>
    </row>
    <row r="5" spans="2:13" x14ac:dyDescent="0.25">
      <c r="B5" s="8">
        <v>1</v>
      </c>
      <c r="C5" s="6"/>
      <c r="D5" s="6" t="s">
        <v>76</v>
      </c>
      <c r="E5" s="6" t="s">
        <v>77</v>
      </c>
      <c r="F5" s="6" t="s">
        <v>78</v>
      </c>
      <c r="G5" s="6"/>
      <c r="H5" s="6" t="s">
        <v>76</v>
      </c>
      <c r="I5" s="6" t="s">
        <v>77</v>
      </c>
      <c r="J5" s="6" t="s">
        <v>78</v>
      </c>
      <c r="K5" s="6" t="s">
        <v>76</v>
      </c>
      <c r="L5" s="6" t="s">
        <v>77</v>
      </c>
      <c r="M5" s="6" t="s">
        <v>78</v>
      </c>
    </row>
    <row r="6" spans="2:13" x14ac:dyDescent="0.25">
      <c r="C6" s="5" t="s">
        <v>79</v>
      </c>
      <c r="D6" s="5"/>
      <c r="E6" s="5"/>
      <c r="F6" s="5">
        <f>D6*E6</f>
        <v>0</v>
      </c>
      <c r="G6" s="5" t="s">
        <v>93</v>
      </c>
      <c r="H6" s="5"/>
      <c r="I6" s="5"/>
      <c r="J6" s="5">
        <f>H6*I6</f>
        <v>0</v>
      </c>
      <c r="K6" s="5"/>
      <c r="L6" s="5"/>
      <c r="M6" s="5">
        <f>K6*L6</f>
        <v>0</v>
      </c>
    </row>
    <row r="7" spans="2:13" x14ac:dyDescent="0.25">
      <c r="C7" s="5"/>
      <c r="D7" s="5"/>
      <c r="E7" s="5"/>
      <c r="F7" s="5">
        <f t="shared" ref="F7:F33" si="0">D7*E7</f>
        <v>0</v>
      </c>
      <c r="G7" s="5" t="s">
        <v>94</v>
      </c>
      <c r="H7" s="5"/>
      <c r="I7" s="5"/>
      <c r="J7" s="5">
        <f t="shared" ref="J7:J29" si="1">H7*I7</f>
        <v>0</v>
      </c>
      <c r="K7" s="5"/>
      <c r="L7" s="5"/>
      <c r="M7" s="5">
        <f t="shared" ref="M7:M29" si="2">K7*L7</f>
        <v>0</v>
      </c>
    </row>
    <row r="8" spans="2:13" x14ac:dyDescent="0.25">
      <c r="C8" s="5"/>
      <c r="D8" s="5"/>
      <c r="E8" s="5"/>
      <c r="F8" s="5">
        <f t="shared" si="0"/>
        <v>0</v>
      </c>
      <c r="G8" s="5"/>
      <c r="H8" s="5"/>
      <c r="I8" s="5"/>
      <c r="J8" s="5">
        <f t="shared" si="1"/>
        <v>0</v>
      </c>
      <c r="K8" s="5"/>
      <c r="L8" s="5"/>
      <c r="M8" s="5">
        <f t="shared" si="2"/>
        <v>0</v>
      </c>
    </row>
    <row r="9" spans="2:13" x14ac:dyDescent="0.25">
      <c r="C9" s="5" t="s">
        <v>82</v>
      </c>
      <c r="D9" s="5"/>
      <c r="E9" s="5"/>
      <c r="F9" s="5">
        <f t="shared" si="0"/>
        <v>0</v>
      </c>
      <c r="G9" s="5" t="s">
        <v>93</v>
      </c>
      <c r="H9" s="5"/>
      <c r="I9" s="5"/>
      <c r="J9" s="5">
        <f t="shared" si="1"/>
        <v>0</v>
      </c>
      <c r="K9" s="5"/>
      <c r="L9" s="5"/>
      <c r="M9" s="5">
        <f t="shared" si="2"/>
        <v>0</v>
      </c>
    </row>
    <row r="10" spans="2:13" x14ac:dyDescent="0.25">
      <c r="C10" s="5"/>
      <c r="D10" s="5"/>
      <c r="E10" s="5"/>
      <c r="F10" s="5">
        <f t="shared" si="0"/>
        <v>0</v>
      </c>
      <c r="G10" s="5" t="s">
        <v>94</v>
      </c>
      <c r="H10" s="5"/>
      <c r="I10" s="5"/>
      <c r="J10" s="5">
        <f t="shared" si="1"/>
        <v>0</v>
      </c>
      <c r="K10" s="5"/>
      <c r="L10" s="5"/>
      <c r="M10" s="5">
        <f t="shared" si="2"/>
        <v>0</v>
      </c>
    </row>
    <row r="11" spans="2:13" x14ac:dyDescent="0.25">
      <c r="C11" s="5"/>
      <c r="D11" s="5"/>
      <c r="E11" s="5"/>
      <c r="F11" s="5">
        <f t="shared" si="0"/>
        <v>0</v>
      </c>
      <c r="G11" s="5"/>
      <c r="H11" s="5"/>
      <c r="I11" s="5"/>
      <c r="J11" s="5">
        <f t="shared" si="1"/>
        <v>0</v>
      </c>
      <c r="K11" s="5"/>
      <c r="L11" s="5"/>
      <c r="M11" s="5">
        <f t="shared" si="2"/>
        <v>0</v>
      </c>
    </row>
    <row r="12" spans="2:13" x14ac:dyDescent="0.25">
      <c r="C12" s="5"/>
      <c r="D12" s="5"/>
      <c r="E12" s="5"/>
      <c r="F12" s="5">
        <f t="shared" si="0"/>
        <v>0</v>
      </c>
      <c r="G12" s="5"/>
      <c r="H12" s="5"/>
      <c r="I12" s="5"/>
      <c r="J12" s="5">
        <f t="shared" si="1"/>
        <v>0</v>
      </c>
      <c r="K12" s="5"/>
      <c r="L12" s="5"/>
      <c r="M12" s="5">
        <f t="shared" si="2"/>
        <v>0</v>
      </c>
    </row>
    <row r="13" spans="2:13" x14ac:dyDescent="0.25">
      <c r="C13" s="5" t="s">
        <v>80</v>
      </c>
      <c r="D13" s="5"/>
      <c r="E13" s="5"/>
      <c r="F13" s="5">
        <f t="shared" si="0"/>
        <v>0</v>
      </c>
      <c r="G13" s="5" t="s">
        <v>93</v>
      </c>
      <c r="H13" s="5"/>
      <c r="I13" s="5"/>
      <c r="J13" s="5">
        <f t="shared" si="1"/>
        <v>0</v>
      </c>
      <c r="K13" s="5"/>
      <c r="L13" s="5"/>
      <c r="M13" s="5">
        <f t="shared" si="2"/>
        <v>0</v>
      </c>
    </row>
    <row r="14" spans="2:13" x14ac:dyDescent="0.25">
      <c r="C14" s="5"/>
      <c r="D14" s="5"/>
      <c r="E14" s="5"/>
      <c r="F14" s="5">
        <f t="shared" si="0"/>
        <v>0</v>
      </c>
      <c r="G14" s="5" t="s">
        <v>94</v>
      </c>
      <c r="H14" s="5"/>
      <c r="I14" s="5"/>
      <c r="J14" s="5">
        <f t="shared" si="1"/>
        <v>0</v>
      </c>
      <c r="K14" s="5"/>
      <c r="L14" s="5"/>
      <c r="M14" s="5">
        <f t="shared" si="2"/>
        <v>0</v>
      </c>
    </row>
    <row r="15" spans="2:13" x14ac:dyDescent="0.25">
      <c r="C15" s="5"/>
      <c r="D15" s="5"/>
      <c r="E15" s="5"/>
      <c r="F15" s="5">
        <f t="shared" si="0"/>
        <v>0</v>
      </c>
      <c r="G15" s="5"/>
      <c r="H15" s="5"/>
      <c r="I15" s="5"/>
      <c r="J15" s="5">
        <f t="shared" si="1"/>
        <v>0</v>
      </c>
      <c r="K15" s="5"/>
      <c r="L15" s="5"/>
      <c r="M15" s="5">
        <f t="shared" si="2"/>
        <v>0</v>
      </c>
    </row>
    <row r="16" spans="2:13" x14ac:dyDescent="0.25">
      <c r="C16" s="5"/>
      <c r="D16" s="5"/>
      <c r="E16" s="5"/>
      <c r="F16" s="5">
        <f t="shared" si="0"/>
        <v>0</v>
      </c>
      <c r="G16" s="5"/>
      <c r="H16" s="5"/>
      <c r="I16" s="5"/>
      <c r="J16" s="5">
        <f t="shared" si="1"/>
        <v>0</v>
      </c>
      <c r="K16" s="5"/>
      <c r="L16" s="5"/>
      <c r="M16" s="5">
        <f t="shared" si="2"/>
        <v>0</v>
      </c>
    </row>
    <row r="17" spans="3:13" x14ac:dyDescent="0.25">
      <c r="C17" s="5" t="s">
        <v>81</v>
      </c>
      <c r="D17" s="5"/>
      <c r="E17" s="5"/>
      <c r="F17" s="5">
        <f t="shared" si="0"/>
        <v>0</v>
      </c>
      <c r="G17" s="5" t="s">
        <v>93</v>
      </c>
      <c r="H17" s="5"/>
      <c r="I17" s="5"/>
      <c r="J17" s="5">
        <f t="shared" si="1"/>
        <v>0</v>
      </c>
      <c r="K17" s="5"/>
      <c r="L17" s="5"/>
      <c r="M17" s="5">
        <f t="shared" si="2"/>
        <v>0</v>
      </c>
    </row>
    <row r="18" spans="3:13" x14ac:dyDescent="0.25">
      <c r="C18" s="5"/>
      <c r="D18" s="5"/>
      <c r="E18" s="5"/>
      <c r="F18" s="5">
        <f t="shared" si="0"/>
        <v>0</v>
      </c>
      <c r="G18" s="5" t="s">
        <v>94</v>
      </c>
      <c r="H18" s="5"/>
      <c r="I18" s="5"/>
      <c r="J18" s="5">
        <f t="shared" si="1"/>
        <v>0</v>
      </c>
      <c r="K18" s="5"/>
      <c r="L18" s="5"/>
      <c r="M18" s="5">
        <f t="shared" si="2"/>
        <v>0</v>
      </c>
    </row>
    <row r="19" spans="3:13" x14ac:dyDescent="0.25">
      <c r="C19" s="5"/>
      <c r="D19" s="5"/>
      <c r="E19" s="5"/>
      <c r="F19" s="5">
        <f t="shared" si="0"/>
        <v>0</v>
      </c>
      <c r="G19" s="5"/>
      <c r="H19" s="5"/>
      <c r="I19" s="5"/>
      <c r="J19" s="5">
        <f t="shared" si="1"/>
        <v>0</v>
      </c>
      <c r="K19" s="5"/>
      <c r="L19" s="5"/>
      <c r="M19" s="5">
        <f t="shared" si="2"/>
        <v>0</v>
      </c>
    </row>
    <row r="20" spans="3:13" x14ac:dyDescent="0.25">
      <c r="C20" s="5" t="s">
        <v>81</v>
      </c>
      <c r="D20" s="5"/>
      <c r="E20" s="5"/>
      <c r="F20" s="5">
        <f t="shared" si="0"/>
        <v>0</v>
      </c>
      <c r="G20" s="5" t="s">
        <v>93</v>
      </c>
      <c r="H20" s="5"/>
      <c r="I20" s="5"/>
      <c r="J20" s="5">
        <f t="shared" si="1"/>
        <v>0</v>
      </c>
      <c r="K20" s="5"/>
      <c r="L20" s="5"/>
      <c r="M20" s="5">
        <f t="shared" si="2"/>
        <v>0</v>
      </c>
    </row>
    <row r="21" spans="3:13" x14ac:dyDescent="0.25">
      <c r="C21" s="5"/>
      <c r="D21" s="5"/>
      <c r="E21" s="5"/>
      <c r="F21" s="5">
        <f t="shared" si="0"/>
        <v>0</v>
      </c>
      <c r="G21" s="5" t="s">
        <v>94</v>
      </c>
      <c r="H21" s="5"/>
      <c r="I21" s="5"/>
      <c r="J21" s="5">
        <f t="shared" si="1"/>
        <v>0</v>
      </c>
      <c r="K21" s="5"/>
      <c r="L21" s="5"/>
      <c r="M21" s="5">
        <f t="shared" si="2"/>
        <v>0</v>
      </c>
    </row>
    <row r="22" spans="3:13" x14ac:dyDescent="0.25">
      <c r="C22" s="5"/>
      <c r="D22" s="5"/>
      <c r="E22" s="5"/>
      <c r="F22" s="5">
        <f t="shared" si="0"/>
        <v>0</v>
      </c>
      <c r="G22" s="5"/>
      <c r="H22" s="5"/>
      <c r="I22" s="5"/>
      <c r="J22" s="5">
        <f t="shared" si="1"/>
        <v>0</v>
      </c>
      <c r="K22" s="5"/>
      <c r="L22" s="5"/>
      <c r="M22" s="5">
        <f t="shared" si="2"/>
        <v>0</v>
      </c>
    </row>
    <row r="23" spans="3:13" x14ac:dyDescent="0.25">
      <c r="C23" s="5" t="s">
        <v>87</v>
      </c>
      <c r="D23" s="5"/>
      <c r="E23" s="5"/>
      <c r="F23" s="5">
        <f t="shared" si="0"/>
        <v>0</v>
      </c>
      <c r="G23" s="5" t="s">
        <v>95</v>
      </c>
      <c r="H23" s="5"/>
      <c r="I23" s="5"/>
      <c r="J23" s="5">
        <f t="shared" si="1"/>
        <v>0</v>
      </c>
      <c r="K23" s="5"/>
      <c r="L23" s="5"/>
      <c r="M23" s="5">
        <f t="shared" si="2"/>
        <v>0</v>
      </c>
    </row>
    <row r="24" spans="3:13" x14ac:dyDescent="0.25">
      <c r="C24" s="5" t="s">
        <v>88</v>
      </c>
      <c r="D24" s="5"/>
      <c r="E24" s="5"/>
      <c r="F24" s="5">
        <f t="shared" si="0"/>
        <v>0</v>
      </c>
      <c r="G24" s="5" t="s">
        <v>95</v>
      </c>
      <c r="H24" s="5"/>
      <c r="I24" s="5"/>
      <c r="J24" s="5">
        <f t="shared" si="1"/>
        <v>0</v>
      </c>
      <c r="K24" s="5"/>
      <c r="L24" s="5"/>
      <c r="M24" s="5">
        <f t="shared" si="2"/>
        <v>0</v>
      </c>
    </row>
    <row r="25" spans="3:13" x14ac:dyDescent="0.25">
      <c r="C25" s="5" t="s">
        <v>89</v>
      </c>
      <c r="D25" s="5"/>
      <c r="E25" s="5"/>
      <c r="F25" s="5">
        <f t="shared" si="0"/>
        <v>0</v>
      </c>
      <c r="G25" s="5" t="s">
        <v>95</v>
      </c>
      <c r="H25" s="5"/>
      <c r="I25" s="5"/>
      <c r="J25" s="5">
        <f t="shared" si="1"/>
        <v>0</v>
      </c>
      <c r="K25" s="5"/>
      <c r="L25" s="5"/>
      <c r="M25" s="5">
        <f t="shared" si="2"/>
        <v>0</v>
      </c>
    </row>
    <row r="26" spans="3:13" x14ac:dyDescent="0.25">
      <c r="C26" s="5"/>
      <c r="D26" s="5"/>
      <c r="E26" s="5"/>
      <c r="F26" s="5">
        <f t="shared" si="0"/>
        <v>0</v>
      </c>
      <c r="G26" s="5"/>
      <c r="H26" s="5"/>
      <c r="I26" s="5"/>
      <c r="J26" s="5">
        <f t="shared" si="1"/>
        <v>0</v>
      </c>
      <c r="K26" s="5"/>
      <c r="L26" s="5"/>
      <c r="M26" s="5">
        <f t="shared" si="2"/>
        <v>0</v>
      </c>
    </row>
    <row r="27" spans="3:13" x14ac:dyDescent="0.25">
      <c r="C27" s="5" t="s">
        <v>83</v>
      </c>
      <c r="D27" s="5"/>
      <c r="E27" s="5"/>
      <c r="F27" s="5">
        <f t="shared" si="0"/>
        <v>0</v>
      </c>
      <c r="G27" s="5"/>
      <c r="H27" s="5"/>
      <c r="I27" s="5"/>
      <c r="J27" s="5">
        <f t="shared" si="1"/>
        <v>0</v>
      </c>
      <c r="K27" s="5"/>
      <c r="L27" s="5"/>
      <c r="M27" s="5">
        <f t="shared" si="2"/>
        <v>0</v>
      </c>
    </row>
    <row r="28" spans="3:13" x14ac:dyDescent="0.25">
      <c r="C28" s="5" t="s">
        <v>84</v>
      </c>
      <c r="D28" s="5"/>
      <c r="E28" s="5"/>
      <c r="F28" s="5">
        <f t="shared" si="0"/>
        <v>0</v>
      </c>
      <c r="G28" s="5"/>
      <c r="H28" s="5"/>
      <c r="I28" s="5"/>
      <c r="J28" s="5">
        <f t="shared" si="1"/>
        <v>0</v>
      </c>
      <c r="K28" s="5"/>
      <c r="L28" s="5"/>
      <c r="M28" s="5">
        <f t="shared" si="2"/>
        <v>0</v>
      </c>
    </row>
    <row r="29" spans="3:13" x14ac:dyDescent="0.25">
      <c r="C29" s="5" t="s">
        <v>85</v>
      </c>
      <c r="D29" s="5"/>
      <c r="E29" s="5"/>
      <c r="F29" s="5">
        <f t="shared" si="0"/>
        <v>0</v>
      </c>
      <c r="G29" s="5"/>
      <c r="H29" s="5"/>
      <c r="I29" s="5"/>
      <c r="J29" s="5">
        <f t="shared" si="1"/>
        <v>0</v>
      </c>
      <c r="K29" s="5"/>
      <c r="L29" s="5"/>
      <c r="M29" s="5">
        <f t="shared" si="2"/>
        <v>0</v>
      </c>
    </row>
    <row r="30" spans="3:13" x14ac:dyDescent="0.25">
      <c r="C30" s="5" t="s">
        <v>86</v>
      </c>
      <c r="D30" s="5"/>
      <c r="E30" s="5"/>
      <c r="F30" s="5">
        <f t="shared" si="0"/>
        <v>0</v>
      </c>
      <c r="G30" s="5"/>
      <c r="H30" s="5"/>
      <c r="I30" s="5"/>
      <c r="J30" s="5">
        <f>H30*I30</f>
        <v>0</v>
      </c>
      <c r="K30" s="5"/>
      <c r="L30" s="5"/>
      <c r="M30" s="5">
        <f>K30*L30</f>
        <v>0</v>
      </c>
    </row>
    <row r="31" spans="3:13" x14ac:dyDescent="0.25">
      <c r="C31" s="5"/>
      <c r="D31" s="5"/>
      <c r="E31" s="5"/>
      <c r="F31" s="5">
        <f t="shared" si="0"/>
        <v>0</v>
      </c>
      <c r="G31" s="5"/>
      <c r="H31" s="5"/>
      <c r="I31" s="5"/>
      <c r="J31" s="5">
        <f>H31*I31</f>
        <v>0</v>
      </c>
      <c r="K31" s="5"/>
      <c r="L31" s="5"/>
      <c r="M31" s="5">
        <f>K31*L31</f>
        <v>0</v>
      </c>
    </row>
    <row r="32" spans="3:13" x14ac:dyDescent="0.25">
      <c r="C32" s="5"/>
      <c r="D32" s="5"/>
      <c r="E32" s="5"/>
      <c r="F32" s="5">
        <f t="shared" si="0"/>
        <v>0</v>
      </c>
      <c r="G32" s="5"/>
      <c r="H32" s="5"/>
      <c r="I32" s="5"/>
      <c r="J32" s="5">
        <f>H32*I32</f>
        <v>0</v>
      </c>
      <c r="K32" s="5"/>
      <c r="L32" s="5"/>
      <c r="M32" s="5">
        <f>K32*L32</f>
        <v>0</v>
      </c>
    </row>
    <row r="33" spans="3:13" x14ac:dyDescent="0.25">
      <c r="C33" s="5"/>
      <c r="D33" s="5"/>
      <c r="E33" s="5"/>
      <c r="F33" s="5">
        <f t="shared" si="0"/>
        <v>0</v>
      </c>
      <c r="G33" s="5"/>
      <c r="H33" s="5"/>
      <c r="I33" s="5"/>
      <c r="J33" s="5">
        <f>H33*I33</f>
        <v>0</v>
      </c>
      <c r="K33" s="5"/>
      <c r="L33" s="5"/>
      <c r="M33" s="5">
        <f>K33*L33</f>
        <v>0</v>
      </c>
    </row>
    <row r="34" spans="3:13" x14ac:dyDescent="0.25">
      <c r="C34" s="5" t="s">
        <v>90</v>
      </c>
      <c r="D34" s="5"/>
      <c r="E34" s="5">
        <f>F34*10.764</f>
        <v>0</v>
      </c>
      <c r="F34" s="5">
        <f>SUM(F6:F33)</f>
        <v>0</v>
      </c>
      <c r="G34" s="5"/>
      <c r="H34" s="5"/>
      <c r="I34" s="5">
        <f>J34*10.764</f>
        <v>0</v>
      </c>
      <c r="J34" s="5">
        <f>SUM(J6:J33)</f>
        <v>0</v>
      </c>
      <c r="K34" s="5"/>
      <c r="L34" s="5">
        <f>M34*10.764</f>
        <v>0</v>
      </c>
      <c r="M34" s="5">
        <f>SUM(M6:M33)</f>
        <v>0</v>
      </c>
    </row>
  </sheetData>
  <mergeCells count="4">
    <mergeCell ref="D2:E2"/>
    <mergeCell ref="D4:F4"/>
    <mergeCell ref="H4:J4"/>
    <mergeCell ref="K4:M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9" sqref="C9"/>
    </sheetView>
  </sheetViews>
  <sheetFormatPr defaultColWidth="9.140625"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16384" width="9.140625" style="13"/>
  </cols>
  <sheetData>
    <row r="2" spans="1:13" x14ac:dyDescent="0.25">
      <c r="A2" s="12" t="s">
        <v>117</v>
      </c>
      <c r="B2" s="12" t="s">
        <v>118</v>
      </c>
      <c r="C2" s="12" t="s">
        <v>119</v>
      </c>
      <c r="D2" s="179" t="s">
        <v>120</v>
      </c>
      <c r="E2" s="179"/>
    </row>
    <row r="3" spans="1:13" x14ac:dyDescent="0.25">
      <c r="A3" s="14">
        <v>0</v>
      </c>
      <c r="B3" s="14">
        <v>0</v>
      </c>
      <c r="C3" s="14">
        <v>0</v>
      </c>
      <c r="D3" s="180">
        <v>7</v>
      </c>
      <c r="E3" s="180"/>
    </row>
    <row r="5" spans="1:13" x14ac:dyDescent="0.25">
      <c r="A5" s="13" t="s">
        <v>104</v>
      </c>
      <c r="B5" s="15" t="s">
        <v>121</v>
      </c>
      <c r="C5" s="15">
        <f>D3</f>
        <v>7</v>
      </c>
      <c r="D5" s="16"/>
    </row>
    <row r="6" spans="1:13" x14ac:dyDescent="0.25">
      <c r="A6" s="13" t="s">
        <v>105</v>
      </c>
      <c r="B6" s="17">
        <v>10</v>
      </c>
      <c r="C6" s="18">
        <v>10</v>
      </c>
      <c r="D6" s="19">
        <f>((100/B6)*C6)/100</f>
        <v>1</v>
      </c>
    </row>
    <row r="7" spans="1:13" x14ac:dyDescent="0.25">
      <c r="A7" s="13" t="s">
        <v>106</v>
      </c>
      <c r="B7" s="17">
        <v>8</v>
      </c>
      <c r="C7" s="18">
        <v>8</v>
      </c>
      <c r="D7" s="19">
        <f t="shared" ref="D7:D12" si="0">((100/B7)*C7)/100</f>
        <v>1</v>
      </c>
      <c r="F7" s="181" t="s">
        <v>122</v>
      </c>
      <c r="G7" s="181"/>
      <c r="H7" s="20" t="s">
        <v>123</v>
      </c>
      <c r="J7" s="21"/>
    </row>
    <row r="8" spans="1:13" x14ac:dyDescent="0.25">
      <c r="A8" s="13" t="s">
        <v>111</v>
      </c>
      <c r="B8" s="17">
        <f>C5</f>
        <v>7</v>
      </c>
      <c r="C8" s="18">
        <v>2</v>
      </c>
      <c r="D8" s="19">
        <f t="shared" si="0"/>
        <v>0.28571428571428575</v>
      </c>
      <c r="F8" s="178" t="s">
        <v>124</v>
      </c>
      <c r="G8" s="178"/>
      <c r="H8" s="17" t="s">
        <v>125</v>
      </c>
    </row>
    <row r="9" spans="1:13" x14ac:dyDescent="0.25">
      <c r="A9" s="13" t="s">
        <v>113</v>
      </c>
      <c r="B9" s="17">
        <f>C5</f>
        <v>7</v>
      </c>
      <c r="C9" s="18">
        <v>0</v>
      </c>
      <c r="D9" s="19">
        <f t="shared" si="0"/>
        <v>0</v>
      </c>
      <c r="F9" s="178" t="s">
        <v>126</v>
      </c>
      <c r="G9" s="178"/>
      <c r="H9" s="17" t="s">
        <v>127</v>
      </c>
    </row>
    <row r="10" spans="1:13" x14ac:dyDescent="0.25">
      <c r="A10" s="13" t="s">
        <v>35</v>
      </c>
      <c r="B10" s="17">
        <f>C5</f>
        <v>7</v>
      </c>
      <c r="C10" s="18">
        <v>0</v>
      </c>
      <c r="D10" s="19">
        <f t="shared" si="0"/>
        <v>0</v>
      </c>
      <c r="F10" s="178" t="s">
        <v>128</v>
      </c>
      <c r="G10" s="178"/>
      <c r="H10" s="17" t="s">
        <v>129</v>
      </c>
    </row>
    <row r="11" spans="1:13" x14ac:dyDescent="0.25">
      <c r="A11" s="22" t="s">
        <v>109</v>
      </c>
      <c r="B11" s="17">
        <f>C5</f>
        <v>7</v>
      </c>
      <c r="C11" s="18">
        <v>0</v>
      </c>
      <c r="D11" s="19">
        <f t="shared" si="0"/>
        <v>0</v>
      </c>
      <c r="F11" s="178" t="s">
        <v>130</v>
      </c>
      <c r="G11" s="178"/>
      <c r="H11" s="17" t="s">
        <v>131</v>
      </c>
    </row>
    <row r="12" spans="1:13" x14ac:dyDescent="0.25">
      <c r="A12" s="13" t="s">
        <v>36</v>
      </c>
      <c r="B12" s="17">
        <f>C5</f>
        <v>7</v>
      </c>
      <c r="C12" s="18">
        <v>0</v>
      </c>
      <c r="D12" s="19">
        <f t="shared" si="0"/>
        <v>0</v>
      </c>
      <c r="F12" s="178" t="s">
        <v>132</v>
      </c>
      <c r="G12" s="178"/>
      <c r="H12" s="17" t="s">
        <v>133</v>
      </c>
    </row>
    <row r="13" spans="1:13" ht="31.5" customHeight="1" x14ac:dyDescent="0.25">
      <c r="F13" s="178" t="s">
        <v>134</v>
      </c>
      <c r="G13" s="178"/>
      <c r="H13" s="17" t="s">
        <v>135</v>
      </c>
    </row>
    <row r="14" spans="1:13" hidden="1" x14ac:dyDescent="0.25">
      <c r="A14" s="12"/>
      <c r="B14" s="12" t="s">
        <v>110</v>
      </c>
      <c r="C14" s="12" t="s">
        <v>114</v>
      </c>
      <c r="G14" s="12" t="s">
        <v>105</v>
      </c>
      <c r="H14" s="12" t="s">
        <v>107</v>
      </c>
      <c r="I14" s="12" t="s">
        <v>108</v>
      </c>
      <c r="J14" s="12" t="s">
        <v>32</v>
      </c>
      <c r="K14" s="12" t="s">
        <v>35</v>
      </c>
      <c r="L14" s="12" t="s">
        <v>109</v>
      </c>
      <c r="M14" s="12" t="s">
        <v>36</v>
      </c>
    </row>
    <row r="15" spans="1:13" hidden="1" x14ac:dyDescent="0.25">
      <c r="A15" s="12" t="s">
        <v>30</v>
      </c>
      <c r="B15" s="12">
        <f>G15</f>
        <v>10</v>
      </c>
      <c r="C15" s="12">
        <f>G16</f>
        <v>30</v>
      </c>
      <c r="E15" s="179" t="s">
        <v>110</v>
      </c>
      <c r="F15" s="179"/>
      <c r="G15" s="23">
        <f>C6</f>
        <v>10</v>
      </c>
      <c r="H15" s="23">
        <f>40/B7*C7</f>
        <v>40</v>
      </c>
      <c r="I15" s="23">
        <f>15/B8*C8</f>
        <v>4.2857142857142856</v>
      </c>
      <c r="J15" s="23">
        <f>10/B9*C9</f>
        <v>0</v>
      </c>
      <c r="K15" s="23">
        <f>10/B10*C10</f>
        <v>0</v>
      </c>
      <c r="L15" s="23">
        <f>5/B11*C11</f>
        <v>0</v>
      </c>
      <c r="M15" s="23">
        <f>5/B12*C12</f>
        <v>0</v>
      </c>
    </row>
    <row r="16" spans="1:13" hidden="1" x14ac:dyDescent="0.25">
      <c r="A16" s="12" t="s">
        <v>31</v>
      </c>
      <c r="B16" s="12">
        <f>H15</f>
        <v>40</v>
      </c>
      <c r="C16" s="12">
        <f>H16</f>
        <v>30</v>
      </c>
      <c r="E16" s="179" t="s">
        <v>112</v>
      </c>
      <c r="F16" s="179"/>
      <c r="G16" s="12">
        <f>G15+20</f>
        <v>30</v>
      </c>
      <c r="H16" s="12">
        <f>30/B7*C7</f>
        <v>30</v>
      </c>
      <c r="I16" s="12">
        <f>15/B8*C8</f>
        <v>4.2857142857142856</v>
      </c>
      <c r="J16" s="12">
        <f>10/B9*C9</f>
        <v>0</v>
      </c>
      <c r="K16" s="12">
        <f>5/B10*C10</f>
        <v>0</v>
      </c>
      <c r="L16" s="12">
        <f>5/B11*C11</f>
        <v>0</v>
      </c>
      <c r="M16" s="12">
        <f>5/B12*C12</f>
        <v>0</v>
      </c>
    </row>
    <row r="17" spans="1:8" hidden="1" x14ac:dyDescent="0.25">
      <c r="A17" s="12" t="s">
        <v>108</v>
      </c>
      <c r="B17" s="12">
        <f>I15</f>
        <v>4.2857142857142856</v>
      </c>
      <c r="C17" s="12">
        <f>I16</f>
        <v>4.2857142857142856</v>
      </c>
    </row>
    <row r="18" spans="1:8" ht="29.25" hidden="1" customHeight="1" x14ac:dyDescent="0.25">
      <c r="A18" s="12" t="s">
        <v>32</v>
      </c>
      <c r="B18" s="12">
        <f>J15</f>
        <v>0</v>
      </c>
      <c r="C18" s="12">
        <f>J16</f>
        <v>0</v>
      </c>
    </row>
    <row r="19" spans="1:8" hidden="1" x14ac:dyDescent="0.25">
      <c r="A19" s="12" t="s">
        <v>35</v>
      </c>
      <c r="B19" s="12">
        <f>K15</f>
        <v>0</v>
      </c>
      <c r="C19" s="12">
        <f>K16</f>
        <v>0</v>
      </c>
    </row>
    <row r="20" spans="1:8" hidden="1" x14ac:dyDescent="0.25">
      <c r="A20" s="24" t="s">
        <v>109</v>
      </c>
      <c r="B20" s="12">
        <f>L15</f>
        <v>0</v>
      </c>
      <c r="C20" s="12">
        <f>L16</f>
        <v>0</v>
      </c>
    </row>
    <row r="21" spans="1:8" hidden="1" x14ac:dyDescent="0.25">
      <c r="A21" s="12" t="s">
        <v>36</v>
      </c>
      <c r="B21" s="12">
        <f>M15</f>
        <v>0</v>
      </c>
      <c r="C21" s="12">
        <f>M16</f>
        <v>0</v>
      </c>
    </row>
    <row r="22" spans="1:8" x14ac:dyDescent="0.25">
      <c r="A22" s="12" t="s">
        <v>115</v>
      </c>
      <c r="B22" s="25">
        <f>(B15+B16+B17+B18+B19+B20+B21)/100</f>
        <v>0.54285714285714282</v>
      </c>
      <c r="C22" s="25">
        <f>(C15+C16+C17+C18+C19+C20+C21)/100</f>
        <v>0.6428571428571429</v>
      </c>
      <c r="F22" s="178" t="s">
        <v>136</v>
      </c>
      <c r="G22" s="178"/>
      <c r="H22" s="17" t="s">
        <v>127</v>
      </c>
    </row>
    <row r="23" spans="1:8" x14ac:dyDescent="0.25">
      <c r="F23" s="178" t="s">
        <v>137</v>
      </c>
      <c r="G23" s="178"/>
      <c r="H23" s="17" t="s">
        <v>138</v>
      </c>
    </row>
    <row r="24" spans="1:8" x14ac:dyDescent="0.25">
      <c r="A24" s="13" t="s">
        <v>139</v>
      </c>
      <c r="B24" s="26">
        <v>0.01</v>
      </c>
      <c r="C24" s="26">
        <v>0.02</v>
      </c>
      <c r="F24" s="178" t="s">
        <v>140</v>
      </c>
      <c r="G24" s="178"/>
      <c r="H24" s="17" t="s">
        <v>141</v>
      </c>
    </row>
    <row r="25" spans="1:8" x14ac:dyDescent="0.25">
      <c r="A25" s="13" t="s">
        <v>142</v>
      </c>
      <c r="B25" s="26">
        <v>0.01</v>
      </c>
      <c r="C25" s="26">
        <v>0.03</v>
      </c>
    </row>
    <row r="26" spans="1:8" x14ac:dyDescent="0.25">
      <c r="A26" s="13" t="s">
        <v>143</v>
      </c>
      <c r="B26" s="26">
        <v>0.03</v>
      </c>
      <c r="C26" s="26">
        <v>0.08</v>
      </c>
    </row>
    <row r="27" spans="1:8" x14ac:dyDescent="0.25">
      <c r="A27" s="13" t="s">
        <v>144</v>
      </c>
      <c r="B27" s="26">
        <v>0.05</v>
      </c>
      <c r="C27" s="26">
        <v>0.15</v>
      </c>
    </row>
    <row r="28" spans="1:8" x14ac:dyDescent="0.25">
      <c r="A28" s="13" t="s">
        <v>145</v>
      </c>
      <c r="B28" s="26">
        <v>7.0000000000000007E-2</v>
      </c>
      <c r="C28" s="26">
        <v>0.2</v>
      </c>
    </row>
    <row r="29" spans="1:8" x14ac:dyDescent="0.25">
      <c r="A29" s="13" t="s">
        <v>146</v>
      </c>
      <c r="B29" s="26">
        <v>0.1</v>
      </c>
      <c r="C29" s="26">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5" x14ac:dyDescent="0.25"/>
  <sheetData>
    <row r="3" spans="2:13" x14ac:dyDescent="0.25">
      <c r="C3" s="8" t="s">
        <v>91</v>
      </c>
      <c r="D3" s="182"/>
      <c r="E3" s="182"/>
    </row>
    <row r="4" spans="2:13" x14ac:dyDescent="0.25">
      <c r="E4" s="7"/>
      <c r="F4" s="7"/>
      <c r="G4" s="7"/>
      <c r="H4" s="7"/>
      <c r="I4" s="7"/>
      <c r="J4" s="7"/>
    </row>
    <row r="5" spans="2:13" x14ac:dyDescent="0.25">
      <c r="B5" s="8" t="s">
        <v>92</v>
      </c>
      <c r="C5" s="6" t="s">
        <v>72</v>
      </c>
      <c r="D5" s="183" t="s">
        <v>73</v>
      </c>
      <c r="E5" s="183"/>
      <c r="F5" s="183"/>
      <c r="G5" s="9"/>
      <c r="H5" s="183" t="s">
        <v>74</v>
      </c>
      <c r="I5" s="183"/>
      <c r="J5" s="183"/>
      <c r="K5" s="183" t="s">
        <v>75</v>
      </c>
      <c r="L5" s="183"/>
      <c r="M5" s="183"/>
    </row>
    <row r="6" spans="2:13" x14ac:dyDescent="0.25">
      <c r="B6" s="8">
        <v>1</v>
      </c>
      <c r="C6" s="6"/>
      <c r="D6" s="6" t="s">
        <v>76</v>
      </c>
      <c r="E6" s="6" t="s">
        <v>77</v>
      </c>
      <c r="F6" s="6" t="s">
        <v>78</v>
      </c>
      <c r="G6" s="6"/>
      <c r="H6" s="6" t="s">
        <v>76</v>
      </c>
      <c r="I6" s="6" t="s">
        <v>77</v>
      </c>
      <c r="J6" s="6" t="s">
        <v>78</v>
      </c>
      <c r="K6" s="6" t="s">
        <v>76</v>
      </c>
      <c r="L6" s="6" t="s">
        <v>77</v>
      </c>
      <c r="M6" s="6" t="s">
        <v>78</v>
      </c>
    </row>
    <row r="7" spans="2:13" x14ac:dyDescent="0.25">
      <c r="C7" s="5" t="s">
        <v>79</v>
      </c>
      <c r="D7" s="5"/>
      <c r="E7" s="5"/>
      <c r="F7" s="5">
        <f>D7*E7</f>
        <v>0</v>
      </c>
      <c r="G7" s="5" t="s">
        <v>93</v>
      </c>
      <c r="H7" s="5"/>
      <c r="I7" s="5"/>
      <c r="J7" s="5">
        <f>H7*I7</f>
        <v>0</v>
      </c>
      <c r="K7" s="5"/>
      <c r="L7" s="5"/>
      <c r="M7" s="5">
        <f>K7*L7</f>
        <v>0</v>
      </c>
    </row>
    <row r="8" spans="2:13" x14ac:dyDescent="0.25">
      <c r="C8" s="5"/>
      <c r="D8" s="5"/>
      <c r="E8" s="5"/>
      <c r="F8" s="5">
        <f t="shared" ref="F8:F34" si="0">D8*E8</f>
        <v>0</v>
      </c>
      <c r="G8" s="5" t="s">
        <v>94</v>
      </c>
      <c r="H8" s="5"/>
      <c r="I8" s="5"/>
      <c r="J8" s="5">
        <f t="shared" ref="J8:J34" si="1">H8*I8</f>
        <v>0</v>
      </c>
      <c r="K8" s="5"/>
      <c r="L8" s="5"/>
      <c r="M8" s="5">
        <f t="shared" ref="M8:M34" si="2">K8*L8</f>
        <v>0</v>
      </c>
    </row>
    <row r="9" spans="2:13" x14ac:dyDescent="0.25">
      <c r="C9" s="5"/>
      <c r="D9" s="5"/>
      <c r="E9" s="5"/>
      <c r="F9" s="5">
        <f t="shared" si="0"/>
        <v>0</v>
      </c>
      <c r="G9" s="5"/>
      <c r="H9" s="5"/>
      <c r="I9" s="5"/>
      <c r="J9" s="5">
        <f t="shared" si="1"/>
        <v>0</v>
      </c>
      <c r="K9" s="5"/>
      <c r="L9" s="5"/>
      <c r="M9" s="5">
        <f t="shared" si="2"/>
        <v>0</v>
      </c>
    </row>
    <row r="10" spans="2:13" x14ac:dyDescent="0.25">
      <c r="C10" s="5" t="s">
        <v>82</v>
      </c>
      <c r="D10" s="5"/>
      <c r="E10" s="5"/>
      <c r="F10" s="5">
        <f t="shared" si="0"/>
        <v>0</v>
      </c>
      <c r="G10" s="5" t="s">
        <v>93</v>
      </c>
      <c r="H10" s="5"/>
      <c r="I10" s="5"/>
      <c r="J10" s="5">
        <f t="shared" si="1"/>
        <v>0</v>
      </c>
      <c r="K10" s="5"/>
      <c r="L10" s="5"/>
      <c r="M10" s="5">
        <f t="shared" si="2"/>
        <v>0</v>
      </c>
    </row>
    <row r="11" spans="2:13" x14ac:dyDescent="0.25">
      <c r="C11" s="5"/>
      <c r="D11" s="5"/>
      <c r="E11" s="5"/>
      <c r="F11" s="5">
        <f t="shared" si="0"/>
        <v>0</v>
      </c>
      <c r="G11" s="5" t="s">
        <v>94</v>
      </c>
      <c r="H11" s="5"/>
      <c r="I11" s="5"/>
      <c r="J11" s="5">
        <f t="shared" si="1"/>
        <v>0</v>
      </c>
      <c r="K11" s="5"/>
      <c r="L11" s="5"/>
      <c r="M11" s="5">
        <f t="shared" si="2"/>
        <v>0</v>
      </c>
    </row>
    <row r="12" spans="2:13" x14ac:dyDescent="0.25">
      <c r="C12" s="5"/>
      <c r="D12" s="5"/>
      <c r="E12" s="5"/>
      <c r="F12" s="5">
        <f t="shared" si="0"/>
        <v>0</v>
      </c>
      <c r="G12" s="5"/>
      <c r="H12" s="5"/>
      <c r="I12" s="5"/>
      <c r="J12" s="5">
        <f t="shared" si="1"/>
        <v>0</v>
      </c>
      <c r="K12" s="5"/>
      <c r="L12" s="5"/>
      <c r="M12" s="5">
        <f t="shared" si="2"/>
        <v>0</v>
      </c>
    </row>
    <row r="13" spans="2:13" x14ac:dyDescent="0.25">
      <c r="C13" s="5"/>
      <c r="D13" s="5"/>
      <c r="E13" s="5"/>
      <c r="F13" s="5">
        <f t="shared" si="0"/>
        <v>0</v>
      </c>
      <c r="G13" s="5"/>
      <c r="H13" s="5"/>
      <c r="I13" s="5"/>
      <c r="J13" s="5">
        <f t="shared" si="1"/>
        <v>0</v>
      </c>
      <c r="K13" s="5"/>
      <c r="L13" s="5"/>
      <c r="M13" s="5">
        <f t="shared" si="2"/>
        <v>0</v>
      </c>
    </row>
    <row r="14" spans="2:13" x14ac:dyDescent="0.25">
      <c r="C14" s="5" t="s">
        <v>80</v>
      </c>
      <c r="D14" s="5"/>
      <c r="E14" s="5"/>
      <c r="F14" s="5">
        <f t="shared" si="0"/>
        <v>0</v>
      </c>
      <c r="G14" s="5" t="s">
        <v>93</v>
      </c>
      <c r="H14" s="5"/>
      <c r="I14" s="5"/>
      <c r="J14" s="5">
        <f t="shared" si="1"/>
        <v>0</v>
      </c>
      <c r="K14" s="5"/>
      <c r="L14" s="5"/>
      <c r="M14" s="5">
        <f t="shared" si="2"/>
        <v>0</v>
      </c>
    </row>
    <row r="15" spans="2:13" x14ac:dyDescent="0.25">
      <c r="C15" s="5"/>
      <c r="D15" s="5"/>
      <c r="E15" s="5"/>
      <c r="F15" s="5">
        <f t="shared" si="0"/>
        <v>0</v>
      </c>
      <c r="G15" s="5" t="s">
        <v>94</v>
      </c>
      <c r="H15" s="5"/>
      <c r="I15" s="5"/>
      <c r="J15" s="5">
        <f t="shared" si="1"/>
        <v>0</v>
      </c>
      <c r="K15" s="5"/>
      <c r="L15" s="5"/>
      <c r="M15" s="5">
        <f t="shared" si="2"/>
        <v>0</v>
      </c>
    </row>
    <row r="16" spans="2:13" x14ac:dyDescent="0.25">
      <c r="C16" s="5"/>
      <c r="D16" s="5"/>
      <c r="E16" s="5"/>
      <c r="F16" s="5">
        <f t="shared" si="0"/>
        <v>0</v>
      </c>
      <c r="G16" s="5"/>
      <c r="H16" s="5"/>
      <c r="I16" s="5"/>
      <c r="J16" s="5">
        <f t="shared" si="1"/>
        <v>0</v>
      </c>
      <c r="K16" s="5"/>
      <c r="L16" s="5"/>
      <c r="M16" s="5">
        <f t="shared" si="2"/>
        <v>0</v>
      </c>
    </row>
    <row r="17" spans="3:13" x14ac:dyDescent="0.25">
      <c r="C17" s="5"/>
      <c r="D17" s="5"/>
      <c r="E17" s="5"/>
      <c r="F17" s="5">
        <f t="shared" si="0"/>
        <v>0</v>
      </c>
      <c r="G17" s="5"/>
      <c r="H17" s="5"/>
      <c r="I17" s="5"/>
      <c r="J17" s="5">
        <f t="shared" si="1"/>
        <v>0</v>
      </c>
      <c r="K17" s="5"/>
      <c r="L17" s="5"/>
      <c r="M17" s="5">
        <f t="shared" si="2"/>
        <v>0</v>
      </c>
    </row>
    <row r="18" spans="3:13" x14ac:dyDescent="0.25">
      <c r="C18" s="5" t="s">
        <v>81</v>
      </c>
      <c r="D18" s="5"/>
      <c r="E18" s="5"/>
      <c r="F18" s="5">
        <f t="shared" si="0"/>
        <v>0</v>
      </c>
      <c r="G18" s="5" t="s">
        <v>93</v>
      </c>
      <c r="H18" s="5"/>
      <c r="I18" s="5"/>
      <c r="J18" s="5">
        <f t="shared" si="1"/>
        <v>0</v>
      </c>
      <c r="K18" s="5"/>
      <c r="L18" s="5"/>
      <c r="M18" s="5">
        <f t="shared" si="2"/>
        <v>0</v>
      </c>
    </row>
    <row r="19" spans="3:13" x14ac:dyDescent="0.25">
      <c r="C19" s="5"/>
      <c r="D19" s="5"/>
      <c r="E19" s="5"/>
      <c r="F19" s="5">
        <f t="shared" si="0"/>
        <v>0</v>
      </c>
      <c r="G19" s="5" t="s">
        <v>94</v>
      </c>
      <c r="H19" s="5"/>
      <c r="I19" s="5"/>
      <c r="J19" s="5">
        <f t="shared" si="1"/>
        <v>0</v>
      </c>
      <c r="K19" s="5"/>
      <c r="L19" s="5"/>
      <c r="M19" s="5">
        <f t="shared" si="2"/>
        <v>0</v>
      </c>
    </row>
    <row r="20" spans="3:13" x14ac:dyDescent="0.25">
      <c r="C20" s="5"/>
      <c r="D20" s="5"/>
      <c r="E20" s="5"/>
      <c r="F20" s="5">
        <f t="shared" si="0"/>
        <v>0</v>
      </c>
      <c r="G20" s="5"/>
      <c r="H20" s="5"/>
      <c r="I20" s="5"/>
      <c r="J20" s="5">
        <f t="shared" si="1"/>
        <v>0</v>
      </c>
      <c r="K20" s="5"/>
      <c r="L20" s="5"/>
      <c r="M20" s="5">
        <f t="shared" si="2"/>
        <v>0</v>
      </c>
    </row>
    <row r="21" spans="3:13" x14ac:dyDescent="0.25">
      <c r="C21" s="5" t="s">
        <v>81</v>
      </c>
      <c r="D21" s="5"/>
      <c r="E21" s="5"/>
      <c r="F21" s="5">
        <f t="shared" si="0"/>
        <v>0</v>
      </c>
      <c r="G21" s="5" t="s">
        <v>93</v>
      </c>
      <c r="H21" s="5"/>
      <c r="I21" s="5"/>
      <c r="J21" s="5">
        <f t="shared" si="1"/>
        <v>0</v>
      </c>
      <c r="K21" s="5"/>
      <c r="L21" s="5"/>
      <c r="M21" s="5">
        <f t="shared" si="2"/>
        <v>0</v>
      </c>
    </row>
    <row r="22" spans="3:13" x14ac:dyDescent="0.25">
      <c r="C22" s="5"/>
      <c r="D22" s="5"/>
      <c r="E22" s="5"/>
      <c r="F22" s="5">
        <f t="shared" si="0"/>
        <v>0</v>
      </c>
      <c r="G22" s="5" t="s">
        <v>94</v>
      </c>
      <c r="H22" s="5"/>
      <c r="I22" s="5"/>
      <c r="J22" s="5">
        <f t="shared" si="1"/>
        <v>0</v>
      </c>
      <c r="K22" s="5"/>
      <c r="L22" s="5"/>
      <c r="M22" s="5">
        <f t="shared" si="2"/>
        <v>0</v>
      </c>
    </row>
    <row r="23" spans="3:13" x14ac:dyDescent="0.25">
      <c r="C23" s="5"/>
      <c r="D23" s="5"/>
      <c r="E23" s="5"/>
      <c r="F23" s="5">
        <f t="shared" si="0"/>
        <v>0</v>
      </c>
      <c r="G23" s="5"/>
      <c r="H23" s="5"/>
      <c r="I23" s="5"/>
      <c r="J23" s="5">
        <f t="shared" si="1"/>
        <v>0</v>
      </c>
      <c r="K23" s="5"/>
      <c r="L23" s="5"/>
      <c r="M23" s="5">
        <f t="shared" si="2"/>
        <v>0</v>
      </c>
    </row>
    <row r="24" spans="3:13" x14ac:dyDescent="0.25">
      <c r="C24" s="5" t="s">
        <v>87</v>
      </c>
      <c r="D24" s="5"/>
      <c r="E24" s="5"/>
      <c r="F24" s="5">
        <f t="shared" si="0"/>
        <v>0</v>
      </c>
      <c r="G24" s="5" t="s">
        <v>95</v>
      </c>
      <c r="H24" s="5"/>
      <c r="I24" s="5"/>
      <c r="J24" s="5">
        <f t="shared" si="1"/>
        <v>0</v>
      </c>
      <c r="K24" s="5"/>
      <c r="L24" s="5"/>
      <c r="M24" s="5">
        <f t="shared" si="2"/>
        <v>0</v>
      </c>
    </row>
    <row r="25" spans="3:13" x14ac:dyDescent="0.25">
      <c r="C25" s="5" t="s">
        <v>88</v>
      </c>
      <c r="D25" s="5"/>
      <c r="E25" s="5"/>
      <c r="F25" s="5">
        <f t="shared" si="0"/>
        <v>0</v>
      </c>
      <c r="G25" s="5" t="s">
        <v>95</v>
      </c>
      <c r="H25" s="5"/>
      <c r="I25" s="5"/>
      <c r="J25" s="5">
        <f t="shared" si="1"/>
        <v>0</v>
      </c>
      <c r="K25" s="5"/>
      <c r="L25" s="5"/>
      <c r="M25" s="5">
        <f t="shared" si="2"/>
        <v>0</v>
      </c>
    </row>
    <row r="26" spans="3:13" x14ac:dyDescent="0.25">
      <c r="C26" s="5" t="s">
        <v>89</v>
      </c>
      <c r="D26" s="5"/>
      <c r="E26" s="5"/>
      <c r="F26" s="5">
        <f t="shared" si="0"/>
        <v>0</v>
      </c>
      <c r="G26" s="5" t="s">
        <v>95</v>
      </c>
      <c r="H26" s="5"/>
      <c r="I26" s="5"/>
      <c r="J26" s="5">
        <f t="shared" si="1"/>
        <v>0</v>
      </c>
      <c r="K26" s="5"/>
      <c r="L26" s="5"/>
      <c r="M26" s="5">
        <f t="shared" si="2"/>
        <v>0</v>
      </c>
    </row>
    <row r="27" spans="3:13" x14ac:dyDescent="0.25">
      <c r="C27" s="5"/>
      <c r="D27" s="5"/>
      <c r="E27" s="5"/>
      <c r="F27" s="5">
        <f t="shared" si="0"/>
        <v>0</v>
      </c>
      <c r="G27" s="5"/>
      <c r="H27" s="5"/>
      <c r="I27" s="5"/>
      <c r="J27" s="5">
        <f t="shared" si="1"/>
        <v>0</v>
      </c>
      <c r="K27" s="5"/>
      <c r="L27" s="5"/>
      <c r="M27" s="5">
        <f t="shared" si="2"/>
        <v>0</v>
      </c>
    </row>
    <row r="28" spans="3:13" x14ac:dyDescent="0.25">
      <c r="C28" s="5" t="s">
        <v>83</v>
      </c>
      <c r="D28" s="5"/>
      <c r="E28" s="5"/>
      <c r="F28" s="5">
        <f t="shared" si="0"/>
        <v>0</v>
      </c>
      <c r="G28" s="5"/>
      <c r="H28" s="5"/>
      <c r="I28" s="5"/>
      <c r="J28" s="5">
        <f t="shared" si="1"/>
        <v>0</v>
      </c>
      <c r="K28" s="5"/>
      <c r="L28" s="5"/>
      <c r="M28" s="5">
        <f t="shared" si="2"/>
        <v>0</v>
      </c>
    </row>
    <row r="29" spans="3:13" x14ac:dyDescent="0.25">
      <c r="C29" s="5" t="s">
        <v>84</v>
      </c>
      <c r="D29" s="5"/>
      <c r="E29" s="5"/>
      <c r="F29" s="5">
        <f t="shared" si="0"/>
        <v>0</v>
      </c>
      <c r="G29" s="5"/>
      <c r="H29" s="5"/>
      <c r="I29" s="5"/>
      <c r="J29" s="5">
        <f t="shared" si="1"/>
        <v>0</v>
      </c>
      <c r="K29" s="5"/>
      <c r="L29" s="5"/>
      <c r="M29" s="5">
        <f t="shared" si="2"/>
        <v>0</v>
      </c>
    </row>
    <row r="30" spans="3:13" x14ac:dyDescent="0.25">
      <c r="C30" s="5" t="s">
        <v>85</v>
      </c>
      <c r="D30" s="5"/>
      <c r="E30" s="5"/>
      <c r="F30" s="5">
        <f t="shared" si="0"/>
        <v>0</v>
      </c>
      <c r="G30" s="5"/>
      <c r="H30" s="5"/>
      <c r="I30" s="5"/>
      <c r="J30" s="5">
        <f t="shared" si="1"/>
        <v>0</v>
      </c>
      <c r="K30" s="5"/>
      <c r="L30" s="5"/>
      <c r="M30" s="5">
        <f t="shared" si="2"/>
        <v>0</v>
      </c>
    </row>
    <row r="31" spans="3:13" x14ac:dyDescent="0.25">
      <c r="C31" s="5" t="s">
        <v>86</v>
      </c>
      <c r="D31" s="5"/>
      <c r="E31" s="5"/>
      <c r="F31" s="5">
        <f t="shared" si="0"/>
        <v>0</v>
      </c>
      <c r="G31" s="5"/>
      <c r="H31" s="5"/>
      <c r="I31" s="5"/>
      <c r="J31" s="5">
        <f t="shared" si="1"/>
        <v>0</v>
      </c>
      <c r="K31" s="5"/>
      <c r="L31" s="5"/>
      <c r="M31" s="5">
        <f t="shared" si="2"/>
        <v>0</v>
      </c>
    </row>
    <row r="32" spans="3:13" x14ac:dyDescent="0.25">
      <c r="C32" s="5"/>
      <c r="D32" s="5"/>
      <c r="E32" s="5"/>
      <c r="F32" s="5">
        <f t="shared" si="0"/>
        <v>0</v>
      </c>
      <c r="G32" s="5"/>
      <c r="H32" s="5"/>
      <c r="I32" s="5"/>
      <c r="J32" s="5">
        <f t="shared" si="1"/>
        <v>0</v>
      </c>
      <c r="K32" s="5"/>
      <c r="L32" s="5"/>
      <c r="M32" s="5">
        <f t="shared" si="2"/>
        <v>0</v>
      </c>
    </row>
    <row r="33" spans="3:13" x14ac:dyDescent="0.25">
      <c r="C33" s="5"/>
      <c r="D33" s="5"/>
      <c r="E33" s="5"/>
      <c r="F33" s="5">
        <f t="shared" si="0"/>
        <v>0</v>
      </c>
      <c r="G33" s="5"/>
      <c r="H33" s="5"/>
      <c r="I33" s="5"/>
      <c r="J33" s="5">
        <f t="shared" si="1"/>
        <v>0</v>
      </c>
      <c r="K33" s="5"/>
      <c r="L33" s="5"/>
      <c r="M33" s="5">
        <f t="shared" si="2"/>
        <v>0</v>
      </c>
    </row>
    <row r="34" spans="3:13" x14ac:dyDescent="0.25">
      <c r="C34" s="5"/>
      <c r="D34" s="5"/>
      <c r="E34" s="5"/>
      <c r="F34" s="5">
        <f t="shared" si="0"/>
        <v>0</v>
      </c>
      <c r="G34" s="5"/>
      <c r="H34" s="5"/>
      <c r="I34" s="5"/>
      <c r="J34" s="5">
        <f t="shared" si="1"/>
        <v>0</v>
      </c>
      <c r="K34" s="5"/>
      <c r="L34" s="5"/>
      <c r="M34" s="5">
        <f t="shared" si="2"/>
        <v>0</v>
      </c>
    </row>
    <row r="35" spans="3:13" x14ac:dyDescent="0.25">
      <c r="C35" s="5" t="s">
        <v>90</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5" x14ac:dyDescent="0.25"/>
  <sheetData>
    <row r="3" spans="3:14" x14ac:dyDescent="0.25">
      <c r="D3" s="8" t="s">
        <v>91</v>
      </c>
      <c r="E3" s="182"/>
      <c r="F3" s="182"/>
    </row>
    <row r="4" spans="3:14" x14ac:dyDescent="0.25">
      <c r="F4" s="7"/>
      <c r="G4" s="7"/>
      <c r="H4" s="7"/>
      <c r="I4" s="7"/>
      <c r="J4" s="7"/>
      <c r="K4" s="7"/>
    </row>
    <row r="5" spans="3:14" x14ac:dyDescent="0.25">
      <c r="C5" s="8" t="s">
        <v>92</v>
      </c>
      <c r="D5" s="6" t="s">
        <v>72</v>
      </c>
      <c r="E5" s="183" t="s">
        <v>73</v>
      </c>
      <c r="F5" s="183"/>
      <c r="G5" s="183"/>
      <c r="H5" s="9"/>
      <c r="I5" s="183" t="s">
        <v>74</v>
      </c>
      <c r="J5" s="183"/>
      <c r="K5" s="183"/>
      <c r="L5" s="183" t="s">
        <v>75</v>
      </c>
      <c r="M5" s="183"/>
      <c r="N5" s="183"/>
    </row>
    <row r="6" spans="3:14" x14ac:dyDescent="0.25">
      <c r="C6" s="8">
        <v>1</v>
      </c>
      <c r="D6" s="6"/>
      <c r="E6" s="6" t="s">
        <v>76</v>
      </c>
      <c r="F6" s="6" t="s">
        <v>77</v>
      </c>
      <c r="G6" s="6" t="s">
        <v>78</v>
      </c>
      <c r="H6" s="6"/>
      <c r="I6" s="6" t="s">
        <v>76</v>
      </c>
      <c r="J6" s="6" t="s">
        <v>77</v>
      </c>
      <c r="K6" s="6" t="s">
        <v>78</v>
      </c>
      <c r="L6" s="6" t="s">
        <v>76</v>
      </c>
      <c r="M6" s="6" t="s">
        <v>77</v>
      </c>
      <c r="N6" s="6" t="s">
        <v>78</v>
      </c>
    </row>
    <row r="7" spans="3:14" x14ac:dyDescent="0.25">
      <c r="D7" s="5" t="s">
        <v>79</v>
      </c>
      <c r="E7" s="5"/>
      <c r="F7" s="5"/>
      <c r="G7" s="5">
        <f>E7*F7</f>
        <v>0</v>
      </c>
      <c r="H7" s="5" t="s">
        <v>93</v>
      </c>
      <c r="I7" s="5"/>
      <c r="J7" s="5"/>
      <c r="K7" s="5">
        <f>I7*J7</f>
        <v>0</v>
      </c>
      <c r="L7" s="5"/>
      <c r="M7" s="5"/>
      <c r="N7" s="5">
        <f>L7*M7</f>
        <v>0</v>
      </c>
    </row>
    <row r="8" spans="3:14" x14ac:dyDescent="0.25">
      <c r="D8" s="5"/>
      <c r="E8" s="5"/>
      <c r="F8" s="5"/>
      <c r="G8" s="5">
        <f t="shared" ref="G8:G34" si="0">E8*F8</f>
        <v>0</v>
      </c>
      <c r="H8" s="5" t="s">
        <v>94</v>
      </c>
      <c r="I8" s="5"/>
      <c r="J8" s="5"/>
      <c r="K8" s="5">
        <f t="shared" ref="K8:K34" si="1">I8*J8</f>
        <v>0</v>
      </c>
      <c r="L8" s="5"/>
      <c r="M8" s="5"/>
      <c r="N8" s="5">
        <f t="shared" ref="N8:N34" si="2">L8*M8</f>
        <v>0</v>
      </c>
    </row>
    <row r="9" spans="3:14" x14ac:dyDescent="0.25">
      <c r="D9" s="5"/>
      <c r="E9" s="5"/>
      <c r="F9" s="5"/>
      <c r="G9" s="5">
        <f t="shared" si="0"/>
        <v>0</v>
      </c>
      <c r="H9" s="5"/>
      <c r="I9" s="5"/>
      <c r="J9" s="5"/>
      <c r="K9" s="5">
        <f t="shared" si="1"/>
        <v>0</v>
      </c>
      <c r="L9" s="5"/>
      <c r="M9" s="5"/>
      <c r="N9" s="5">
        <f t="shared" si="2"/>
        <v>0</v>
      </c>
    </row>
    <row r="10" spans="3:14" x14ac:dyDescent="0.25">
      <c r="D10" s="5" t="s">
        <v>82</v>
      </c>
      <c r="E10" s="5"/>
      <c r="F10" s="5"/>
      <c r="G10" s="5">
        <f t="shared" si="0"/>
        <v>0</v>
      </c>
      <c r="H10" s="5" t="s">
        <v>93</v>
      </c>
      <c r="I10" s="5"/>
      <c r="J10" s="5"/>
      <c r="K10" s="5">
        <f t="shared" si="1"/>
        <v>0</v>
      </c>
      <c r="L10" s="5"/>
      <c r="M10" s="5"/>
      <c r="N10" s="5">
        <f t="shared" si="2"/>
        <v>0</v>
      </c>
    </row>
    <row r="11" spans="3:14" x14ac:dyDescent="0.25">
      <c r="D11" s="5"/>
      <c r="E11" s="5"/>
      <c r="F11" s="5"/>
      <c r="G11" s="5">
        <f t="shared" si="0"/>
        <v>0</v>
      </c>
      <c r="H11" s="5" t="s">
        <v>94</v>
      </c>
      <c r="I11" s="5"/>
      <c r="J11" s="5"/>
      <c r="K11" s="5">
        <f t="shared" si="1"/>
        <v>0</v>
      </c>
      <c r="L11" s="5"/>
      <c r="M11" s="5"/>
      <c r="N11" s="5">
        <f t="shared" si="2"/>
        <v>0</v>
      </c>
    </row>
    <row r="12" spans="3:14" x14ac:dyDescent="0.25">
      <c r="D12" s="5"/>
      <c r="E12" s="5"/>
      <c r="F12" s="5"/>
      <c r="G12" s="5">
        <f t="shared" si="0"/>
        <v>0</v>
      </c>
      <c r="H12" s="5"/>
      <c r="I12" s="5"/>
      <c r="J12" s="5"/>
      <c r="K12" s="5">
        <f t="shared" si="1"/>
        <v>0</v>
      </c>
      <c r="L12" s="5"/>
      <c r="M12" s="5"/>
      <c r="N12" s="5">
        <f t="shared" si="2"/>
        <v>0</v>
      </c>
    </row>
    <row r="13" spans="3:14" x14ac:dyDescent="0.25">
      <c r="D13" s="5"/>
      <c r="E13" s="5"/>
      <c r="F13" s="5"/>
      <c r="G13" s="5">
        <f t="shared" si="0"/>
        <v>0</v>
      </c>
      <c r="H13" s="5"/>
      <c r="I13" s="5"/>
      <c r="J13" s="5"/>
      <c r="K13" s="5">
        <f t="shared" si="1"/>
        <v>0</v>
      </c>
      <c r="L13" s="5"/>
      <c r="M13" s="5"/>
      <c r="N13" s="5">
        <f t="shared" si="2"/>
        <v>0</v>
      </c>
    </row>
    <row r="14" spans="3:14" x14ac:dyDescent="0.25">
      <c r="D14" s="5" t="s">
        <v>80</v>
      </c>
      <c r="E14" s="5"/>
      <c r="F14" s="5"/>
      <c r="G14" s="5">
        <f t="shared" si="0"/>
        <v>0</v>
      </c>
      <c r="H14" s="5" t="s">
        <v>93</v>
      </c>
      <c r="I14" s="5"/>
      <c r="J14" s="5"/>
      <c r="K14" s="5">
        <f t="shared" si="1"/>
        <v>0</v>
      </c>
      <c r="L14" s="5"/>
      <c r="M14" s="5"/>
      <c r="N14" s="5">
        <f t="shared" si="2"/>
        <v>0</v>
      </c>
    </row>
    <row r="15" spans="3:14" x14ac:dyDescent="0.25">
      <c r="D15" s="5"/>
      <c r="E15" s="5"/>
      <c r="F15" s="5"/>
      <c r="G15" s="5">
        <f t="shared" si="0"/>
        <v>0</v>
      </c>
      <c r="H15" s="5" t="s">
        <v>94</v>
      </c>
      <c r="I15" s="5"/>
      <c r="J15" s="5"/>
      <c r="K15" s="5">
        <f t="shared" si="1"/>
        <v>0</v>
      </c>
      <c r="L15" s="5"/>
      <c r="M15" s="5"/>
      <c r="N15" s="5">
        <f t="shared" si="2"/>
        <v>0</v>
      </c>
    </row>
    <row r="16" spans="3:14" x14ac:dyDescent="0.25">
      <c r="D16" s="5"/>
      <c r="E16" s="5"/>
      <c r="F16" s="5"/>
      <c r="G16" s="5">
        <f t="shared" si="0"/>
        <v>0</v>
      </c>
      <c r="H16" s="5"/>
      <c r="I16" s="5"/>
      <c r="J16" s="5"/>
      <c r="K16" s="5">
        <f t="shared" si="1"/>
        <v>0</v>
      </c>
      <c r="L16" s="5"/>
      <c r="M16" s="5"/>
      <c r="N16" s="5">
        <f t="shared" si="2"/>
        <v>0</v>
      </c>
    </row>
    <row r="17" spans="4:14" x14ac:dyDescent="0.25">
      <c r="D17" s="5"/>
      <c r="E17" s="5"/>
      <c r="F17" s="5"/>
      <c r="G17" s="5">
        <f t="shared" si="0"/>
        <v>0</v>
      </c>
      <c r="H17" s="5"/>
      <c r="I17" s="5"/>
      <c r="J17" s="5"/>
      <c r="K17" s="5">
        <f t="shared" si="1"/>
        <v>0</v>
      </c>
      <c r="L17" s="5"/>
      <c r="M17" s="5"/>
      <c r="N17" s="5">
        <f t="shared" si="2"/>
        <v>0</v>
      </c>
    </row>
    <row r="18" spans="4:14" x14ac:dyDescent="0.25">
      <c r="D18" s="5" t="s">
        <v>81</v>
      </c>
      <c r="E18" s="5"/>
      <c r="F18" s="5"/>
      <c r="G18" s="5">
        <f t="shared" si="0"/>
        <v>0</v>
      </c>
      <c r="H18" s="5" t="s">
        <v>93</v>
      </c>
      <c r="I18" s="5"/>
      <c r="J18" s="5"/>
      <c r="K18" s="5">
        <f t="shared" si="1"/>
        <v>0</v>
      </c>
      <c r="L18" s="5"/>
      <c r="M18" s="5"/>
      <c r="N18" s="5">
        <f t="shared" si="2"/>
        <v>0</v>
      </c>
    </row>
    <row r="19" spans="4:14" x14ac:dyDescent="0.25">
      <c r="D19" s="5"/>
      <c r="E19" s="5"/>
      <c r="F19" s="5"/>
      <c r="G19" s="5">
        <f t="shared" si="0"/>
        <v>0</v>
      </c>
      <c r="H19" s="5" t="s">
        <v>94</v>
      </c>
      <c r="I19" s="5"/>
      <c r="J19" s="5"/>
      <c r="K19" s="5">
        <f t="shared" si="1"/>
        <v>0</v>
      </c>
      <c r="L19" s="5"/>
      <c r="M19" s="5"/>
      <c r="N19" s="5">
        <f t="shared" si="2"/>
        <v>0</v>
      </c>
    </row>
    <row r="20" spans="4:14" x14ac:dyDescent="0.25">
      <c r="D20" s="5"/>
      <c r="E20" s="5"/>
      <c r="F20" s="5"/>
      <c r="G20" s="5">
        <f t="shared" si="0"/>
        <v>0</v>
      </c>
      <c r="H20" s="5"/>
      <c r="I20" s="5"/>
      <c r="J20" s="5"/>
      <c r="K20" s="5">
        <f t="shared" si="1"/>
        <v>0</v>
      </c>
      <c r="L20" s="5"/>
      <c r="M20" s="5"/>
      <c r="N20" s="5">
        <f t="shared" si="2"/>
        <v>0</v>
      </c>
    </row>
    <row r="21" spans="4:14" x14ac:dyDescent="0.25">
      <c r="D21" s="5" t="s">
        <v>81</v>
      </c>
      <c r="E21" s="5"/>
      <c r="F21" s="5"/>
      <c r="G21" s="5">
        <f t="shared" si="0"/>
        <v>0</v>
      </c>
      <c r="H21" s="5" t="s">
        <v>93</v>
      </c>
      <c r="I21" s="5"/>
      <c r="J21" s="5"/>
      <c r="K21" s="5">
        <f t="shared" si="1"/>
        <v>0</v>
      </c>
      <c r="L21" s="5"/>
      <c r="M21" s="5"/>
      <c r="N21" s="5">
        <f t="shared" si="2"/>
        <v>0</v>
      </c>
    </row>
    <row r="22" spans="4:14" x14ac:dyDescent="0.25">
      <c r="D22" s="5"/>
      <c r="E22" s="5"/>
      <c r="F22" s="5"/>
      <c r="G22" s="5">
        <f t="shared" si="0"/>
        <v>0</v>
      </c>
      <c r="H22" s="5" t="s">
        <v>94</v>
      </c>
      <c r="I22" s="5"/>
      <c r="J22" s="5"/>
      <c r="K22" s="5">
        <f t="shared" si="1"/>
        <v>0</v>
      </c>
      <c r="L22" s="5"/>
      <c r="M22" s="5"/>
      <c r="N22" s="5">
        <f t="shared" si="2"/>
        <v>0</v>
      </c>
    </row>
    <row r="23" spans="4:14" x14ac:dyDescent="0.25">
      <c r="D23" s="5"/>
      <c r="E23" s="5"/>
      <c r="F23" s="5"/>
      <c r="G23" s="5">
        <f t="shared" si="0"/>
        <v>0</v>
      </c>
      <c r="H23" s="5"/>
      <c r="I23" s="5"/>
      <c r="J23" s="5"/>
      <c r="K23" s="5">
        <f t="shared" si="1"/>
        <v>0</v>
      </c>
      <c r="L23" s="5"/>
      <c r="M23" s="5"/>
      <c r="N23" s="5">
        <f t="shared" si="2"/>
        <v>0</v>
      </c>
    </row>
    <row r="24" spans="4:14" x14ac:dyDescent="0.25">
      <c r="D24" s="5" t="s">
        <v>87</v>
      </c>
      <c r="E24" s="5"/>
      <c r="F24" s="5"/>
      <c r="G24" s="5">
        <f t="shared" si="0"/>
        <v>0</v>
      </c>
      <c r="H24" s="5" t="s">
        <v>95</v>
      </c>
      <c r="I24" s="5"/>
      <c r="J24" s="5"/>
      <c r="K24" s="5">
        <f t="shared" si="1"/>
        <v>0</v>
      </c>
      <c r="L24" s="5"/>
      <c r="M24" s="5"/>
      <c r="N24" s="5">
        <f t="shared" si="2"/>
        <v>0</v>
      </c>
    </row>
    <row r="25" spans="4:14" x14ac:dyDescent="0.25">
      <c r="D25" s="5" t="s">
        <v>88</v>
      </c>
      <c r="E25" s="5"/>
      <c r="F25" s="5"/>
      <c r="G25" s="5">
        <f t="shared" si="0"/>
        <v>0</v>
      </c>
      <c r="H25" s="5" t="s">
        <v>95</v>
      </c>
      <c r="I25" s="5"/>
      <c r="J25" s="5"/>
      <c r="K25" s="5">
        <f t="shared" si="1"/>
        <v>0</v>
      </c>
      <c r="L25" s="5"/>
      <c r="M25" s="5"/>
      <c r="N25" s="5">
        <f t="shared" si="2"/>
        <v>0</v>
      </c>
    </row>
    <row r="26" spans="4:14" x14ac:dyDescent="0.25">
      <c r="D26" s="5" t="s">
        <v>89</v>
      </c>
      <c r="E26" s="5"/>
      <c r="F26" s="5"/>
      <c r="G26" s="5">
        <f t="shared" si="0"/>
        <v>0</v>
      </c>
      <c r="H26" s="5" t="s">
        <v>95</v>
      </c>
      <c r="I26" s="5"/>
      <c r="J26" s="5"/>
      <c r="K26" s="5">
        <f t="shared" si="1"/>
        <v>0</v>
      </c>
      <c r="L26" s="5"/>
      <c r="M26" s="5"/>
      <c r="N26" s="5">
        <f t="shared" si="2"/>
        <v>0</v>
      </c>
    </row>
    <row r="27" spans="4:14" x14ac:dyDescent="0.25">
      <c r="D27" s="5"/>
      <c r="E27" s="5"/>
      <c r="F27" s="5"/>
      <c r="G27" s="5">
        <f t="shared" si="0"/>
        <v>0</v>
      </c>
      <c r="H27" s="5"/>
      <c r="I27" s="5"/>
      <c r="J27" s="5"/>
      <c r="K27" s="5">
        <f t="shared" si="1"/>
        <v>0</v>
      </c>
      <c r="L27" s="5"/>
      <c r="M27" s="5"/>
      <c r="N27" s="5">
        <f t="shared" si="2"/>
        <v>0</v>
      </c>
    </row>
    <row r="28" spans="4:14" x14ac:dyDescent="0.25">
      <c r="D28" s="5" t="s">
        <v>83</v>
      </c>
      <c r="E28" s="5"/>
      <c r="F28" s="5"/>
      <c r="G28" s="5">
        <f t="shared" si="0"/>
        <v>0</v>
      </c>
      <c r="H28" s="5"/>
      <c r="I28" s="5"/>
      <c r="J28" s="5"/>
      <c r="K28" s="5">
        <f t="shared" si="1"/>
        <v>0</v>
      </c>
      <c r="L28" s="5"/>
      <c r="M28" s="5"/>
      <c r="N28" s="5">
        <f t="shared" si="2"/>
        <v>0</v>
      </c>
    </row>
    <row r="29" spans="4:14" x14ac:dyDescent="0.25">
      <c r="D29" s="5" t="s">
        <v>84</v>
      </c>
      <c r="E29" s="5"/>
      <c r="F29" s="5"/>
      <c r="G29" s="5">
        <f t="shared" si="0"/>
        <v>0</v>
      </c>
      <c r="H29" s="5"/>
      <c r="I29" s="5"/>
      <c r="J29" s="5"/>
      <c r="K29" s="5">
        <f t="shared" si="1"/>
        <v>0</v>
      </c>
      <c r="L29" s="5"/>
      <c r="M29" s="5"/>
      <c r="N29" s="5">
        <f t="shared" si="2"/>
        <v>0</v>
      </c>
    </row>
    <row r="30" spans="4:14" x14ac:dyDescent="0.25">
      <c r="D30" s="5" t="s">
        <v>85</v>
      </c>
      <c r="E30" s="5"/>
      <c r="F30" s="5"/>
      <c r="G30" s="5">
        <f t="shared" si="0"/>
        <v>0</v>
      </c>
      <c r="H30" s="5"/>
      <c r="I30" s="5"/>
      <c r="J30" s="5"/>
      <c r="K30" s="5">
        <f t="shared" si="1"/>
        <v>0</v>
      </c>
      <c r="L30" s="5"/>
      <c r="M30" s="5"/>
      <c r="N30" s="5">
        <f t="shared" si="2"/>
        <v>0</v>
      </c>
    </row>
    <row r="31" spans="4:14" x14ac:dyDescent="0.25">
      <c r="D31" s="5" t="s">
        <v>86</v>
      </c>
      <c r="E31" s="5"/>
      <c r="F31" s="5"/>
      <c r="G31" s="5">
        <f t="shared" si="0"/>
        <v>0</v>
      </c>
      <c r="H31" s="5"/>
      <c r="I31" s="5"/>
      <c r="J31" s="5"/>
      <c r="K31" s="5">
        <f t="shared" si="1"/>
        <v>0</v>
      </c>
      <c r="L31" s="5"/>
      <c r="M31" s="5"/>
      <c r="N31" s="5">
        <f t="shared" si="2"/>
        <v>0</v>
      </c>
    </row>
    <row r="32" spans="4:14" x14ac:dyDescent="0.25">
      <c r="D32" s="5"/>
      <c r="E32" s="5"/>
      <c r="F32" s="5"/>
      <c r="G32" s="5">
        <f t="shared" si="0"/>
        <v>0</v>
      </c>
      <c r="H32" s="5"/>
      <c r="I32" s="5"/>
      <c r="J32" s="5"/>
      <c r="K32" s="5">
        <f t="shared" si="1"/>
        <v>0</v>
      </c>
      <c r="L32" s="5"/>
      <c r="M32" s="5"/>
      <c r="N32" s="5">
        <f t="shared" si="2"/>
        <v>0</v>
      </c>
    </row>
    <row r="33" spans="4:14" x14ac:dyDescent="0.25">
      <c r="D33" s="5"/>
      <c r="E33" s="5"/>
      <c r="F33" s="5"/>
      <c r="G33" s="5">
        <f t="shared" si="0"/>
        <v>0</v>
      </c>
      <c r="H33" s="5"/>
      <c r="I33" s="5"/>
      <c r="J33" s="5"/>
      <c r="K33" s="5">
        <f t="shared" si="1"/>
        <v>0</v>
      </c>
      <c r="L33" s="5"/>
      <c r="M33" s="5"/>
      <c r="N33" s="5">
        <f t="shared" si="2"/>
        <v>0</v>
      </c>
    </row>
    <row r="34" spans="4:14" x14ac:dyDescent="0.25">
      <c r="D34" s="5"/>
      <c r="E34" s="5"/>
      <c r="F34" s="5"/>
      <c r="G34" s="5">
        <f t="shared" si="0"/>
        <v>0</v>
      </c>
      <c r="H34" s="5"/>
      <c r="I34" s="5"/>
      <c r="J34" s="5"/>
      <c r="K34" s="5">
        <f t="shared" si="1"/>
        <v>0</v>
      </c>
      <c r="L34" s="5"/>
      <c r="M34" s="5"/>
      <c r="N34" s="5">
        <f t="shared" si="2"/>
        <v>0</v>
      </c>
    </row>
    <row r="35" spans="4:14" x14ac:dyDescent="0.25">
      <c r="D35" s="5" t="s">
        <v>90</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16" workbookViewId="0">
      <selection activeCell="J9" sqref="J9"/>
    </sheetView>
  </sheetViews>
  <sheetFormatPr defaultRowHeight="15" x14ac:dyDescent="0.25"/>
  <cols>
    <col min="2" max="2" width="24.85546875" customWidth="1"/>
    <col min="3" max="3" width="39.5703125" customWidth="1"/>
    <col min="8" max="8" width="24.85546875" customWidth="1"/>
  </cols>
  <sheetData>
    <row r="1" spans="1:9" x14ac:dyDescent="0.25">
      <c r="A1" s="34"/>
      <c r="B1" s="34"/>
      <c r="C1" s="34"/>
      <c r="D1" s="34"/>
      <c r="E1" s="34"/>
      <c r="F1" s="34"/>
      <c r="G1" s="34"/>
      <c r="H1" s="34"/>
      <c r="I1" s="33"/>
    </row>
    <row r="2" spans="1:9" x14ac:dyDescent="0.25">
      <c r="A2" s="35"/>
      <c r="B2" s="35"/>
      <c r="C2" s="35"/>
      <c r="D2" s="35"/>
      <c r="E2" s="35"/>
      <c r="F2" s="35"/>
      <c r="G2" s="35"/>
      <c r="H2" s="35"/>
      <c r="I2" s="33"/>
    </row>
    <row r="3" spans="1:9" x14ac:dyDescent="0.25">
      <c r="A3" s="35"/>
      <c r="B3" s="184" t="s">
        <v>189</v>
      </c>
      <c r="C3" s="184"/>
      <c r="D3" s="184"/>
      <c r="E3" s="184"/>
      <c r="F3" s="184"/>
      <c r="G3" s="184"/>
      <c r="H3" s="184"/>
      <c r="I3" s="33"/>
    </row>
    <row r="4" spans="1:9" ht="30" x14ac:dyDescent="0.25">
      <c r="A4" s="35"/>
      <c r="B4" s="36" t="s">
        <v>190</v>
      </c>
      <c r="C4" s="36" t="s">
        <v>191</v>
      </c>
      <c r="D4" s="36" t="s">
        <v>92</v>
      </c>
      <c r="E4" s="36" t="s">
        <v>192</v>
      </c>
      <c r="F4" s="36" t="s">
        <v>193</v>
      </c>
      <c r="G4" s="36" t="s">
        <v>194</v>
      </c>
      <c r="H4" s="36" t="s">
        <v>195</v>
      </c>
      <c r="I4" s="33"/>
    </row>
    <row r="5" spans="1:9" x14ac:dyDescent="0.25">
      <c r="A5" s="35"/>
      <c r="B5" s="38" t="s">
        <v>196</v>
      </c>
      <c r="C5" s="44" t="s">
        <v>197</v>
      </c>
      <c r="D5" s="38" t="s">
        <v>167</v>
      </c>
      <c r="E5" s="38">
        <v>142</v>
      </c>
      <c r="F5" s="39">
        <v>213</v>
      </c>
      <c r="G5" s="39">
        <v>4218.3098591549297</v>
      </c>
      <c r="H5" s="40">
        <v>599000</v>
      </c>
      <c r="I5" s="33"/>
    </row>
    <row r="6" spans="1:9" x14ac:dyDescent="0.25">
      <c r="A6" s="35"/>
      <c r="B6" s="38" t="s">
        <v>196</v>
      </c>
      <c r="C6" s="44" t="s">
        <v>197</v>
      </c>
      <c r="D6" s="38" t="s">
        <v>198</v>
      </c>
      <c r="E6" s="38">
        <v>232</v>
      </c>
      <c r="F6" s="39">
        <v>348</v>
      </c>
      <c r="G6" s="39">
        <v>4219.8275862068967</v>
      </c>
      <c r="H6" s="40">
        <v>979000</v>
      </c>
      <c r="I6" s="33"/>
    </row>
    <row r="7" spans="1:9" x14ac:dyDescent="0.25">
      <c r="A7" s="35"/>
      <c r="B7" s="38" t="s">
        <v>196</v>
      </c>
      <c r="C7" s="44" t="s">
        <v>197</v>
      </c>
      <c r="D7" s="38" t="s">
        <v>198</v>
      </c>
      <c r="E7" s="38">
        <v>387</v>
      </c>
      <c r="F7" s="39">
        <v>580.5</v>
      </c>
      <c r="G7" s="39">
        <v>4658.9147286821708</v>
      </c>
      <c r="H7" s="40">
        <v>1803000</v>
      </c>
      <c r="I7" s="33"/>
    </row>
    <row r="8" spans="1:9" x14ac:dyDescent="0.25">
      <c r="A8" s="35"/>
      <c r="B8" s="38" t="s">
        <v>199</v>
      </c>
      <c r="C8" s="44" t="s">
        <v>197</v>
      </c>
      <c r="D8" s="38" t="s">
        <v>198</v>
      </c>
      <c r="E8" s="39">
        <v>217.33333333333334</v>
      </c>
      <c r="F8" s="39">
        <v>326</v>
      </c>
      <c r="G8" s="39">
        <v>5171.7791411042945</v>
      </c>
      <c r="H8" s="40">
        <v>1124000</v>
      </c>
      <c r="I8" s="33"/>
    </row>
    <row r="9" spans="1:9" x14ac:dyDescent="0.25">
      <c r="A9" s="35"/>
      <c r="B9" s="38" t="s">
        <v>199</v>
      </c>
      <c r="C9" s="44" t="s">
        <v>197</v>
      </c>
      <c r="D9" s="38" t="s">
        <v>198</v>
      </c>
      <c r="E9" s="39">
        <v>310</v>
      </c>
      <c r="F9" s="39">
        <v>465</v>
      </c>
      <c r="G9" s="39">
        <v>5174.1935483870966</v>
      </c>
      <c r="H9" s="40">
        <v>1604000</v>
      </c>
      <c r="I9" s="33"/>
    </row>
    <row r="10" spans="1:9" x14ac:dyDescent="0.25">
      <c r="A10" s="35"/>
      <c r="B10" s="38" t="s">
        <v>199</v>
      </c>
      <c r="C10" s="44" t="s">
        <v>197</v>
      </c>
      <c r="D10" s="38" t="s">
        <v>167</v>
      </c>
      <c r="E10" s="39">
        <v>151.33333333333334</v>
      </c>
      <c r="F10" s="39">
        <v>227</v>
      </c>
      <c r="G10" s="39">
        <v>5174.0088105726873</v>
      </c>
      <c r="H10" s="40">
        <v>783000</v>
      </c>
      <c r="I10" s="33"/>
    </row>
    <row r="11" spans="1:9" x14ac:dyDescent="0.25">
      <c r="A11" s="35"/>
      <c r="B11" s="38" t="s">
        <v>199</v>
      </c>
      <c r="C11" s="44" t="s">
        <v>197</v>
      </c>
      <c r="D11" s="38" t="s">
        <v>200</v>
      </c>
      <c r="E11" s="39">
        <v>300.66666666666669</v>
      </c>
      <c r="F11" s="39">
        <v>451</v>
      </c>
      <c r="G11" s="39">
        <v>5171.8403547671833</v>
      </c>
      <c r="H11" s="40">
        <v>1555000</v>
      </c>
      <c r="I11" s="33"/>
    </row>
    <row r="12" spans="1:9" x14ac:dyDescent="0.25">
      <c r="A12" s="35"/>
      <c r="B12" s="38" t="s">
        <v>199</v>
      </c>
      <c r="C12" s="44" t="s">
        <v>197</v>
      </c>
      <c r="D12" s="38" t="s">
        <v>200</v>
      </c>
      <c r="E12" s="39">
        <v>343.33333333333331</v>
      </c>
      <c r="F12" s="39">
        <v>515</v>
      </c>
      <c r="G12" s="39">
        <v>5172.8155339805826</v>
      </c>
      <c r="H12" s="40">
        <v>1776000</v>
      </c>
      <c r="I12" s="33"/>
    </row>
    <row r="13" spans="1:9" x14ac:dyDescent="0.25">
      <c r="A13" s="35"/>
      <c r="B13" s="41" t="s">
        <v>201</v>
      </c>
      <c r="C13" s="38"/>
      <c r="D13" s="38"/>
      <c r="E13" s="38"/>
      <c r="F13" s="38"/>
      <c r="G13" s="42">
        <v>4870.2111953569802</v>
      </c>
      <c r="H13" s="38"/>
      <c r="I13" s="33"/>
    </row>
    <row r="14" spans="1:9" x14ac:dyDescent="0.25">
      <c r="A14" s="34"/>
      <c r="B14" s="41" t="s">
        <v>202</v>
      </c>
      <c r="C14" s="38"/>
      <c r="D14" s="38"/>
      <c r="E14" s="38"/>
      <c r="F14" s="43"/>
      <c r="G14" s="41">
        <v>4900</v>
      </c>
      <c r="H14" s="41"/>
      <c r="I14" s="37"/>
    </row>
    <row r="15" spans="1:9" x14ac:dyDescent="0.25">
      <c r="A15" s="33"/>
      <c r="B15" s="34"/>
      <c r="C15" s="34"/>
      <c r="D15" s="34"/>
      <c r="E15" s="34"/>
      <c r="F15" s="33"/>
      <c r="G15" s="33"/>
      <c r="H15" s="33"/>
      <c r="I15" s="33"/>
    </row>
    <row r="16" spans="1:9" x14ac:dyDescent="0.25">
      <c r="A16" s="33"/>
      <c r="B16" s="34"/>
      <c r="C16" s="34"/>
      <c r="D16" s="34"/>
      <c r="E16" s="34"/>
      <c r="F16" s="33"/>
      <c r="G16" s="33"/>
      <c r="H16" s="33"/>
      <c r="I16" s="33"/>
    </row>
    <row r="17" spans="2:5" x14ac:dyDescent="0.25">
      <c r="B17" s="34"/>
      <c r="C17" s="34"/>
      <c r="D17" s="34"/>
      <c r="E17" s="34"/>
    </row>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9" sqref="C9"/>
    </sheetView>
  </sheetViews>
  <sheetFormatPr defaultColWidth="9.140625"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16384" width="9.140625" style="13"/>
  </cols>
  <sheetData>
    <row r="2" spans="1:13" x14ac:dyDescent="0.25">
      <c r="A2" s="12" t="s">
        <v>117</v>
      </c>
      <c r="B2" s="12" t="s">
        <v>118</v>
      </c>
      <c r="C2" s="12" t="s">
        <v>119</v>
      </c>
      <c r="D2" s="179" t="s">
        <v>120</v>
      </c>
      <c r="E2" s="179"/>
    </row>
    <row r="3" spans="1:13" x14ac:dyDescent="0.25">
      <c r="A3" s="14">
        <v>0</v>
      </c>
      <c r="B3" s="14">
        <v>0</v>
      </c>
      <c r="C3" s="14">
        <v>0</v>
      </c>
      <c r="D3" s="180">
        <v>7</v>
      </c>
      <c r="E3" s="180"/>
    </row>
    <row r="5" spans="1:13" x14ac:dyDescent="0.25">
      <c r="A5" s="13" t="s">
        <v>104</v>
      </c>
      <c r="B5" s="15" t="s">
        <v>121</v>
      </c>
      <c r="C5" s="15">
        <f>D3</f>
        <v>7</v>
      </c>
      <c r="D5" s="16"/>
    </row>
    <row r="6" spans="1:13" x14ac:dyDescent="0.25">
      <c r="A6" s="13" t="s">
        <v>105</v>
      </c>
      <c r="B6" s="17">
        <v>10</v>
      </c>
      <c r="C6" s="18">
        <v>10</v>
      </c>
      <c r="D6" s="19">
        <f>((100/B6)*C6)/100</f>
        <v>1</v>
      </c>
    </row>
    <row r="7" spans="1:13" x14ac:dyDescent="0.25">
      <c r="A7" s="13" t="s">
        <v>106</v>
      </c>
      <c r="B7" s="17">
        <v>8</v>
      </c>
      <c r="C7" s="18">
        <v>8</v>
      </c>
      <c r="D7" s="19">
        <f t="shared" ref="D7:D12" si="0">((100/B7)*C7)/100</f>
        <v>1</v>
      </c>
      <c r="F7" s="181" t="s">
        <v>122</v>
      </c>
      <c r="G7" s="181"/>
      <c r="H7" s="20" t="s">
        <v>123</v>
      </c>
      <c r="J7" s="21"/>
    </row>
    <row r="8" spans="1:13" x14ac:dyDescent="0.25">
      <c r="A8" s="13" t="s">
        <v>111</v>
      </c>
      <c r="B8" s="17">
        <f>C5</f>
        <v>7</v>
      </c>
      <c r="C8" s="18">
        <v>3</v>
      </c>
      <c r="D8" s="19">
        <f t="shared" si="0"/>
        <v>0.4285714285714286</v>
      </c>
      <c r="F8" s="178" t="s">
        <v>124</v>
      </c>
      <c r="G8" s="178"/>
      <c r="H8" s="17" t="s">
        <v>125</v>
      </c>
    </row>
    <row r="9" spans="1:13" x14ac:dyDescent="0.25">
      <c r="A9" s="13" t="s">
        <v>113</v>
      </c>
      <c r="B9" s="17">
        <f>C5</f>
        <v>7</v>
      </c>
      <c r="C9" s="18">
        <v>0</v>
      </c>
      <c r="D9" s="19">
        <f t="shared" si="0"/>
        <v>0</v>
      </c>
      <c r="F9" s="178" t="s">
        <v>126</v>
      </c>
      <c r="G9" s="178"/>
      <c r="H9" s="17" t="s">
        <v>127</v>
      </c>
    </row>
    <row r="10" spans="1:13" x14ac:dyDescent="0.25">
      <c r="A10" s="13" t="s">
        <v>35</v>
      </c>
      <c r="B10" s="17">
        <f>C5</f>
        <v>7</v>
      </c>
      <c r="C10" s="18">
        <v>0</v>
      </c>
      <c r="D10" s="19">
        <f t="shared" si="0"/>
        <v>0</v>
      </c>
      <c r="F10" s="178" t="s">
        <v>128</v>
      </c>
      <c r="G10" s="178"/>
      <c r="H10" s="17" t="s">
        <v>129</v>
      </c>
    </row>
    <row r="11" spans="1:13" x14ac:dyDescent="0.25">
      <c r="A11" s="22" t="s">
        <v>109</v>
      </c>
      <c r="B11" s="17">
        <f>C5</f>
        <v>7</v>
      </c>
      <c r="C11" s="18">
        <v>0</v>
      </c>
      <c r="D11" s="19">
        <f t="shared" si="0"/>
        <v>0</v>
      </c>
      <c r="F11" s="178" t="s">
        <v>130</v>
      </c>
      <c r="G11" s="178"/>
      <c r="H11" s="17" t="s">
        <v>131</v>
      </c>
    </row>
    <row r="12" spans="1:13" x14ac:dyDescent="0.25">
      <c r="A12" s="13" t="s">
        <v>36</v>
      </c>
      <c r="B12" s="17">
        <f>C5</f>
        <v>7</v>
      </c>
      <c r="C12" s="18">
        <v>0</v>
      </c>
      <c r="D12" s="19">
        <f t="shared" si="0"/>
        <v>0</v>
      </c>
      <c r="F12" s="178" t="s">
        <v>132</v>
      </c>
      <c r="G12" s="178"/>
      <c r="H12" s="17" t="s">
        <v>133</v>
      </c>
    </row>
    <row r="13" spans="1:13" ht="31.5" customHeight="1" x14ac:dyDescent="0.25">
      <c r="F13" s="178" t="s">
        <v>134</v>
      </c>
      <c r="G13" s="178"/>
      <c r="H13" s="17" t="s">
        <v>135</v>
      </c>
    </row>
    <row r="14" spans="1:13" hidden="1" x14ac:dyDescent="0.25">
      <c r="A14" s="12"/>
      <c r="B14" s="12" t="s">
        <v>110</v>
      </c>
      <c r="C14" s="12" t="s">
        <v>114</v>
      </c>
      <c r="G14" s="12" t="s">
        <v>105</v>
      </c>
      <c r="H14" s="12" t="s">
        <v>107</v>
      </c>
      <c r="I14" s="12" t="s">
        <v>108</v>
      </c>
      <c r="J14" s="12" t="s">
        <v>32</v>
      </c>
      <c r="K14" s="12" t="s">
        <v>35</v>
      </c>
      <c r="L14" s="12" t="s">
        <v>109</v>
      </c>
      <c r="M14" s="12" t="s">
        <v>36</v>
      </c>
    </row>
    <row r="15" spans="1:13" hidden="1" x14ac:dyDescent="0.25">
      <c r="A15" s="12" t="s">
        <v>30</v>
      </c>
      <c r="B15" s="12">
        <f>G15</f>
        <v>10</v>
      </c>
      <c r="C15" s="12">
        <f>G16</f>
        <v>30</v>
      </c>
      <c r="E15" s="179" t="s">
        <v>110</v>
      </c>
      <c r="F15" s="179"/>
      <c r="G15" s="23">
        <f>C6</f>
        <v>10</v>
      </c>
      <c r="H15" s="23">
        <f>40/B7*C7</f>
        <v>40</v>
      </c>
      <c r="I15" s="23">
        <f>15/B8*C8</f>
        <v>6.4285714285714288</v>
      </c>
      <c r="J15" s="23">
        <f>10/B9*C9</f>
        <v>0</v>
      </c>
      <c r="K15" s="23">
        <f>10/B10*C10</f>
        <v>0</v>
      </c>
      <c r="L15" s="23">
        <f>5/B11*C11</f>
        <v>0</v>
      </c>
      <c r="M15" s="23">
        <f>5/B12*C12</f>
        <v>0</v>
      </c>
    </row>
    <row r="16" spans="1:13" hidden="1" x14ac:dyDescent="0.25">
      <c r="A16" s="12" t="s">
        <v>31</v>
      </c>
      <c r="B16" s="12">
        <f>H15</f>
        <v>40</v>
      </c>
      <c r="C16" s="12">
        <f>H16</f>
        <v>30</v>
      </c>
      <c r="E16" s="179" t="s">
        <v>112</v>
      </c>
      <c r="F16" s="179"/>
      <c r="G16" s="12">
        <f>G15+20</f>
        <v>30</v>
      </c>
      <c r="H16" s="12">
        <f>30/B7*C7</f>
        <v>30</v>
      </c>
      <c r="I16" s="12">
        <f>15/B8*C8</f>
        <v>6.4285714285714288</v>
      </c>
      <c r="J16" s="12">
        <f>10/B9*C9</f>
        <v>0</v>
      </c>
      <c r="K16" s="12">
        <f>5/B10*C10</f>
        <v>0</v>
      </c>
      <c r="L16" s="12">
        <f>5/B11*C11</f>
        <v>0</v>
      </c>
      <c r="M16" s="12">
        <f>5/B12*C12</f>
        <v>0</v>
      </c>
    </row>
    <row r="17" spans="1:8" hidden="1" x14ac:dyDescent="0.25">
      <c r="A17" s="12" t="s">
        <v>108</v>
      </c>
      <c r="B17" s="12">
        <f>I15</f>
        <v>6.4285714285714288</v>
      </c>
      <c r="C17" s="12">
        <f>I16</f>
        <v>6.4285714285714288</v>
      </c>
    </row>
    <row r="18" spans="1:8" ht="29.25" hidden="1" customHeight="1" x14ac:dyDescent="0.25">
      <c r="A18" s="12" t="s">
        <v>32</v>
      </c>
      <c r="B18" s="12">
        <f>J15</f>
        <v>0</v>
      </c>
      <c r="C18" s="12">
        <f>J16</f>
        <v>0</v>
      </c>
    </row>
    <row r="19" spans="1:8" hidden="1" x14ac:dyDescent="0.25">
      <c r="A19" s="12" t="s">
        <v>35</v>
      </c>
      <c r="B19" s="12">
        <f>K15</f>
        <v>0</v>
      </c>
      <c r="C19" s="12">
        <f>K16</f>
        <v>0</v>
      </c>
    </row>
    <row r="20" spans="1:8" hidden="1" x14ac:dyDescent="0.25">
      <c r="A20" s="24" t="s">
        <v>109</v>
      </c>
      <c r="B20" s="12">
        <f>L15</f>
        <v>0</v>
      </c>
      <c r="C20" s="12">
        <f>L16</f>
        <v>0</v>
      </c>
    </row>
    <row r="21" spans="1:8" hidden="1" x14ac:dyDescent="0.25">
      <c r="A21" s="12" t="s">
        <v>36</v>
      </c>
      <c r="B21" s="12">
        <f>M15</f>
        <v>0</v>
      </c>
      <c r="C21" s="12">
        <f>M16</f>
        <v>0</v>
      </c>
    </row>
    <row r="22" spans="1:8" x14ac:dyDescent="0.25">
      <c r="A22" s="12" t="s">
        <v>115</v>
      </c>
      <c r="B22" s="25">
        <f>(B15+B16+B17+B18+B19+B20+B21)/100</f>
        <v>0.56428571428571428</v>
      </c>
      <c r="C22" s="25">
        <f>(C15+C16+C17+C18+C19+C20+C21)/100</f>
        <v>0.66428571428571426</v>
      </c>
      <c r="F22" s="178" t="s">
        <v>136</v>
      </c>
      <c r="G22" s="178"/>
      <c r="H22" s="17" t="s">
        <v>127</v>
      </c>
    </row>
    <row r="23" spans="1:8" x14ac:dyDescent="0.25">
      <c r="F23" s="178" t="s">
        <v>137</v>
      </c>
      <c r="G23" s="178"/>
      <c r="H23" s="17" t="s">
        <v>138</v>
      </c>
    </row>
    <row r="24" spans="1:8" x14ac:dyDescent="0.25">
      <c r="A24" s="13" t="s">
        <v>139</v>
      </c>
      <c r="B24" s="26">
        <v>0.01</v>
      </c>
      <c r="C24" s="26">
        <v>0.02</v>
      </c>
      <c r="F24" s="178" t="s">
        <v>140</v>
      </c>
      <c r="G24" s="178"/>
      <c r="H24" s="17" t="s">
        <v>141</v>
      </c>
    </row>
    <row r="25" spans="1:8" x14ac:dyDescent="0.25">
      <c r="A25" s="13" t="s">
        <v>142</v>
      </c>
      <c r="B25" s="26">
        <v>0.01</v>
      </c>
      <c r="C25" s="26">
        <v>0.03</v>
      </c>
    </row>
    <row r="26" spans="1:8" x14ac:dyDescent="0.25">
      <c r="A26" s="13" t="s">
        <v>143</v>
      </c>
      <c r="B26" s="26">
        <v>0.03</v>
      </c>
      <c r="C26" s="26">
        <v>0.08</v>
      </c>
    </row>
    <row r="27" spans="1:8" x14ac:dyDescent="0.25">
      <c r="A27" s="13" t="s">
        <v>144</v>
      </c>
      <c r="B27" s="26">
        <v>0.05</v>
      </c>
      <c r="C27" s="26">
        <v>0.15</v>
      </c>
    </row>
    <row r="28" spans="1:8" x14ac:dyDescent="0.25">
      <c r="A28" s="13" t="s">
        <v>145</v>
      </c>
      <c r="B28" s="26">
        <v>7.0000000000000007E-2</v>
      </c>
      <c r="C28" s="26">
        <v>0.2</v>
      </c>
    </row>
    <row r="29" spans="1:8" x14ac:dyDescent="0.25">
      <c r="A29" s="13" t="s">
        <v>146</v>
      </c>
      <c r="B29" s="26">
        <v>0.1</v>
      </c>
      <c r="C29" s="26">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9" sqref="C9"/>
    </sheetView>
  </sheetViews>
  <sheetFormatPr defaultColWidth="9.140625"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16384" width="9.140625" style="13"/>
  </cols>
  <sheetData>
    <row r="2" spans="1:13" x14ac:dyDescent="0.25">
      <c r="A2" s="12" t="s">
        <v>117</v>
      </c>
      <c r="B2" s="12" t="s">
        <v>118</v>
      </c>
      <c r="C2" s="12" t="s">
        <v>119</v>
      </c>
      <c r="D2" s="179" t="s">
        <v>120</v>
      </c>
      <c r="E2" s="179"/>
    </row>
    <row r="3" spans="1:13" x14ac:dyDescent="0.25">
      <c r="A3" s="14">
        <v>0</v>
      </c>
      <c r="B3" s="14">
        <v>0</v>
      </c>
      <c r="C3" s="14">
        <v>0</v>
      </c>
      <c r="D3" s="180">
        <v>7</v>
      </c>
      <c r="E3" s="180"/>
    </row>
    <row r="5" spans="1:13" x14ac:dyDescent="0.25">
      <c r="A5" s="13" t="s">
        <v>104</v>
      </c>
      <c r="B5" s="15" t="s">
        <v>121</v>
      </c>
      <c r="C5" s="15">
        <f>D3</f>
        <v>7</v>
      </c>
      <c r="D5" s="16"/>
    </row>
    <row r="6" spans="1:13" x14ac:dyDescent="0.25">
      <c r="A6" s="13" t="s">
        <v>105</v>
      </c>
      <c r="B6" s="17">
        <v>10</v>
      </c>
      <c r="C6" s="18">
        <v>10</v>
      </c>
      <c r="D6" s="19">
        <f>((100/B6)*C6)/100</f>
        <v>1</v>
      </c>
    </row>
    <row r="7" spans="1:13" x14ac:dyDescent="0.25">
      <c r="A7" s="13" t="s">
        <v>106</v>
      </c>
      <c r="B7" s="17">
        <v>8</v>
      </c>
      <c r="C7" s="18">
        <v>4</v>
      </c>
      <c r="D7" s="19">
        <f t="shared" ref="D7:D12" si="0">((100/B7)*C7)/100</f>
        <v>0.5</v>
      </c>
      <c r="F7" s="181" t="s">
        <v>122</v>
      </c>
      <c r="G7" s="181"/>
      <c r="H7" s="20" t="s">
        <v>123</v>
      </c>
      <c r="J7" s="21"/>
    </row>
    <row r="8" spans="1:13" x14ac:dyDescent="0.25">
      <c r="A8" s="13" t="s">
        <v>111</v>
      </c>
      <c r="B8" s="17">
        <f>C5</f>
        <v>7</v>
      </c>
      <c r="C8" s="18">
        <v>1</v>
      </c>
      <c r="D8" s="19">
        <f t="shared" si="0"/>
        <v>0.14285714285714288</v>
      </c>
      <c r="F8" s="178" t="s">
        <v>124</v>
      </c>
      <c r="G8" s="178"/>
      <c r="H8" s="17" t="s">
        <v>125</v>
      </c>
    </row>
    <row r="9" spans="1:13" x14ac:dyDescent="0.25">
      <c r="A9" s="13" t="s">
        <v>113</v>
      </c>
      <c r="B9" s="17">
        <f>C5</f>
        <v>7</v>
      </c>
      <c r="C9" s="18">
        <v>0</v>
      </c>
      <c r="D9" s="19">
        <f t="shared" si="0"/>
        <v>0</v>
      </c>
      <c r="F9" s="178" t="s">
        <v>126</v>
      </c>
      <c r="G9" s="178"/>
      <c r="H9" s="17" t="s">
        <v>127</v>
      </c>
    </row>
    <row r="10" spans="1:13" x14ac:dyDescent="0.25">
      <c r="A10" s="13" t="s">
        <v>35</v>
      </c>
      <c r="B10" s="17">
        <f>C5</f>
        <v>7</v>
      </c>
      <c r="C10" s="18">
        <v>0</v>
      </c>
      <c r="D10" s="19">
        <f t="shared" si="0"/>
        <v>0</v>
      </c>
      <c r="F10" s="178" t="s">
        <v>128</v>
      </c>
      <c r="G10" s="178"/>
      <c r="H10" s="17" t="s">
        <v>129</v>
      </c>
    </row>
    <row r="11" spans="1:13" x14ac:dyDescent="0.25">
      <c r="A11" s="22" t="s">
        <v>109</v>
      </c>
      <c r="B11" s="17">
        <f>C5</f>
        <v>7</v>
      </c>
      <c r="C11" s="18">
        <v>0</v>
      </c>
      <c r="D11" s="19">
        <f t="shared" si="0"/>
        <v>0</v>
      </c>
      <c r="F11" s="178" t="s">
        <v>130</v>
      </c>
      <c r="G11" s="178"/>
      <c r="H11" s="17" t="s">
        <v>131</v>
      </c>
    </row>
    <row r="12" spans="1:13" x14ac:dyDescent="0.25">
      <c r="A12" s="13" t="s">
        <v>36</v>
      </c>
      <c r="B12" s="17">
        <f>C5</f>
        <v>7</v>
      </c>
      <c r="C12" s="18">
        <v>0</v>
      </c>
      <c r="D12" s="19">
        <f t="shared" si="0"/>
        <v>0</v>
      </c>
      <c r="F12" s="178" t="s">
        <v>132</v>
      </c>
      <c r="G12" s="178"/>
      <c r="H12" s="17" t="s">
        <v>133</v>
      </c>
    </row>
    <row r="13" spans="1:13" ht="31.5" customHeight="1" x14ac:dyDescent="0.25">
      <c r="F13" s="178" t="s">
        <v>134</v>
      </c>
      <c r="G13" s="178"/>
      <c r="H13" s="17" t="s">
        <v>135</v>
      </c>
    </row>
    <row r="14" spans="1:13" hidden="1" x14ac:dyDescent="0.25">
      <c r="A14" s="12"/>
      <c r="B14" s="12" t="s">
        <v>110</v>
      </c>
      <c r="C14" s="12" t="s">
        <v>114</v>
      </c>
      <c r="G14" s="12" t="s">
        <v>105</v>
      </c>
      <c r="H14" s="12" t="s">
        <v>107</v>
      </c>
      <c r="I14" s="12" t="s">
        <v>108</v>
      </c>
      <c r="J14" s="12" t="s">
        <v>32</v>
      </c>
      <c r="K14" s="12" t="s">
        <v>35</v>
      </c>
      <c r="L14" s="12" t="s">
        <v>109</v>
      </c>
      <c r="M14" s="12" t="s">
        <v>36</v>
      </c>
    </row>
    <row r="15" spans="1:13" hidden="1" x14ac:dyDescent="0.25">
      <c r="A15" s="12" t="s">
        <v>30</v>
      </c>
      <c r="B15" s="12">
        <f>G15</f>
        <v>10</v>
      </c>
      <c r="C15" s="12">
        <f>G16</f>
        <v>30</v>
      </c>
      <c r="E15" s="179" t="s">
        <v>110</v>
      </c>
      <c r="F15" s="179"/>
      <c r="G15" s="23">
        <f>C6</f>
        <v>10</v>
      </c>
      <c r="H15" s="23">
        <f>40/B7*C7</f>
        <v>20</v>
      </c>
      <c r="I15" s="23">
        <f>15/B8*C8</f>
        <v>2.1428571428571428</v>
      </c>
      <c r="J15" s="23">
        <f>10/B9*C9</f>
        <v>0</v>
      </c>
      <c r="K15" s="23">
        <f>10/B10*C10</f>
        <v>0</v>
      </c>
      <c r="L15" s="23">
        <f>5/B11*C11</f>
        <v>0</v>
      </c>
      <c r="M15" s="23">
        <f>5/B12*C12</f>
        <v>0</v>
      </c>
    </row>
    <row r="16" spans="1:13" hidden="1" x14ac:dyDescent="0.25">
      <c r="A16" s="12" t="s">
        <v>31</v>
      </c>
      <c r="B16" s="12">
        <f>H15</f>
        <v>20</v>
      </c>
      <c r="C16" s="12">
        <f>H16</f>
        <v>15</v>
      </c>
      <c r="E16" s="179" t="s">
        <v>112</v>
      </c>
      <c r="F16" s="179"/>
      <c r="G16" s="12">
        <f>G15+20</f>
        <v>30</v>
      </c>
      <c r="H16" s="12">
        <f>30/B7*C7</f>
        <v>15</v>
      </c>
      <c r="I16" s="12">
        <f>15/B8*C8</f>
        <v>2.1428571428571428</v>
      </c>
      <c r="J16" s="12">
        <f>10/B9*C9</f>
        <v>0</v>
      </c>
      <c r="K16" s="12">
        <f>5/B10*C10</f>
        <v>0</v>
      </c>
      <c r="L16" s="12">
        <f>5/B11*C11</f>
        <v>0</v>
      </c>
      <c r="M16" s="12">
        <f>5/B12*C12</f>
        <v>0</v>
      </c>
    </row>
    <row r="17" spans="1:8" hidden="1" x14ac:dyDescent="0.25">
      <c r="A17" s="12" t="s">
        <v>108</v>
      </c>
      <c r="B17" s="12">
        <f>I15</f>
        <v>2.1428571428571428</v>
      </c>
      <c r="C17" s="12">
        <f>I16</f>
        <v>2.1428571428571428</v>
      </c>
    </row>
    <row r="18" spans="1:8" ht="29.25" hidden="1" customHeight="1" x14ac:dyDescent="0.25">
      <c r="A18" s="12" t="s">
        <v>32</v>
      </c>
      <c r="B18" s="12">
        <f>J15</f>
        <v>0</v>
      </c>
      <c r="C18" s="12">
        <f>J16</f>
        <v>0</v>
      </c>
    </row>
    <row r="19" spans="1:8" hidden="1" x14ac:dyDescent="0.25">
      <c r="A19" s="12" t="s">
        <v>35</v>
      </c>
      <c r="B19" s="12">
        <f>K15</f>
        <v>0</v>
      </c>
      <c r="C19" s="12">
        <f>K16</f>
        <v>0</v>
      </c>
    </row>
    <row r="20" spans="1:8" hidden="1" x14ac:dyDescent="0.25">
      <c r="A20" s="24" t="s">
        <v>109</v>
      </c>
      <c r="B20" s="12">
        <f>L15</f>
        <v>0</v>
      </c>
      <c r="C20" s="12">
        <f>L16</f>
        <v>0</v>
      </c>
    </row>
    <row r="21" spans="1:8" hidden="1" x14ac:dyDescent="0.25">
      <c r="A21" s="12" t="s">
        <v>36</v>
      </c>
      <c r="B21" s="12">
        <f>M15</f>
        <v>0</v>
      </c>
      <c r="C21" s="12">
        <f>M16</f>
        <v>0</v>
      </c>
    </row>
    <row r="22" spans="1:8" x14ac:dyDescent="0.25">
      <c r="A22" s="12" t="s">
        <v>115</v>
      </c>
      <c r="B22" s="25">
        <f>(B15+B16+B17+B18+B19+B20+B21)/100</f>
        <v>0.32142857142857145</v>
      </c>
      <c r="C22" s="25">
        <f>(C15+C16+C17+C18+C19+C20+C21)/100</f>
        <v>0.47142857142857147</v>
      </c>
      <c r="F22" s="178" t="s">
        <v>136</v>
      </c>
      <c r="G22" s="178"/>
      <c r="H22" s="17" t="s">
        <v>127</v>
      </c>
    </row>
    <row r="23" spans="1:8" x14ac:dyDescent="0.25">
      <c r="F23" s="178" t="s">
        <v>137</v>
      </c>
      <c r="G23" s="178"/>
      <c r="H23" s="17" t="s">
        <v>138</v>
      </c>
    </row>
    <row r="24" spans="1:8" x14ac:dyDescent="0.25">
      <c r="A24" s="13" t="s">
        <v>139</v>
      </c>
      <c r="B24" s="26">
        <v>0.01</v>
      </c>
      <c r="C24" s="26">
        <v>0.02</v>
      </c>
      <c r="F24" s="178" t="s">
        <v>140</v>
      </c>
      <c r="G24" s="178"/>
      <c r="H24" s="17" t="s">
        <v>141</v>
      </c>
    </row>
    <row r="25" spans="1:8" x14ac:dyDescent="0.25">
      <c r="A25" s="13" t="s">
        <v>142</v>
      </c>
      <c r="B25" s="26">
        <v>0.01</v>
      </c>
      <c r="C25" s="26">
        <v>0.03</v>
      </c>
    </row>
    <row r="26" spans="1:8" x14ac:dyDescent="0.25">
      <c r="A26" s="13" t="s">
        <v>143</v>
      </c>
      <c r="B26" s="26">
        <v>0.03</v>
      </c>
      <c r="C26" s="26">
        <v>0.08</v>
      </c>
    </row>
    <row r="27" spans="1:8" x14ac:dyDescent="0.25">
      <c r="A27" s="13" t="s">
        <v>144</v>
      </c>
      <c r="B27" s="26">
        <v>0.05</v>
      </c>
      <c r="C27" s="26">
        <v>0.15</v>
      </c>
    </row>
    <row r="28" spans="1:8" x14ac:dyDescent="0.25">
      <c r="A28" s="13" t="s">
        <v>145</v>
      </c>
      <c r="B28" s="26">
        <v>7.0000000000000007E-2</v>
      </c>
      <c r="C28" s="26">
        <v>0.2</v>
      </c>
    </row>
    <row r="29" spans="1:8" x14ac:dyDescent="0.25">
      <c r="A29" s="13" t="s">
        <v>146</v>
      </c>
      <c r="B29" s="26">
        <v>0.1</v>
      </c>
      <c r="C29" s="26">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F29" sqref="F29"/>
    </sheetView>
  </sheetViews>
  <sheetFormatPr defaultColWidth="9.140625"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16384" width="9.140625" style="13"/>
  </cols>
  <sheetData>
    <row r="2" spans="1:13" x14ac:dyDescent="0.25">
      <c r="A2" s="12" t="s">
        <v>117</v>
      </c>
      <c r="B2" s="12" t="s">
        <v>118</v>
      </c>
      <c r="C2" s="12" t="s">
        <v>119</v>
      </c>
      <c r="D2" s="179" t="s">
        <v>120</v>
      </c>
      <c r="E2" s="179"/>
    </row>
    <row r="3" spans="1:13" x14ac:dyDescent="0.25">
      <c r="A3" s="14">
        <v>0</v>
      </c>
      <c r="B3" s="14">
        <v>0</v>
      </c>
      <c r="C3" s="14">
        <v>0</v>
      </c>
      <c r="D3" s="180">
        <v>7</v>
      </c>
      <c r="E3" s="180"/>
    </row>
    <row r="5" spans="1:13" x14ac:dyDescent="0.25">
      <c r="A5" s="13" t="s">
        <v>104</v>
      </c>
      <c r="B5" s="15" t="s">
        <v>121</v>
      </c>
      <c r="C5" s="15">
        <f>D3</f>
        <v>7</v>
      </c>
      <c r="D5" s="16"/>
    </row>
    <row r="6" spans="1:13" x14ac:dyDescent="0.25">
      <c r="A6" s="13" t="s">
        <v>105</v>
      </c>
      <c r="B6" s="17">
        <v>10</v>
      </c>
      <c r="C6" s="18">
        <v>10</v>
      </c>
      <c r="D6" s="19">
        <f>((100/B6)*C6)/100</f>
        <v>1</v>
      </c>
    </row>
    <row r="7" spans="1:13" x14ac:dyDescent="0.25">
      <c r="A7" s="13" t="s">
        <v>106</v>
      </c>
      <c r="B7" s="17">
        <v>8</v>
      </c>
      <c r="C7" s="18">
        <v>6</v>
      </c>
      <c r="D7" s="19">
        <f t="shared" ref="D7:D12" si="0">((100/B7)*C7)/100</f>
        <v>0.75</v>
      </c>
      <c r="F7" s="181" t="s">
        <v>122</v>
      </c>
      <c r="G7" s="181"/>
      <c r="H7" s="20" t="s">
        <v>123</v>
      </c>
      <c r="J7" s="21"/>
    </row>
    <row r="8" spans="1:13" x14ac:dyDescent="0.25">
      <c r="A8" s="13" t="s">
        <v>111</v>
      </c>
      <c r="B8" s="17">
        <f>C5</f>
        <v>7</v>
      </c>
      <c r="C8" s="18">
        <v>2</v>
      </c>
      <c r="D8" s="19">
        <f t="shared" si="0"/>
        <v>0.28571428571428575</v>
      </c>
      <c r="F8" s="178" t="s">
        <v>124</v>
      </c>
      <c r="G8" s="178"/>
      <c r="H8" s="17" t="s">
        <v>125</v>
      </c>
    </row>
    <row r="9" spans="1:13" x14ac:dyDescent="0.25">
      <c r="A9" s="13" t="s">
        <v>113</v>
      </c>
      <c r="B9" s="17">
        <f>C5</f>
        <v>7</v>
      </c>
      <c r="C9" s="18">
        <v>0</v>
      </c>
      <c r="D9" s="19">
        <f t="shared" si="0"/>
        <v>0</v>
      </c>
      <c r="F9" s="178" t="s">
        <v>126</v>
      </c>
      <c r="G9" s="178"/>
      <c r="H9" s="17" t="s">
        <v>127</v>
      </c>
    </row>
    <row r="10" spans="1:13" x14ac:dyDescent="0.25">
      <c r="A10" s="13" t="s">
        <v>35</v>
      </c>
      <c r="B10" s="17">
        <f>C5</f>
        <v>7</v>
      </c>
      <c r="C10" s="18">
        <v>0</v>
      </c>
      <c r="D10" s="19">
        <f t="shared" si="0"/>
        <v>0</v>
      </c>
      <c r="F10" s="178" t="s">
        <v>128</v>
      </c>
      <c r="G10" s="178"/>
      <c r="H10" s="17" t="s">
        <v>129</v>
      </c>
    </row>
    <row r="11" spans="1:13" x14ac:dyDescent="0.25">
      <c r="A11" s="22" t="s">
        <v>109</v>
      </c>
      <c r="B11" s="17">
        <f>C5</f>
        <v>7</v>
      </c>
      <c r="C11" s="18">
        <v>0</v>
      </c>
      <c r="D11" s="19">
        <f t="shared" si="0"/>
        <v>0</v>
      </c>
      <c r="F11" s="178" t="s">
        <v>130</v>
      </c>
      <c r="G11" s="178"/>
      <c r="H11" s="17" t="s">
        <v>131</v>
      </c>
    </row>
    <row r="12" spans="1:13" x14ac:dyDescent="0.25">
      <c r="A12" s="13" t="s">
        <v>36</v>
      </c>
      <c r="B12" s="17">
        <f>C5</f>
        <v>7</v>
      </c>
      <c r="C12" s="18">
        <v>0</v>
      </c>
      <c r="D12" s="19">
        <f t="shared" si="0"/>
        <v>0</v>
      </c>
      <c r="F12" s="178" t="s">
        <v>132</v>
      </c>
      <c r="G12" s="178"/>
      <c r="H12" s="17" t="s">
        <v>133</v>
      </c>
    </row>
    <row r="13" spans="1:13" ht="31.5" customHeight="1" x14ac:dyDescent="0.25">
      <c r="F13" s="178" t="s">
        <v>134</v>
      </c>
      <c r="G13" s="178"/>
      <c r="H13" s="17" t="s">
        <v>135</v>
      </c>
    </row>
    <row r="14" spans="1:13" hidden="1" x14ac:dyDescent="0.25">
      <c r="A14" s="12"/>
      <c r="B14" s="12" t="s">
        <v>110</v>
      </c>
      <c r="C14" s="12" t="s">
        <v>114</v>
      </c>
      <c r="G14" s="12" t="s">
        <v>105</v>
      </c>
      <c r="H14" s="12" t="s">
        <v>107</v>
      </c>
      <c r="I14" s="12" t="s">
        <v>108</v>
      </c>
      <c r="J14" s="12" t="s">
        <v>32</v>
      </c>
      <c r="K14" s="12" t="s">
        <v>35</v>
      </c>
      <c r="L14" s="12" t="s">
        <v>109</v>
      </c>
      <c r="M14" s="12" t="s">
        <v>36</v>
      </c>
    </row>
    <row r="15" spans="1:13" hidden="1" x14ac:dyDescent="0.25">
      <c r="A15" s="12" t="s">
        <v>30</v>
      </c>
      <c r="B15" s="12">
        <f>G15</f>
        <v>10</v>
      </c>
      <c r="C15" s="12">
        <f>G16</f>
        <v>30</v>
      </c>
      <c r="E15" s="179" t="s">
        <v>110</v>
      </c>
      <c r="F15" s="179"/>
      <c r="G15" s="23">
        <f>C6</f>
        <v>10</v>
      </c>
      <c r="H15" s="23">
        <f>40/B7*C7</f>
        <v>30</v>
      </c>
      <c r="I15" s="23">
        <f>15/B8*C8</f>
        <v>4.2857142857142856</v>
      </c>
      <c r="J15" s="23">
        <f>10/B9*C9</f>
        <v>0</v>
      </c>
      <c r="K15" s="23">
        <f>10/B10*C10</f>
        <v>0</v>
      </c>
      <c r="L15" s="23">
        <f>5/B11*C11</f>
        <v>0</v>
      </c>
      <c r="M15" s="23">
        <f>5/B12*C12</f>
        <v>0</v>
      </c>
    </row>
    <row r="16" spans="1:13" hidden="1" x14ac:dyDescent="0.25">
      <c r="A16" s="12" t="s">
        <v>31</v>
      </c>
      <c r="B16" s="12">
        <f>H15</f>
        <v>30</v>
      </c>
      <c r="C16" s="12">
        <f>H16</f>
        <v>22.5</v>
      </c>
      <c r="E16" s="179" t="s">
        <v>112</v>
      </c>
      <c r="F16" s="179"/>
      <c r="G16" s="12">
        <f>G15+20</f>
        <v>30</v>
      </c>
      <c r="H16" s="12">
        <f>30/B7*C7</f>
        <v>22.5</v>
      </c>
      <c r="I16" s="12">
        <f>15/B8*C8</f>
        <v>4.2857142857142856</v>
      </c>
      <c r="J16" s="12">
        <f>10/B9*C9</f>
        <v>0</v>
      </c>
      <c r="K16" s="12">
        <f>5/B10*C10</f>
        <v>0</v>
      </c>
      <c r="L16" s="12">
        <f>5/B11*C11</f>
        <v>0</v>
      </c>
      <c r="M16" s="12">
        <f>5/B12*C12</f>
        <v>0</v>
      </c>
    </row>
    <row r="17" spans="1:8" hidden="1" x14ac:dyDescent="0.25">
      <c r="A17" s="12" t="s">
        <v>108</v>
      </c>
      <c r="B17" s="12">
        <f>I15</f>
        <v>4.2857142857142856</v>
      </c>
      <c r="C17" s="12">
        <f>I16</f>
        <v>4.2857142857142856</v>
      </c>
    </row>
    <row r="18" spans="1:8" ht="29.25" hidden="1" customHeight="1" x14ac:dyDescent="0.25">
      <c r="A18" s="12" t="s">
        <v>32</v>
      </c>
      <c r="B18" s="12">
        <f>J15</f>
        <v>0</v>
      </c>
      <c r="C18" s="12">
        <f>J16</f>
        <v>0</v>
      </c>
    </row>
    <row r="19" spans="1:8" hidden="1" x14ac:dyDescent="0.25">
      <c r="A19" s="12" t="s">
        <v>35</v>
      </c>
      <c r="B19" s="12">
        <f>K15</f>
        <v>0</v>
      </c>
      <c r="C19" s="12">
        <f>K16</f>
        <v>0</v>
      </c>
    </row>
    <row r="20" spans="1:8" hidden="1" x14ac:dyDescent="0.25">
      <c r="A20" s="24" t="s">
        <v>109</v>
      </c>
      <c r="B20" s="12">
        <f>L15</f>
        <v>0</v>
      </c>
      <c r="C20" s="12">
        <f>L16</f>
        <v>0</v>
      </c>
    </row>
    <row r="21" spans="1:8" hidden="1" x14ac:dyDescent="0.25">
      <c r="A21" s="12" t="s">
        <v>36</v>
      </c>
      <c r="B21" s="12">
        <f>M15</f>
        <v>0</v>
      </c>
      <c r="C21" s="12">
        <f>M16</f>
        <v>0</v>
      </c>
    </row>
    <row r="22" spans="1:8" x14ac:dyDescent="0.25">
      <c r="A22" s="12" t="s">
        <v>115</v>
      </c>
      <c r="B22" s="25">
        <f>(B15+B16+B17+B18+B19+B20+B21)/100</f>
        <v>0.44285714285714284</v>
      </c>
      <c r="C22" s="25">
        <f>(C15+C16+C17+C18+C19+C20+C21)/100</f>
        <v>0.56785714285714284</v>
      </c>
      <c r="F22" s="178" t="s">
        <v>136</v>
      </c>
      <c r="G22" s="178"/>
      <c r="H22" s="17" t="s">
        <v>127</v>
      </c>
    </row>
    <row r="23" spans="1:8" x14ac:dyDescent="0.25">
      <c r="F23" s="178" t="s">
        <v>137</v>
      </c>
      <c r="G23" s="178"/>
      <c r="H23" s="17" t="s">
        <v>138</v>
      </c>
    </row>
    <row r="24" spans="1:8" x14ac:dyDescent="0.25">
      <c r="A24" s="13" t="s">
        <v>139</v>
      </c>
      <c r="B24" s="26">
        <v>0.01</v>
      </c>
      <c r="C24" s="26">
        <v>0.02</v>
      </c>
      <c r="F24" s="178" t="s">
        <v>140</v>
      </c>
      <c r="G24" s="178"/>
      <c r="H24" s="17" t="s">
        <v>141</v>
      </c>
    </row>
    <row r="25" spans="1:8" x14ac:dyDescent="0.25">
      <c r="A25" s="13" t="s">
        <v>142</v>
      </c>
      <c r="B25" s="26">
        <v>0.01</v>
      </c>
      <c r="C25" s="26">
        <v>0.03</v>
      </c>
    </row>
    <row r="26" spans="1:8" x14ac:dyDescent="0.25">
      <c r="A26" s="13" t="s">
        <v>143</v>
      </c>
      <c r="B26" s="26">
        <v>0.03</v>
      </c>
      <c r="C26" s="26">
        <v>0.08</v>
      </c>
    </row>
    <row r="27" spans="1:8" x14ac:dyDescent="0.25">
      <c r="A27" s="13" t="s">
        <v>144</v>
      </c>
      <c r="B27" s="26">
        <v>0.05</v>
      </c>
      <c r="C27" s="26">
        <v>0.15</v>
      </c>
    </row>
    <row r="28" spans="1:8" x14ac:dyDescent="0.25">
      <c r="A28" s="13" t="s">
        <v>145</v>
      </c>
      <c r="B28" s="26">
        <v>7.0000000000000007E-2</v>
      </c>
      <c r="C28" s="26">
        <v>0.2</v>
      </c>
    </row>
    <row r="29" spans="1:8" x14ac:dyDescent="0.25">
      <c r="A29" s="13" t="s">
        <v>146</v>
      </c>
      <c r="B29" s="26">
        <v>0.1</v>
      </c>
      <c r="C29" s="26">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9" sqref="C9"/>
    </sheetView>
  </sheetViews>
  <sheetFormatPr defaultColWidth="9.140625"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16384" width="9.140625" style="13"/>
  </cols>
  <sheetData>
    <row r="2" spans="1:13" x14ac:dyDescent="0.25">
      <c r="A2" s="12" t="s">
        <v>117</v>
      </c>
      <c r="B2" s="12" t="s">
        <v>118</v>
      </c>
      <c r="C2" s="12" t="s">
        <v>119</v>
      </c>
      <c r="D2" s="179" t="s">
        <v>120</v>
      </c>
      <c r="E2" s="179"/>
    </row>
    <row r="3" spans="1:13" x14ac:dyDescent="0.25">
      <c r="A3" s="14">
        <v>0</v>
      </c>
      <c r="B3" s="14">
        <v>0</v>
      </c>
      <c r="C3" s="14">
        <v>0</v>
      </c>
      <c r="D3" s="180">
        <v>7</v>
      </c>
      <c r="E3" s="180"/>
    </row>
    <row r="5" spans="1:13" x14ac:dyDescent="0.25">
      <c r="A5" s="13" t="s">
        <v>104</v>
      </c>
      <c r="B5" s="15" t="s">
        <v>121</v>
      </c>
      <c r="C5" s="15">
        <f>D3</f>
        <v>7</v>
      </c>
      <c r="D5" s="16"/>
    </row>
    <row r="6" spans="1:13" x14ac:dyDescent="0.25">
      <c r="A6" s="13" t="s">
        <v>105</v>
      </c>
      <c r="B6" s="17">
        <v>10</v>
      </c>
      <c r="C6" s="18">
        <v>1</v>
      </c>
      <c r="D6" s="19">
        <f>((100/B6)*C6)/100</f>
        <v>0.1</v>
      </c>
    </row>
    <row r="7" spans="1:13" x14ac:dyDescent="0.25">
      <c r="A7" s="13" t="s">
        <v>106</v>
      </c>
      <c r="B7" s="17">
        <v>8</v>
      </c>
      <c r="C7" s="18">
        <v>0</v>
      </c>
      <c r="D7" s="19">
        <f t="shared" ref="D7:D12" si="0">((100/B7)*C7)/100</f>
        <v>0</v>
      </c>
      <c r="F7" s="181" t="s">
        <v>122</v>
      </c>
      <c r="G7" s="181"/>
      <c r="H7" s="20" t="s">
        <v>123</v>
      </c>
      <c r="J7" s="21"/>
    </row>
    <row r="8" spans="1:13" x14ac:dyDescent="0.25">
      <c r="A8" s="13" t="s">
        <v>111</v>
      </c>
      <c r="B8" s="17">
        <f>C5</f>
        <v>7</v>
      </c>
      <c r="C8" s="18">
        <v>0</v>
      </c>
      <c r="D8" s="19">
        <f t="shared" si="0"/>
        <v>0</v>
      </c>
      <c r="F8" s="178" t="s">
        <v>124</v>
      </c>
      <c r="G8" s="178"/>
      <c r="H8" s="17" t="s">
        <v>125</v>
      </c>
    </row>
    <row r="9" spans="1:13" x14ac:dyDescent="0.25">
      <c r="A9" s="13" t="s">
        <v>113</v>
      </c>
      <c r="B9" s="17">
        <f>C5</f>
        <v>7</v>
      </c>
      <c r="C9" s="18">
        <v>0</v>
      </c>
      <c r="D9" s="19">
        <f t="shared" si="0"/>
        <v>0</v>
      </c>
      <c r="F9" s="178" t="s">
        <v>126</v>
      </c>
      <c r="G9" s="178"/>
      <c r="H9" s="17" t="s">
        <v>127</v>
      </c>
    </row>
    <row r="10" spans="1:13" x14ac:dyDescent="0.25">
      <c r="A10" s="13" t="s">
        <v>35</v>
      </c>
      <c r="B10" s="17">
        <f>C5</f>
        <v>7</v>
      </c>
      <c r="C10" s="18">
        <v>0</v>
      </c>
      <c r="D10" s="19">
        <f t="shared" si="0"/>
        <v>0</v>
      </c>
      <c r="F10" s="178" t="s">
        <v>128</v>
      </c>
      <c r="G10" s="178"/>
      <c r="H10" s="17" t="s">
        <v>129</v>
      </c>
    </row>
    <row r="11" spans="1:13" x14ac:dyDescent="0.25">
      <c r="A11" s="22" t="s">
        <v>109</v>
      </c>
      <c r="B11" s="17">
        <f>C5</f>
        <v>7</v>
      </c>
      <c r="C11" s="18">
        <v>0</v>
      </c>
      <c r="D11" s="19">
        <f t="shared" si="0"/>
        <v>0</v>
      </c>
      <c r="F11" s="178" t="s">
        <v>130</v>
      </c>
      <c r="G11" s="178"/>
      <c r="H11" s="17" t="s">
        <v>131</v>
      </c>
    </row>
    <row r="12" spans="1:13" x14ac:dyDescent="0.25">
      <c r="A12" s="13" t="s">
        <v>36</v>
      </c>
      <c r="B12" s="17">
        <f>C5</f>
        <v>7</v>
      </c>
      <c r="C12" s="18">
        <v>0</v>
      </c>
      <c r="D12" s="19">
        <f t="shared" si="0"/>
        <v>0</v>
      </c>
      <c r="F12" s="178" t="s">
        <v>132</v>
      </c>
      <c r="G12" s="178"/>
      <c r="H12" s="17" t="s">
        <v>133</v>
      </c>
    </row>
    <row r="13" spans="1:13" ht="31.5" customHeight="1" x14ac:dyDescent="0.25">
      <c r="F13" s="178" t="s">
        <v>134</v>
      </c>
      <c r="G13" s="178"/>
      <c r="H13" s="17" t="s">
        <v>135</v>
      </c>
    </row>
    <row r="14" spans="1:13" hidden="1" x14ac:dyDescent="0.25">
      <c r="A14" s="12"/>
      <c r="B14" s="12" t="s">
        <v>110</v>
      </c>
      <c r="C14" s="12" t="s">
        <v>114</v>
      </c>
      <c r="G14" s="12" t="s">
        <v>105</v>
      </c>
      <c r="H14" s="12" t="s">
        <v>107</v>
      </c>
      <c r="I14" s="12" t="s">
        <v>108</v>
      </c>
      <c r="J14" s="12" t="s">
        <v>32</v>
      </c>
      <c r="K14" s="12" t="s">
        <v>35</v>
      </c>
      <c r="L14" s="12" t="s">
        <v>109</v>
      </c>
      <c r="M14" s="12" t="s">
        <v>36</v>
      </c>
    </row>
    <row r="15" spans="1:13" hidden="1" x14ac:dyDescent="0.25">
      <c r="A15" s="12" t="s">
        <v>30</v>
      </c>
      <c r="B15" s="12">
        <f>G15</f>
        <v>1</v>
      </c>
      <c r="C15" s="12">
        <f>G16</f>
        <v>21</v>
      </c>
      <c r="E15" s="179" t="s">
        <v>110</v>
      </c>
      <c r="F15" s="179"/>
      <c r="G15" s="23">
        <f>C6</f>
        <v>1</v>
      </c>
      <c r="H15" s="23">
        <f>40/B7*C7</f>
        <v>0</v>
      </c>
      <c r="I15" s="23">
        <f>15/B8*C8</f>
        <v>0</v>
      </c>
      <c r="J15" s="23">
        <f>10/B9*C9</f>
        <v>0</v>
      </c>
      <c r="K15" s="23">
        <f>10/B10*C10</f>
        <v>0</v>
      </c>
      <c r="L15" s="23">
        <f>5/B11*C11</f>
        <v>0</v>
      </c>
      <c r="M15" s="23">
        <f>5/B12*C12</f>
        <v>0</v>
      </c>
    </row>
    <row r="16" spans="1:13" hidden="1" x14ac:dyDescent="0.25">
      <c r="A16" s="12" t="s">
        <v>31</v>
      </c>
      <c r="B16" s="12">
        <f>H15</f>
        <v>0</v>
      </c>
      <c r="C16" s="12">
        <f>H16</f>
        <v>0</v>
      </c>
      <c r="E16" s="179" t="s">
        <v>112</v>
      </c>
      <c r="F16" s="179"/>
      <c r="G16" s="12">
        <f>G15+20</f>
        <v>21</v>
      </c>
      <c r="H16" s="12">
        <f>30/B7*C7</f>
        <v>0</v>
      </c>
      <c r="I16" s="12">
        <f>15/B8*C8</f>
        <v>0</v>
      </c>
      <c r="J16" s="12">
        <f>10/B9*C9</f>
        <v>0</v>
      </c>
      <c r="K16" s="12">
        <f>5/B10*C10</f>
        <v>0</v>
      </c>
      <c r="L16" s="12">
        <f>5/B11*C11</f>
        <v>0</v>
      </c>
      <c r="M16" s="12">
        <f>5/B12*C12</f>
        <v>0</v>
      </c>
    </row>
    <row r="17" spans="1:8" hidden="1" x14ac:dyDescent="0.25">
      <c r="A17" s="12" t="s">
        <v>108</v>
      </c>
      <c r="B17" s="12">
        <f>I15</f>
        <v>0</v>
      </c>
      <c r="C17" s="12">
        <f>I16</f>
        <v>0</v>
      </c>
    </row>
    <row r="18" spans="1:8" ht="29.25" hidden="1" customHeight="1" x14ac:dyDescent="0.25">
      <c r="A18" s="12" t="s">
        <v>32</v>
      </c>
      <c r="B18" s="12">
        <f>J15</f>
        <v>0</v>
      </c>
      <c r="C18" s="12">
        <f>J16</f>
        <v>0</v>
      </c>
    </row>
    <row r="19" spans="1:8" hidden="1" x14ac:dyDescent="0.25">
      <c r="A19" s="12" t="s">
        <v>35</v>
      </c>
      <c r="B19" s="12">
        <f>K15</f>
        <v>0</v>
      </c>
      <c r="C19" s="12">
        <f>K16</f>
        <v>0</v>
      </c>
    </row>
    <row r="20" spans="1:8" hidden="1" x14ac:dyDescent="0.25">
      <c r="A20" s="24" t="s">
        <v>109</v>
      </c>
      <c r="B20" s="12">
        <f>L15</f>
        <v>0</v>
      </c>
      <c r="C20" s="12">
        <f>L16</f>
        <v>0</v>
      </c>
    </row>
    <row r="21" spans="1:8" hidden="1" x14ac:dyDescent="0.25">
      <c r="A21" s="12" t="s">
        <v>36</v>
      </c>
      <c r="B21" s="12">
        <f>M15</f>
        <v>0</v>
      </c>
      <c r="C21" s="12">
        <f>M16</f>
        <v>0</v>
      </c>
    </row>
    <row r="22" spans="1:8" x14ac:dyDescent="0.25">
      <c r="A22" s="12" t="s">
        <v>115</v>
      </c>
      <c r="B22" s="25">
        <f>(B15+B16+B17+B18+B19+B20+B21)/100</f>
        <v>0.01</v>
      </c>
      <c r="C22" s="25">
        <f>(C15+C16+C17+C18+C19+C20+C21)/100</f>
        <v>0.21</v>
      </c>
      <c r="F22" s="178" t="s">
        <v>136</v>
      </c>
      <c r="G22" s="178"/>
      <c r="H22" s="17" t="s">
        <v>127</v>
      </c>
    </row>
    <row r="23" spans="1:8" x14ac:dyDescent="0.25">
      <c r="F23" s="178" t="s">
        <v>137</v>
      </c>
      <c r="G23" s="178"/>
      <c r="H23" s="17" t="s">
        <v>138</v>
      </c>
    </row>
    <row r="24" spans="1:8" x14ac:dyDescent="0.25">
      <c r="A24" s="13" t="s">
        <v>139</v>
      </c>
      <c r="B24" s="26">
        <v>0.01</v>
      </c>
      <c r="C24" s="26">
        <v>0.02</v>
      </c>
      <c r="F24" s="178" t="s">
        <v>140</v>
      </c>
      <c r="G24" s="178"/>
      <c r="H24" s="17" t="s">
        <v>141</v>
      </c>
    </row>
    <row r="25" spans="1:8" x14ac:dyDescent="0.25">
      <c r="A25" s="13" t="s">
        <v>142</v>
      </c>
      <c r="B25" s="26">
        <v>0.01</v>
      </c>
      <c r="C25" s="26">
        <v>0.03</v>
      </c>
    </row>
    <row r="26" spans="1:8" x14ac:dyDescent="0.25">
      <c r="A26" s="13" t="s">
        <v>143</v>
      </c>
      <c r="B26" s="26">
        <v>0.03</v>
      </c>
      <c r="C26" s="26">
        <v>0.08</v>
      </c>
    </row>
    <row r="27" spans="1:8" x14ac:dyDescent="0.25">
      <c r="A27" s="13" t="s">
        <v>144</v>
      </c>
      <c r="B27" s="26">
        <v>0.05</v>
      </c>
      <c r="C27" s="26">
        <v>0.15</v>
      </c>
    </row>
    <row r="28" spans="1:8" x14ac:dyDescent="0.25">
      <c r="A28" s="13" t="s">
        <v>145</v>
      </c>
      <c r="B28" s="26">
        <v>7.0000000000000007E-2</v>
      </c>
      <c r="C28" s="26">
        <v>0.2</v>
      </c>
    </row>
    <row r="29" spans="1:8" x14ac:dyDescent="0.25">
      <c r="A29" s="13" t="s">
        <v>146</v>
      </c>
      <c r="B29" s="26">
        <v>0.1</v>
      </c>
      <c r="C29" s="26">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10" sqref="C10"/>
    </sheetView>
  </sheetViews>
  <sheetFormatPr defaultColWidth="9.140625"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16384" width="9.140625" style="13"/>
  </cols>
  <sheetData>
    <row r="2" spans="1:13" x14ac:dyDescent="0.25">
      <c r="A2" s="12" t="s">
        <v>117</v>
      </c>
      <c r="B2" s="12" t="s">
        <v>118</v>
      </c>
      <c r="C2" s="12" t="s">
        <v>119</v>
      </c>
      <c r="D2" s="179" t="s">
        <v>120</v>
      </c>
      <c r="E2" s="179"/>
    </row>
    <row r="3" spans="1:13" x14ac:dyDescent="0.25">
      <c r="A3" s="14">
        <v>0</v>
      </c>
      <c r="B3" s="14">
        <v>0</v>
      </c>
      <c r="C3" s="14">
        <v>0</v>
      </c>
      <c r="D3" s="180">
        <v>7</v>
      </c>
      <c r="E3" s="180"/>
    </row>
    <row r="5" spans="1:13" x14ac:dyDescent="0.25">
      <c r="A5" s="13" t="s">
        <v>104</v>
      </c>
      <c r="B5" s="15" t="s">
        <v>121</v>
      </c>
      <c r="C5" s="15">
        <f>D3</f>
        <v>7</v>
      </c>
      <c r="D5" s="16"/>
    </row>
    <row r="6" spans="1:13" x14ac:dyDescent="0.25">
      <c r="A6" s="13" t="s">
        <v>105</v>
      </c>
      <c r="B6" s="17">
        <v>10</v>
      </c>
      <c r="C6" s="18">
        <v>10</v>
      </c>
      <c r="D6" s="19">
        <f>((100/B6)*C6)/100</f>
        <v>1</v>
      </c>
    </row>
    <row r="7" spans="1:13" x14ac:dyDescent="0.25">
      <c r="A7" s="13" t="s">
        <v>106</v>
      </c>
      <c r="B7" s="17">
        <v>8</v>
      </c>
      <c r="C7" s="18">
        <v>8</v>
      </c>
      <c r="D7" s="19">
        <f t="shared" ref="D7:D12" si="0">((100/B7)*C7)/100</f>
        <v>1</v>
      </c>
      <c r="F7" s="181" t="s">
        <v>122</v>
      </c>
      <c r="G7" s="181"/>
      <c r="H7" s="20" t="s">
        <v>123</v>
      </c>
      <c r="J7" s="21"/>
    </row>
    <row r="8" spans="1:13" x14ac:dyDescent="0.25">
      <c r="A8" s="13" t="s">
        <v>111</v>
      </c>
      <c r="B8" s="17">
        <f>C5</f>
        <v>7</v>
      </c>
      <c r="C8" s="18">
        <v>7</v>
      </c>
      <c r="D8" s="19">
        <f t="shared" si="0"/>
        <v>1</v>
      </c>
      <c r="F8" s="178" t="s">
        <v>124</v>
      </c>
      <c r="G8" s="178"/>
      <c r="H8" s="17" t="s">
        <v>125</v>
      </c>
    </row>
    <row r="9" spans="1:13" x14ac:dyDescent="0.25">
      <c r="A9" s="13" t="s">
        <v>113</v>
      </c>
      <c r="B9" s="17">
        <f>C5</f>
        <v>7</v>
      </c>
      <c r="C9" s="18">
        <f>7/2</f>
        <v>3.5</v>
      </c>
      <c r="D9" s="19">
        <f t="shared" si="0"/>
        <v>0.5</v>
      </c>
      <c r="F9" s="178" t="s">
        <v>126</v>
      </c>
      <c r="G9" s="178"/>
      <c r="H9" s="17" t="s">
        <v>127</v>
      </c>
    </row>
    <row r="10" spans="1:13" x14ac:dyDescent="0.25">
      <c r="A10" s="13" t="s">
        <v>35</v>
      </c>
      <c r="B10" s="17">
        <f>C5</f>
        <v>7</v>
      </c>
      <c r="C10" s="18">
        <v>0</v>
      </c>
      <c r="D10" s="19">
        <f t="shared" si="0"/>
        <v>0</v>
      </c>
      <c r="F10" s="178" t="s">
        <v>128</v>
      </c>
      <c r="G10" s="178"/>
      <c r="H10" s="17" t="s">
        <v>129</v>
      </c>
    </row>
    <row r="11" spans="1:13" x14ac:dyDescent="0.25">
      <c r="A11" s="22" t="s">
        <v>109</v>
      </c>
      <c r="B11" s="17">
        <f>C5</f>
        <v>7</v>
      </c>
      <c r="C11" s="18">
        <v>0</v>
      </c>
      <c r="D11" s="19">
        <f t="shared" si="0"/>
        <v>0</v>
      </c>
      <c r="F11" s="178" t="s">
        <v>130</v>
      </c>
      <c r="G11" s="178"/>
      <c r="H11" s="17" t="s">
        <v>131</v>
      </c>
    </row>
    <row r="12" spans="1:13" x14ac:dyDescent="0.25">
      <c r="A12" s="13" t="s">
        <v>36</v>
      </c>
      <c r="B12" s="17">
        <f>C5</f>
        <v>7</v>
      </c>
      <c r="C12" s="18">
        <v>0</v>
      </c>
      <c r="D12" s="19">
        <f t="shared" si="0"/>
        <v>0</v>
      </c>
      <c r="F12" s="178" t="s">
        <v>132</v>
      </c>
      <c r="G12" s="178"/>
      <c r="H12" s="17" t="s">
        <v>133</v>
      </c>
    </row>
    <row r="13" spans="1:13" ht="31.5" customHeight="1" x14ac:dyDescent="0.25">
      <c r="F13" s="178" t="s">
        <v>134</v>
      </c>
      <c r="G13" s="178"/>
      <c r="H13" s="17" t="s">
        <v>135</v>
      </c>
    </row>
    <row r="14" spans="1:13" hidden="1" x14ac:dyDescent="0.25">
      <c r="A14" s="12"/>
      <c r="B14" s="12" t="s">
        <v>110</v>
      </c>
      <c r="C14" s="12" t="s">
        <v>114</v>
      </c>
      <c r="G14" s="12" t="s">
        <v>105</v>
      </c>
      <c r="H14" s="12" t="s">
        <v>107</v>
      </c>
      <c r="I14" s="12" t="s">
        <v>108</v>
      </c>
      <c r="J14" s="12" t="s">
        <v>32</v>
      </c>
      <c r="K14" s="12" t="s">
        <v>35</v>
      </c>
      <c r="L14" s="12" t="s">
        <v>109</v>
      </c>
      <c r="M14" s="12" t="s">
        <v>36</v>
      </c>
    </row>
    <row r="15" spans="1:13" hidden="1" x14ac:dyDescent="0.25">
      <c r="A15" s="12" t="s">
        <v>30</v>
      </c>
      <c r="B15" s="12">
        <f>G15</f>
        <v>10</v>
      </c>
      <c r="C15" s="12">
        <f>G16</f>
        <v>30</v>
      </c>
      <c r="E15" s="179" t="s">
        <v>110</v>
      </c>
      <c r="F15" s="179"/>
      <c r="G15" s="23">
        <f>C6</f>
        <v>10</v>
      </c>
      <c r="H15" s="23">
        <f>40/B7*C7</f>
        <v>40</v>
      </c>
      <c r="I15" s="23">
        <f>15/B8*C8</f>
        <v>15</v>
      </c>
      <c r="J15" s="23">
        <f>10/B9*C9</f>
        <v>5</v>
      </c>
      <c r="K15" s="23">
        <f>10/B10*C10</f>
        <v>0</v>
      </c>
      <c r="L15" s="23">
        <f>5/B11*C11</f>
        <v>0</v>
      </c>
      <c r="M15" s="23">
        <f>5/B12*C12</f>
        <v>0</v>
      </c>
    </row>
    <row r="16" spans="1:13" hidden="1" x14ac:dyDescent="0.25">
      <c r="A16" s="12" t="s">
        <v>31</v>
      </c>
      <c r="B16" s="12">
        <f>H15</f>
        <v>40</v>
      </c>
      <c r="C16" s="12">
        <f>H16</f>
        <v>30</v>
      </c>
      <c r="E16" s="179" t="s">
        <v>112</v>
      </c>
      <c r="F16" s="179"/>
      <c r="G16" s="12">
        <f>G15+20</f>
        <v>30</v>
      </c>
      <c r="H16" s="12">
        <f>30/B7*C7</f>
        <v>30</v>
      </c>
      <c r="I16" s="12">
        <f>15/B8*C8</f>
        <v>15</v>
      </c>
      <c r="J16" s="12">
        <f>10/B9*C9</f>
        <v>5</v>
      </c>
      <c r="K16" s="12">
        <f>5/B10*C10</f>
        <v>0</v>
      </c>
      <c r="L16" s="12">
        <f>5/B11*C11</f>
        <v>0</v>
      </c>
      <c r="M16" s="12">
        <f>5/B12*C12</f>
        <v>0</v>
      </c>
    </row>
    <row r="17" spans="1:8" hidden="1" x14ac:dyDescent="0.25">
      <c r="A17" s="12" t="s">
        <v>108</v>
      </c>
      <c r="B17" s="12">
        <f>I15</f>
        <v>15</v>
      </c>
      <c r="C17" s="12">
        <f>I16</f>
        <v>15</v>
      </c>
    </row>
    <row r="18" spans="1:8" ht="29.25" hidden="1" customHeight="1" x14ac:dyDescent="0.25">
      <c r="A18" s="12" t="s">
        <v>32</v>
      </c>
      <c r="B18" s="12">
        <f>J15</f>
        <v>5</v>
      </c>
      <c r="C18" s="12">
        <f>J16</f>
        <v>5</v>
      </c>
    </row>
    <row r="19" spans="1:8" hidden="1" x14ac:dyDescent="0.25">
      <c r="A19" s="12" t="s">
        <v>35</v>
      </c>
      <c r="B19" s="12">
        <f>K15</f>
        <v>0</v>
      </c>
      <c r="C19" s="12">
        <f>K16</f>
        <v>0</v>
      </c>
    </row>
    <row r="20" spans="1:8" hidden="1" x14ac:dyDescent="0.25">
      <c r="A20" s="24" t="s">
        <v>109</v>
      </c>
      <c r="B20" s="12">
        <f>L15</f>
        <v>0</v>
      </c>
      <c r="C20" s="12">
        <f>L16</f>
        <v>0</v>
      </c>
    </row>
    <row r="21" spans="1:8" hidden="1" x14ac:dyDescent="0.25">
      <c r="A21" s="12" t="s">
        <v>36</v>
      </c>
      <c r="B21" s="12">
        <f>M15</f>
        <v>0</v>
      </c>
      <c r="C21" s="12">
        <f>M16</f>
        <v>0</v>
      </c>
    </row>
    <row r="22" spans="1:8" x14ac:dyDescent="0.25">
      <c r="A22" s="12" t="s">
        <v>115</v>
      </c>
      <c r="B22" s="25">
        <f>(B15+B16+B17+B18+B19+B20+B21)/100</f>
        <v>0.7</v>
      </c>
      <c r="C22" s="25">
        <f>(C15+C16+C17+C18+C19+C20+C21)/100</f>
        <v>0.8</v>
      </c>
      <c r="F22" s="178" t="s">
        <v>136</v>
      </c>
      <c r="G22" s="178"/>
      <c r="H22" s="17" t="s">
        <v>127</v>
      </c>
    </row>
    <row r="23" spans="1:8" x14ac:dyDescent="0.25">
      <c r="F23" s="178" t="s">
        <v>137</v>
      </c>
      <c r="G23" s="178"/>
      <c r="H23" s="17" t="s">
        <v>138</v>
      </c>
    </row>
    <row r="24" spans="1:8" x14ac:dyDescent="0.25">
      <c r="A24" s="13" t="s">
        <v>139</v>
      </c>
      <c r="B24" s="26">
        <v>0.01</v>
      </c>
      <c r="C24" s="26">
        <v>0.02</v>
      </c>
      <c r="F24" s="178" t="s">
        <v>140</v>
      </c>
      <c r="G24" s="178"/>
      <c r="H24" s="17" t="s">
        <v>141</v>
      </c>
    </row>
    <row r="25" spans="1:8" x14ac:dyDescent="0.25">
      <c r="A25" s="13" t="s">
        <v>142</v>
      </c>
      <c r="B25" s="26">
        <v>0.01</v>
      </c>
      <c r="C25" s="26">
        <v>0.03</v>
      </c>
    </row>
    <row r="26" spans="1:8" x14ac:dyDescent="0.25">
      <c r="A26" s="13" t="s">
        <v>143</v>
      </c>
      <c r="B26" s="26">
        <v>0.03</v>
      </c>
      <c r="C26" s="26">
        <v>0.08</v>
      </c>
    </row>
    <row r="27" spans="1:8" x14ac:dyDescent="0.25">
      <c r="A27" s="13" t="s">
        <v>144</v>
      </c>
      <c r="B27" s="26">
        <v>0.05</v>
      </c>
      <c r="C27" s="26">
        <v>0.15</v>
      </c>
    </row>
    <row r="28" spans="1:8" x14ac:dyDescent="0.25">
      <c r="A28" s="13" t="s">
        <v>145</v>
      </c>
      <c r="B28" s="26">
        <v>7.0000000000000007E-2</v>
      </c>
      <c r="C28" s="26">
        <v>0.2</v>
      </c>
    </row>
    <row r="29" spans="1:8" x14ac:dyDescent="0.25">
      <c r="A29" s="13" t="s">
        <v>146</v>
      </c>
      <c r="B29" s="26">
        <v>0.1</v>
      </c>
      <c r="C29" s="26">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9" sqref="C9"/>
    </sheetView>
  </sheetViews>
  <sheetFormatPr defaultColWidth="9.140625"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16384" width="9.140625" style="13"/>
  </cols>
  <sheetData>
    <row r="2" spans="1:13" x14ac:dyDescent="0.25">
      <c r="A2" s="12" t="s">
        <v>117</v>
      </c>
      <c r="B2" s="12" t="s">
        <v>118</v>
      </c>
      <c r="C2" s="12" t="s">
        <v>119</v>
      </c>
      <c r="D2" s="179" t="s">
        <v>120</v>
      </c>
      <c r="E2" s="179"/>
    </row>
    <row r="3" spans="1:13" x14ac:dyDescent="0.25">
      <c r="A3" s="14">
        <v>0</v>
      </c>
      <c r="B3" s="14">
        <v>0</v>
      </c>
      <c r="C3" s="14">
        <v>0</v>
      </c>
      <c r="D3" s="180">
        <v>7</v>
      </c>
      <c r="E3" s="180"/>
    </row>
    <row r="5" spans="1:13" x14ac:dyDescent="0.25">
      <c r="A5" s="13" t="s">
        <v>104</v>
      </c>
      <c r="B5" s="15" t="s">
        <v>121</v>
      </c>
      <c r="C5" s="15">
        <f>D3</f>
        <v>7</v>
      </c>
      <c r="D5" s="16"/>
    </row>
    <row r="6" spans="1:13" x14ac:dyDescent="0.25">
      <c r="A6" s="13" t="s">
        <v>105</v>
      </c>
      <c r="B6" s="17">
        <v>10</v>
      </c>
      <c r="C6" s="18">
        <v>10</v>
      </c>
      <c r="D6" s="19">
        <f>((100/B6)*C6)/100</f>
        <v>1</v>
      </c>
    </row>
    <row r="7" spans="1:13" x14ac:dyDescent="0.25">
      <c r="A7" s="13" t="s">
        <v>106</v>
      </c>
      <c r="B7" s="17">
        <v>8</v>
      </c>
      <c r="C7" s="18">
        <v>8</v>
      </c>
      <c r="D7" s="19">
        <f t="shared" ref="D7:D12" si="0">((100/B7)*C7)/100</f>
        <v>1</v>
      </c>
      <c r="F7" s="181" t="s">
        <v>122</v>
      </c>
      <c r="G7" s="181"/>
      <c r="H7" s="20" t="s">
        <v>123</v>
      </c>
      <c r="J7" s="21"/>
    </row>
    <row r="8" spans="1:13" x14ac:dyDescent="0.25">
      <c r="A8" s="13" t="s">
        <v>111</v>
      </c>
      <c r="B8" s="17">
        <f>C5</f>
        <v>7</v>
      </c>
      <c r="C8" s="18">
        <v>5</v>
      </c>
      <c r="D8" s="19">
        <f t="shared" si="0"/>
        <v>0.7142857142857143</v>
      </c>
      <c r="F8" s="178" t="s">
        <v>124</v>
      </c>
      <c r="G8" s="178"/>
      <c r="H8" s="17" t="s">
        <v>125</v>
      </c>
    </row>
    <row r="9" spans="1:13" x14ac:dyDescent="0.25">
      <c r="A9" s="13" t="s">
        <v>113</v>
      </c>
      <c r="B9" s="17">
        <f>C5</f>
        <v>7</v>
      </c>
      <c r="C9" s="18">
        <v>0</v>
      </c>
      <c r="D9" s="19">
        <f t="shared" si="0"/>
        <v>0</v>
      </c>
      <c r="F9" s="178" t="s">
        <v>126</v>
      </c>
      <c r="G9" s="178"/>
      <c r="H9" s="17" t="s">
        <v>127</v>
      </c>
    </row>
    <row r="10" spans="1:13" x14ac:dyDescent="0.25">
      <c r="A10" s="13" t="s">
        <v>35</v>
      </c>
      <c r="B10" s="17">
        <f>C5</f>
        <v>7</v>
      </c>
      <c r="C10" s="18">
        <v>0</v>
      </c>
      <c r="D10" s="19">
        <f t="shared" si="0"/>
        <v>0</v>
      </c>
      <c r="F10" s="178" t="s">
        <v>128</v>
      </c>
      <c r="G10" s="178"/>
      <c r="H10" s="17" t="s">
        <v>129</v>
      </c>
    </row>
    <row r="11" spans="1:13" x14ac:dyDescent="0.25">
      <c r="A11" s="22" t="s">
        <v>109</v>
      </c>
      <c r="B11" s="17">
        <f>C5</f>
        <v>7</v>
      </c>
      <c r="C11" s="18">
        <v>0</v>
      </c>
      <c r="D11" s="19">
        <f t="shared" si="0"/>
        <v>0</v>
      </c>
      <c r="F11" s="178" t="s">
        <v>130</v>
      </c>
      <c r="G11" s="178"/>
      <c r="H11" s="17" t="s">
        <v>131</v>
      </c>
    </row>
    <row r="12" spans="1:13" x14ac:dyDescent="0.25">
      <c r="A12" s="13" t="s">
        <v>36</v>
      </c>
      <c r="B12" s="17">
        <f>C5</f>
        <v>7</v>
      </c>
      <c r="C12" s="18">
        <v>0</v>
      </c>
      <c r="D12" s="19">
        <f t="shared" si="0"/>
        <v>0</v>
      </c>
      <c r="F12" s="178" t="s">
        <v>132</v>
      </c>
      <c r="G12" s="178"/>
      <c r="H12" s="17" t="s">
        <v>133</v>
      </c>
    </row>
    <row r="13" spans="1:13" ht="31.5" customHeight="1" x14ac:dyDescent="0.25">
      <c r="F13" s="178" t="s">
        <v>134</v>
      </c>
      <c r="G13" s="178"/>
      <c r="H13" s="17" t="s">
        <v>135</v>
      </c>
    </row>
    <row r="14" spans="1:13" hidden="1" x14ac:dyDescent="0.25">
      <c r="A14" s="12"/>
      <c r="B14" s="12" t="s">
        <v>110</v>
      </c>
      <c r="C14" s="12" t="s">
        <v>114</v>
      </c>
      <c r="G14" s="12" t="s">
        <v>105</v>
      </c>
      <c r="H14" s="12" t="s">
        <v>107</v>
      </c>
      <c r="I14" s="12" t="s">
        <v>108</v>
      </c>
      <c r="J14" s="12" t="s">
        <v>32</v>
      </c>
      <c r="K14" s="12" t="s">
        <v>35</v>
      </c>
      <c r="L14" s="12" t="s">
        <v>109</v>
      </c>
      <c r="M14" s="12" t="s">
        <v>36</v>
      </c>
    </row>
    <row r="15" spans="1:13" hidden="1" x14ac:dyDescent="0.25">
      <c r="A15" s="12" t="s">
        <v>30</v>
      </c>
      <c r="B15" s="12">
        <f>G15</f>
        <v>10</v>
      </c>
      <c r="C15" s="12">
        <f>G16</f>
        <v>30</v>
      </c>
      <c r="E15" s="179" t="s">
        <v>110</v>
      </c>
      <c r="F15" s="179"/>
      <c r="G15" s="23">
        <f>C6</f>
        <v>10</v>
      </c>
      <c r="H15" s="23">
        <f>40/B7*C7</f>
        <v>40</v>
      </c>
      <c r="I15" s="23">
        <f>15/B8*C8</f>
        <v>10.714285714285714</v>
      </c>
      <c r="J15" s="23">
        <f>10/B9*C9</f>
        <v>0</v>
      </c>
      <c r="K15" s="23">
        <f>10/B10*C10</f>
        <v>0</v>
      </c>
      <c r="L15" s="23">
        <f>5/B11*C11</f>
        <v>0</v>
      </c>
      <c r="M15" s="23">
        <f>5/B12*C12</f>
        <v>0</v>
      </c>
    </row>
    <row r="16" spans="1:13" hidden="1" x14ac:dyDescent="0.25">
      <c r="A16" s="12" t="s">
        <v>31</v>
      </c>
      <c r="B16" s="12">
        <f>H15</f>
        <v>40</v>
      </c>
      <c r="C16" s="12">
        <f>H16</f>
        <v>30</v>
      </c>
      <c r="E16" s="179" t="s">
        <v>112</v>
      </c>
      <c r="F16" s="179"/>
      <c r="G16" s="12">
        <f>G15+20</f>
        <v>30</v>
      </c>
      <c r="H16" s="12">
        <f>30/B7*C7</f>
        <v>30</v>
      </c>
      <c r="I16" s="12">
        <f>15/B8*C8</f>
        <v>10.714285714285714</v>
      </c>
      <c r="J16" s="12">
        <f>10/B9*C9</f>
        <v>0</v>
      </c>
      <c r="K16" s="12">
        <f>5/B10*C10</f>
        <v>0</v>
      </c>
      <c r="L16" s="12">
        <f>5/B11*C11</f>
        <v>0</v>
      </c>
      <c r="M16" s="12">
        <f>5/B12*C12</f>
        <v>0</v>
      </c>
    </row>
    <row r="17" spans="1:8" hidden="1" x14ac:dyDescent="0.25">
      <c r="A17" s="12" t="s">
        <v>108</v>
      </c>
      <c r="B17" s="12">
        <f>I15</f>
        <v>10.714285714285714</v>
      </c>
      <c r="C17" s="12">
        <f>I16</f>
        <v>10.714285714285714</v>
      </c>
    </row>
    <row r="18" spans="1:8" ht="29.25" hidden="1" customHeight="1" x14ac:dyDescent="0.25">
      <c r="A18" s="12" t="s">
        <v>32</v>
      </c>
      <c r="B18" s="12">
        <f>J15</f>
        <v>0</v>
      </c>
      <c r="C18" s="12">
        <f>J16</f>
        <v>0</v>
      </c>
    </row>
    <row r="19" spans="1:8" hidden="1" x14ac:dyDescent="0.25">
      <c r="A19" s="12" t="s">
        <v>35</v>
      </c>
      <c r="B19" s="12">
        <f>K15</f>
        <v>0</v>
      </c>
      <c r="C19" s="12">
        <f>K16</f>
        <v>0</v>
      </c>
    </row>
    <row r="20" spans="1:8" hidden="1" x14ac:dyDescent="0.25">
      <c r="A20" s="24" t="s">
        <v>109</v>
      </c>
      <c r="B20" s="12">
        <f>L15</f>
        <v>0</v>
      </c>
      <c r="C20" s="12">
        <f>L16</f>
        <v>0</v>
      </c>
    </row>
    <row r="21" spans="1:8" hidden="1" x14ac:dyDescent="0.25">
      <c r="A21" s="12" t="s">
        <v>36</v>
      </c>
      <c r="B21" s="12">
        <f>M15</f>
        <v>0</v>
      </c>
      <c r="C21" s="12">
        <f>M16</f>
        <v>0</v>
      </c>
    </row>
    <row r="22" spans="1:8" x14ac:dyDescent="0.25">
      <c r="A22" s="12" t="s">
        <v>115</v>
      </c>
      <c r="B22" s="25">
        <f>(B15+B16+B17+B18+B19+B20+B21)/100</f>
        <v>0.60714285714285721</v>
      </c>
      <c r="C22" s="25">
        <f>(C15+C16+C17+C18+C19+C20+C21)/100</f>
        <v>0.70714285714285707</v>
      </c>
      <c r="F22" s="178" t="s">
        <v>136</v>
      </c>
      <c r="G22" s="178"/>
      <c r="H22" s="17" t="s">
        <v>127</v>
      </c>
    </row>
    <row r="23" spans="1:8" x14ac:dyDescent="0.25">
      <c r="F23" s="178" t="s">
        <v>137</v>
      </c>
      <c r="G23" s="178"/>
      <c r="H23" s="17" t="s">
        <v>138</v>
      </c>
    </row>
    <row r="24" spans="1:8" x14ac:dyDescent="0.25">
      <c r="A24" s="13" t="s">
        <v>139</v>
      </c>
      <c r="B24" s="26">
        <v>0.01</v>
      </c>
      <c r="C24" s="26">
        <v>0.02</v>
      </c>
      <c r="F24" s="178" t="s">
        <v>140</v>
      </c>
      <c r="G24" s="178"/>
      <c r="H24" s="17" t="s">
        <v>141</v>
      </c>
    </row>
    <row r="25" spans="1:8" x14ac:dyDescent="0.25">
      <c r="A25" s="13" t="s">
        <v>142</v>
      </c>
      <c r="B25" s="26">
        <v>0.01</v>
      </c>
      <c r="C25" s="26">
        <v>0.03</v>
      </c>
    </row>
    <row r="26" spans="1:8" x14ac:dyDescent="0.25">
      <c r="A26" s="13" t="s">
        <v>143</v>
      </c>
      <c r="B26" s="26">
        <v>0.03</v>
      </c>
      <c r="C26" s="26">
        <v>0.08</v>
      </c>
    </row>
    <row r="27" spans="1:8" x14ac:dyDescent="0.25">
      <c r="A27" s="13" t="s">
        <v>144</v>
      </c>
      <c r="B27" s="26">
        <v>0.05</v>
      </c>
      <c r="C27" s="26">
        <v>0.15</v>
      </c>
    </row>
    <row r="28" spans="1:8" x14ac:dyDescent="0.25">
      <c r="A28" s="13" t="s">
        <v>145</v>
      </c>
      <c r="B28" s="26">
        <v>7.0000000000000007E-2</v>
      </c>
      <c r="C28" s="26">
        <v>0.2</v>
      </c>
    </row>
    <row r="29" spans="1:8" x14ac:dyDescent="0.25">
      <c r="A29" s="13" t="s">
        <v>146</v>
      </c>
      <c r="B29" s="26">
        <v>0.1</v>
      </c>
      <c r="C29" s="26">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9" sqref="C9"/>
    </sheetView>
  </sheetViews>
  <sheetFormatPr defaultColWidth="9.140625"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16384" width="9.140625" style="13"/>
  </cols>
  <sheetData>
    <row r="2" spans="1:13" x14ac:dyDescent="0.25">
      <c r="A2" s="12" t="s">
        <v>117</v>
      </c>
      <c r="B2" s="12" t="s">
        <v>118</v>
      </c>
      <c r="C2" s="12" t="s">
        <v>119</v>
      </c>
      <c r="D2" s="179" t="s">
        <v>120</v>
      </c>
      <c r="E2" s="179"/>
    </row>
    <row r="3" spans="1:13" x14ac:dyDescent="0.25">
      <c r="A3" s="14">
        <v>0</v>
      </c>
      <c r="B3" s="14">
        <v>0</v>
      </c>
      <c r="C3" s="14">
        <v>0</v>
      </c>
      <c r="D3" s="180">
        <v>7</v>
      </c>
      <c r="E3" s="180"/>
    </row>
    <row r="5" spans="1:13" x14ac:dyDescent="0.25">
      <c r="A5" s="13" t="s">
        <v>104</v>
      </c>
      <c r="B5" s="15" t="s">
        <v>121</v>
      </c>
      <c r="C5" s="15">
        <f>D3</f>
        <v>7</v>
      </c>
      <c r="D5" s="16"/>
    </row>
    <row r="6" spans="1:13" x14ac:dyDescent="0.25">
      <c r="A6" s="13" t="s">
        <v>105</v>
      </c>
      <c r="B6" s="17">
        <v>10</v>
      </c>
      <c r="C6" s="18">
        <v>10</v>
      </c>
      <c r="D6" s="19">
        <f>((100/B6)*C6)/100</f>
        <v>1</v>
      </c>
    </row>
    <row r="7" spans="1:13" x14ac:dyDescent="0.25">
      <c r="A7" s="13" t="s">
        <v>106</v>
      </c>
      <c r="B7" s="17">
        <v>8</v>
      </c>
      <c r="C7" s="18">
        <v>8</v>
      </c>
      <c r="D7" s="19">
        <f t="shared" ref="D7:D12" si="0">((100/B7)*C7)/100</f>
        <v>1</v>
      </c>
      <c r="F7" s="181" t="s">
        <v>122</v>
      </c>
      <c r="G7" s="181"/>
      <c r="H7" s="20" t="s">
        <v>123</v>
      </c>
      <c r="J7" s="21"/>
    </row>
    <row r="8" spans="1:13" x14ac:dyDescent="0.25">
      <c r="A8" s="13" t="s">
        <v>111</v>
      </c>
      <c r="B8" s="17">
        <f>C5</f>
        <v>7</v>
      </c>
      <c r="C8" s="18">
        <v>3</v>
      </c>
      <c r="D8" s="19">
        <f t="shared" si="0"/>
        <v>0.4285714285714286</v>
      </c>
      <c r="F8" s="178" t="s">
        <v>124</v>
      </c>
      <c r="G8" s="178"/>
      <c r="H8" s="17" t="s">
        <v>125</v>
      </c>
    </row>
    <row r="9" spans="1:13" x14ac:dyDescent="0.25">
      <c r="A9" s="13" t="s">
        <v>113</v>
      </c>
      <c r="B9" s="17">
        <f>C5</f>
        <v>7</v>
      </c>
      <c r="C9" s="18">
        <v>0</v>
      </c>
      <c r="D9" s="19">
        <f t="shared" si="0"/>
        <v>0</v>
      </c>
      <c r="F9" s="178" t="s">
        <v>126</v>
      </c>
      <c r="G9" s="178"/>
      <c r="H9" s="17" t="s">
        <v>127</v>
      </c>
    </row>
    <row r="10" spans="1:13" x14ac:dyDescent="0.25">
      <c r="A10" s="13" t="s">
        <v>35</v>
      </c>
      <c r="B10" s="17">
        <f>C5</f>
        <v>7</v>
      </c>
      <c r="C10" s="18">
        <v>0</v>
      </c>
      <c r="D10" s="19">
        <f t="shared" si="0"/>
        <v>0</v>
      </c>
      <c r="F10" s="178" t="s">
        <v>128</v>
      </c>
      <c r="G10" s="178"/>
      <c r="H10" s="17" t="s">
        <v>129</v>
      </c>
    </row>
    <row r="11" spans="1:13" x14ac:dyDescent="0.25">
      <c r="A11" s="22" t="s">
        <v>109</v>
      </c>
      <c r="B11" s="17">
        <f>C5</f>
        <v>7</v>
      </c>
      <c r="C11" s="18">
        <v>0</v>
      </c>
      <c r="D11" s="19">
        <f t="shared" si="0"/>
        <v>0</v>
      </c>
      <c r="F11" s="178" t="s">
        <v>130</v>
      </c>
      <c r="G11" s="178"/>
      <c r="H11" s="17" t="s">
        <v>131</v>
      </c>
    </row>
    <row r="12" spans="1:13" x14ac:dyDescent="0.25">
      <c r="A12" s="13" t="s">
        <v>36</v>
      </c>
      <c r="B12" s="17">
        <f>C5</f>
        <v>7</v>
      </c>
      <c r="C12" s="18">
        <v>0</v>
      </c>
      <c r="D12" s="19">
        <f t="shared" si="0"/>
        <v>0</v>
      </c>
      <c r="F12" s="178" t="s">
        <v>132</v>
      </c>
      <c r="G12" s="178"/>
      <c r="H12" s="17" t="s">
        <v>133</v>
      </c>
    </row>
    <row r="13" spans="1:13" ht="31.5" customHeight="1" x14ac:dyDescent="0.25">
      <c r="F13" s="178" t="s">
        <v>134</v>
      </c>
      <c r="G13" s="178"/>
      <c r="H13" s="17" t="s">
        <v>135</v>
      </c>
    </row>
    <row r="14" spans="1:13" hidden="1" x14ac:dyDescent="0.25">
      <c r="A14" s="12"/>
      <c r="B14" s="12" t="s">
        <v>110</v>
      </c>
      <c r="C14" s="12" t="s">
        <v>114</v>
      </c>
      <c r="G14" s="12" t="s">
        <v>105</v>
      </c>
      <c r="H14" s="12" t="s">
        <v>107</v>
      </c>
      <c r="I14" s="12" t="s">
        <v>108</v>
      </c>
      <c r="J14" s="12" t="s">
        <v>32</v>
      </c>
      <c r="K14" s="12" t="s">
        <v>35</v>
      </c>
      <c r="L14" s="12" t="s">
        <v>109</v>
      </c>
      <c r="M14" s="12" t="s">
        <v>36</v>
      </c>
    </row>
    <row r="15" spans="1:13" hidden="1" x14ac:dyDescent="0.25">
      <c r="A15" s="12" t="s">
        <v>30</v>
      </c>
      <c r="B15" s="12">
        <f>G15</f>
        <v>10</v>
      </c>
      <c r="C15" s="12">
        <f>G16</f>
        <v>30</v>
      </c>
      <c r="E15" s="179" t="s">
        <v>110</v>
      </c>
      <c r="F15" s="179"/>
      <c r="G15" s="23">
        <f>C6</f>
        <v>10</v>
      </c>
      <c r="H15" s="23">
        <f>40/B7*C7</f>
        <v>40</v>
      </c>
      <c r="I15" s="23">
        <f>15/B8*C8</f>
        <v>6.4285714285714288</v>
      </c>
      <c r="J15" s="23">
        <f>10/B9*C9</f>
        <v>0</v>
      </c>
      <c r="K15" s="23">
        <f>10/B10*C10</f>
        <v>0</v>
      </c>
      <c r="L15" s="23">
        <f>5/B11*C11</f>
        <v>0</v>
      </c>
      <c r="M15" s="23">
        <f>5/B12*C12</f>
        <v>0</v>
      </c>
    </row>
    <row r="16" spans="1:13" hidden="1" x14ac:dyDescent="0.25">
      <c r="A16" s="12" t="s">
        <v>31</v>
      </c>
      <c r="B16" s="12">
        <f>H15</f>
        <v>40</v>
      </c>
      <c r="C16" s="12">
        <f>H16</f>
        <v>30</v>
      </c>
      <c r="E16" s="179" t="s">
        <v>112</v>
      </c>
      <c r="F16" s="179"/>
      <c r="G16" s="12">
        <f>G15+20</f>
        <v>30</v>
      </c>
      <c r="H16" s="12">
        <f>30/B7*C7</f>
        <v>30</v>
      </c>
      <c r="I16" s="12">
        <f>15/B8*C8</f>
        <v>6.4285714285714288</v>
      </c>
      <c r="J16" s="12">
        <f>10/B9*C9</f>
        <v>0</v>
      </c>
      <c r="K16" s="12">
        <f>5/B10*C10</f>
        <v>0</v>
      </c>
      <c r="L16" s="12">
        <f>5/B11*C11</f>
        <v>0</v>
      </c>
      <c r="M16" s="12">
        <f>5/B12*C12</f>
        <v>0</v>
      </c>
    </row>
    <row r="17" spans="1:8" hidden="1" x14ac:dyDescent="0.25">
      <c r="A17" s="12" t="s">
        <v>108</v>
      </c>
      <c r="B17" s="12">
        <f>I15</f>
        <v>6.4285714285714288</v>
      </c>
      <c r="C17" s="12">
        <f>I16</f>
        <v>6.4285714285714288</v>
      </c>
    </row>
    <row r="18" spans="1:8" ht="29.25" hidden="1" customHeight="1" x14ac:dyDescent="0.25">
      <c r="A18" s="12" t="s">
        <v>32</v>
      </c>
      <c r="B18" s="12">
        <f>J15</f>
        <v>0</v>
      </c>
      <c r="C18" s="12">
        <f>J16</f>
        <v>0</v>
      </c>
    </row>
    <row r="19" spans="1:8" hidden="1" x14ac:dyDescent="0.25">
      <c r="A19" s="12" t="s">
        <v>35</v>
      </c>
      <c r="B19" s="12">
        <f>K15</f>
        <v>0</v>
      </c>
      <c r="C19" s="12">
        <f>K16</f>
        <v>0</v>
      </c>
    </row>
    <row r="20" spans="1:8" hidden="1" x14ac:dyDescent="0.25">
      <c r="A20" s="24" t="s">
        <v>109</v>
      </c>
      <c r="B20" s="12">
        <f>L15</f>
        <v>0</v>
      </c>
      <c r="C20" s="12">
        <f>L16</f>
        <v>0</v>
      </c>
    </row>
    <row r="21" spans="1:8" hidden="1" x14ac:dyDescent="0.25">
      <c r="A21" s="12" t="s">
        <v>36</v>
      </c>
      <c r="B21" s="12">
        <f>M15</f>
        <v>0</v>
      </c>
      <c r="C21" s="12">
        <f>M16</f>
        <v>0</v>
      </c>
    </row>
    <row r="22" spans="1:8" x14ac:dyDescent="0.25">
      <c r="A22" s="12" t="s">
        <v>115</v>
      </c>
      <c r="B22" s="25">
        <f>(B15+B16+B17+B18+B19+B20+B21)/100</f>
        <v>0.56428571428571428</v>
      </c>
      <c r="C22" s="25">
        <f>(C15+C16+C17+C18+C19+C20+C21)/100</f>
        <v>0.66428571428571426</v>
      </c>
      <c r="F22" s="178" t="s">
        <v>136</v>
      </c>
      <c r="G22" s="178"/>
      <c r="H22" s="17" t="s">
        <v>127</v>
      </c>
    </row>
    <row r="23" spans="1:8" x14ac:dyDescent="0.25">
      <c r="F23" s="178" t="s">
        <v>137</v>
      </c>
      <c r="G23" s="178"/>
      <c r="H23" s="17" t="s">
        <v>138</v>
      </c>
    </row>
    <row r="24" spans="1:8" x14ac:dyDescent="0.25">
      <c r="A24" s="13" t="s">
        <v>139</v>
      </c>
      <c r="B24" s="26">
        <v>0.01</v>
      </c>
      <c r="C24" s="26">
        <v>0.02</v>
      </c>
      <c r="F24" s="178" t="s">
        <v>140</v>
      </c>
      <c r="G24" s="178"/>
      <c r="H24" s="17" t="s">
        <v>141</v>
      </c>
    </row>
    <row r="25" spans="1:8" x14ac:dyDescent="0.25">
      <c r="A25" s="13" t="s">
        <v>142</v>
      </c>
      <c r="B25" s="26">
        <v>0.01</v>
      </c>
      <c r="C25" s="26">
        <v>0.03</v>
      </c>
    </row>
    <row r="26" spans="1:8" x14ac:dyDescent="0.25">
      <c r="A26" s="13" t="s">
        <v>143</v>
      </c>
      <c r="B26" s="26">
        <v>0.03</v>
      </c>
      <c r="C26" s="26">
        <v>0.08</v>
      </c>
    </row>
    <row r="27" spans="1:8" x14ac:dyDescent="0.25">
      <c r="A27" s="13" t="s">
        <v>144</v>
      </c>
      <c r="B27" s="26">
        <v>0.05</v>
      </c>
      <c r="C27" s="26">
        <v>0.15</v>
      </c>
    </row>
    <row r="28" spans="1:8" x14ac:dyDescent="0.25">
      <c r="A28" s="13" t="s">
        <v>145</v>
      </c>
      <c r="B28" s="26">
        <v>7.0000000000000007E-2</v>
      </c>
      <c r="C28" s="26">
        <v>0.2</v>
      </c>
    </row>
    <row r="29" spans="1:8" x14ac:dyDescent="0.25">
      <c r="A29" s="13" t="s">
        <v>146</v>
      </c>
      <c r="B29" s="26">
        <v>0.1</v>
      </c>
      <c r="C29" s="26">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vt:i4>
      </vt:variant>
    </vt:vector>
  </HeadingPairs>
  <TitlesOfParts>
    <vt:vector size="23" baseType="lpstr">
      <vt:lpstr>Sheet1</vt:lpstr>
      <vt:lpstr>F2</vt:lpstr>
      <vt:lpstr>F3</vt:lpstr>
      <vt:lpstr>F4</vt:lpstr>
      <vt:lpstr>F5</vt:lpstr>
      <vt:lpstr>G1</vt:lpstr>
      <vt:lpstr>G2</vt:lpstr>
      <vt:lpstr>G3</vt:lpstr>
      <vt:lpstr>G4</vt:lpstr>
      <vt:lpstr>G5</vt:lpstr>
      <vt:lpstr>G6</vt:lpstr>
      <vt:lpstr>G7</vt:lpstr>
      <vt:lpstr>J1</vt:lpstr>
      <vt:lpstr>J2&amp;J</vt:lpstr>
      <vt:lpstr>J3&amp;J6</vt:lpstr>
      <vt:lpstr>J4</vt:lpstr>
      <vt:lpstr>J5</vt:lpstr>
      <vt:lpstr>J6</vt:lpstr>
      <vt:lpstr>Wing A</vt:lpstr>
      <vt:lpstr>Wing B</vt:lpstr>
      <vt:lpstr>Wing C</vt:lpstr>
      <vt:lpstr>Sheet2</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VSJC</cp:lastModifiedBy>
  <cp:lastPrinted>2025-07-15T11:06:22Z</cp:lastPrinted>
  <dcterms:created xsi:type="dcterms:W3CDTF">2013-11-23T05:32:33Z</dcterms:created>
  <dcterms:modified xsi:type="dcterms:W3CDTF">2025-07-15T11:07:14Z</dcterms:modified>
</cp:coreProperties>
</file>