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Shruti\July 25\Dump\New folder\"/>
    </mc:Choice>
  </mc:AlternateContent>
  <bookViews>
    <workbookView xWindow="0" yWindow="0" windowWidth="20490" windowHeight="7755" tabRatio="770"/>
  </bookViews>
  <sheets>
    <sheet name="Sheet1" sheetId="1" r:id="rId1"/>
    <sheet name="G8" sheetId="14" r:id="rId2"/>
    <sheet name="G9" sheetId="16" r:id="rId3"/>
    <sheet name="G10" sheetId="17" r:id="rId4"/>
    <sheet name="J7" sheetId="18" r:id="rId5"/>
    <sheet name="Wing A" sheetId="11" r:id="rId6"/>
    <sheet name="Wing B" sheetId="12" r:id="rId7"/>
    <sheet name="Wing C" sheetId="13" r:id="rId8"/>
    <sheet name="VALUATION" sheetId="20" r:id="rId9"/>
  </sheets>
  <definedNames>
    <definedName name="_xlnm.Print_Area" localSheetId="0">Sheet1!$A$1:$J$262</definedName>
  </definedNames>
  <calcPr calcId="152511"/>
</workbook>
</file>

<file path=xl/calcChain.xml><?xml version="1.0" encoding="utf-8"?>
<calcChain xmlns="http://schemas.openxmlformats.org/spreadsheetml/2006/main">
  <c r="L64" i="1" l="1"/>
  <c r="L63" i="1"/>
  <c r="L62" i="1"/>
  <c r="L61" i="1"/>
  <c r="F3" i="1"/>
  <c r="I54" i="1"/>
  <c r="L58" i="1" l="1"/>
  <c r="F57" i="1"/>
  <c r="K53" i="1" s="1"/>
  <c r="C55" i="1" s="1"/>
  <c r="D65" i="1"/>
  <c r="D63" i="1"/>
  <c r="D61" i="1"/>
  <c r="D59" i="1"/>
  <c r="H57" i="1"/>
  <c r="D66" i="1"/>
  <c r="D64" i="1"/>
  <c r="D62" i="1"/>
  <c r="D60" i="1"/>
  <c r="D58" i="1"/>
  <c r="D57" i="1"/>
  <c r="L59" i="1"/>
  <c r="L60" i="1" s="1"/>
  <c r="L65" i="1" s="1"/>
  <c r="L66" i="1" s="1"/>
  <c r="L57" i="1"/>
  <c r="L56" i="1"/>
  <c r="L120" i="1"/>
  <c r="L119" i="1"/>
  <c r="L118" i="1"/>
  <c r="L117" i="1"/>
  <c r="L106" i="1"/>
  <c r="L105" i="1"/>
  <c r="L104" i="1"/>
  <c r="L103" i="1"/>
  <c r="L92" i="1"/>
  <c r="L91" i="1"/>
  <c r="L90" i="1"/>
  <c r="L89" i="1"/>
  <c r="L78" i="1"/>
  <c r="L77" i="1"/>
  <c r="L76" i="1"/>
  <c r="L75" i="1"/>
  <c r="I68" i="1"/>
  <c r="I82" i="1"/>
  <c r="I110" i="1"/>
  <c r="I96" i="1"/>
  <c r="L114" i="1" l="1"/>
  <c r="D116" i="1"/>
  <c r="D122" i="1"/>
  <c r="L115" i="1"/>
  <c r="L116" i="1" s="1"/>
  <c r="F113" i="1" s="1"/>
  <c r="D113" i="1"/>
  <c r="D121" i="1"/>
  <c r="D119" i="1"/>
  <c r="D117" i="1"/>
  <c r="D115" i="1"/>
  <c r="L113" i="1"/>
  <c r="L112" i="1"/>
  <c r="D120" i="1"/>
  <c r="D118" i="1"/>
  <c r="L100" i="1"/>
  <c r="L101" i="1"/>
  <c r="L102" i="1" s="1"/>
  <c r="L99" i="1"/>
  <c r="L98" i="1"/>
  <c r="D108" i="1"/>
  <c r="D102" i="1"/>
  <c r="D99" i="1"/>
  <c r="D107" i="1"/>
  <c r="D105" i="1"/>
  <c r="D103" i="1"/>
  <c r="D101" i="1"/>
  <c r="D106" i="1"/>
  <c r="D104" i="1"/>
  <c r="L86" i="1"/>
  <c r="F85" i="1"/>
  <c r="K81" i="1" s="1"/>
  <c r="C83" i="1" s="1"/>
  <c r="D94" i="1"/>
  <c r="D86" i="1"/>
  <c r="L87" i="1"/>
  <c r="L88" i="1" s="1"/>
  <c r="L93" i="1" s="1"/>
  <c r="L94" i="1" s="1"/>
  <c r="L85" i="1"/>
  <c r="L84" i="1"/>
  <c r="D92" i="1"/>
  <c r="D90" i="1"/>
  <c r="D85" i="1"/>
  <c r="D93" i="1"/>
  <c r="D91" i="1"/>
  <c r="D89" i="1"/>
  <c r="D87" i="1"/>
  <c r="H85" i="1"/>
  <c r="D88" i="1"/>
  <c r="D73" i="1"/>
  <c r="L71" i="1"/>
  <c r="D80" i="1"/>
  <c r="D78" i="1"/>
  <c r="D76" i="1"/>
  <c r="D74" i="1"/>
  <c r="L72" i="1"/>
  <c r="D71" i="1" s="1"/>
  <c r="L70" i="1"/>
  <c r="L73" i="1"/>
  <c r="L74" i="1" s="1"/>
  <c r="L79" i="1" s="1"/>
  <c r="L80" i="1" s="1"/>
  <c r="D79" i="1"/>
  <c r="D77" i="1"/>
  <c r="D75" i="1"/>
  <c r="E12" i="20"/>
  <c r="G12" i="20" s="1"/>
  <c r="E11" i="20"/>
  <c r="G11" i="20" s="1"/>
  <c r="E10" i="20"/>
  <c r="G10" i="20" s="1"/>
  <c r="E9" i="20"/>
  <c r="G9" i="20" s="1"/>
  <c r="E8" i="20"/>
  <c r="G8" i="20" s="1"/>
  <c r="G7" i="20"/>
  <c r="F7" i="20"/>
  <c r="G6" i="20"/>
  <c r="F6" i="20"/>
  <c r="G5" i="20"/>
  <c r="F5" i="20"/>
  <c r="H16" i="18"/>
  <c r="C16" i="18" s="1"/>
  <c r="H15" i="18"/>
  <c r="B16" i="18" s="1"/>
  <c r="G15" i="18"/>
  <c r="G16" i="18" s="1"/>
  <c r="C15" i="18" s="1"/>
  <c r="D7" i="18"/>
  <c r="D6" i="18"/>
  <c r="B10" i="18"/>
  <c r="K15" i="18" s="1"/>
  <c r="B19" i="18" s="1"/>
  <c r="H16" i="17"/>
  <c r="C16" i="17" s="1"/>
  <c r="H15" i="17"/>
  <c r="B16" i="17" s="1"/>
  <c r="G15" i="17"/>
  <c r="G16" i="17" s="1"/>
  <c r="C15" i="17" s="1"/>
  <c r="D7" i="17"/>
  <c r="D6" i="17"/>
  <c r="C5" i="17"/>
  <c r="B11" i="17" s="1"/>
  <c r="H16" i="16"/>
  <c r="C16" i="16" s="1"/>
  <c r="H15" i="16"/>
  <c r="B16" i="16" s="1"/>
  <c r="G15" i="16"/>
  <c r="B15" i="16" s="1"/>
  <c r="D7" i="16"/>
  <c r="D6" i="16"/>
  <c r="C5" i="16"/>
  <c r="B9" i="16" s="1"/>
  <c r="J16" i="16" s="1"/>
  <c r="C18" i="16" s="1"/>
  <c r="C44" i="1"/>
  <c r="H44" i="1"/>
  <c r="H45" i="1" s="1"/>
  <c r="D47" i="1" s="1"/>
  <c r="F7" i="1"/>
  <c r="D147" i="1"/>
  <c r="G15" i="14"/>
  <c r="B15" i="14" s="1"/>
  <c r="H15" i="14"/>
  <c r="B16" i="14" s="1"/>
  <c r="H16" i="14"/>
  <c r="C16" i="14" s="1"/>
  <c r="D6" i="14"/>
  <c r="C5" i="14"/>
  <c r="B9" i="14" s="1"/>
  <c r="G7" i="13"/>
  <c r="K7" i="13"/>
  <c r="N7" i="13"/>
  <c r="G8" i="13"/>
  <c r="K8" i="13"/>
  <c r="N8" i="13"/>
  <c r="G9" i="13"/>
  <c r="K9" i="13"/>
  <c r="N9" i="13"/>
  <c r="G10" i="13"/>
  <c r="K10" i="13"/>
  <c r="N10" i="13"/>
  <c r="G11" i="13"/>
  <c r="K11" i="13"/>
  <c r="N11" i="13"/>
  <c r="G12" i="13"/>
  <c r="K12" i="13"/>
  <c r="N12" i="13"/>
  <c r="G13" i="13"/>
  <c r="K13" i="13"/>
  <c r="N13" i="13"/>
  <c r="G14" i="13"/>
  <c r="K14" i="13"/>
  <c r="N14" i="13"/>
  <c r="G15" i="13"/>
  <c r="K15" i="13"/>
  <c r="N15" i="13"/>
  <c r="G16" i="13"/>
  <c r="K16" i="13"/>
  <c r="N16" i="13"/>
  <c r="G17" i="13"/>
  <c r="K17" i="13"/>
  <c r="N17" i="13"/>
  <c r="G18" i="13"/>
  <c r="K18" i="13"/>
  <c r="N18" i="13"/>
  <c r="G19" i="13"/>
  <c r="K19" i="13"/>
  <c r="N19" i="13"/>
  <c r="G20" i="13"/>
  <c r="K20" i="13"/>
  <c r="N20" i="13"/>
  <c r="G21" i="13"/>
  <c r="K21" i="13"/>
  <c r="N21" i="13"/>
  <c r="G22" i="13"/>
  <c r="K22" i="13"/>
  <c r="N22" i="13"/>
  <c r="G23" i="13"/>
  <c r="K23" i="13"/>
  <c r="N23" i="13"/>
  <c r="G24" i="13"/>
  <c r="K24" i="13"/>
  <c r="N24" i="13"/>
  <c r="G25" i="13"/>
  <c r="K25" i="13"/>
  <c r="N25" i="13"/>
  <c r="G26" i="13"/>
  <c r="K26" i="13"/>
  <c r="N26" i="13"/>
  <c r="G27" i="13"/>
  <c r="K27" i="13"/>
  <c r="N27" i="13"/>
  <c r="G28" i="13"/>
  <c r="K28" i="13"/>
  <c r="N28" i="13"/>
  <c r="G29" i="13"/>
  <c r="K29" i="13"/>
  <c r="N29" i="13"/>
  <c r="G30" i="13"/>
  <c r="K30" i="13"/>
  <c r="N30" i="13"/>
  <c r="G31" i="13"/>
  <c r="K31" i="13"/>
  <c r="N31" i="13"/>
  <c r="G32" i="13"/>
  <c r="K32" i="13"/>
  <c r="N32" i="13"/>
  <c r="G33" i="13"/>
  <c r="K33" i="13"/>
  <c r="N33" i="13"/>
  <c r="G34" i="13"/>
  <c r="K34" i="13"/>
  <c r="N34" i="13"/>
  <c r="F7" i="12"/>
  <c r="J7" i="12"/>
  <c r="M7" i="12"/>
  <c r="F8" i="12"/>
  <c r="J8" i="12"/>
  <c r="M8" i="12"/>
  <c r="F9" i="12"/>
  <c r="J9" i="12"/>
  <c r="M9" i="12"/>
  <c r="F10" i="12"/>
  <c r="J10" i="12"/>
  <c r="M10" i="12"/>
  <c r="F11" i="12"/>
  <c r="J11" i="12"/>
  <c r="M11" i="12"/>
  <c r="F12" i="12"/>
  <c r="J12" i="12"/>
  <c r="M12" i="12"/>
  <c r="F13" i="12"/>
  <c r="J13" i="12"/>
  <c r="M13" i="12"/>
  <c r="F14" i="12"/>
  <c r="J14" i="12"/>
  <c r="M14" i="12"/>
  <c r="F15" i="12"/>
  <c r="J15" i="12"/>
  <c r="M15" i="12"/>
  <c r="F16" i="12"/>
  <c r="J16" i="12"/>
  <c r="M16" i="12"/>
  <c r="F17" i="12"/>
  <c r="J17" i="12"/>
  <c r="M17" i="12"/>
  <c r="F18" i="12"/>
  <c r="J18" i="12"/>
  <c r="M18" i="12"/>
  <c r="F19" i="12"/>
  <c r="J19" i="12"/>
  <c r="M19" i="12"/>
  <c r="F20" i="12"/>
  <c r="J20" i="12"/>
  <c r="M20" i="12"/>
  <c r="F21" i="12"/>
  <c r="J21" i="12"/>
  <c r="M21" i="12"/>
  <c r="F22" i="12"/>
  <c r="J22" i="12"/>
  <c r="M22" i="12"/>
  <c r="F23" i="12"/>
  <c r="J23" i="12"/>
  <c r="M23" i="12"/>
  <c r="F24" i="12"/>
  <c r="J24" i="12"/>
  <c r="M24" i="12"/>
  <c r="F25" i="12"/>
  <c r="J25" i="12"/>
  <c r="M25" i="12"/>
  <c r="F26" i="12"/>
  <c r="J26" i="12"/>
  <c r="M26" i="12"/>
  <c r="F27" i="12"/>
  <c r="J27" i="12"/>
  <c r="M27" i="12"/>
  <c r="F28" i="12"/>
  <c r="J28" i="12"/>
  <c r="M28" i="12"/>
  <c r="F29" i="12"/>
  <c r="J29" i="12"/>
  <c r="M29" i="12"/>
  <c r="F30" i="12"/>
  <c r="J30" i="12"/>
  <c r="M30" i="12"/>
  <c r="F31" i="12"/>
  <c r="J31" i="12"/>
  <c r="M31" i="12"/>
  <c r="F32" i="12"/>
  <c r="J32" i="12"/>
  <c r="M32" i="12"/>
  <c r="F33" i="12"/>
  <c r="J33" i="12"/>
  <c r="M33" i="12"/>
  <c r="F34" i="12"/>
  <c r="J34" i="12"/>
  <c r="M34" i="12"/>
  <c r="F6" i="11"/>
  <c r="J6" i="11"/>
  <c r="M6" i="1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D49" i="1"/>
  <c r="D7" i="14"/>
  <c r="B10" i="14"/>
  <c r="K15" i="14" s="1"/>
  <c r="B19" i="14" s="1"/>
  <c r="B12" i="18"/>
  <c r="M15" i="18" s="1"/>
  <c r="B21" i="18" s="1"/>
  <c r="B8" i="18"/>
  <c r="D8" i="18" s="1"/>
  <c r="B11" i="18"/>
  <c r="L15" i="18"/>
  <c r="B20" i="18" s="1"/>
  <c r="L16" i="18"/>
  <c r="C20" i="18" s="1"/>
  <c r="B9" i="18"/>
  <c r="J15" i="18" s="1"/>
  <c r="B18" i="18" s="1"/>
  <c r="I15" i="18"/>
  <c r="B17" i="18" s="1"/>
  <c r="D11" i="18"/>
  <c r="B11" i="16" l="1"/>
  <c r="D11" i="16" s="1"/>
  <c r="D10" i="14"/>
  <c r="B11" i="14"/>
  <c r="D11" i="14" s="1"/>
  <c r="I16" i="18"/>
  <c r="C17" i="18" s="1"/>
  <c r="B12" i="14"/>
  <c r="B8" i="14"/>
  <c r="I15" i="14" s="1"/>
  <c r="B17" i="14" s="1"/>
  <c r="D9" i="18"/>
  <c r="B12" i="17"/>
  <c r="B15" i="18"/>
  <c r="B9" i="17"/>
  <c r="B8" i="17"/>
  <c r="I16" i="17" s="1"/>
  <c r="C17" i="17" s="1"/>
  <c r="F34" i="11"/>
  <c r="E34" i="11" s="1"/>
  <c r="J16" i="18"/>
  <c r="C18" i="18" s="1"/>
  <c r="M16" i="18"/>
  <c r="C21" i="18" s="1"/>
  <c r="G16" i="14"/>
  <c r="C15" i="14" s="1"/>
  <c r="F35" i="12"/>
  <c r="E35" i="12" s="1"/>
  <c r="G35" i="13"/>
  <c r="F35" i="13" s="1"/>
  <c r="N35" i="13"/>
  <c r="M35" i="13" s="1"/>
  <c r="B8" i="16"/>
  <c r="J34" i="11"/>
  <c r="I34" i="11" s="1"/>
  <c r="K35" i="13"/>
  <c r="J35" i="13" s="1"/>
  <c r="B12" i="16"/>
  <c r="M15" i="16" s="1"/>
  <c r="B21" i="16" s="1"/>
  <c r="B10" i="16"/>
  <c r="K16" i="18"/>
  <c r="C19" i="18" s="1"/>
  <c r="M34" i="11"/>
  <c r="L34" i="11" s="1"/>
  <c r="B15" i="17"/>
  <c r="L15" i="16"/>
  <c r="B20" i="16" s="1"/>
  <c r="L16" i="16"/>
  <c r="C20" i="16" s="1"/>
  <c r="J35" i="12"/>
  <c r="I35" i="12" s="1"/>
  <c r="D10" i="18"/>
  <c r="M15" i="17"/>
  <c r="B21" i="17" s="1"/>
  <c r="K16" i="14"/>
  <c r="C19" i="14" s="1"/>
  <c r="M35" i="12"/>
  <c r="L35" i="12" s="1"/>
  <c r="B10" i="17"/>
  <c r="D10" i="17" s="1"/>
  <c r="D114" i="1"/>
  <c r="H113" i="1"/>
  <c r="L121" i="1"/>
  <c r="L122" i="1" s="1"/>
  <c r="K109" i="1" s="1"/>
  <c r="C111" i="1" s="1"/>
  <c r="L107" i="1"/>
  <c r="L108" i="1" s="1"/>
  <c r="C100" i="1"/>
  <c r="F71" i="1"/>
  <c r="K67" i="1" s="1"/>
  <c r="C69" i="1" s="1"/>
  <c r="D72" i="1"/>
  <c r="H71" i="1"/>
  <c r="J16" i="14"/>
  <c r="C18" i="14" s="1"/>
  <c r="D9" i="14"/>
  <c r="J15" i="14"/>
  <c r="B18" i="14" s="1"/>
  <c r="L16" i="17"/>
  <c r="C20" i="17" s="1"/>
  <c r="L15" i="17"/>
  <c r="B20" i="17" s="1"/>
  <c r="D11" i="17"/>
  <c r="G13" i="20"/>
  <c r="D9" i="16"/>
  <c r="J15" i="16"/>
  <c r="B18" i="16" s="1"/>
  <c r="L15" i="14"/>
  <c r="B20" i="14" s="1"/>
  <c r="G16" i="16"/>
  <c r="C15" i="16" s="1"/>
  <c r="D12" i="18"/>
  <c r="L16" i="14"/>
  <c r="C20" i="14" s="1"/>
  <c r="B22" i="18"/>
  <c r="M16" i="16" l="1"/>
  <c r="C21" i="16" s="1"/>
  <c r="I15" i="17"/>
  <c r="B17" i="17" s="1"/>
  <c r="K15" i="17"/>
  <c r="B19" i="17" s="1"/>
  <c r="C22" i="18"/>
  <c r="M15" i="14"/>
  <c r="B21" i="14" s="1"/>
  <c r="B22" i="14" s="1"/>
  <c r="D12" i="14"/>
  <c r="M16" i="14"/>
  <c r="C21" i="14" s="1"/>
  <c r="I16" i="14"/>
  <c r="C17" i="14" s="1"/>
  <c r="C22" i="14" s="1"/>
  <c r="D8" i="14"/>
  <c r="D8" i="17"/>
  <c r="D12" i="17"/>
  <c r="M16" i="17"/>
  <c r="C21" i="17" s="1"/>
  <c r="J15" i="17"/>
  <c r="B18" i="17" s="1"/>
  <c r="D9" i="17"/>
  <c r="J16" i="17"/>
  <c r="C18" i="17" s="1"/>
  <c r="K16" i="17"/>
  <c r="C19" i="17" s="1"/>
  <c r="I16" i="16"/>
  <c r="C17" i="16" s="1"/>
  <c r="D8" i="16"/>
  <c r="I15" i="16"/>
  <c r="B17" i="16" s="1"/>
  <c r="D12" i="16"/>
  <c r="K16" i="16"/>
  <c r="C19" i="16" s="1"/>
  <c r="D10" i="16"/>
  <c r="K15" i="16"/>
  <c r="B19" i="16" s="1"/>
  <c r="H99" i="1"/>
  <c r="F99" i="1"/>
  <c r="K95" i="1" s="1"/>
  <c r="C97" i="1" s="1"/>
  <c r="D100" i="1"/>
  <c r="B22" i="17" l="1"/>
  <c r="C22" i="17"/>
  <c r="C22" i="16"/>
  <c r="B22" i="16"/>
</calcChain>
</file>

<file path=xl/sharedStrings.xml><?xml version="1.0" encoding="utf-8"?>
<sst xmlns="http://schemas.openxmlformats.org/spreadsheetml/2006/main" count="729" uniqueCount="245">
  <si>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</si>
  <si>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</si>
  <si>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</si>
  <si>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</si>
  <si>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</si>
  <si>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</si>
  <si>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</si>
  <si>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</si>
  <si>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</si>
  <si>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</si>
  <si>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</si>
  <si>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</si>
  <si>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</si>
  <si>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</si>
  <si>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</si>
  <si>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</si>
  <si>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</si>
  <si>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</si>
  <si>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</si>
  <si>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</si>
  <si>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</si>
  <si>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</si>
  <si>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</si>
  <si>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</si>
  <si>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</si>
  <si>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</si>
  <si>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</si>
  <si>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2) I/We have no direct or Indirect Interest in the property being valued</t>
  </si>
  <si>
    <t>Quality of infrastructure in vicinity</t>
  </si>
  <si>
    <t>1) We have personally visited the property &amp; identified the same based on the documents provided</t>
  </si>
  <si>
    <t>Type of Work</t>
  </si>
  <si>
    <t>Plinth</t>
  </si>
  <si>
    <t>RCC</t>
  </si>
  <si>
    <t>Plaster</t>
  </si>
  <si>
    <t>3) The information furnished above is true and correct to my/our knowledge.</t>
  </si>
  <si>
    <t xml:space="preserve">Latitude &amp; Longitude </t>
  </si>
  <si>
    <t>Flooring</t>
  </si>
  <si>
    <t>Finishing</t>
  </si>
  <si>
    <t xml:space="preserve">Valuation Report </t>
  </si>
  <si>
    <t>Yes</t>
  </si>
  <si>
    <t>Type of Structure : RCC Framed Structure</t>
  </si>
  <si>
    <t>Approved usage of the Property: Residential                                                                                                                                                      (Restrictive convenants in regards to land use , if any)</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</si>
  <si>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</si>
  <si>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</si>
  <si>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</si>
  <si>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</si>
  <si>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</si>
  <si>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</si>
  <si>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</si>
  <si>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Material laying at Site: :Bricks, Cement &amp; Steel etc.</t>
  </si>
  <si>
    <t>No of floors at site : See Construction details</t>
  </si>
  <si>
    <t>Wheather the construction is as per approved Building plan : Under Construction</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</si>
  <si>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</si>
  <si>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</si>
  <si>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</si>
  <si>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</si>
  <si>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</si>
  <si>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</si>
  <si>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</si>
  <si>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</si>
  <si>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</si>
  <si>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</si>
  <si>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</si>
  <si>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</si>
  <si>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</si>
  <si>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</si>
  <si>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</si>
  <si>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</si>
  <si>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units residential</t>
  </si>
  <si>
    <t>Approved no of Floors</t>
  </si>
  <si>
    <t>Distress valuation of the property Per Sq. Ft.</t>
  </si>
  <si>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</si>
  <si>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</si>
  <si>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</si>
  <si>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</si>
  <si>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</si>
  <si>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</si>
  <si>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</si>
  <si>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</si>
  <si>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</si>
  <si>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</si>
  <si>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</si>
  <si>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</si>
  <si>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</si>
  <si>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</si>
  <si>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</si>
  <si>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</si>
  <si>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</si>
  <si>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</si>
  <si>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</si>
  <si>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</si>
  <si>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</si>
  <si>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</si>
  <si>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</si>
  <si>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</si>
  <si>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</si>
  <si>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</si>
  <si>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 xml:space="preserve">O. Certificate No.: </t>
  </si>
  <si>
    <t xml:space="preserve">Date of approval: </t>
  </si>
  <si>
    <t>Contect Details ( Name &amp; Contect No.)</t>
  </si>
  <si>
    <t>Axis Sanpada</t>
  </si>
  <si>
    <t>4) Legal title of the property is not verified by us.</t>
  </si>
  <si>
    <t>5) Gross carpet area =  Net Carpet area + Fungible area.</t>
  </si>
  <si>
    <t>6) Fungible Area= Enclosed Balcony + Flower Bed + Covered Balcony + Service Slab + Duct + Chajja + Wheather Shed area.</t>
  </si>
  <si>
    <t>Particulars</t>
  </si>
  <si>
    <t>plinth</t>
  </si>
  <si>
    <t>slab</t>
  </si>
  <si>
    <t>rcc</t>
  </si>
  <si>
    <t>Bricks</t>
  </si>
  <si>
    <t>Wood &amp; painting</t>
  </si>
  <si>
    <t>Progress</t>
  </si>
  <si>
    <t xml:space="preserve">Bricks </t>
  </si>
  <si>
    <t xml:space="preserve">Recommended </t>
  </si>
  <si>
    <t>plaster</t>
  </si>
  <si>
    <t>Recommended</t>
  </si>
  <si>
    <t>total</t>
  </si>
  <si>
    <t>Google Map :</t>
  </si>
  <si>
    <t>Basement</t>
  </si>
  <si>
    <t>Podium</t>
  </si>
  <si>
    <t>Ground</t>
  </si>
  <si>
    <t>Upper Floor</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</si>
  <si>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</si>
  <si>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</si>
  <si>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</si>
  <si>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</si>
  <si>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</si>
  <si>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</si>
  <si>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</si>
  <si>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</si>
  <si>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</si>
  <si>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</si>
  <si>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</si>
  <si>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</si>
  <si>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</si>
  <si>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</si>
  <si>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</si>
  <si>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</si>
  <si>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</si>
  <si>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</si>
  <si>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Excavation in process</t>
  </si>
  <si>
    <t>Thane - G + 25</t>
  </si>
  <si>
    <t>600000/-</t>
  </si>
  <si>
    <t>Excavation Completed</t>
  </si>
  <si>
    <t>Footing in Process</t>
  </si>
  <si>
    <t>Footing Completed</t>
  </si>
  <si>
    <t>Plinth in process</t>
  </si>
  <si>
    <t>Plinth completed</t>
  </si>
  <si>
    <t>RERA No.</t>
  </si>
  <si>
    <t>PHOTOGRAPHS OF PROPERTY :</t>
  </si>
  <si>
    <t>Middle class</t>
  </si>
  <si>
    <t>Developing</t>
  </si>
  <si>
    <t>M/s. Xrbia Developers Ltd</t>
  </si>
  <si>
    <t>8291825134,  8291983882</t>
  </si>
  <si>
    <t>Refer Other Data</t>
  </si>
  <si>
    <t>S No</t>
  </si>
  <si>
    <t>Khadyachapada (Pasane), Vangani (East)</t>
  </si>
  <si>
    <t>Raigad</t>
  </si>
  <si>
    <t>About 4.7Km Distance From    Vangani Railway Station</t>
  </si>
  <si>
    <t>Aarde Village Road</t>
  </si>
  <si>
    <t xml:space="preserve">Vangani </t>
  </si>
  <si>
    <t>Aamantran Farms</t>
  </si>
  <si>
    <t>Open Plot</t>
  </si>
  <si>
    <t>-</t>
  </si>
  <si>
    <t>08/03/2019.</t>
  </si>
  <si>
    <t>25/- per sq.ft.  from 4th floor/-</t>
  </si>
  <si>
    <t>Floor rise rate Per Sq. Ft. on RERA Carpet Area</t>
  </si>
  <si>
    <t>Name of the Buildings</t>
  </si>
  <si>
    <t>Recommended rate of the flat Per Sq. Ft. (as per Builder Carpet Area)</t>
  </si>
  <si>
    <t>1RK</t>
  </si>
  <si>
    <t>1 BHK Comfort</t>
  </si>
  <si>
    <t>2 BHK Smart</t>
  </si>
  <si>
    <t>2 BHK Comfort</t>
  </si>
  <si>
    <t>CLP
Scheme</t>
  </si>
  <si>
    <t>ADF
Scheme</t>
  </si>
  <si>
    <t xml:space="preserve">       ADF
      Scheme</t>
  </si>
  <si>
    <t>4157/-</t>
  </si>
  <si>
    <t>4888/-</t>
  </si>
  <si>
    <t>4590/-</t>
  </si>
  <si>
    <t>5378/-</t>
  </si>
  <si>
    <t>4748/-</t>
  </si>
  <si>
    <t>5524/-</t>
  </si>
  <si>
    <t>24,/1, 24/3, 24/4, 24/11 to 24/13, 25/3B</t>
  </si>
  <si>
    <t>(94,810.00 * 0.90) * 1.10</t>
  </si>
  <si>
    <t>Xrbia Vangani Phase IV</t>
  </si>
  <si>
    <t>P52000010337</t>
  </si>
  <si>
    <t>Xrbia Vangani Phase IV, Proposed Revised Building Permission For Residential Purpose On Land Bearing S. No.- 24,/1, 24/3, 24/4, 24/11 to 24/13, 25/3B, Of Village - Khadyachapada (Pashane), Next To Pashane Village, Aarde Village Road,Tal.- Karjat, Dist.- Raigad 410101</t>
  </si>
  <si>
    <t>SSNR/RA/BP/Village - Khadyachapada (Pasane)/Tal - Karjat/S.no.24/1 &amp; Other/470</t>
  </si>
  <si>
    <t>4650/-</t>
  </si>
  <si>
    <t>Market Research Data</t>
  </si>
  <si>
    <t>Source</t>
  </si>
  <si>
    <t>Distance from proposed property</t>
  </si>
  <si>
    <t>Net Carpet</t>
  </si>
  <si>
    <t>Saleable Area</t>
  </si>
  <si>
    <t>Rate on Saleable</t>
  </si>
  <si>
    <t>Market Value</t>
  </si>
  <si>
    <t>proptiger.</t>
  </si>
  <si>
    <t xml:space="preserve">xrbia vangani </t>
  </si>
  <si>
    <t>1BHK</t>
  </si>
  <si>
    <t>commonfloor.</t>
  </si>
  <si>
    <t>2BHK</t>
  </si>
  <si>
    <t>Average</t>
  </si>
  <si>
    <t xml:space="preserve">Valuation Adopted </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</si>
  <si>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</si>
  <si>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</si>
  <si>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</si>
  <si>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</si>
  <si>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</si>
  <si>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</si>
  <si>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</si>
  <si>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</si>
  <si>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</si>
  <si>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</si>
  <si>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</si>
  <si>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</si>
  <si>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</si>
  <si>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</si>
  <si>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</si>
  <si>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</si>
  <si>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</si>
  <si>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</si>
  <si>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</si>
  <si>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</si>
  <si>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</si>
  <si>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</si>
  <si>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</si>
  <si>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</si>
  <si>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Building G8 = Ground + 1st to 11th Floor</t>
  </si>
  <si>
    <t>Projected life : 60 Years After Completion</t>
  </si>
  <si>
    <t>Building G9 = Ground + 1st to 10th Floor</t>
  </si>
  <si>
    <t>Building G10 = Ground + 1st to 7th Floor</t>
  </si>
  <si>
    <t>Building J7 = Ground + 1st to 7th Floor</t>
  </si>
  <si>
    <t>Building Type - G8, G9, G10, J7 &amp; F1</t>
  </si>
  <si>
    <t>Building G10 &amp; J7 &amp; F1 = Ground + 1st to 7th Floor.
Building G9 = Ground + 1st to 10th Floor.
Building G8 = Ground + 1st to 11th Floor</t>
  </si>
  <si>
    <t>Building F1 = Ground + 1st to 7th Floor</t>
  </si>
  <si>
    <t>05 Buildings</t>
  </si>
  <si>
    <t>Location Link</t>
  </si>
  <si>
    <t>https://maps.app.goo.gl/aQ9qKrtUkdBiidQV7</t>
  </si>
  <si>
    <t xml:space="preserve">Office No. 1031, Wing J, Akshar Business Park, Plot No. 03 Sector 25, Near APMC Market, Vashi, Navi Mumbai, Maharashtra 400703 TEL: 022-46090378/79/80   
Email : vsjcapf@gmail.com. Web site : www.vsjadon.com
</t>
  </si>
  <si>
    <t>SSNR/RA/BP/Village - Khadyachapada (Pasane)/Tal - Karjat/S.no.24/1 &amp; Other/470    Valid Up to: 
Building G10 &amp; J7 &amp; F1 = Ground + 1st to 7th Floor.
Building G9 = Ground + 1st to 10th Floor.
Building G8 = Ground + 1st to 11th Floor</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</si>
  <si>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</si>
  <si>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19.100592,73.3348381</t>
  </si>
  <si>
    <t>Authorized Signatory
                                                                                                                                                                                              Name &amp; Seal of the agency</t>
  </si>
  <si>
    <t>Notice :</t>
  </si>
  <si>
    <t>G8, G9, G10, J7 &amp; F1</t>
  </si>
  <si>
    <r>
      <t xml:space="preserve">Remarks:  
1. Type G10 &amp; J7 = Construction Work Stopped at the time of visit. Work same as last visit (26/06/2021). Internal visit was not allowed.
    Type G8, G9 &amp; F1 = Work not yet started. 
2. We have given rate verify by market inquire.
3. We have considered Other charges from cost sheet.
4. </t>
    </r>
    <r>
      <rPr>
        <b/>
        <sz val="11"/>
        <rFont val="Times New Roman"/>
        <family val="1"/>
      </rPr>
      <t xml:space="preserve">According to our observations, the construction of Xrbia projects (Xrbia Warai, Xrbia Vangani, etc.) appears to have slowed or stopped over the past two years.
5. Construction work stopped. Internal Visit was not allowed.
6. The project has received first CC on 08/03/2019, But construction work of Xrbia Vangani Phase IV is Under Construction.
</t>
    </r>
    <r>
      <rPr>
        <b/>
        <sz val="11"/>
        <color rgb="FFFF0000"/>
        <rFont val="Times New Roman"/>
        <family val="1"/>
      </rPr>
      <t xml:space="preserve">7. As per site visit dated 07/10/2024, We have observed Notice Banner attached to the project compound wall. 
We have attached photo of the Notice banner below. Please check subject of the notice from your end.
8. As checked on RERA portal on date 15/07/2025, we have observed that above project "Xrbia Vangani Phase 4" is kept under abeyance. Please check from your end.
</t>
    </r>
    <r>
      <rPr>
        <b/>
        <sz val="11"/>
        <color indexed="8"/>
        <rFont val="Times New Roman"/>
        <family val="1"/>
      </rPr>
      <t xml:space="preserve">
6. On site, we meet Mr. Nagesh 9767383160.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</si>
</sst>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21"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Calibri"/>
      <family val="2"/>
    </font>
    <font>
      <b/>
      <sz val="11"/>
      <name val="Times New Roman"/>
      <family val="1"/>
    </font>
    <font>
      <sz val="11"/>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1"/>
      <color theme="1"/>
      <name val="Times New Roman"/>
      <family val="1"/>
    </font>
    <font>
      <sz val="11"/>
      <color rgb="FF000000"/>
      <name val="Times New Roman"/>
      <family val="1"/>
    </font>
    <font>
      <b/>
      <sz val="11"/>
      <color rgb="FF000000"/>
      <name val="Times New Roman"/>
      <family val="1"/>
    </font>
    <font>
      <sz val="11"/>
      <color theme="1"/>
      <name val="Times New Roman"/>
      <family val="1"/>
    </font>
    <font>
      <sz val="11"/>
      <color rgb="FFFF0000"/>
      <name val="Calibri"/>
      <family val="2"/>
    </font>
    <font>
      <sz val="12"/>
      <color theme="1"/>
      <name val="Times New Roman"/>
      <family val="1"/>
    </font>
    <font>
      <sz val="12"/>
      <name val="Times New Roman"/>
      <family val="1"/>
    </font>
    <font>
      <b/>
      <sz val="12"/>
      <name val="Times New Roman"/>
      <family val="1"/>
    </font>
    <font>
      <u/>
      <sz val="11"/>
      <color theme="10"/>
      <name val="Calibri"/>
      <family val="2"/>
      <scheme val="minor"/>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164" fontId="1" fillId="0" borderId="0" applyFont="0" applyFill="0" applyBorder="0" applyAlignment="0" applyProtection="0"/>
    <xf numFmtId="0" fontId="2" fillId="0" borderId="0"/>
    <xf numFmtId="0" fontId="1" fillId="0" borderId="0"/>
    <xf numFmtId="0" fontId="8" fillId="0" borderId="0"/>
    <xf numFmtId="9" fontId="5" fillId="0" borderId="0" applyFont="0" applyFill="0" applyBorder="0" applyAlignment="0" applyProtection="0"/>
    <xf numFmtId="0" fontId="8" fillId="0" borderId="0"/>
    <xf numFmtId="0" fontId="19" fillId="0" borderId="0" applyNumberFormat="0" applyFill="0" applyBorder="0" applyAlignment="0" applyProtection="0"/>
  </cellStyleXfs>
  <cellXfs count="187">
    <xf numFmtId="0" fontId="0" fillId="0" borderId="0" xfId="0"/>
    <xf numFmtId="0" fontId="4"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0" fontId="4" fillId="2" borderId="2" xfId="0" applyFont="1" applyFill="1" applyBorder="1" applyAlignment="1">
      <alignment vertical="top"/>
    </xf>
    <xf numFmtId="0" fontId="0" fillId="0" borderId="2" xfId="0" applyBorder="1"/>
    <xf numFmtId="0" fontId="9" fillId="0" borderId="2" xfId="0" applyFont="1" applyBorder="1"/>
    <xf numFmtId="0" fontId="0" fillId="0" borderId="3" xfId="0" applyBorder="1"/>
    <xf numFmtId="0" fontId="0" fillId="3" borderId="2" xfId="0" applyFill="1" applyBorder="1"/>
    <xf numFmtId="0" fontId="9" fillId="0" borderId="2" xfId="0" applyFont="1" applyBorder="1" applyAlignment="1">
      <alignment horizontal="center"/>
    </xf>
    <xf numFmtId="0" fontId="11" fillId="0" borderId="0" xfId="0" applyFont="1"/>
    <xf numFmtId="0" fontId="4" fillId="0" borderId="4" xfId="0" applyFont="1" applyBorder="1" applyAlignment="1">
      <alignment vertical="top"/>
    </xf>
    <xf numFmtId="0" fontId="12" fillId="0" borderId="2" xfId="0" applyFont="1" applyBorder="1"/>
    <xf numFmtId="0" fontId="12" fillId="0" borderId="0" xfId="0" applyFont="1"/>
    <xf numFmtId="0" fontId="12" fillId="3" borderId="2" xfId="0" applyFont="1" applyFill="1" applyBorder="1"/>
    <xf numFmtId="0" fontId="11" fillId="0" borderId="2" xfId="0" applyFont="1" applyBorder="1" applyAlignment="1">
      <alignment horizontal="center"/>
    </xf>
    <xf numFmtId="0" fontId="11" fillId="0" borderId="0" xfId="0" applyFont="1" applyAlignment="1">
      <alignment horizontal="center"/>
    </xf>
    <xf numFmtId="0" fontId="12" fillId="0" borderId="2" xfId="0" applyFont="1" applyBorder="1" applyAlignment="1">
      <alignment horizontal="center"/>
    </xf>
    <xf numFmtId="0" fontId="12" fillId="3" borderId="2" xfId="0" applyFont="1" applyFill="1" applyBorder="1" applyAlignment="1">
      <alignment horizontal="center"/>
    </xf>
    <xf numFmtId="9" fontId="12" fillId="0" borderId="0" xfId="5" applyFont="1" applyBorder="1"/>
    <xf numFmtId="0" fontId="13" fillId="0" borderId="2" xfId="0" applyFont="1" applyBorder="1" applyAlignment="1">
      <alignment horizontal="center"/>
    </xf>
    <xf numFmtId="0" fontId="12" fillId="0" borderId="0" xfId="0" applyFont="1" applyAlignment="1">
      <alignment horizontal="right"/>
    </xf>
    <xf numFmtId="0" fontId="12" fillId="0" borderId="0" xfId="0" applyFont="1" applyAlignment="1">
      <alignment wrapText="1"/>
    </xf>
    <xf numFmtId="0" fontId="12" fillId="0" borderId="5" xfId="0" applyFont="1" applyBorder="1"/>
    <xf numFmtId="0" fontId="12" fillId="0" borderId="2" xfId="0" applyFont="1" applyBorder="1" applyAlignment="1">
      <alignment wrapText="1"/>
    </xf>
    <xf numFmtId="9" fontId="12" fillId="0" borderId="2" xfId="5" applyFont="1" applyBorder="1"/>
    <xf numFmtId="9" fontId="12" fillId="0" borderId="0" xfId="0" applyNumberFormat="1" applyFont="1"/>
    <xf numFmtId="0" fontId="14" fillId="0" borderId="0" xfId="0" applyFont="1"/>
    <xf numFmtId="0" fontId="4" fillId="0" borderId="0" xfId="2" applyFont="1"/>
    <xf numFmtId="0" fontId="4" fillId="0" borderId="1" xfId="0" applyFont="1" applyBorder="1" applyAlignment="1">
      <alignment vertical="top" wrapText="1"/>
    </xf>
    <xf numFmtId="0" fontId="4" fillId="0" borderId="6" xfId="0" applyFont="1" applyBorder="1" applyAlignment="1">
      <alignment horizontal="center" vertical="top" wrapText="1"/>
    </xf>
    <xf numFmtId="0" fontId="4" fillId="0" borderId="4" xfId="0" applyFont="1" applyBorder="1" applyAlignment="1">
      <alignment horizontal="center" vertical="top" wrapText="1"/>
    </xf>
    <xf numFmtId="0" fontId="4" fillId="0" borderId="1" xfId="0" applyFont="1" applyBorder="1" applyAlignment="1">
      <alignment horizontal="center" vertical="top" wrapText="1"/>
    </xf>
    <xf numFmtId="0" fontId="1" fillId="0" borderId="0" xfId="3"/>
    <xf numFmtId="0" fontId="8" fillId="0" borderId="0" xfId="4"/>
    <xf numFmtId="0" fontId="9" fillId="0" borderId="2" xfId="4" applyFont="1" applyBorder="1" applyAlignment="1">
      <alignment horizontal="center" vertical="top" wrapText="1"/>
    </xf>
    <xf numFmtId="0" fontId="8" fillId="0" borderId="2" xfId="4" applyBorder="1" applyAlignment="1">
      <alignment horizontal="center" vertical="center"/>
    </xf>
    <xf numFmtId="0" fontId="8" fillId="0" borderId="2" xfId="4" applyBorder="1" applyAlignment="1">
      <alignment horizontal="left" vertical="center"/>
    </xf>
    <xf numFmtId="1" fontId="8" fillId="0" borderId="2" xfId="4" applyNumberFormat="1" applyBorder="1" applyAlignment="1">
      <alignment horizontal="center" vertical="center"/>
    </xf>
    <xf numFmtId="165" fontId="8" fillId="0" borderId="2" xfId="1" applyNumberFormat="1" applyFont="1" applyBorder="1" applyAlignment="1">
      <alignment horizontal="right" vertical="center"/>
    </xf>
    <xf numFmtId="0" fontId="9" fillId="0" borderId="2" xfId="4" applyFont="1" applyBorder="1" applyAlignment="1">
      <alignment horizontal="center" vertical="center"/>
    </xf>
    <xf numFmtId="1" fontId="10" fillId="0" borderId="2" xfId="4" applyNumberFormat="1" applyFont="1" applyBorder="1" applyAlignment="1">
      <alignment horizontal="center" vertical="center"/>
    </xf>
    <xf numFmtId="0" fontId="1" fillId="0" borderId="2" xfId="3" applyBorder="1" applyAlignment="1">
      <alignment horizontal="center" vertical="center"/>
    </xf>
    <xf numFmtId="0" fontId="15" fillId="0" borderId="0" xfId="3" applyFont="1"/>
    <xf numFmtId="0" fontId="16" fillId="0" borderId="19" xfId="6" applyFont="1" applyBorder="1" applyProtection="1">
      <protection hidden="1"/>
    </xf>
    <xf numFmtId="0" fontId="16" fillId="0" borderId="20" xfId="6" applyFont="1" applyBorder="1" applyProtection="1">
      <protection hidden="1"/>
    </xf>
    <xf numFmtId="0" fontId="17" fillId="0" borderId="21" xfId="6" applyFont="1" applyBorder="1" applyAlignment="1" applyProtection="1">
      <alignment horizontal="center" vertical="top"/>
      <protection locked="0"/>
    </xf>
    <xf numFmtId="0" fontId="17" fillId="0" borderId="2" xfId="6" applyFont="1" applyBorder="1" applyAlignment="1" applyProtection="1">
      <alignment horizontal="center" vertical="top"/>
      <protection locked="0"/>
    </xf>
    <xf numFmtId="0" fontId="16" fillId="0" borderId="0" xfId="6" applyFont="1" applyProtection="1">
      <protection hidden="1"/>
    </xf>
    <xf numFmtId="0" fontId="16" fillId="0" borderId="23" xfId="6" applyFont="1" applyBorder="1" applyProtection="1">
      <protection hidden="1"/>
    </xf>
    <xf numFmtId="0" fontId="12" fillId="0" borderId="0" xfId="0" applyFont="1" applyProtection="1">
      <protection hidden="1"/>
    </xf>
    <xf numFmtId="0" fontId="16" fillId="0" borderId="23" xfId="6" applyFont="1" applyBorder="1"/>
    <xf numFmtId="0" fontId="12"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2" fillId="0" borderId="32" xfId="0" applyFont="1" applyBorder="1" applyProtection="1">
      <protection hidden="1"/>
    </xf>
    <xf numFmtId="1" fontId="0" fillId="0" borderId="33" xfId="0" applyNumberFormat="1" applyBorder="1"/>
    <xf numFmtId="0" fontId="17" fillId="0" borderId="2" xfId="6" applyFont="1" applyBorder="1" applyAlignment="1" applyProtection="1">
      <alignment horizontal="center" vertical="top" wrapText="1"/>
      <protection locked="0"/>
    </xf>
    <xf numFmtId="0" fontId="17" fillId="0" borderId="2" xfId="6" applyFont="1" applyBorder="1" applyAlignment="1" applyProtection="1">
      <alignment horizontal="center" wrapText="1"/>
      <protection locked="0"/>
    </xf>
    <xf numFmtId="1" fontId="17" fillId="0" borderId="2" xfId="6" applyNumberFormat="1" applyFont="1" applyBorder="1" applyAlignment="1" applyProtection="1">
      <alignment horizontal="center" wrapText="1"/>
      <protection locked="0"/>
    </xf>
    <xf numFmtId="0" fontId="17" fillId="0" borderId="28" xfId="6" applyFont="1" applyBorder="1" applyAlignment="1" applyProtection="1">
      <alignment horizontal="center" wrapText="1"/>
      <protection locked="0"/>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6" xfId="0" applyFont="1" applyBorder="1" applyAlignment="1">
      <alignment horizontal="left" vertical="top"/>
    </xf>
    <xf numFmtId="0" fontId="14" fillId="0" borderId="0" xfId="0" applyFont="1" applyAlignment="1">
      <alignment horizontal="center" vertical="top" wrapText="1"/>
    </xf>
    <xf numFmtId="0" fontId="4" fillId="2" borderId="1"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0" borderId="1" xfId="0" applyFont="1" applyBorder="1" applyAlignment="1">
      <alignment horizontal="center" vertical="top"/>
    </xf>
    <xf numFmtId="0" fontId="4" fillId="0" borderId="4" xfId="0" applyFont="1" applyBorder="1" applyAlignment="1">
      <alignment horizontal="center" vertical="top"/>
    </xf>
    <xf numFmtId="0" fontId="4" fillId="0" borderId="6" xfId="0" applyFont="1" applyBorder="1" applyAlignment="1">
      <alignment horizontal="center" vertical="top"/>
    </xf>
    <xf numFmtId="0" fontId="3" fillId="0" borderId="1" xfId="0" applyFont="1" applyBorder="1" applyAlignment="1">
      <alignment horizontal="center" vertical="top"/>
    </xf>
    <xf numFmtId="0" fontId="3" fillId="0" borderId="4" xfId="0" applyFont="1" applyBorder="1" applyAlignment="1">
      <alignment horizontal="center" vertical="top"/>
    </xf>
    <xf numFmtId="0" fontId="3" fillId="0" borderId="6" xfId="0" applyFont="1" applyBorder="1" applyAlignment="1">
      <alignment horizontal="center" vertical="top"/>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0" borderId="2" xfId="0" applyFont="1" applyBorder="1" applyAlignment="1">
      <alignment horizontal="center" vertical="top" wrapText="1"/>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6" xfId="0" applyFont="1" applyBorder="1" applyAlignment="1">
      <alignment horizontal="left" vertical="top"/>
    </xf>
    <xf numFmtId="0" fontId="17" fillId="0" borderId="21" xfId="6" applyFont="1" applyBorder="1" applyAlignment="1" applyProtection="1">
      <alignment horizontal="center" vertical="top" wrapText="1"/>
      <protection locked="0"/>
    </xf>
    <xf numFmtId="0" fontId="17" fillId="0" borderId="2" xfId="6" applyFont="1" applyBorder="1" applyAlignment="1" applyProtection="1">
      <alignment horizontal="center" vertical="top" wrapText="1"/>
      <protection locked="0"/>
    </xf>
    <xf numFmtId="9" fontId="17" fillId="2" borderId="1" xfId="6" applyNumberFormat="1" applyFont="1" applyFill="1" applyBorder="1" applyAlignment="1" applyProtection="1">
      <alignment horizontal="center" vertical="center" wrapText="1"/>
      <protection hidden="1"/>
    </xf>
    <xf numFmtId="9" fontId="17" fillId="2" borderId="6" xfId="6" applyNumberFormat="1" applyFont="1" applyFill="1" applyBorder="1" applyAlignment="1" applyProtection="1">
      <alignment horizontal="center" vertical="center" wrapText="1"/>
      <protection hidden="1"/>
    </xf>
    <xf numFmtId="9" fontId="17" fillId="2" borderId="2" xfId="6" applyNumberFormat="1" applyFont="1" applyFill="1" applyBorder="1" applyAlignment="1" applyProtection="1">
      <alignment horizontal="center" vertical="center" wrapText="1"/>
      <protection hidden="1"/>
    </xf>
    <xf numFmtId="9" fontId="17" fillId="2" borderId="28" xfId="6" applyNumberFormat="1" applyFont="1" applyFill="1" applyBorder="1" applyAlignment="1" applyProtection="1">
      <alignment horizontal="center" vertical="center" wrapText="1"/>
      <protection hidden="1"/>
    </xf>
    <xf numFmtId="9" fontId="17" fillId="2" borderId="7" xfId="6" applyNumberFormat="1" applyFont="1" applyFill="1" applyBorder="1" applyAlignment="1" applyProtection="1">
      <alignment horizontal="center" vertical="center" wrapText="1"/>
      <protection hidden="1"/>
    </xf>
    <xf numFmtId="9" fontId="17" fillId="2" borderId="8" xfId="6" applyNumberFormat="1" applyFont="1" applyFill="1" applyBorder="1" applyAlignment="1" applyProtection="1">
      <alignment horizontal="center" vertical="center" wrapText="1"/>
      <protection hidden="1"/>
    </xf>
    <xf numFmtId="9" fontId="17" fillId="2" borderId="26" xfId="6" applyNumberFormat="1" applyFont="1" applyFill="1" applyBorder="1" applyAlignment="1" applyProtection="1">
      <alignment horizontal="center" vertical="center" wrapText="1"/>
      <protection hidden="1"/>
    </xf>
    <xf numFmtId="9" fontId="17" fillId="2" borderId="10" xfId="6" applyNumberFormat="1" applyFont="1" applyFill="1" applyBorder="1" applyAlignment="1" applyProtection="1">
      <alignment horizontal="center" vertical="center" wrapText="1"/>
      <protection hidden="1"/>
    </xf>
    <xf numFmtId="9" fontId="17" fillId="2" borderId="0" xfId="6" applyNumberFormat="1" applyFont="1" applyFill="1" applyAlignment="1" applyProtection="1">
      <alignment horizontal="center" vertical="center" wrapText="1"/>
      <protection hidden="1"/>
    </xf>
    <xf numFmtId="9" fontId="17" fillId="2" borderId="23" xfId="6" applyNumberFormat="1" applyFont="1" applyFill="1" applyBorder="1" applyAlignment="1" applyProtection="1">
      <alignment horizontal="center" vertical="center" wrapText="1"/>
      <protection hidden="1"/>
    </xf>
    <xf numFmtId="9" fontId="17" fillId="2" borderId="31" xfId="6" applyNumberFormat="1" applyFont="1" applyFill="1" applyBorder="1" applyAlignment="1" applyProtection="1">
      <alignment horizontal="center" vertical="center" wrapText="1"/>
      <protection hidden="1"/>
    </xf>
    <xf numFmtId="9" fontId="17" fillId="2" borderId="32" xfId="6" applyNumberFormat="1" applyFont="1" applyFill="1" applyBorder="1" applyAlignment="1" applyProtection="1">
      <alignment horizontal="center" vertical="center" wrapText="1"/>
      <protection hidden="1"/>
    </xf>
    <xf numFmtId="9" fontId="17" fillId="2" borderId="33" xfId="6" applyNumberFormat="1" applyFont="1" applyFill="1" applyBorder="1" applyAlignment="1" applyProtection="1">
      <alignment horizontal="center" vertical="center" wrapText="1"/>
      <protection hidden="1"/>
    </xf>
    <xf numFmtId="0" fontId="17" fillId="0" borderId="21" xfId="6" applyFont="1" applyBorder="1" applyAlignment="1" applyProtection="1">
      <alignment horizontal="center" vertical="top"/>
      <protection locked="0"/>
    </xf>
    <xf numFmtId="0" fontId="17" fillId="0" borderId="2" xfId="6" applyFont="1" applyBorder="1" applyAlignment="1" applyProtection="1">
      <alignment horizontal="center" vertical="top"/>
      <protection locked="0"/>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4" fontId="4" fillId="0" borderId="1" xfId="0" applyNumberFormat="1" applyFont="1" applyBorder="1" applyAlignment="1">
      <alignment horizontal="left" vertical="top"/>
    </xf>
    <xf numFmtId="0" fontId="3" fillId="0" borderId="1" xfId="0" applyFont="1" applyBorder="1" applyAlignment="1">
      <alignment vertical="top"/>
    </xf>
    <xf numFmtId="0" fontId="3" fillId="0" borderId="4" xfId="0" applyFont="1" applyBorder="1" applyAlignment="1">
      <alignment vertical="top"/>
    </xf>
    <xf numFmtId="0" fontId="3" fillId="0" borderId="6" xfId="0" applyFont="1" applyBorder="1" applyAlignment="1">
      <alignment vertical="top"/>
    </xf>
    <xf numFmtId="14" fontId="4" fillId="0" borderId="1" xfId="0" applyNumberFormat="1" applyFont="1" applyBorder="1" applyAlignment="1">
      <alignment horizontal="left" vertical="top"/>
    </xf>
    <xf numFmtId="0" fontId="4" fillId="2" borderId="4" xfId="0" applyFont="1" applyFill="1" applyBorder="1" applyAlignment="1">
      <alignment horizontal="left" vertical="top"/>
    </xf>
    <xf numFmtId="0" fontId="4" fillId="2" borderId="6" xfId="0" applyFont="1" applyFill="1" applyBorder="1" applyAlignment="1">
      <alignment horizontal="left" vertical="top"/>
    </xf>
    <xf numFmtId="0" fontId="4" fillId="0" borderId="1" xfId="0" applyFont="1" applyBorder="1" applyAlignment="1">
      <alignment horizontal="center" vertical="top" wrapText="1"/>
    </xf>
    <xf numFmtId="0" fontId="18" fillId="0" borderId="16" xfId="6" applyFont="1" applyBorder="1" applyAlignment="1" applyProtection="1">
      <alignment horizontal="left" vertical="top" wrapText="1"/>
      <protection locked="0"/>
    </xf>
    <xf numFmtId="0" fontId="18" fillId="0" borderId="17" xfId="6" applyFont="1" applyBorder="1" applyAlignment="1" applyProtection="1">
      <alignment horizontal="left" vertical="top" wrapText="1"/>
      <protection locked="0"/>
    </xf>
    <xf numFmtId="0" fontId="18" fillId="0" borderId="18" xfId="6" applyFont="1" applyBorder="1" applyAlignment="1" applyProtection="1">
      <alignment horizontal="left" vertical="top" wrapText="1"/>
      <protection locked="0"/>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0" xfId="0" applyFont="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3" xfId="0" applyFont="1" applyBorder="1" applyAlignment="1">
      <alignment horizontal="center" vertical="top" wrapText="1"/>
    </xf>
    <xf numFmtId="0" fontId="3" fillId="0" borderId="13" xfId="0" applyFont="1" applyBorder="1" applyAlignment="1">
      <alignment horizontal="center" vertical="top" wrapText="1"/>
    </xf>
    <xf numFmtId="0" fontId="4" fillId="2" borderId="1" xfId="0" applyFont="1" applyFill="1" applyBorder="1" applyAlignment="1">
      <alignment horizontal="left" vertical="top"/>
    </xf>
    <xf numFmtId="0" fontId="4" fillId="0" borderId="1" xfId="0" applyFont="1" applyBorder="1" applyAlignment="1">
      <alignment vertical="top"/>
    </xf>
    <xf numFmtId="0" fontId="4" fillId="0" borderId="4" xfId="0" applyFont="1" applyBorder="1" applyAlignment="1">
      <alignment vertical="top"/>
    </xf>
    <xf numFmtId="0" fontId="4" fillId="0" borderId="6" xfId="0" applyFont="1" applyBorder="1" applyAlignment="1">
      <alignment vertical="top"/>
    </xf>
    <xf numFmtId="0" fontId="3" fillId="0" borderId="7" xfId="2" applyFont="1" applyBorder="1" applyAlignment="1">
      <alignment horizontal="left" vertical="top" wrapText="1"/>
    </xf>
    <xf numFmtId="0" fontId="3" fillId="0" borderId="8" xfId="2" applyFont="1" applyBorder="1" applyAlignment="1">
      <alignment horizontal="left" vertical="top" wrapText="1"/>
    </xf>
    <xf numFmtId="0" fontId="3" fillId="0" borderId="9" xfId="2" applyFont="1" applyBorder="1" applyAlignment="1">
      <alignment horizontal="left" vertical="top" wrapText="1"/>
    </xf>
    <xf numFmtId="0" fontId="18" fillId="0" borderId="14" xfId="6" applyFont="1" applyBorder="1" applyAlignment="1" applyProtection="1">
      <alignment horizontal="center" vertical="top" wrapText="1"/>
      <protection locked="0"/>
    </xf>
    <xf numFmtId="0" fontId="18" fillId="0" borderId="15" xfId="6" applyFont="1" applyBorder="1" applyAlignment="1" applyProtection="1">
      <alignment horizontal="center" vertical="top" wrapText="1"/>
      <protection locked="0"/>
    </xf>
    <xf numFmtId="0" fontId="17" fillId="0" borderId="1" xfId="6" applyFont="1" applyBorder="1" applyAlignment="1" applyProtection="1">
      <alignment horizontal="center" vertical="top"/>
      <protection locked="0"/>
    </xf>
    <xf numFmtId="0" fontId="17" fillId="0" borderId="6" xfId="6" applyFont="1" applyBorder="1" applyAlignment="1" applyProtection="1">
      <alignment horizontal="center" vertical="top"/>
      <protection locked="0"/>
    </xf>
    <xf numFmtId="0" fontId="17" fillId="0" borderId="22" xfId="6" applyFont="1" applyBorder="1" applyAlignment="1" applyProtection="1">
      <alignment horizontal="center" vertical="top"/>
      <protection locked="0"/>
    </xf>
    <xf numFmtId="0" fontId="18" fillId="0" borderId="21" xfId="6" applyFont="1" applyBorder="1" applyAlignment="1" applyProtection="1">
      <alignment horizontal="left" vertical="top"/>
      <protection locked="0"/>
    </xf>
    <xf numFmtId="0" fontId="18" fillId="0" borderId="2" xfId="6" applyFont="1" applyBorder="1" applyAlignment="1" applyProtection="1">
      <alignment horizontal="left" vertical="top"/>
      <protection locked="0"/>
    </xf>
    <xf numFmtId="0" fontId="18" fillId="0" borderId="1" xfId="6" applyFont="1" applyBorder="1" applyAlignment="1" applyProtection="1">
      <alignment horizontal="left" vertical="top" wrapText="1"/>
      <protection locked="0"/>
    </xf>
    <xf numFmtId="0" fontId="18" fillId="0" borderId="4" xfId="6" applyFont="1" applyBorder="1" applyAlignment="1" applyProtection="1">
      <alignment horizontal="left" vertical="top" wrapText="1"/>
      <protection locked="0"/>
    </xf>
    <xf numFmtId="0" fontId="18" fillId="0" borderId="22" xfId="6" applyFont="1" applyBorder="1" applyAlignment="1" applyProtection="1">
      <alignment horizontal="left" vertical="top" wrapText="1"/>
      <protection locked="0"/>
    </xf>
    <xf numFmtId="0" fontId="17" fillId="0" borderId="24" xfId="6" applyFont="1" applyBorder="1" applyAlignment="1" applyProtection="1">
      <alignment horizontal="center" vertical="top" wrapText="1"/>
      <protection locked="0"/>
    </xf>
    <xf numFmtId="0" fontId="17" fillId="0" borderId="6" xfId="6" applyFont="1" applyBorder="1" applyAlignment="1" applyProtection="1">
      <alignment horizontal="center" vertical="top" wrapText="1"/>
      <protection locked="0"/>
    </xf>
    <xf numFmtId="0" fontId="17" fillId="0" borderId="25" xfId="6" applyFont="1" applyBorder="1" applyAlignment="1" applyProtection="1">
      <alignment horizontal="center" vertical="top" wrapText="1"/>
      <protection locked="0"/>
    </xf>
    <xf numFmtId="0" fontId="7" fillId="0" borderId="1" xfId="0" applyFont="1" applyBorder="1" applyAlignment="1">
      <alignment horizontal="left" vertical="top"/>
    </xf>
    <xf numFmtId="0" fontId="7" fillId="0" borderId="6" xfId="0" applyFont="1" applyBorder="1" applyAlignment="1">
      <alignment horizontal="left"/>
    </xf>
    <xf numFmtId="0" fontId="6" fillId="0" borderId="7" xfId="0" applyFont="1" applyBorder="1" applyAlignment="1">
      <alignment vertical="top" wrapText="1"/>
    </xf>
    <xf numFmtId="0" fontId="6" fillId="0" borderId="8" xfId="0" applyFont="1" applyBorder="1" applyAlignment="1">
      <alignment vertical="top" wrapText="1"/>
    </xf>
    <xf numFmtId="0" fontId="6" fillId="0" borderId="9" xfId="0" applyFont="1" applyBorder="1" applyAlignment="1">
      <alignment vertical="top" wrapText="1"/>
    </xf>
    <xf numFmtId="0" fontId="6" fillId="0" borderId="10" xfId="0" applyFont="1" applyBorder="1" applyAlignment="1">
      <alignment vertical="top" wrapText="1"/>
    </xf>
    <xf numFmtId="0" fontId="6" fillId="0" borderId="0" xfId="0" applyFont="1" applyAlignment="1">
      <alignment vertical="top" wrapText="1"/>
    </xf>
    <xf numFmtId="0" fontId="6" fillId="0" borderId="11" xfId="0" applyFont="1" applyBorder="1" applyAlignment="1">
      <alignment vertical="top" wrapText="1"/>
    </xf>
    <xf numFmtId="0" fontId="17" fillId="0" borderId="27" xfId="6" applyFont="1" applyBorder="1" applyAlignment="1" applyProtection="1">
      <alignment horizontal="center" vertical="top" wrapText="1"/>
      <protection locked="0"/>
    </xf>
    <xf numFmtId="0" fontId="17" fillId="0" borderId="28" xfId="6" applyFont="1" applyBorder="1" applyAlignment="1" applyProtection="1">
      <alignment horizontal="center" vertical="top" wrapText="1"/>
      <protection locked="0"/>
    </xf>
    <xf numFmtId="9" fontId="17" fillId="2" borderId="29" xfId="6" applyNumberFormat="1" applyFont="1" applyFill="1" applyBorder="1" applyAlignment="1" applyProtection="1">
      <alignment horizontal="center" vertical="center" wrapText="1"/>
      <protection hidden="1"/>
    </xf>
    <xf numFmtId="9" fontId="17" fillId="2" borderId="30" xfId="6" applyNumberFormat="1" applyFont="1" applyFill="1" applyBorder="1" applyAlignment="1" applyProtection="1">
      <alignment horizontal="center" vertical="center" wrapText="1"/>
      <protection hidden="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0" fontId="4" fillId="0" borderId="2" xfId="0" applyFont="1" applyBorder="1" applyAlignment="1">
      <alignment horizontal="left" vertical="top" wrapText="1"/>
    </xf>
    <xf numFmtId="0" fontId="7" fillId="0" borderId="1" xfId="0" applyFont="1" applyBorder="1" applyAlignment="1">
      <alignment horizontal="center" vertical="top"/>
    </xf>
    <xf numFmtId="0" fontId="7" fillId="0" borderId="6" xfId="0" applyFont="1" applyBorder="1" applyAlignment="1">
      <alignment horizontal="center" vertical="top"/>
    </xf>
    <xf numFmtId="0" fontId="19" fillId="0" borderId="1" xfId="7" applyBorder="1" applyAlignment="1">
      <alignment horizontal="left" vertical="top"/>
    </xf>
    <xf numFmtId="14" fontId="4" fillId="0" borderId="4" xfId="0" applyNumberFormat="1" applyFont="1" applyBorder="1" applyAlignment="1">
      <alignment horizontal="left" vertical="top"/>
    </xf>
    <xf numFmtId="14" fontId="4" fillId="0" borderId="6" xfId="0" applyNumberFormat="1" applyFont="1" applyBorder="1" applyAlignment="1">
      <alignment horizontal="left" vertical="top"/>
    </xf>
    <xf numFmtId="0" fontId="4" fillId="0" borderId="2" xfId="0" applyFont="1" applyBorder="1" applyAlignment="1">
      <alignment horizontal="left" vertical="top"/>
    </xf>
    <xf numFmtId="0" fontId="7" fillId="0" borderId="2"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2" xfId="0" applyFont="1" applyBorder="1" applyAlignment="1">
      <alignment horizontal="left" vertical="top"/>
    </xf>
    <xf numFmtId="0" fontId="4" fillId="0" borderId="3" xfId="0" applyFont="1" applyBorder="1" applyAlignment="1">
      <alignment horizontal="left" vertical="top"/>
    </xf>
    <xf numFmtId="0" fontId="4" fillId="0" borderId="13" xfId="0" applyFont="1" applyBorder="1" applyAlignment="1">
      <alignment horizontal="left" vertical="top"/>
    </xf>
    <xf numFmtId="4" fontId="4" fillId="0" borderId="1" xfId="0" applyNumberFormat="1" applyFont="1" applyBorder="1" applyAlignment="1">
      <alignment horizontal="left" vertical="top" wrapText="1"/>
    </xf>
    <xf numFmtId="0" fontId="7" fillId="0" borderId="2" xfId="0" applyFont="1" applyBorder="1" applyAlignment="1">
      <alignment horizontal="left" vertical="top" wrapText="1"/>
    </xf>
    <xf numFmtId="0" fontId="4" fillId="2" borderId="2" xfId="0" applyFont="1" applyFill="1" applyBorder="1" applyAlignment="1">
      <alignment horizontal="left" vertical="top"/>
    </xf>
    <xf numFmtId="0" fontId="7" fillId="0" borderId="2" xfId="0" applyFont="1" applyBorder="1" applyAlignment="1">
      <alignment horizontal="center" vertical="top" wrapText="1"/>
    </xf>
    <xf numFmtId="0" fontId="4" fillId="0" borderId="2" xfId="0" applyFont="1" applyBorder="1" applyAlignment="1">
      <alignment horizontal="center" vertical="top"/>
    </xf>
    <xf numFmtId="0" fontId="12" fillId="0" borderId="2" xfId="0" applyFont="1" applyBorder="1" applyAlignment="1">
      <alignment horizontal="left"/>
    </xf>
    <xf numFmtId="0" fontId="12" fillId="0" borderId="2" xfId="0" applyFont="1" applyBorder="1" applyAlignment="1">
      <alignment horizontal="center"/>
    </xf>
    <xf numFmtId="0" fontId="12" fillId="3" borderId="2" xfId="0" applyFont="1" applyFill="1" applyBorder="1" applyAlignment="1">
      <alignment horizontal="center"/>
    </xf>
    <xf numFmtId="0" fontId="13" fillId="0" borderId="2" xfId="0" applyFont="1" applyBorder="1" applyAlignment="1">
      <alignment horizontal="center"/>
    </xf>
    <xf numFmtId="0" fontId="0" fillId="3" borderId="2" xfId="0" applyFill="1" applyBorder="1" applyAlignment="1">
      <alignment horizontal="center" wrapText="1"/>
    </xf>
    <xf numFmtId="0" fontId="9" fillId="0" borderId="2" xfId="0" applyFont="1" applyBorder="1" applyAlignment="1">
      <alignment horizontal="center"/>
    </xf>
    <xf numFmtId="0" fontId="9" fillId="0" borderId="2" xfId="4" applyFont="1" applyBorder="1" applyAlignment="1">
      <alignment horizontal="left"/>
    </xf>
  </cellXfs>
  <cellStyles count="8">
    <cellStyle name="Comma 2" xfId="1"/>
    <cellStyle name="Excel Built-in Normal" xfId="2"/>
    <cellStyle name="Excel Built-in Normal 2" xfId="3"/>
    <cellStyle name="Hyperlink" xfId="7" builtinId="8"/>
    <cellStyle name="Normal" xfId="0" builtinId="0"/>
    <cellStyle name="Normal 3" xfId="6"/>
    <cellStyle name="Normal 4" xfId="4"/>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550142</xdr:colOff>
      <xdr:row>244</xdr:row>
      <xdr:rowOff>25978</xdr:rowOff>
    </xdr:from>
    <xdr:to>
      <xdr:col>7</xdr:col>
      <xdr:colOff>539760</xdr:colOff>
      <xdr:row>261</xdr:row>
      <xdr:rowOff>27478</xdr:rowOff>
    </xdr:to>
    <xdr:pic>
      <xdr:nvPicPr>
        <xdr:cNvPr id="1876" name="Picture 1">
          <a:extLst>
            <a:ext uri="{FF2B5EF4-FFF2-40B4-BE49-F238E27FC236}">
              <a16:creationId xmlns:a16="http://schemas.microsoft.com/office/drawing/2014/main" xmlns="" id="{00000000-0008-0000-0000-00005407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50142" y="46536553"/>
          <a:ext cx="4999768" cy="324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550142</xdr:colOff>
      <xdr:row>226</xdr:row>
      <xdr:rowOff>81396</xdr:rowOff>
    </xdr:from>
    <xdr:to>
      <xdr:col>7</xdr:col>
      <xdr:colOff>539760</xdr:colOff>
      <xdr:row>243</xdr:row>
      <xdr:rowOff>82896</xdr:rowOff>
    </xdr:to>
    <xdr:pic>
      <xdr:nvPicPr>
        <xdr:cNvPr id="1877" name="Picture 2">
          <a:extLst>
            <a:ext uri="{FF2B5EF4-FFF2-40B4-BE49-F238E27FC236}">
              <a16:creationId xmlns:a16="http://schemas.microsoft.com/office/drawing/2014/main" xmlns="" id="{00000000-0008-0000-0000-00005507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550142" y="43162971"/>
          <a:ext cx="4999768" cy="324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432422</xdr:colOff>
      <xdr:row>151</xdr:row>
      <xdr:rowOff>110968</xdr:rowOff>
    </xdr:from>
    <xdr:to>
      <xdr:col>14</xdr:col>
      <xdr:colOff>386998</xdr:colOff>
      <xdr:row>153</xdr:row>
      <xdr:rowOff>99300</xdr:rowOff>
    </xdr:to>
    <xdr:sp macro="" textlink="">
      <xdr:nvSpPr>
        <xdr:cNvPr id="14" name="Rectangle 13">
          <a:extLst>
            <a:ext uri="{FF2B5EF4-FFF2-40B4-BE49-F238E27FC236}">
              <a16:creationId xmlns:a16="http://schemas.microsoft.com/office/drawing/2014/main" xmlns="" id="{00000000-0008-0000-0000-00000E000000}"/>
            </a:ext>
          </a:extLst>
        </xdr:cNvPr>
        <xdr:cNvSpPr/>
      </xdr:nvSpPr>
      <xdr:spPr>
        <a:xfrm>
          <a:off x="8132633" y="34852152"/>
          <a:ext cx="566181"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G10</a:t>
          </a:r>
          <a:endParaRPr lang="en-IN"/>
        </a:p>
      </xdr:txBody>
    </xdr:sp>
    <xdr:clientData/>
  </xdr:twoCellAnchor>
  <xdr:twoCellAnchor>
    <xdr:from>
      <xdr:col>12</xdr:col>
      <xdr:colOff>605878</xdr:colOff>
      <xdr:row>149</xdr:row>
      <xdr:rowOff>10027</xdr:rowOff>
    </xdr:from>
    <xdr:to>
      <xdr:col>13</xdr:col>
      <xdr:colOff>372902</xdr:colOff>
      <xdr:row>150</xdr:row>
      <xdr:rowOff>188859</xdr:rowOff>
    </xdr:to>
    <xdr:sp macro="" textlink="">
      <xdr:nvSpPr>
        <xdr:cNvPr id="15" name="Rectangle 14">
          <a:extLst>
            <a:ext uri="{FF2B5EF4-FFF2-40B4-BE49-F238E27FC236}">
              <a16:creationId xmlns:a16="http://schemas.microsoft.com/office/drawing/2014/main" xmlns="" id="{00000000-0008-0000-0000-00000F000000}"/>
            </a:ext>
          </a:extLst>
        </xdr:cNvPr>
        <xdr:cNvSpPr/>
      </xdr:nvSpPr>
      <xdr:spPr>
        <a:xfrm>
          <a:off x="7694483" y="34370211"/>
          <a:ext cx="378630"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J7</a:t>
          </a:r>
          <a:endParaRPr lang="en-IN"/>
        </a:p>
      </xdr:txBody>
    </xdr:sp>
    <xdr:clientData/>
  </xdr:twoCellAnchor>
  <xdr:twoCellAnchor editAs="oneCell">
    <xdr:from>
      <xdr:col>1</xdr:col>
      <xdr:colOff>85725</xdr:colOff>
      <xdr:row>187</xdr:row>
      <xdr:rowOff>123825</xdr:rowOff>
    </xdr:from>
    <xdr:to>
      <xdr:col>8</xdr:col>
      <xdr:colOff>66675</xdr:colOff>
      <xdr:row>222</xdr:row>
      <xdr:rowOff>118065</xdr:rowOff>
    </xdr:to>
    <xdr:pic>
      <xdr:nvPicPr>
        <xdr:cNvPr id="33" name="Picture 32">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666750" y="43014900"/>
          <a:ext cx="4991100" cy="6661740"/>
        </a:xfrm>
        <a:prstGeom prst="rect">
          <a:avLst/>
        </a:prstGeom>
        <a:ln>
          <a:solidFill>
            <a:schemeClr val="tx1"/>
          </a:solidFill>
        </a:ln>
      </xdr:spPr>
    </xdr:pic>
    <xdr:clientData/>
  </xdr:twoCellAnchor>
  <xdr:twoCellAnchor>
    <xdr:from>
      <xdr:col>0</xdr:col>
      <xdr:colOff>219075</xdr:colOff>
      <xdr:row>147</xdr:row>
      <xdr:rowOff>133350</xdr:rowOff>
    </xdr:from>
    <xdr:to>
      <xdr:col>8</xdr:col>
      <xdr:colOff>450280</xdr:colOff>
      <xdr:row>184</xdr:row>
      <xdr:rowOff>40687</xdr:rowOff>
    </xdr:to>
    <xdr:grpSp>
      <xdr:nvGrpSpPr>
        <xdr:cNvPr id="38" name="Group 37"/>
        <xdr:cNvGrpSpPr/>
      </xdr:nvGrpSpPr>
      <xdr:grpSpPr>
        <a:xfrm>
          <a:off x="219075" y="35728275"/>
          <a:ext cx="5822380" cy="6984412"/>
          <a:chOff x="390525" y="59745562"/>
          <a:chExt cx="5822380" cy="6984412"/>
        </a:xfrm>
      </xdr:grpSpPr>
      <xdr:pic>
        <xdr:nvPicPr>
          <xdr:cNvPr id="39" name="Picture 38" descr="https://vsjcllp.vsjadon.com/upload/insp-240012-1525.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3476625" y="64827149"/>
            <a:ext cx="1425633" cy="19028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0012-84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1143000" y="6258877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0012-844.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4143375" y="59750325"/>
            <a:ext cx="2069530" cy="27622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40012-849.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2838450" y="62593537"/>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40012-862.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90525" y="59745562"/>
            <a:ext cx="3679589" cy="27622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40012-1512.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952625" y="64827149"/>
            <a:ext cx="1425633" cy="19028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4</xdr:row>
      <xdr:rowOff>0</xdr:rowOff>
    </xdr:from>
    <xdr:to>
      <xdr:col>35</xdr:col>
      <xdr:colOff>209550</xdr:colOff>
      <xdr:row>42</xdr:row>
      <xdr:rowOff>76200</xdr:rowOff>
    </xdr:to>
    <xdr:pic>
      <xdr:nvPicPr>
        <xdr:cNvPr id="2151" name="Picture 1">
          <a:extLst>
            <a:ext uri="{FF2B5EF4-FFF2-40B4-BE49-F238E27FC236}">
              <a16:creationId xmlns:a16="http://schemas.microsoft.com/office/drawing/2014/main" xmlns="" id="{00000000-0008-0000-0500-00006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736600"/>
          <a:ext cx="13011150" cy="707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6</xdr:col>
      <xdr:colOff>368300</xdr:colOff>
      <xdr:row>34</xdr:row>
      <xdr:rowOff>165100</xdr:rowOff>
    </xdr:to>
    <xdr:pic>
      <xdr:nvPicPr>
        <xdr:cNvPr id="6193" name="Picture 1">
          <a:extLst>
            <a:ext uri="{FF2B5EF4-FFF2-40B4-BE49-F238E27FC236}">
              <a16:creationId xmlns:a16="http://schemas.microsoft.com/office/drawing/2014/main" xmlns="" id="{00000000-0008-0000-0800-0000311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3035300"/>
          <a:ext cx="7080250" cy="3486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35</xdr:row>
      <xdr:rowOff>177800</xdr:rowOff>
    </xdr:from>
    <xdr:to>
      <xdr:col>6</xdr:col>
      <xdr:colOff>368300</xdr:colOff>
      <xdr:row>54</xdr:row>
      <xdr:rowOff>158750</xdr:rowOff>
    </xdr:to>
    <xdr:pic>
      <xdr:nvPicPr>
        <xdr:cNvPr id="6194" name="Picture 2">
          <a:extLst>
            <a:ext uri="{FF2B5EF4-FFF2-40B4-BE49-F238E27FC236}">
              <a16:creationId xmlns:a16="http://schemas.microsoft.com/office/drawing/2014/main" xmlns="" id="{00000000-0008-0000-0800-000032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6718300"/>
          <a:ext cx="708025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aQ9qKrtUkdBiidQV7" TargetMode="Externa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7"/>
  <sheetViews>
    <sheetView tabSelected="1" view="pageBreakPreview" topLeftCell="A131" zoomScaleNormal="100" zoomScaleSheetLayoutView="100" zoomScalePageLayoutView="85" workbookViewId="0">
      <selection activeCell="O134" sqref="O134"/>
    </sheetView>
  </sheetViews>
  <sheetFormatPr defaultColWidth="9.140625" defaultRowHeight="15" x14ac:dyDescent="0.25"/>
  <cols>
    <col min="1" max="1" width="8.7109375" style="27" customWidth="1"/>
    <col min="2" max="2" width="16.140625" style="27" customWidth="1"/>
    <col min="3" max="3" width="14.42578125" style="27" customWidth="1"/>
    <col min="4" max="4" width="7.28515625" style="27" customWidth="1"/>
    <col min="5" max="5" width="8.140625" style="27" customWidth="1"/>
    <col min="6" max="6" width="10.5703125" style="27" customWidth="1"/>
    <col min="7" max="7" width="9.85546875" style="27" customWidth="1"/>
    <col min="8" max="8" width="8.7109375" style="27" customWidth="1"/>
    <col min="9" max="9" width="7.140625" style="27" customWidth="1"/>
    <col min="10" max="10" width="2.5703125" style="27" customWidth="1"/>
    <col min="11" max="11" width="3.5703125" style="27" customWidth="1"/>
    <col min="12" max="16384" width="9.140625" style="27"/>
  </cols>
  <sheetData>
    <row r="1" spans="1:10" ht="43.9" customHeight="1" x14ac:dyDescent="0.25">
      <c r="A1" s="97" t="s">
        <v>237</v>
      </c>
      <c r="B1" s="98"/>
      <c r="C1" s="98"/>
      <c r="D1" s="98"/>
      <c r="E1" s="98"/>
      <c r="F1" s="98"/>
      <c r="G1" s="98"/>
      <c r="H1" s="98"/>
      <c r="I1" s="98"/>
      <c r="J1" s="99"/>
    </row>
    <row r="2" spans="1:10" x14ac:dyDescent="0.25">
      <c r="A2" s="71" t="s">
        <v>38</v>
      </c>
      <c r="B2" s="72"/>
      <c r="C2" s="72"/>
      <c r="D2" s="72"/>
      <c r="E2" s="72"/>
      <c r="F2" s="72"/>
      <c r="G2" s="72"/>
      <c r="H2" s="72"/>
      <c r="I2" s="72"/>
      <c r="J2" s="73"/>
    </row>
    <row r="3" spans="1:10" x14ac:dyDescent="0.25">
      <c r="A3" s="61" t="s">
        <v>0</v>
      </c>
      <c r="B3" s="62"/>
      <c r="C3" s="62"/>
      <c r="D3" s="62"/>
      <c r="E3" s="63"/>
      <c r="F3" s="107" t="str">
        <f ca="1">TEXT(TODAY(),"DD/MM/YYYY")</f>
        <v>15/07/2025</v>
      </c>
      <c r="G3" s="165"/>
      <c r="H3" s="165"/>
      <c r="I3" s="165"/>
      <c r="J3" s="166"/>
    </row>
    <row r="4" spans="1:10" x14ac:dyDescent="0.25">
      <c r="A4" s="61" t="s">
        <v>1</v>
      </c>
      <c r="B4" s="62"/>
      <c r="C4" s="62"/>
      <c r="D4" s="62"/>
      <c r="E4" s="63"/>
      <c r="F4" s="61" t="s">
        <v>100</v>
      </c>
      <c r="G4" s="62"/>
      <c r="H4" s="62"/>
      <c r="I4" s="62"/>
      <c r="J4" s="63"/>
    </row>
    <row r="5" spans="1:10" x14ac:dyDescent="0.25">
      <c r="A5" s="61" t="s">
        <v>2</v>
      </c>
      <c r="B5" s="62"/>
      <c r="C5" s="62"/>
      <c r="D5" s="62"/>
      <c r="E5" s="63"/>
      <c r="F5" s="107">
        <v>45848</v>
      </c>
      <c r="G5" s="165"/>
      <c r="H5" s="165"/>
      <c r="I5" s="165"/>
      <c r="J5" s="166"/>
    </row>
    <row r="6" spans="1:10" ht="16.5" customHeight="1" x14ac:dyDescent="0.25">
      <c r="A6" s="61" t="s">
        <v>3</v>
      </c>
      <c r="B6" s="62"/>
      <c r="C6" s="62"/>
      <c r="D6" s="62"/>
      <c r="E6" s="63"/>
      <c r="F6" s="100" t="s">
        <v>151</v>
      </c>
      <c r="G6" s="101"/>
      <c r="H6" s="101"/>
      <c r="I6" s="101"/>
      <c r="J6" s="102"/>
    </row>
    <row r="7" spans="1:10" ht="15" customHeight="1" x14ac:dyDescent="0.25">
      <c r="A7" s="61" t="s">
        <v>4</v>
      </c>
      <c r="B7" s="62"/>
      <c r="C7" s="62"/>
      <c r="D7" s="62"/>
      <c r="E7" s="63"/>
      <c r="F7" s="100" t="str">
        <f>F6</f>
        <v>M/s. Xrbia Developers Ltd</v>
      </c>
      <c r="G7" s="101"/>
      <c r="H7" s="101"/>
      <c r="I7" s="101"/>
      <c r="J7" s="102"/>
    </row>
    <row r="8" spans="1:10" x14ac:dyDescent="0.25">
      <c r="A8" s="61" t="s">
        <v>5</v>
      </c>
      <c r="B8" s="62"/>
      <c r="C8" s="62"/>
      <c r="D8" s="62"/>
      <c r="E8" s="63"/>
      <c r="F8" s="77" t="s">
        <v>183</v>
      </c>
      <c r="G8" s="78"/>
      <c r="H8" s="78"/>
      <c r="I8" s="78"/>
      <c r="J8" s="79"/>
    </row>
    <row r="9" spans="1:10" x14ac:dyDescent="0.25">
      <c r="A9" s="61" t="s">
        <v>166</v>
      </c>
      <c r="B9" s="62"/>
      <c r="C9" s="62"/>
      <c r="D9" s="62"/>
      <c r="E9" s="63"/>
      <c r="F9" s="100" t="s">
        <v>231</v>
      </c>
      <c r="G9" s="101"/>
      <c r="H9" s="101"/>
      <c r="I9" s="101"/>
      <c r="J9" s="102"/>
    </row>
    <row r="10" spans="1:10" x14ac:dyDescent="0.25">
      <c r="A10" s="61" t="s">
        <v>99</v>
      </c>
      <c r="B10" s="62"/>
      <c r="C10" s="62"/>
      <c r="D10" s="62"/>
      <c r="E10" s="63"/>
      <c r="F10" s="100" t="s">
        <v>152</v>
      </c>
      <c r="G10" s="101"/>
      <c r="H10" s="101"/>
      <c r="I10" s="101"/>
      <c r="J10" s="102"/>
    </row>
    <row r="11" spans="1:10" x14ac:dyDescent="0.25">
      <c r="A11" s="61" t="s">
        <v>147</v>
      </c>
      <c r="B11" s="62"/>
      <c r="C11" s="62"/>
      <c r="D11" s="62"/>
      <c r="E11" s="63"/>
      <c r="F11" s="100" t="s">
        <v>184</v>
      </c>
      <c r="G11" s="101"/>
      <c r="H11" s="101"/>
      <c r="I11" s="101"/>
      <c r="J11" s="102"/>
    </row>
    <row r="12" spans="1:10" x14ac:dyDescent="0.25">
      <c r="A12" s="61" t="s">
        <v>6</v>
      </c>
      <c r="B12" s="62"/>
      <c r="C12" s="62"/>
      <c r="D12" s="62"/>
      <c r="E12" s="63"/>
      <c r="F12" s="61" t="s">
        <v>153</v>
      </c>
      <c r="G12" s="62"/>
      <c r="H12" s="62"/>
      <c r="I12" s="62"/>
      <c r="J12" s="63"/>
    </row>
    <row r="13" spans="1:10" ht="62.25" customHeight="1" x14ac:dyDescent="0.25">
      <c r="A13" s="167" t="s">
        <v>55</v>
      </c>
      <c r="B13" s="167"/>
      <c r="C13" s="100" t="s">
        <v>185</v>
      </c>
      <c r="D13" s="101"/>
      <c r="E13" s="101"/>
      <c r="F13" s="101"/>
      <c r="G13" s="101"/>
      <c r="H13" s="101"/>
      <c r="I13" s="101"/>
      <c r="J13" s="102"/>
    </row>
    <row r="14" spans="1:10" ht="33.6" customHeight="1" x14ac:dyDescent="0.25">
      <c r="A14" s="1" t="s">
        <v>154</v>
      </c>
      <c r="B14" s="100" t="s">
        <v>181</v>
      </c>
      <c r="C14" s="101"/>
      <c r="D14" s="101"/>
      <c r="E14" s="101"/>
      <c r="F14" s="102"/>
      <c r="G14" s="3" t="s">
        <v>56</v>
      </c>
      <c r="H14" s="100" t="s">
        <v>155</v>
      </c>
      <c r="I14" s="101"/>
      <c r="J14" s="102"/>
    </row>
    <row r="15" spans="1:10" x14ac:dyDescent="0.25">
      <c r="A15" s="1" t="s">
        <v>7</v>
      </c>
      <c r="B15" s="61" t="s">
        <v>158</v>
      </c>
      <c r="C15" s="62"/>
      <c r="D15" s="62"/>
      <c r="E15" s="63"/>
      <c r="F15" s="2" t="s">
        <v>57</v>
      </c>
      <c r="G15" s="61" t="s">
        <v>156</v>
      </c>
      <c r="H15" s="62"/>
      <c r="I15" s="62"/>
      <c r="J15" s="63"/>
    </row>
    <row r="16" spans="1:10" x14ac:dyDescent="0.25">
      <c r="A16" s="1" t="s">
        <v>8</v>
      </c>
      <c r="B16" s="61" t="s">
        <v>159</v>
      </c>
      <c r="C16" s="62"/>
      <c r="D16" s="62"/>
      <c r="E16" s="63"/>
      <c r="F16" s="2" t="s">
        <v>58</v>
      </c>
      <c r="G16" s="61">
        <v>410101</v>
      </c>
      <c r="H16" s="62"/>
      <c r="I16" s="62"/>
      <c r="J16" s="63"/>
    </row>
    <row r="17" spans="1:10" ht="32.25" customHeight="1" x14ac:dyDescent="0.25">
      <c r="A17" s="168" t="s">
        <v>59</v>
      </c>
      <c r="B17" s="168"/>
      <c r="C17" s="177" t="s">
        <v>160</v>
      </c>
      <c r="D17" s="177"/>
      <c r="E17" s="177"/>
      <c r="F17" s="161" t="s">
        <v>46</v>
      </c>
      <c r="G17" s="161"/>
      <c r="H17" s="101" t="s">
        <v>157</v>
      </c>
      <c r="I17" s="101"/>
      <c r="J17" s="102"/>
    </row>
    <row r="18" spans="1:10" ht="15" customHeight="1" x14ac:dyDescent="0.25">
      <c r="A18" s="155" t="s">
        <v>48</v>
      </c>
      <c r="B18" s="156"/>
      <c r="C18" s="156"/>
      <c r="D18" s="156"/>
      <c r="E18" s="157"/>
      <c r="F18" s="169" t="s">
        <v>53</v>
      </c>
      <c r="G18" s="170"/>
      <c r="H18" s="170"/>
      <c r="I18" s="170"/>
      <c r="J18" s="171"/>
    </row>
    <row r="19" spans="1:10" x14ac:dyDescent="0.25">
      <c r="A19" s="158"/>
      <c r="B19" s="159"/>
      <c r="C19" s="159"/>
      <c r="D19" s="159"/>
      <c r="E19" s="160"/>
      <c r="F19" s="172"/>
      <c r="G19" s="173"/>
      <c r="H19" s="173"/>
      <c r="I19" s="173"/>
      <c r="J19" s="174"/>
    </row>
    <row r="20" spans="1:10" ht="15" customHeight="1" x14ac:dyDescent="0.25">
      <c r="A20" s="155" t="s">
        <v>9</v>
      </c>
      <c r="B20" s="156"/>
      <c r="C20" s="156"/>
      <c r="D20" s="156"/>
      <c r="E20" s="157"/>
      <c r="F20" s="155" t="s">
        <v>39</v>
      </c>
      <c r="G20" s="156"/>
      <c r="H20" s="156"/>
      <c r="I20" s="156"/>
      <c r="J20" s="157"/>
    </row>
    <row r="21" spans="1:10" x14ac:dyDescent="0.25">
      <c r="A21" s="158"/>
      <c r="B21" s="159"/>
      <c r="C21" s="159"/>
      <c r="D21" s="159"/>
      <c r="E21" s="160"/>
      <c r="F21" s="158"/>
      <c r="G21" s="159"/>
      <c r="H21" s="159"/>
      <c r="I21" s="159"/>
      <c r="J21" s="160"/>
    </row>
    <row r="22" spans="1:10" x14ac:dyDescent="0.25">
      <c r="A22" s="61" t="s">
        <v>10</v>
      </c>
      <c r="B22" s="62"/>
      <c r="C22" s="62"/>
      <c r="D22" s="62"/>
      <c r="E22" s="63"/>
      <c r="F22" s="124" t="s">
        <v>149</v>
      </c>
      <c r="G22" s="125"/>
      <c r="H22" s="125"/>
      <c r="I22" s="125"/>
      <c r="J22" s="126"/>
    </row>
    <row r="23" spans="1:10" x14ac:dyDescent="0.25">
      <c r="A23" s="61" t="s">
        <v>11</v>
      </c>
      <c r="B23" s="62"/>
      <c r="C23" s="62"/>
      <c r="D23" s="62"/>
      <c r="E23" s="63"/>
      <c r="F23" s="124" t="s">
        <v>47</v>
      </c>
      <c r="G23" s="125"/>
      <c r="H23" s="125"/>
      <c r="I23" s="125"/>
      <c r="J23" s="126"/>
    </row>
    <row r="24" spans="1:10" x14ac:dyDescent="0.25">
      <c r="A24" s="61" t="s">
        <v>12</v>
      </c>
      <c r="B24" s="62"/>
      <c r="C24" s="62"/>
      <c r="D24" s="62"/>
      <c r="E24" s="63"/>
      <c r="F24" s="124" t="s">
        <v>150</v>
      </c>
      <c r="G24" s="125"/>
      <c r="H24" s="125"/>
      <c r="I24" s="125"/>
      <c r="J24" s="126"/>
    </row>
    <row r="25" spans="1:10" x14ac:dyDescent="0.25">
      <c r="A25" s="61" t="s">
        <v>28</v>
      </c>
      <c r="B25" s="62"/>
      <c r="C25" s="62"/>
      <c r="D25" s="62"/>
      <c r="E25" s="63"/>
      <c r="F25" s="124" t="s">
        <v>60</v>
      </c>
      <c r="G25" s="125"/>
      <c r="H25" s="125"/>
      <c r="I25" s="125"/>
      <c r="J25" s="126"/>
    </row>
    <row r="26" spans="1:10" x14ac:dyDescent="0.25">
      <c r="A26" s="68" t="s">
        <v>13</v>
      </c>
      <c r="B26" s="70"/>
      <c r="C26" s="68" t="s">
        <v>14</v>
      </c>
      <c r="D26" s="70"/>
      <c r="E26" s="68" t="s">
        <v>15</v>
      </c>
      <c r="F26" s="70"/>
      <c r="G26" s="68" t="s">
        <v>45</v>
      </c>
      <c r="H26" s="70"/>
      <c r="I26" s="68" t="s">
        <v>16</v>
      </c>
      <c r="J26" s="70"/>
    </row>
    <row r="27" spans="1:10" x14ac:dyDescent="0.25">
      <c r="A27" s="68" t="s">
        <v>17</v>
      </c>
      <c r="B27" s="70"/>
      <c r="C27" s="68" t="s">
        <v>44</v>
      </c>
      <c r="D27" s="70"/>
      <c r="E27" s="68" t="s">
        <v>44</v>
      </c>
      <c r="F27" s="70"/>
      <c r="G27" s="68" t="s">
        <v>44</v>
      </c>
      <c r="H27" s="70"/>
      <c r="I27" s="68" t="s">
        <v>44</v>
      </c>
      <c r="J27" s="70"/>
    </row>
    <row r="28" spans="1:10" x14ac:dyDescent="0.25">
      <c r="A28" s="162" t="s">
        <v>18</v>
      </c>
      <c r="B28" s="163"/>
      <c r="C28" s="68" t="s">
        <v>161</v>
      </c>
      <c r="D28" s="70"/>
      <c r="E28" s="68" t="s">
        <v>7</v>
      </c>
      <c r="F28" s="70"/>
      <c r="G28" s="68" t="s">
        <v>161</v>
      </c>
      <c r="H28" s="70"/>
      <c r="I28" s="68" t="s">
        <v>161</v>
      </c>
      <c r="J28" s="70"/>
    </row>
    <row r="29" spans="1:10" x14ac:dyDescent="0.25">
      <c r="A29" s="61" t="s">
        <v>52</v>
      </c>
      <c r="B29" s="62"/>
      <c r="C29" s="62"/>
      <c r="D29" s="62"/>
      <c r="E29" s="62"/>
      <c r="F29" s="62"/>
      <c r="G29" s="62"/>
      <c r="H29" s="62"/>
      <c r="I29" s="62"/>
      <c r="J29" s="63"/>
    </row>
    <row r="30" spans="1:10" x14ac:dyDescent="0.25">
      <c r="A30" s="61" t="s">
        <v>40</v>
      </c>
      <c r="B30" s="62"/>
      <c r="C30" s="62"/>
      <c r="D30" s="62"/>
      <c r="E30" s="62"/>
      <c r="F30" s="62"/>
      <c r="G30" s="62"/>
      <c r="H30" s="62"/>
      <c r="I30" s="62"/>
      <c r="J30" s="63"/>
    </row>
    <row r="31" spans="1:10" x14ac:dyDescent="0.25">
      <c r="A31" s="61" t="s">
        <v>35</v>
      </c>
      <c r="B31" s="63"/>
      <c r="C31" s="77" t="s">
        <v>240</v>
      </c>
      <c r="D31" s="78"/>
      <c r="E31" s="78"/>
      <c r="F31" s="78"/>
      <c r="G31" s="78"/>
      <c r="H31" s="78"/>
      <c r="I31" s="78"/>
      <c r="J31" s="79"/>
    </row>
    <row r="32" spans="1:10" x14ac:dyDescent="0.25">
      <c r="A32" s="61" t="s">
        <v>235</v>
      </c>
      <c r="B32" s="63"/>
      <c r="C32" s="164" t="s">
        <v>236</v>
      </c>
      <c r="D32" s="62"/>
      <c r="E32" s="62"/>
      <c r="F32" s="62"/>
      <c r="G32" s="62"/>
      <c r="H32" s="62"/>
      <c r="I32" s="62"/>
      <c r="J32" s="63"/>
    </row>
    <row r="33" spans="1:10" x14ac:dyDescent="0.25">
      <c r="A33" s="77" t="s">
        <v>19</v>
      </c>
      <c r="B33" s="78"/>
      <c r="C33" s="78"/>
      <c r="D33" s="78"/>
      <c r="E33" s="78"/>
      <c r="F33" s="78"/>
      <c r="G33" s="78"/>
      <c r="H33" s="78"/>
      <c r="I33" s="78"/>
      <c r="J33" s="79"/>
    </row>
    <row r="34" spans="1:10" ht="15" customHeight="1" x14ac:dyDescent="0.25">
      <c r="A34" s="155" t="s">
        <v>41</v>
      </c>
      <c r="B34" s="156"/>
      <c r="C34" s="156"/>
      <c r="D34" s="156"/>
      <c r="E34" s="156"/>
      <c r="F34" s="156"/>
      <c r="G34" s="156"/>
      <c r="H34" s="156"/>
      <c r="I34" s="156"/>
      <c r="J34" s="157"/>
    </row>
    <row r="35" spans="1:10" x14ac:dyDescent="0.25">
      <c r="A35" s="158"/>
      <c r="B35" s="159"/>
      <c r="C35" s="159"/>
      <c r="D35" s="159"/>
      <c r="E35" s="159"/>
      <c r="F35" s="159"/>
      <c r="G35" s="159"/>
      <c r="H35" s="159"/>
      <c r="I35" s="159"/>
      <c r="J35" s="160"/>
    </row>
    <row r="36" spans="1:10" ht="16.5" customHeight="1" x14ac:dyDescent="0.25">
      <c r="A36" s="61" t="s">
        <v>61</v>
      </c>
      <c r="B36" s="62"/>
      <c r="C36" s="62"/>
      <c r="D36" s="62"/>
      <c r="E36" s="63"/>
      <c r="F36" s="175">
        <v>94810</v>
      </c>
      <c r="G36" s="101"/>
      <c r="H36" s="101"/>
      <c r="I36" s="101"/>
      <c r="J36" s="102"/>
    </row>
    <row r="37" spans="1:10" x14ac:dyDescent="0.25">
      <c r="A37" s="61" t="s">
        <v>20</v>
      </c>
      <c r="B37" s="62"/>
      <c r="C37" s="62"/>
      <c r="D37" s="62"/>
      <c r="E37" s="63"/>
      <c r="F37" s="61" t="s">
        <v>182</v>
      </c>
      <c r="G37" s="62"/>
      <c r="H37" s="62"/>
      <c r="I37" s="62"/>
      <c r="J37" s="63"/>
    </row>
    <row r="38" spans="1:10" x14ac:dyDescent="0.25">
      <c r="A38" s="61" t="s">
        <v>21</v>
      </c>
      <c r="B38" s="62"/>
      <c r="C38" s="62"/>
      <c r="D38" s="62"/>
      <c r="E38" s="63"/>
      <c r="F38" s="103">
        <v>17065.8</v>
      </c>
      <c r="G38" s="62"/>
      <c r="H38" s="62"/>
      <c r="I38" s="62"/>
      <c r="J38" s="63"/>
    </row>
    <row r="39" spans="1:10" x14ac:dyDescent="0.25">
      <c r="A39" s="61" t="s">
        <v>22</v>
      </c>
      <c r="B39" s="62"/>
      <c r="C39" s="62"/>
      <c r="D39" s="62"/>
      <c r="E39" s="63"/>
      <c r="F39" s="61" t="s">
        <v>162</v>
      </c>
      <c r="G39" s="62"/>
      <c r="H39" s="62"/>
      <c r="I39" s="62"/>
      <c r="J39" s="63"/>
    </row>
    <row r="40" spans="1:10" x14ac:dyDescent="0.25">
      <c r="A40" s="61" t="s">
        <v>62</v>
      </c>
      <c r="B40" s="62"/>
      <c r="C40" s="62"/>
      <c r="D40" s="62"/>
      <c r="E40" s="63"/>
      <c r="F40" s="103">
        <v>94464.56</v>
      </c>
      <c r="G40" s="62"/>
      <c r="H40" s="62"/>
      <c r="I40" s="62"/>
      <c r="J40" s="63"/>
    </row>
    <row r="41" spans="1:10" x14ac:dyDescent="0.25">
      <c r="A41" s="61" t="s">
        <v>23</v>
      </c>
      <c r="B41" s="62"/>
      <c r="C41" s="62"/>
      <c r="D41" s="62"/>
      <c r="E41" s="63"/>
      <c r="F41" s="61" t="s">
        <v>234</v>
      </c>
      <c r="G41" s="62"/>
      <c r="H41" s="62"/>
      <c r="I41" s="62"/>
      <c r="J41" s="63"/>
    </row>
    <row r="42" spans="1:10" x14ac:dyDescent="0.25">
      <c r="A42" s="77" t="s">
        <v>64</v>
      </c>
      <c r="B42" s="78"/>
      <c r="C42" s="78"/>
      <c r="D42" s="78"/>
      <c r="E42" s="78"/>
      <c r="F42" s="78"/>
      <c r="G42" s="78"/>
      <c r="H42" s="78"/>
      <c r="I42" s="78"/>
      <c r="J42" s="79"/>
    </row>
    <row r="43" spans="1:10" ht="29.45" customHeight="1" x14ac:dyDescent="0.25">
      <c r="A43" s="76" t="s">
        <v>63</v>
      </c>
      <c r="B43" s="76"/>
      <c r="C43" s="65" t="s">
        <v>186</v>
      </c>
      <c r="D43" s="108"/>
      <c r="E43" s="108"/>
      <c r="F43" s="109"/>
      <c r="G43" s="4" t="s">
        <v>54</v>
      </c>
      <c r="H43" s="123" t="s">
        <v>163</v>
      </c>
      <c r="I43" s="108"/>
      <c r="J43" s="109"/>
    </row>
    <row r="44" spans="1:10" ht="31.5" customHeight="1" x14ac:dyDescent="0.25">
      <c r="A44" s="100" t="s">
        <v>65</v>
      </c>
      <c r="B44" s="102"/>
      <c r="C44" s="65" t="str">
        <f>C43</f>
        <v>SSNR/RA/BP/Village - Khadyachapada (Pasane)/Tal - Karjat/S.no.24/1 &amp; Other/470</v>
      </c>
      <c r="D44" s="108"/>
      <c r="E44" s="108"/>
      <c r="F44" s="109"/>
      <c r="G44" s="4" t="s">
        <v>54</v>
      </c>
      <c r="H44" s="123" t="str">
        <f>H43</f>
        <v>08/03/2019.</v>
      </c>
      <c r="I44" s="108"/>
      <c r="J44" s="109"/>
    </row>
    <row r="45" spans="1:10" ht="106.5" customHeight="1" x14ac:dyDescent="0.25">
      <c r="A45" s="100" t="s">
        <v>66</v>
      </c>
      <c r="B45" s="102"/>
      <c r="C45" s="65" t="s">
        <v>238</v>
      </c>
      <c r="D45" s="66"/>
      <c r="E45" s="66"/>
      <c r="F45" s="67"/>
      <c r="G45" s="4" t="s">
        <v>54</v>
      </c>
      <c r="H45" s="123" t="str">
        <f>H44</f>
        <v>08/03/2019.</v>
      </c>
      <c r="I45" s="108"/>
      <c r="J45" s="109"/>
    </row>
    <row r="46" spans="1:10" x14ac:dyDescent="0.25">
      <c r="A46" s="61" t="s">
        <v>97</v>
      </c>
      <c r="B46" s="62"/>
      <c r="C46" s="62"/>
      <c r="D46" s="62"/>
      <c r="E46" s="63"/>
      <c r="F46" s="61" t="s">
        <v>98</v>
      </c>
      <c r="G46" s="62"/>
      <c r="H46" s="62"/>
      <c r="I46" s="62"/>
      <c r="J46" s="63"/>
    </row>
    <row r="47" spans="1:10" x14ac:dyDescent="0.25">
      <c r="A47" s="167" t="s">
        <v>71</v>
      </c>
      <c r="B47" s="167"/>
      <c r="C47" s="167"/>
      <c r="D47" s="179" t="str">
        <f>H45</f>
        <v>08/03/2019.</v>
      </c>
      <c r="E47" s="179"/>
      <c r="F47" s="143" t="s">
        <v>67</v>
      </c>
      <c r="G47" s="144"/>
      <c r="H47" s="107">
        <v>46022</v>
      </c>
      <c r="I47" s="62"/>
      <c r="J47" s="63"/>
    </row>
    <row r="48" spans="1:10" x14ac:dyDescent="0.25">
      <c r="A48" s="104" t="s">
        <v>24</v>
      </c>
      <c r="B48" s="105"/>
      <c r="C48" s="105"/>
      <c r="D48" s="105"/>
      <c r="E48" s="105"/>
      <c r="F48" s="105"/>
      <c r="G48" s="105"/>
      <c r="H48" s="105"/>
      <c r="I48" s="105"/>
      <c r="J48" s="106"/>
    </row>
    <row r="49" spans="1:12" ht="17.25" customHeight="1" x14ac:dyDescent="0.25">
      <c r="A49" s="61" t="s">
        <v>96</v>
      </c>
      <c r="B49" s="62"/>
      <c r="C49" s="63"/>
      <c r="D49" s="68">
        <f>F40</f>
        <v>94464.56</v>
      </c>
      <c r="E49" s="70"/>
      <c r="F49" s="176" t="s">
        <v>68</v>
      </c>
      <c r="G49" s="176"/>
      <c r="H49" s="176"/>
      <c r="I49" s="178" t="s">
        <v>44</v>
      </c>
      <c r="J49" s="178"/>
    </row>
    <row r="50" spans="1:12" ht="44.45" customHeight="1" x14ac:dyDescent="0.25">
      <c r="A50" s="1" t="s">
        <v>69</v>
      </c>
      <c r="B50" s="11"/>
      <c r="C50" s="100" t="s">
        <v>232</v>
      </c>
      <c r="D50" s="101"/>
      <c r="E50" s="101"/>
      <c r="F50" s="101"/>
      <c r="G50" s="102"/>
      <c r="H50" s="110" t="s">
        <v>50</v>
      </c>
      <c r="I50" s="74"/>
      <c r="J50" s="75"/>
    </row>
    <row r="51" spans="1:12" x14ac:dyDescent="0.25">
      <c r="A51" s="61" t="s">
        <v>42</v>
      </c>
      <c r="B51" s="62"/>
      <c r="C51" s="62"/>
      <c r="D51" s="62"/>
      <c r="E51" s="63"/>
      <c r="F51" s="100" t="s">
        <v>227</v>
      </c>
      <c r="G51" s="101"/>
      <c r="H51" s="101"/>
      <c r="I51" s="101"/>
      <c r="J51" s="102"/>
    </row>
    <row r="52" spans="1:12" ht="15.75" thickBot="1" x14ac:dyDescent="0.3">
      <c r="A52" s="61" t="s">
        <v>49</v>
      </c>
      <c r="B52" s="62"/>
      <c r="C52" s="62"/>
      <c r="D52" s="62"/>
      <c r="E52" s="62"/>
      <c r="F52" s="62"/>
      <c r="G52" s="62"/>
      <c r="H52" s="62"/>
      <c r="I52" s="62"/>
      <c r="J52" s="63"/>
    </row>
    <row r="53" spans="1:12" ht="15.75" x14ac:dyDescent="0.25">
      <c r="A53" s="130" t="s">
        <v>202</v>
      </c>
      <c r="B53" s="131"/>
      <c r="C53" s="111" t="s">
        <v>233</v>
      </c>
      <c r="D53" s="112"/>
      <c r="E53" s="112"/>
      <c r="F53" s="112"/>
      <c r="G53" s="112"/>
      <c r="H53" s="112"/>
      <c r="I53" s="112"/>
      <c r="J53" s="113"/>
      <c r="K53" s="44" t="str">
        <f ca="1">(IF(F57&gt;99%,"All work completed. Please provide OC.",IF(F57&gt;89.8%,"Plinth, RCC, Brick, Plaster, Flooring, Painting work Completed. Finishing work is in process.",IF(F57&lt;94%,(IF(C57=0,"Work not yet Started.",IF(D57=25%,"Piling work in process",IF(D57=50%,"Excavation work in process",IF(D57=100%,"Excavation work Completed. ","0")))&amp;(IF(C58=0%,"",IF(C58=L59,"Footing work is process",IF(C58=L60,"Footing work Completed",IF(C58=L61,"1st Basement Completed",IF(C58=L62,"1st &amp; 2nd Basement Completed",IF(C58=L63,"1st to 3rd Basement Completed",IF(C58=L64,"1st to 4th Basement Completed",IF(C58=L65,"Plinth work is process",IF(C58=L66,"Plinth work completed","0")))))))))))&amp;(IF(C59=(D54+G54+I54),", RCC Slab",IF(C59&gt;0,", RCC upto "&amp;C59&amp;" Slab",""))&amp;(IF(C60=I54,", Brickwork",IF(C60&gt;0,", Brickwork upto "&amp;C60&amp;" Floor",""))&amp;(IF(C61=I54,", Internal Plaster",IF(C61&gt;0,", Internal Plaster upto "&amp;C61&amp;" Floor",""))&amp;(IF(C62=I54,", External Plaster",IF(C62&gt;0,", External Plaster upto "&amp;C62&amp;" Floor",""))&amp;(IF(C63=I54,", Flooring",IF(C63&gt;0,", Flooring upto "&amp;C63&amp;" Floor",""))&amp;(IF(C64=I54,", Painting",IF(C64&gt;0,", Painting upto "&amp;C64&amp;" Floor",""))&amp;(IF(C65&gt;0,", Finishing upto "&amp;C65&amp;" Floor","")&amp;(IF(C59&gt;0.5," Completed",""))))))))))))))</f>
        <v>Work not yet Started.</v>
      </c>
      <c r="L53" s="45"/>
    </row>
    <row r="54" spans="1:12" ht="15.75" x14ac:dyDescent="0.25">
      <c r="A54" s="46" t="s">
        <v>117</v>
      </c>
      <c r="B54" s="47">
        <v>0</v>
      </c>
      <c r="C54" s="47" t="s">
        <v>119</v>
      </c>
      <c r="D54" s="47">
        <v>1</v>
      </c>
      <c r="E54" s="132" t="s">
        <v>118</v>
      </c>
      <c r="F54" s="133"/>
      <c r="G54" s="47">
        <v>0</v>
      </c>
      <c r="H54" s="47" t="s">
        <v>203</v>
      </c>
      <c r="I54" s="132">
        <f ca="1">--TRIM(RIGHT(SUBSTITUTE(LEFT(C53,_xlfn.AGGREGATE(16,6,FIND({0,1,2,3,4,5,6,7,8,9},C53,ROW(INDIRECT("1:"&amp;LEN(C53)))),1))," ",REPT(" ",LEN(C53))),LEN(C53)))</f>
        <v>7</v>
      </c>
      <c r="J54" s="134"/>
      <c r="K54" s="48"/>
      <c r="L54" s="49"/>
    </row>
    <row r="55" spans="1:12" ht="15.75" x14ac:dyDescent="0.25">
      <c r="A55" s="135" t="s">
        <v>204</v>
      </c>
      <c r="B55" s="136"/>
      <c r="C55" s="137" t="str">
        <f ca="1">K53</f>
        <v>Work not yet Started.</v>
      </c>
      <c r="D55" s="138"/>
      <c r="E55" s="138"/>
      <c r="F55" s="138"/>
      <c r="G55" s="138"/>
      <c r="H55" s="138"/>
      <c r="I55" s="138"/>
      <c r="J55" s="139"/>
      <c r="K55" s="48" t="s">
        <v>205</v>
      </c>
      <c r="L55" s="49"/>
    </row>
    <row r="56" spans="1:12" ht="15.75" x14ac:dyDescent="0.25">
      <c r="A56" s="140" t="s">
        <v>30</v>
      </c>
      <c r="B56" s="141"/>
      <c r="C56" s="57" t="s">
        <v>206</v>
      </c>
      <c r="D56" s="81" t="s">
        <v>207</v>
      </c>
      <c r="E56" s="81"/>
      <c r="F56" s="81" t="s">
        <v>208</v>
      </c>
      <c r="G56" s="81"/>
      <c r="H56" s="81" t="s">
        <v>209</v>
      </c>
      <c r="I56" s="81"/>
      <c r="J56" s="142"/>
      <c r="K56" s="50" t="s">
        <v>210</v>
      </c>
      <c r="L56" s="51">
        <f ca="1">I54*25%</f>
        <v>1.75</v>
      </c>
    </row>
    <row r="57" spans="1:12" ht="15.75" x14ac:dyDescent="0.25">
      <c r="A57" s="80" t="s">
        <v>211</v>
      </c>
      <c r="B57" s="81"/>
      <c r="C57" s="58">
        <v>0</v>
      </c>
      <c r="D57" s="82">
        <f ca="1">((100/I54)*C57)/100</f>
        <v>0</v>
      </c>
      <c r="E57" s="83"/>
      <c r="F57" s="84">
        <f ca="1">(((C58/I54*10)+(40/(D54+G54+I54)*C59)+(7.5/(I54)*C60)+(7.5/(I54)*C61)+(10/I54*C62)+(10/I54*C63)+(5/I54*C64)+(5/I54*C65)+(5/I54*C66))/100)</f>
        <v>0</v>
      </c>
      <c r="G57" s="84"/>
      <c r="H57" s="86">
        <f ca="1">((((C57/I54)*20)+((C58/I54)*25)+(30/(I54+G54+D54)*C59)+(5/I54*C60)+(5/I54*C61)+(5/I54*C62)+(5/I54*C63)+(0/I54*C64)+(0/I54*C65)+(5/I54*C66))/100)</f>
        <v>0</v>
      </c>
      <c r="I57" s="87"/>
      <c r="J57" s="88"/>
      <c r="K57" s="50" t="s">
        <v>139</v>
      </c>
      <c r="L57" s="52">
        <f ca="1">I54*50%</f>
        <v>3.5</v>
      </c>
    </row>
    <row r="58" spans="1:12" ht="15.75" x14ac:dyDescent="0.25">
      <c r="A58" s="80" t="s">
        <v>31</v>
      </c>
      <c r="B58" s="81"/>
      <c r="C58" s="59">
        <v>0</v>
      </c>
      <c r="D58" s="82">
        <f ca="1">((100/I54)*C58)/100</f>
        <v>0</v>
      </c>
      <c r="E58" s="83"/>
      <c r="F58" s="84"/>
      <c r="G58" s="84"/>
      <c r="H58" s="89"/>
      <c r="I58" s="90"/>
      <c r="J58" s="91"/>
      <c r="K58" s="50" t="s">
        <v>142</v>
      </c>
      <c r="L58" s="52">
        <f ca="1">I54</f>
        <v>7</v>
      </c>
    </row>
    <row r="59" spans="1:12" ht="15.75" x14ac:dyDescent="0.25">
      <c r="A59" s="80" t="s">
        <v>212</v>
      </c>
      <c r="B59" s="81"/>
      <c r="C59" s="59">
        <v>0</v>
      </c>
      <c r="D59" s="82">
        <f ca="1">((100/(D54+G54+I54))*C59)/100</f>
        <v>0</v>
      </c>
      <c r="E59" s="83"/>
      <c r="F59" s="84"/>
      <c r="G59" s="84"/>
      <c r="H59" s="89"/>
      <c r="I59" s="90"/>
      <c r="J59" s="91"/>
      <c r="K59" s="50" t="s">
        <v>143</v>
      </c>
      <c r="L59" s="53">
        <f ca="1">(IF(B54&gt;1,(I54/(B54+2)),I54/4))</f>
        <v>1.75</v>
      </c>
    </row>
    <row r="60" spans="1:12" ht="15.75" x14ac:dyDescent="0.25">
      <c r="A60" s="80" t="s">
        <v>213</v>
      </c>
      <c r="B60" s="81" t="s">
        <v>214</v>
      </c>
      <c r="C60" s="58">
        <v>0</v>
      </c>
      <c r="D60" s="82">
        <f ca="1">((100/I54)*C60)/100</f>
        <v>0</v>
      </c>
      <c r="E60" s="83"/>
      <c r="F60" s="84"/>
      <c r="G60" s="84"/>
      <c r="H60" s="89"/>
      <c r="I60" s="90"/>
      <c r="J60" s="91"/>
      <c r="K60" s="50" t="s">
        <v>144</v>
      </c>
      <c r="L60" s="53">
        <f ca="1">(IF(B54&gt;1,(I54/(B54+2)+L59),I54/4+L59))</f>
        <v>3.5</v>
      </c>
    </row>
    <row r="61" spans="1:12" ht="15.75" x14ac:dyDescent="0.25">
      <c r="A61" s="80" t="s">
        <v>215</v>
      </c>
      <c r="B61" s="81" t="s">
        <v>214</v>
      </c>
      <c r="C61" s="58">
        <v>0</v>
      </c>
      <c r="D61" s="82">
        <f ca="1">((100/I54)*C61)/100</f>
        <v>0</v>
      </c>
      <c r="E61" s="83"/>
      <c r="F61" s="84"/>
      <c r="G61" s="84"/>
      <c r="H61" s="89"/>
      <c r="I61" s="90"/>
      <c r="J61" s="91"/>
      <c r="K61" s="50" t="s">
        <v>216</v>
      </c>
      <c r="L61" s="53">
        <f>(IF(B54&gt;1,(I54/(B54+2)+L60),0))</f>
        <v>0</v>
      </c>
    </row>
    <row r="62" spans="1:12" ht="15.75" x14ac:dyDescent="0.25">
      <c r="A62" s="80" t="s">
        <v>217</v>
      </c>
      <c r="B62" s="81" t="s">
        <v>218</v>
      </c>
      <c r="C62" s="58">
        <v>0</v>
      </c>
      <c r="D62" s="82">
        <f ca="1">((100/(I54))*C62)/100</f>
        <v>0</v>
      </c>
      <c r="E62" s="83"/>
      <c r="F62" s="84"/>
      <c r="G62" s="84"/>
      <c r="H62" s="89"/>
      <c r="I62" s="90"/>
      <c r="J62" s="91"/>
      <c r="K62" s="50" t="s">
        <v>219</v>
      </c>
      <c r="L62" s="53">
        <f>(IF(B54&gt;2,(I54/(B54+2)+L61),0))</f>
        <v>0</v>
      </c>
    </row>
    <row r="63" spans="1:12" ht="15.75" x14ac:dyDescent="0.25">
      <c r="A63" s="80" t="s">
        <v>220</v>
      </c>
      <c r="B63" s="81" t="s">
        <v>220</v>
      </c>
      <c r="C63" s="58">
        <v>0</v>
      </c>
      <c r="D63" s="82">
        <f ca="1">((100/I54)*C63)/100</f>
        <v>0</v>
      </c>
      <c r="E63" s="83"/>
      <c r="F63" s="84"/>
      <c r="G63" s="84"/>
      <c r="H63" s="89"/>
      <c r="I63" s="90"/>
      <c r="J63" s="91"/>
      <c r="K63" s="50" t="s">
        <v>221</v>
      </c>
      <c r="L63" s="54">
        <f>(IF(B54&gt;3,(I54/(B54+2)+L62),0))</f>
        <v>0</v>
      </c>
    </row>
    <row r="64" spans="1:12" ht="15.75" x14ac:dyDescent="0.25">
      <c r="A64" s="80" t="s">
        <v>222</v>
      </c>
      <c r="B64" s="81"/>
      <c r="C64" s="58">
        <v>0</v>
      </c>
      <c r="D64" s="82">
        <f ca="1">((100/I54)*C64)/100</f>
        <v>0</v>
      </c>
      <c r="E64" s="83"/>
      <c r="F64" s="84"/>
      <c r="G64" s="84"/>
      <c r="H64" s="89"/>
      <c r="I64" s="90"/>
      <c r="J64" s="91"/>
      <c r="K64" s="50" t="s">
        <v>223</v>
      </c>
      <c r="L64" s="53">
        <f>(IF(B54&gt;4,(I54/(B54+2)+L63),0))</f>
        <v>0</v>
      </c>
    </row>
    <row r="65" spans="1:12" ht="15.75" x14ac:dyDescent="0.25">
      <c r="A65" s="80" t="s">
        <v>224</v>
      </c>
      <c r="B65" s="81" t="s">
        <v>224</v>
      </c>
      <c r="C65" s="58">
        <v>0</v>
      </c>
      <c r="D65" s="82">
        <f ca="1">((100/(I54))*C65)/100</f>
        <v>0</v>
      </c>
      <c r="E65" s="83"/>
      <c r="F65" s="84"/>
      <c r="G65" s="84"/>
      <c r="H65" s="89"/>
      <c r="I65" s="90"/>
      <c r="J65" s="91"/>
      <c r="K65" s="50" t="s">
        <v>145</v>
      </c>
      <c r="L65" s="53">
        <f ca="1">(IF(B54=1,(I54/(B54+3)+L60),IF(B54=0,(I54/4+L60),IF(B54&gt;1,0))))</f>
        <v>5.25</v>
      </c>
    </row>
    <row r="66" spans="1:12" ht="16.5" thickBot="1" x14ac:dyDescent="0.3">
      <c r="A66" s="151" t="s">
        <v>225</v>
      </c>
      <c r="B66" s="152"/>
      <c r="C66" s="60">
        <v>0</v>
      </c>
      <c r="D66" s="153">
        <f ca="1">((100/(I54))*C66)/100</f>
        <v>0</v>
      </c>
      <c r="E66" s="154"/>
      <c r="F66" s="85"/>
      <c r="G66" s="85"/>
      <c r="H66" s="92"/>
      <c r="I66" s="93"/>
      <c r="J66" s="94"/>
      <c r="K66" s="55" t="s">
        <v>146</v>
      </c>
      <c r="L66" s="56">
        <f ca="1">(IF(B54&gt;1.5,(I54/(B54+2)+L60+MAX(0,L61-L60)+MAX(0,L62-L61)+MAX(0,L63-L62)+MAX(0,L64-L63)+MAX(0,L65-L64)),IF(B54=1,(I54/(B54+3)+L65),IF(B54=0,I54/4+L65))))</f>
        <v>7</v>
      </c>
    </row>
    <row r="67" spans="1:12" ht="15.75" x14ac:dyDescent="0.25">
      <c r="A67" s="130" t="s">
        <v>202</v>
      </c>
      <c r="B67" s="131"/>
      <c r="C67" s="111" t="s">
        <v>226</v>
      </c>
      <c r="D67" s="112"/>
      <c r="E67" s="112"/>
      <c r="F67" s="112"/>
      <c r="G67" s="112"/>
      <c r="H67" s="112"/>
      <c r="I67" s="112"/>
      <c r="J67" s="113"/>
      <c r="K67" s="44" t="str">
        <f ca="1">(IF(F71&gt;99%,"All work completed. Please provide OC.",IF(F71&gt;89.8%,"Plinth, RCC, Brick, Plaster, Flooring, Painting work Completed. Finishing work is in process.",IF(F71&lt;94%,(IF(C71=0,"Work not yet Started.",IF(D71=25%,"Piling work in process",IF(D71=50%,"Excavation work in process",IF(D71=100%,"Excavation work Completed. ","0")))&amp;(IF(C72=0%,"",IF(C72=L73,"Footing work is process",IF(C72=L74,"Footing work Completed",IF(C72=L75,"1st Basement Completed",IF(C72=L76,"1st &amp; 2nd Basement Completed",IF(C72=L77,"1st to 3rd Basement Completed",IF(C72=L78,"1st to 4th Basement Completed",IF(C72=L79,"Plinth work is process",IF(C72=L80,"Plinth work completed","0")))))))))))&amp;(IF(C73=(D68+G68+I68),", RCC Slab",IF(C73&gt;0,", RCC upto "&amp;C73&amp;" Slab",""))&amp;(IF(C74=I68,", Brickwork",IF(C74&gt;0,", Brickwork upto "&amp;C74&amp;" Floor",""))&amp;(IF(C75=I68,", Internal Plaster",IF(C75&gt;0,", Internal Plaster upto "&amp;C75&amp;" Floor",""))&amp;(IF(C76=I68,", External Plaster",IF(C76&gt;0,", External Plaster upto "&amp;C76&amp;" Floor",""))&amp;(IF(C77=I68,", Flooring",IF(C77&gt;0,", Flooring upto "&amp;C77&amp;" Floor",""))&amp;(IF(C78=I68,", Painting",IF(C78&gt;0,", Painting upto "&amp;C78&amp;" Floor",""))&amp;(IF(C79&gt;0,", Finishing upto "&amp;C79&amp;" Floor","")&amp;(IF(C73&gt;0.5," Completed",""))))))))))))))</f>
        <v>Work not yet Started.</v>
      </c>
      <c r="L67" s="45"/>
    </row>
    <row r="68" spans="1:12" ht="15.75" x14ac:dyDescent="0.25">
      <c r="A68" s="46" t="s">
        <v>117</v>
      </c>
      <c r="B68" s="47">
        <v>0</v>
      </c>
      <c r="C68" s="47" t="s">
        <v>119</v>
      </c>
      <c r="D68" s="47">
        <v>1</v>
      </c>
      <c r="E68" s="132" t="s">
        <v>118</v>
      </c>
      <c r="F68" s="133"/>
      <c r="G68" s="47">
        <v>0</v>
      </c>
      <c r="H68" s="47" t="s">
        <v>203</v>
      </c>
      <c r="I68" s="132">
        <f ca="1">--TRIM(RIGHT(SUBSTITUTE(LEFT(C67,_xlfn.AGGREGATE(16,6,FIND({0,1,2,3,4,5,6,7,8,9},C67,ROW(INDIRECT("1:"&amp;LEN(C67)))),1))," ",REPT(" ",LEN(C67))),LEN(C67)))</f>
        <v>11</v>
      </c>
      <c r="J68" s="134"/>
      <c r="K68" s="48"/>
      <c r="L68" s="49"/>
    </row>
    <row r="69" spans="1:12" ht="15.75" x14ac:dyDescent="0.25">
      <c r="A69" s="135" t="s">
        <v>204</v>
      </c>
      <c r="B69" s="136"/>
      <c r="C69" s="137" t="str">
        <f ca="1">K67</f>
        <v>Work not yet Started.</v>
      </c>
      <c r="D69" s="138"/>
      <c r="E69" s="138"/>
      <c r="F69" s="138"/>
      <c r="G69" s="138"/>
      <c r="H69" s="138"/>
      <c r="I69" s="138"/>
      <c r="J69" s="139"/>
      <c r="K69" s="48" t="s">
        <v>205</v>
      </c>
      <c r="L69" s="49"/>
    </row>
    <row r="70" spans="1:12" ht="15.75" x14ac:dyDescent="0.25">
      <c r="A70" s="140" t="s">
        <v>30</v>
      </c>
      <c r="B70" s="141"/>
      <c r="C70" s="57" t="s">
        <v>206</v>
      </c>
      <c r="D70" s="81" t="s">
        <v>207</v>
      </c>
      <c r="E70" s="81"/>
      <c r="F70" s="81" t="s">
        <v>208</v>
      </c>
      <c r="G70" s="81"/>
      <c r="H70" s="81" t="s">
        <v>209</v>
      </c>
      <c r="I70" s="81"/>
      <c r="J70" s="142"/>
      <c r="K70" s="50" t="s">
        <v>210</v>
      </c>
      <c r="L70" s="51">
        <f ca="1">I68*25%</f>
        <v>2.75</v>
      </c>
    </row>
    <row r="71" spans="1:12" ht="15.75" x14ac:dyDescent="0.25">
      <c r="A71" s="80" t="s">
        <v>211</v>
      </c>
      <c r="B71" s="81"/>
      <c r="C71" s="58">
        <v>0</v>
      </c>
      <c r="D71" s="82">
        <f ca="1">((100/I68)*C71)/100</f>
        <v>0</v>
      </c>
      <c r="E71" s="83"/>
      <c r="F71" s="84">
        <f ca="1">(((C72/I68*10)+(40/(D68+G68+I68)*C73)+(7.5/(I68)*C74)+(7.5/(I68)*C75)+(10/I68*C76)+(10/I68*C77)+(5/I68*C78)+(5/I68*C79)+(5/I68*C80))/100)</f>
        <v>0</v>
      </c>
      <c r="G71" s="84"/>
      <c r="H71" s="86">
        <f ca="1">((((C71/I68)*20)+((C72/I68)*25)+(30/(I68+G68+D68)*C73)+(5/I68*C74)+(5/I68*C75)+(5/I68*C76)+(5/I68*C77)+(0/I68*C78)+(0/I68*C79)+(5/I68*C80))/100)</f>
        <v>0</v>
      </c>
      <c r="I71" s="87"/>
      <c r="J71" s="88"/>
      <c r="K71" s="50" t="s">
        <v>139</v>
      </c>
      <c r="L71" s="52">
        <f ca="1">I68*50%</f>
        <v>5.5</v>
      </c>
    </row>
    <row r="72" spans="1:12" ht="15.75" x14ac:dyDescent="0.25">
      <c r="A72" s="80" t="s">
        <v>31</v>
      </c>
      <c r="B72" s="81"/>
      <c r="C72" s="59">
        <v>0</v>
      </c>
      <c r="D72" s="82">
        <f ca="1">((100/I68)*C72)/100</f>
        <v>0</v>
      </c>
      <c r="E72" s="83"/>
      <c r="F72" s="84"/>
      <c r="G72" s="84"/>
      <c r="H72" s="89"/>
      <c r="I72" s="90"/>
      <c r="J72" s="91"/>
      <c r="K72" s="50" t="s">
        <v>142</v>
      </c>
      <c r="L72" s="52">
        <f ca="1">I68</f>
        <v>11</v>
      </c>
    </row>
    <row r="73" spans="1:12" ht="15.75" x14ac:dyDescent="0.25">
      <c r="A73" s="80" t="s">
        <v>212</v>
      </c>
      <c r="B73" s="81"/>
      <c r="C73" s="59">
        <v>0</v>
      </c>
      <c r="D73" s="82">
        <f ca="1">((100/(D68+G68+I68))*C73)/100</f>
        <v>0</v>
      </c>
      <c r="E73" s="83"/>
      <c r="F73" s="84"/>
      <c r="G73" s="84"/>
      <c r="H73" s="89"/>
      <c r="I73" s="90"/>
      <c r="J73" s="91"/>
      <c r="K73" s="50" t="s">
        <v>143</v>
      </c>
      <c r="L73" s="53">
        <f ca="1">(IF(B68&gt;1,(I68/(B68+2)),I68/4))</f>
        <v>2.75</v>
      </c>
    </row>
    <row r="74" spans="1:12" ht="15.75" x14ac:dyDescent="0.25">
      <c r="A74" s="80" t="s">
        <v>213</v>
      </c>
      <c r="B74" s="81" t="s">
        <v>214</v>
      </c>
      <c r="C74" s="58">
        <v>0</v>
      </c>
      <c r="D74" s="82">
        <f ca="1">((100/I68)*C74)/100</f>
        <v>0</v>
      </c>
      <c r="E74" s="83"/>
      <c r="F74" s="84"/>
      <c r="G74" s="84"/>
      <c r="H74" s="89"/>
      <c r="I74" s="90"/>
      <c r="J74" s="91"/>
      <c r="K74" s="50" t="s">
        <v>144</v>
      </c>
      <c r="L74" s="53">
        <f ca="1">(IF(B68&gt;1,(I68/(B68+2)+L73),I68/4+L73))</f>
        <v>5.5</v>
      </c>
    </row>
    <row r="75" spans="1:12" ht="15.75" x14ac:dyDescent="0.25">
      <c r="A75" s="80" t="s">
        <v>215</v>
      </c>
      <c r="B75" s="81" t="s">
        <v>214</v>
      </c>
      <c r="C75" s="58">
        <v>0</v>
      </c>
      <c r="D75" s="82">
        <f ca="1">((100/I68)*C75)/100</f>
        <v>0</v>
      </c>
      <c r="E75" s="83"/>
      <c r="F75" s="84"/>
      <c r="G75" s="84"/>
      <c r="H75" s="89"/>
      <c r="I75" s="90"/>
      <c r="J75" s="91"/>
      <c r="K75" s="50" t="s">
        <v>216</v>
      </c>
      <c r="L75" s="53">
        <f>(IF(B68&gt;1,(I68/(B68+2)+L74),0))</f>
        <v>0</v>
      </c>
    </row>
    <row r="76" spans="1:12" ht="15.75" x14ac:dyDescent="0.25">
      <c r="A76" s="80" t="s">
        <v>217</v>
      </c>
      <c r="B76" s="81" t="s">
        <v>218</v>
      </c>
      <c r="C76" s="58">
        <v>0</v>
      </c>
      <c r="D76" s="82">
        <f ca="1">((100/(I68))*C76)/100</f>
        <v>0</v>
      </c>
      <c r="E76" s="83"/>
      <c r="F76" s="84"/>
      <c r="G76" s="84"/>
      <c r="H76" s="89"/>
      <c r="I76" s="90"/>
      <c r="J76" s="91"/>
      <c r="K76" s="50" t="s">
        <v>219</v>
      </c>
      <c r="L76" s="53">
        <f>(IF(B68&gt;2,(I68/(B68+2)+L75),0))</f>
        <v>0</v>
      </c>
    </row>
    <row r="77" spans="1:12" ht="15.75" x14ac:dyDescent="0.25">
      <c r="A77" s="80" t="s">
        <v>220</v>
      </c>
      <c r="B77" s="81" t="s">
        <v>220</v>
      </c>
      <c r="C77" s="58">
        <v>0</v>
      </c>
      <c r="D77" s="82">
        <f ca="1">((100/I68)*C77)/100</f>
        <v>0</v>
      </c>
      <c r="E77" s="83"/>
      <c r="F77" s="84"/>
      <c r="G77" s="84"/>
      <c r="H77" s="89"/>
      <c r="I77" s="90"/>
      <c r="J77" s="91"/>
      <c r="K77" s="50" t="s">
        <v>221</v>
      </c>
      <c r="L77" s="54">
        <f>(IF(B68&gt;3,(I68/(B68+2)+L76),0))</f>
        <v>0</v>
      </c>
    </row>
    <row r="78" spans="1:12" ht="15.75" x14ac:dyDescent="0.25">
      <c r="A78" s="80" t="s">
        <v>222</v>
      </c>
      <c r="B78" s="81"/>
      <c r="C78" s="58">
        <v>0</v>
      </c>
      <c r="D78" s="82">
        <f ca="1">((100/I68)*C78)/100</f>
        <v>0</v>
      </c>
      <c r="E78" s="83"/>
      <c r="F78" s="84"/>
      <c r="G78" s="84"/>
      <c r="H78" s="89"/>
      <c r="I78" s="90"/>
      <c r="J78" s="91"/>
      <c r="K78" s="50" t="s">
        <v>223</v>
      </c>
      <c r="L78" s="53">
        <f>(IF(B68&gt;4,(I68/(B68+2)+L77),0))</f>
        <v>0</v>
      </c>
    </row>
    <row r="79" spans="1:12" ht="15.75" x14ac:dyDescent="0.25">
      <c r="A79" s="80" t="s">
        <v>224</v>
      </c>
      <c r="B79" s="81" t="s">
        <v>224</v>
      </c>
      <c r="C79" s="58">
        <v>0</v>
      </c>
      <c r="D79" s="82">
        <f ca="1">((100/(I68))*C79)/100</f>
        <v>0</v>
      </c>
      <c r="E79" s="83"/>
      <c r="F79" s="84"/>
      <c r="G79" s="84"/>
      <c r="H79" s="89"/>
      <c r="I79" s="90"/>
      <c r="J79" s="91"/>
      <c r="K79" s="50" t="s">
        <v>145</v>
      </c>
      <c r="L79" s="53">
        <f ca="1">(IF(B68=1,(I68/(B68+3)+L74),IF(B68=0,(I68/4+L74),IF(B68&gt;1,0))))</f>
        <v>8.25</v>
      </c>
    </row>
    <row r="80" spans="1:12" ht="16.5" thickBot="1" x14ac:dyDescent="0.3">
      <c r="A80" s="151" t="s">
        <v>225</v>
      </c>
      <c r="B80" s="152"/>
      <c r="C80" s="60">
        <v>0</v>
      </c>
      <c r="D80" s="153">
        <f ca="1">((100/(I68))*C80)/100</f>
        <v>0</v>
      </c>
      <c r="E80" s="154"/>
      <c r="F80" s="85"/>
      <c r="G80" s="85"/>
      <c r="H80" s="92"/>
      <c r="I80" s="93"/>
      <c r="J80" s="94"/>
      <c r="K80" s="55" t="s">
        <v>146</v>
      </c>
      <c r="L80" s="56">
        <f ca="1">(IF(B68&gt;1.5,(I68/(B68+2)+L74+MAX(0,L75-L74)+MAX(0,L76-L75)+MAX(0,L77-L76)+MAX(0,L78-L77)+MAX(0,L79-L78)),IF(B68=1,(I68/(B68+3)+L79),IF(B68=0,I68/4+L79))))</f>
        <v>11</v>
      </c>
    </row>
    <row r="81" spans="1:12" ht="15.75" x14ac:dyDescent="0.25">
      <c r="A81" s="130" t="s">
        <v>202</v>
      </c>
      <c r="B81" s="131"/>
      <c r="C81" s="111" t="s">
        <v>228</v>
      </c>
      <c r="D81" s="112"/>
      <c r="E81" s="112"/>
      <c r="F81" s="112"/>
      <c r="G81" s="112"/>
      <c r="H81" s="112"/>
      <c r="I81" s="112"/>
      <c r="J81" s="113"/>
      <c r="K81" s="44" t="str">
        <f ca="1">(IF(F85&gt;99%,"All work completed. Please provide OC.",IF(F85&gt;89.8%,"Plinth, RCC, Brick, Plaster, Flooring, Painting work Completed. Finishing work is in process.",IF(F85&lt;94%,(IF(C85=0,"Work not yet Started.",IF(D85=25%,"Piling work in process",IF(D85=50%,"Excavation work in process",IF(D85=100%,"Excavation work Completed. ","0")))&amp;(IF(C86=0%,"",IF(C86=L87,"Footing work is process",IF(C86=L88,"Footing work Completed",IF(C86=L89,"1st Basement Completed",IF(C86=L90,"1st &amp; 2nd Basement Completed",IF(C86=L91,"1st to 3rd Basement Completed",IF(C86=L92,"1st to 4th Basement Completed",IF(C86=L93,"Plinth work is process",IF(C86=L94,"Plinth work completed","0")))))))))))&amp;(IF(C87=(D82+G82+I82),", RCC Slab",IF(C87&gt;0,", RCC upto "&amp;C87&amp;" Slab",""))&amp;(IF(C88=I82,", Brickwork",IF(C88&gt;0,", Brickwork upto "&amp;C88&amp;" Floor",""))&amp;(IF(C89=I82,", Internal Plaster",IF(C89&gt;0,", Internal Plaster upto "&amp;C89&amp;" Floor",""))&amp;(IF(C90=I82,", External Plaster",IF(C90&gt;0,", External Plaster upto "&amp;C90&amp;" Floor",""))&amp;(IF(C91=I82,", Flooring",IF(C91&gt;0,", Flooring upto "&amp;C91&amp;" Floor",""))&amp;(IF(C92=I82,", Painting",IF(C92&gt;0,", Painting upto "&amp;C92&amp;" Floor",""))&amp;(IF(C93&gt;0,", Finishing upto "&amp;C93&amp;" Floor","")&amp;(IF(C87&gt;0.5," Completed",""))))))))))))))</f>
        <v>Work not yet Started.</v>
      </c>
      <c r="L81" s="45"/>
    </row>
    <row r="82" spans="1:12" ht="15.75" x14ac:dyDescent="0.25">
      <c r="A82" s="46" t="s">
        <v>117</v>
      </c>
      <c r="B82" s="47">
        <v>0</v>
      </c>
      <c r="C82" s="47" t="s">
        <v>119</v>
      </c>
      <c r="D82" s="47">
        <v>1</v>
      </c>
      <c r="E82" s="132" t="s">
        <v>118</v>
      </c>
      <c r="F82" s="133"/>
      <c r="G82" s="47">
        <v>0</v>
      </c>
      <c r="H82" s="47" t="s">
        <v>203</v>
      </c>
      <c r="I82" s="132">
        <f ca="1">--TRIM(RIGHT(SUBSTITUTE(LEFT(C81,_xlfn.AGGREGATE(16,6,FIND({0,1,2,3,4,5,6,7,8,9},C81,ROW(INDIRECT("1:"&amp;LEN(C81)))),1))," ",REPT(" ",LEN(C81))),LEN(C81)))</f>
        <v>10</v>
      </c>
      <c r="J82" s="134"/>
      <c r="K82" s="48"/>
      <c r="L82" s="49"/>
    </row>
    <row r="83" spans="1:12" ht="15.75" x14ac:dyDescent="0.25">
      <c r="A83" s="135" t="s">
        <v>204</v>
      </c>
      <c r="B83" s="136"/>
      <c r="C83" s="137" t="str">
        <f ca="1">K81</f>
        <v>Work not yet Started.</v>
      </c>
      <c r="D83" s="138"/>
      <c r="E83" s="138"/>
      <c r="F83" s="138"/>
      <c r="G83" s="138"/>
      <c r="H83" s="138"/>
      <c r="I83" s="138"/>
      <c r="J83" s="139"/>
      <c r="K83" s="48" t="s">
        <v>205</v>
      </c>
      <c r="L83" s="49"/>
    </row>
    <row r="84" spans="1:12" ht="15.75" x14ac:dyDescent="0.25">
      <c r="A84" s="140" t="s">
        <v>30</v>
      </c>
      <c r="B84" s="141"/>
      <c r="C84" s="57" t="s">
        <v>206</v>
      </c>
      <c r="D84" s="81" t="s">
        <v>207</v>
      </c>
      <c r="E84" s="81"/>
      <c r="F84" s="81" t="s">
        <v>208</v>
      </c>
      <c r="G84" s="81"/>
      <c r="H84" s="81" t="s">
        <v>209</v>
      </c>
      <c r="I84" s="81"/>
      <c r="J84" s="142"/>
      <c r="K84" s="50" t="s">
        <v>210</v>
      </c>
      <c r="L84" s="51">
        <f ca="1">I82*25%</f>
        <v>2.5</v>
      </c>
    </row>
    <row r="85" spans="1:12" ht="15.75" x14ac:dyDescent="0.25">
      <c r="A85" s="80" t="s">
        <v>211</v>
      </c>
      <c r="B85" s="81"/>
      <c r="C85" s="58">
        <v>0</v>
      </c>
      <c r="D85" s="82">
        <f ca="1">((100/I82)*C85)/100</f>
        <v>0</v>
      </c>
      <c r="E85" s="83"/>
      <c r="F85" s="84">
        <f ca="1">(((C86/I82*10)+(40/(D82+G82+I82)*C87)+(7.5/(I82)*C88)+(7.5/(I82)*C89)+(10/I82*C90)+(10/I82*C91)+(5/I82*C92)+(5/I82*C93)+(5/I82*C94))/100)</f>
        <v>0</v>
      </c>
      <c r="G85" s="84"/>
      <c r="H85" s="86">
        <f ca="1">((((C85/I82)*20)+((C86/I82)*25)+(30/(I82+G82+D82)*C87)+(5/I82*C88)+(5/I82*C89)+(5/I82*C90)+(5/I82*C91)+(0/I82*C92)+(0/I82*C93)+(5/I82*C94))/100)</f>
        <v>0</v>
      </c>
      <c r="I85" s="87"/>
      <c r="J85" s="88"/>
      <c r="K85" s="50" t="s">
        <v>139</v>
      </c>
      <c r="L85" s="52">
        <f ca="1">I82*50%</f>
        <v>5</v>
      </c>
    </row>
    <row r="86" spans="1:12" ht="15.75" x14ac:dyDescent="0.25">
      <c r="A86" s="80" t="s">
        <v>31</v>
      </c>
      <c r="B86" s="81"/>
      <c r="C86" s="59">
        <v>0</v>
      </c>
      <c r="D86" s="82">
        <f ca="1">((100/I82)*C86)/100</f>
        <v>0</v>
      </c>
      <c r="E86" s="83"/>
      <c r="F86" s="84"/>
      <c r="G86" s="84"/>
      <c r="H86" s="89"/>
      <c r="I86" s="90"/>
      <c r="J86" s="91"/>
      <c r="K86" s="50" t="s">
        <v>142</v>
      </c>
      <c r="L86" s="52">
        <f ca="1">I82</f>
        <v>10</v>
      </c>
    </row>
    <row r="87" spans="1:12" ht="15.75" x14ac:dyDescent="0.25">
      <c r="A87" s="80" t="s">
        <v>212</v>
      </c>
      <c r="B87" s="81"/>
      <c r="C87" s="59">
        <v>0</v>
      </c>
      <c r="D87" s="82">
        <f ca="1">((100/(D82+G82+I82))*C87)/100</f>
        <v>0</v>
      </c>
      <c r="E87" s="83"/>
      <c r="F87" s="84"/>
      <c r="G87" s="84"/>
      <c r="H87" s="89"/>
      <c r="I87" s="90"/>
      <c r="J87" s="91"/>
      <c r="K87" s="50" t="s">
        <v>143</v>
      </c>
      <c r="L87" s="53">
        <f ca="1">(IF(B82&gt;1,(I82/(B82+2)),I82/4))</f>
        <v>2.5</v>
      </c>
    </row>
    <row r="88" spans="1:12" ht="15.75" x14ac:dyDescent="0.25">
      <c r="A88" s="80" t="s">
        <v>213</v>
      </c>
      <c r="B88" s="81" t="s">
        <v>214</v>
      </c>
      <c r="C88" s="58">
        <v>0</v>
      </c>
      <c r="D88" s="82">
        <f ca="1">((100/I82)*C88)/100</f>
        <v>0</v>
      </c>
      <c r="E88" s="83"/>
      <c r="F88" s="84"/>
      <c r="G88" s="84"/>
      <c r="H88" s="89"/>
      <c r="I88" s="90"/>
      <c r="J88" s="91"/>
      <c r="K88" s="50" t="s">
        <v>144</v>
      </c>
      <c r="L88" s="53">
        <f ca="1">(IF(B82&gt;1,(I82/(B82+2)+L87),I82/4+L87))</f>
        <v>5</v>
      </c>
    </row>
    <row r="89" spans="1:12" ht="15.75" x14ac:dyDescent="0.25">
      <c r="A89" s="80" t="s">
        <v>215</v>
      </c>
      <c r="B89" s="81" t="s">
        <v>214</v>
      </c>
      <c r="C89" s="58">
        <v>0</v>
      </c>
      <c r="D89" s="82">
        <f ca="1">((100/I82)*C89)/100</f>
        <v>0</v>
      </c>
      <c r="E89" s="83"/>
      <c r="F89" s="84"/>
      <c r="G89" s="84"/>
      <c r="H89" s="89"/>
      <c r="I89" s="90"/>
      <c r="J89" s="91"/>
      <c r="K89" s="50" t="s">
        <v>216</v>
      </c>
      <c r="L89" s="53">
        <f>(IF(B82&gt;1,(I82/(B82+2)+L88),0))</f>
        <v>0</v>
      </c>
    </row>
    <row r="90" spans="1:12" ht="15.75" x14ac:dyDescent="0.25">
      <c r="A90" s="80" t="s">
        <v>217</v>
      </c>
      <c r="B90" s="81" t="s">
        <v>218</v>
      </c>
      <c r="C90" s="58">
        <v>0</v>
      </c>
      <c r="D90" s="82">
        <f ca="1">((100/(I82))*C90)/100</f>
        <v>0</v>
      </c>
      <c r="E90" s="83"/>
      <c r="F90" s="84"/>
      <c r="G90" s="84"/>
      <c r="H90" s="89"/>
      <c r="I90" s="90"/>
      <c r="J90" s="91"/>
      <c r="K90" s="50" t="s">
        <v>219</v>
      </c>
      <c r="L90" s="53">
        <f>(IF(B82&gt;2,(I82/(B82+2)+L89),0))</f>
        <v>0</v>
      </c>
    </row>
    <row r="91" spans="1:12" ht="15.75" x14ac:dyDescent="0.25">
      <c r="A91" s="80" t="s">
        <v>220</v>
      </c>
      <c r="B91" s="81" t="s">
        <v>220</v>
      </c>
      <c r="C91" s="58">
        <v>0</v>
      </c>
      <c r="D91" s="82">
        <f ca="1">((100/I82)*C91)/100</f>
        <v>0</v>
      </c>
      <c r="E91" s="83"/>
      <c r="F91" s="84"/>
      <c r="G91" s="84"/>
      <c r="H91" s="89"/>
      <c r="I91" s="90"/>
      <c r="J91" s="91"/>
      <c r="K91" s="50" t="s">
        <v>221</v>
      </c>
      <c r="L91" s="54">
        <f>(IF(B82&gt;3,(I82/(B82+2)+L90),0))</f>
        <v>0</v>
      </c>
    </row>
    <row r="92" spans="1:12" ht="15.75" x14ac:dyDescent="0.25">
      <c r="A92" s="80" t="s">
        <v>222</v>
      </c>
      <c r="B92" s="81"/>
      <c r="C92" s="58">
        <v>0</v>
      </c>
      <c r="D92" s="82">
        <f ca="1">((100/I82)*C92)/100</f>
        <v>0</v>
      </c>
      <c r="E92" s="83"/>
      <c r="F92" s="84"/>
      <c r="G92" s="84"/>
      <c r="H92" s="89"/>
      <c r="I92" s="90"/>
      <c r="J92" s="91"/>
      <c r="K92" s="50" t="s">
        <v>223</v>
      </c>
      <c r="L92" s="53">
        <f>(IF(B82&gt;4,(I82/(B82+2)+L91),0))</f>
        <v>0</v>
      </c>
    </row>
    <row r="93" spans="1:12" ht="15.75" x14ac:dyDescent="0.25">
      <c r="A93" s="80" t="s">
        <v>224</v>
      </c>
      <c r="B93" s="81" t="s">
        <v>224</v>
      </c>
      <c r="C93" s="58">
        <v>0</v>
      </c>
      <c r="D93" s="82">
        <f ca="1">((100/(I82))*C93)/100</f>
        <v>0</v>
      </c>
      <c r="E93" s="83"/>
      <c r="F93" s="84"/>
      <c r="G93" s="84"/>
      <c r="H93" s="89"/>
      <c r="I93" s="90"/>
      <c r="J93" s="91"/>
      <c r="K93" s="50" t="s">
        <v>145</v>
      </c>
      <c r="L93" s="53">
        <f ca="1">(IF(B82=1,(I82/(B82+3)+L88),IF(B82=0,(I82/4+L88),IF(B82&gt;1,0))))</f>
        <v>7.5</v>
      </c>
    </row>
    <row r="94" spans="1:12" ht="16.5" thickBot="1" x14ac:dyDescent="0.3">
      <c r="A94" s="151" t="s">
        <v>225</v>
      </c>
      <c r="B94" s="152"/>
      <c r="C94" s="60">
        <v>0</v>
      </c>
      <c r="D94" s="153">
        <f ca="1">((100/(I82))*C94)/100</f>
        <v>0</v>
      </c>
      <c r="E94" s="154"/>
      <c r="F94" s="85"/>
      <c r="G94" s="85"/>
      <c r="H94" s="92"/>
      <c r="I94" s="93"/>
      <c r="J94" s="94"/>
      <c r="K94" s="55" t="s">
        <v>146</v>
      </c>
      <c r="L94" s="56">
        <f ca="1">(IF(B82&gt;1.5,(I82/(B82+2)+L88+MAX(0,L89-L88)+MAX(0,L90-L89)+MAX(0,L91-L90)+MAX(0,L92-L91)+MAX(0,L93-L92)),IF(B82=1,(I82/(B82+3)+L93),IF(B82=0,I82/4+L93))))</f>
        <v>10</v>
      </c>
    </row>
    <row r="95" spans="1:12" ht="15.75" x14ac:dyDescent="0.25">
      <c r="A95" s="130" t="s">
        <v>202</v>
      </c>
      <c r="B95" s="131"/>
      <c r="C95" s="111" t="s">
        <v>229</v>
      </c>
      <c r="D95" s="112"/>
      <c r="E95" s="112"/>
      <c r="F95" s="112"/>
      <c r="G95" s="112"/>
      <c r="H95" s="112"/>
      <c r="I95" s="112"/>
      <c r="J95" s="113"/>
      <c r="K95" s="44" t="str">
        <f ca="1">(IF(F99&gt;99%,"All work completed. Please provide OC.",IF(F99&gt;89.8%,"Plinth, RCC, Brick, Plaster, Flooring, Painting work Completed. Finishing work is in process.",IF(F99&lt;94%,(IF(C99=0,"Work not yet Started.",IF(D99=25%,"Piling work in process",IF(D99=50%,"Excavation work in process",IF(D99=100%,"Excavation work Completed. ","0")))&amp;(IF(C100=0%,"",IF(C100=L101,"Footing work is process",IF(C100=L102,"Footing work Completed",IF(C100=L103,"1st Basement Completed",IF(C100=L104,"1st &amp; 2nd Basement Completed",IF(C100=L105,"1st to 3rd Basement Completed",IF(C100=L106,"1st to 4th Basement Completed",IF(C100=L107,"Plinth work is process",IF(C100=L108,"Plinth work completed","0")))))))))))&amp;(IF(C101=(D96+G96+I96),", RCC Slab",IF(C101&gt;0,", RCC upto "&amp;C101&amp;" Slab",""))&amp;(IF(C102=I96,", Brickwork",IF(C102&gt;0,", Brickwork upto "&amp;C102&amp;" Floor",""))&amp;(IF(C103=I96,", Internal Plaster",IF(C103&gt;0,", Internal Plaster upto "&amp;C103&amp;" Floor",""))&amp;(IF(C104=I96,", External Plaster",IF(C104&gt;0,", External Plaster upto "&amp;C104&amp;" Floor",""))&amp;(IF(C105=I96,", Flooring",IF(C105&gt;0,", Flooring upto "&amp;C105&amp;" Floor",""))&amp;(IF(C106=I96,", Painting",IF(C106&gt;0,", Painting upto "&amp;C106&amp;" Floor",""))&amp;(IF(C107&gt;0,", Finishing upto "&amp;C107&amp;" Floor","")&amp;(IF(C101&gt;0.5," Completed",""))))))))))))))</f>
        <v>Excavation work Completed. Footing work Completed</v>
      </c>
      <c r="L95" s="45"/>
    </row>
    <row r="96" spans="1:12" ht="15.75" x14ac:dyDescent="0.25">
      <c r="A96" s="46" t="s">
        <v>117</v>
      </c>
      <c r="B96" s="47">
        <v>0</v>
      </c>
      <c r="C96" s="47" t="s">
        <v>119</v>
      </c>
      <c r="D96" s="47">
        <v>1</v>
      </c>
      <c r="E96" s="132" t="s">
        <v>118</v>
      </c>
      <c r="F96" s="133"/>
      <c r="G96" s="47">
        <v>0</v>
      </c>
      <c r="H96" s="47" t="s">
        <v>203</v>
      </c>
      <c r="I96" s="132">
        <f ca="1">--TRIM(RIGHT(SUBSTITUTE(LEFT(C95,_xlfn.AGGREGATE(16,6,FIND({0,1,2,3,4,5,6,7,8,9},C95,ROW(INDIRECT("1:"&amp;LEN(C95)))),1))," ",REPT(" ",LEN(C95))),LEN(C95)))</f>
        <v>7</v>
      </c>
      <c r="J96" s="134"/>
      <c r="K96" s="48"/>
      <c r="L96" s="49"/>
    </row>
    <row r="97" spans="1:12" ht="15.75" x14ac:dyDescent="0.25">
      <c r="A97" s="135" t="s">
        <v>204</v>
      </c>
      <c r="B97" s="136"/>
      <c r="C97" s="137" t="str">
        <f ca="1">K95</f>
        <v>Excavation work Completed. Footing work Completed</v>
      </c>
      <c r="D97" s="138"/>
      <c r="E97" s="138"/>
      <c r="F97" s="138"/>
      <c r="G97" s="138"/>
      <c r="H97" s="138"/>
      <c r="I97" s="138"/>
      <c r="J97" s="139"/>
      <c r="K97" s="48" t="s">
        <v>205</v>
      </c>
      <c r="L97" s="49"/>
    </row>
    <row r="98" spans="1:12" ht="15.75" x14ac:dyDescent="0.25">
      <c r="A98" s="140" t="s">
        <v>30</v>
      </c>
      <c r="B98" s="141"/>
      <c r="C98" s="57" t="s">
        <v>206</v>
      </c>
      <c r="D98" s="81" t="s">
        <v>207</v>
      </c>
      <c r="E98" s="81"/>
      <c r="F98" s="81" t="s">
        <v>208</v>
      </c>
      <c r="G98" s="81"/>
      <c r="H98" s="81" t="s">
        <v>209</v>
      </c>
      <c r="I98" s="81"/>
      <c r="J98" s="142"/>
      <c r="K98" s="50" t="s">
        <v>210</v>
      </c>
      <c r="L98" s="51">
        <f ca="1">I96*25%</f>
        <v>1.75</v>
      </c>
    </row>
    <row r="99" spans="1:12" ht="15.75" x14ac:dyDescent="0.25">
      <c r="A99" s="80" t="s">
        <v>211</v>
      </c>
      <c r="B99" s="81"/>
      <c r="C99" s="58">
        <v>7</v>
      </c>
      <c r="D99" s="82">
        <f ca="1">((100/I96)*C99)/100</f>
        <v>1</v>
      </c>
      <c r="E99" s="83"/>
      <c r="F99" s="84">
        <f ca="1">(((C100/I96*10)+(40/(D96+G96+I96)*C101)+(7.5/(I96)*C102)+(7.5/(I96)*C103)+(10/I96*C104)+(10/I96*C105)+(5/I96*C106)+(5/I96*C107)+(5/I96*C108))/100)</f>
        <v>0.05</v>
      </c>
      <c r="G99" s="84"/>
      <c r="H99" s="86">
        <f ca="1">((((C99/I96)*20)+((C100/I96)*25)+(30/(I96+G96+D96)*C101)+(5/I96*C102)+(5/I96*C103)+(5/I96*C104)+(5/I96*C105)+(0/I96*C106)+(0/I96*C107)+(5/I96*C108))/100)</f>
        <v>0.32500000000000001</v>
      </c>
      <c r="I99" s="87"/>
      <c r="J99" s="88"/>
      <c r="K99" s="50" t="s">
        <v>139</v>
      </c>
      <c r="L99" s="52">
        <f ca="1">I96*50%</f>
        <v>3.5</v>
      </c>
    </row>
    <row r="100" spans="1:12" ht="15.75" x14ac:dyDescent="0.25">
      <c r="A100" s="80" t="s">
        <v>31</v>
      </c>
      <c r="B100" s="81"/>
      <c r="C100" s="59">
        <f ca="1">L102</f>
        <v>3.5</v>
      </c>
      <c r="D100" s="82">
        <f ca="1">((100/I96)*C100)/100</f>
        <v>0.5</v>
      </c>
      <c r="E100" s="83"/>
      <c r="F100" s="84"/>
      <c r="G100" s="84"/>
      <c r="H100" s="89"/>
      <c r="I100" s="90"/>
      <c r="J100" s="91"/>
      <c r="K100" s="50" t="s">
        <v>142</v>
      </c>
      <c r="L100" s="52">
        <f ca="1">I96</f>
        <v>7</v>
      </c>
    </row>
    <row r="101" spans="1:12" ht="15.75" x14ac:dyDescent="0.25">
      <c r="A101" s="80" t="s">
        <v>212</v>
      </c>
      <c r="B101" s="81"/>
      <c r="C101" s="59">
        <v>0</v>
      </c>
      <c r="D101" s="82">
        <f ca="1">((100/(D96+G96+I96))*C101)/100</f>
        <v>0</v>
      </c>
      <c r="E101" s="83"/>
      <c r="F101" s="84"/>
      <c r="G101" s="84"/>
      <c r="H101" s="89"/>
      <c r="I101" s="90"/>
      <c r="J101" s="91"/>
      <c r="K101" s="50" t="s">
        <v>143</v>
      </c>
      <c r="L101" s="53">
        <f ca="1">(IF(B96&gt;1,(I96/(B96+2)),I96/4))</f>
        <v>1.75</v>
      </c>
    </row>
    <row r="102" spans="1:12" ht="15.75" x14ac:dyDescent="0.25">
      <c r="A102" s="80" t="s">
        <v>213</v>
      </c>
      <c r="B102" s="81" t="s">
        <v>214</v>
      </c>
      <c r="C102" s="58">
        <v>0</v>
      </c>
      <c r="D102" s="82">
        <f ca="1">((100/I96)*C102)/100</f>
        <v>0</v>
      </c>
      <c r="E102" s="83"/>
      <c r="F102" s="84"/>
      <c r="G102" s="84"/>
      <c r="H102" s="89"/>
      <c r="I102" s="90"/>
      <c r="J102" s="91"/>
      <c r="K102" s="50" t="s">
        <v>144</v>
      </c>
      <c r="L102" s="53">
        <f ca="1">(IF(B96&gt;1,(I96/(B96+2)+L101),I96/4+L101))</f>
        <v>3.5</v>
      </c>
    </row>
    <row r="103" spans="1:12" ht="15.75" x14ac:dyDescent="0.25">
      <c r="A103" s="80" t="s">
        <v>215</v>
      </c>
      <c r="B103" s="81" t="s">
        <v>214</v>
      </c>
      <c r="C103" s="58">
        <v>0</v>
      </c>
      <c r="D103" s="82">
        <f ca="1">((100/I96)*C103)/100</f>
        <v>0</v>
      </c>
      <c r="E103" s="83"/>
      <c r="F103" s="84"/>
      <c r="G103" s="84"/>
      <c r="H103" s="89"/>
      <c r="I103" s="90"/>
      <c r="J103" s="91"/>
      <c r="K103" s="50" t="s">
        <v>216</v>
      </c>
      <c r="L103" s="53">
        <f>(IF(B96&gt;1,(I96/(B96+2)+L102),0))</f>
        <v>0</v>
      </c>
    </row>
    <row r="104" spans="1:12" ht="15.75" x14ac:dyDescent="0.25">
      <c r="A104" s="80" t="s">
        <v>217</v>
      </c>
      <c r="B104" s="81" t="s">
        <v>218</v>
      </c>
      <c r="C104" s="58">
        <v>0</v>
      </c>
      <c r="D104" s="82">
        <f ca="1">((100/(I96))*C104)/100</f>
        <v>0</v>
      </c>
      <c r="E104" s="83"/>
      <c r="F104" s="84"/>
      <c r="G104" s="84"/>
      <c r="H104" s="89"/>
      <c r="I104" s="90"/>
      <c r="J104" s="91"/>
      <c r="K104" s="50" t="s">
        <v>219</v>
      </c>
      <c r="L104" s="53">
        <f>(IF(B96&gt;2,(I96/(B96+2)+L103),0))</f>
        <v>0</v>
      </c>
    </row>
    <row r="105" spans="1:12" ht="15.75" x14ac:dyDescent="0.25">
      <c r="A105" s="80" t="s">
        <v>220</v>
      </c>
      <c r="B105" s="81" t="s">
        <v>220</v>
      </c>
      <c r="C105" s="58">
        <v>0</v>
      </c>
      <c r="D105" s="82">
        <f ca="1">((100/I96)*C105)/100</f>
        <v>0</v>
      </c>
      <c r="E105" s="83"/>
      <c r="F105" s="84"/>
      <c r="G105" s="84"/>
      <c r="H105" s="89"/>
      <c r="I105" s="90"/>
      <c r="J105" s="91"/>
      <c r="K105" s="50" t="s">
        <v>221</v>
      </c>
      <c r="L105" s="54">
        <f>(IF(B96&gt;3,(I96/(B96+2)+L104),0))</f>
        <v>0</v>
      </c>
    </row>
    <row r="106" spans="1:12" ht="15.75" x14ac:dyDescent="0.25">
      <c r="A106" s="80" t="s">
        <v>222</v>
      </c>
      <c r="B106" s="81"/>
      <c r="C106" s="58">
        <v>0</v>
      </c>
      <c r="D106" s="82">
        <f ca="1">((100/I96)*C106)/100</f>
        <v>0</v>
      </c>
      <c r="E106" s="83"/>
      <c r="F106" s="84"/>
      <c r="G106" s="84"/>
      <c r="H106" s="89"/>
      <c r="I106" s="90"/>
      <c r="J106" s="91"/>
      <c r="K106" s="50" t="s">
        <v>223</v>
      </c>
      <c r="L106" s="53">
        <f>(IF(B96&gt;4,(I96/(B96+2)+L105),0))</f>
        <v>0</v>
      </c>
    </row>
    <row r="107" spans="1:12" ht="15.75" x14ac:dyDescent="0.25">
      <c r="A107" s="80" t="s">
        <v>224</v>
      </c>
      <c r="B107" s="81" t="s">
        <v>224</v>
      </c>
      <c r="C107" s="58">
        <v>0</v>
      </c>
      <c r="D107" s="82">
        <f ca="1">((100/(I96))*C107)/100</f>
        <v>0</v>
      </c>
      <c r="E107" s="83"/>
      <c r="F107" s="84"/>
      <c r="G107" s="84"/>
      <c r="H107" s="89"/>
      <c r="I107" s="90"/>
      <c r="J107" s="91"/>
      <c r="K107" s="50" t="s">
        <v>145</v>
      </c>
      <c r="L107" s="53">
        <f ca="1">(IF(B96=1,(I96/(B96+3)+L102),IF(B96=0,(I96/4+L102),IF(B96&gt;1,0))))</f>
        <v>5.25</v>
      </c>
    </row>
    <row r="108" spans="1:12" ht="16.5" thickBot="1" x14ac:dyDescent="0.3">
      <c r="A108" s="151" t="s">
        <v>225</v>
      </c>
      <c r="B108" s="152"/>
      <c r="C108" s="60">
        <v>0</v>
      </c>
      <c r="D108" s="153">
        <f ca="1">((100/(I96))*C108)/100</f>
        <v>0</v>
      </c>
      <c r="E108" s="154"/>
      <c r="F108" s="85"/>
      <c r="G108" s="85"/>
      <c r="H108" s="92"/>
      <c r="I108" s="93"/>
      <c r="J108" s="94"/>
      <c r="K108" s="55" t="s">
        <v>146</v>
      </c>
      <c r="L108" s="56">
        <f ca="1">(IF(B96&gt;1.5,(I96/(B96+2)+L102+MAX(0,L103-L102)+MAX(0,L104-L103)+MAX(0,L105-L104)+MAX(0,L106-L105)+MAX(0,L107-L106)),IF(B96=1,(I96/(B96+3)+L107),IF(B96=0,I96/4+L107))))</f>
        <v>7</v>
      </c>
    </row>
    <row r="109" spans="1:12" ht="15.75" x14ac:dyDescent="0.25">
      <c r="A109" s="130" t="s">
        <v>202</v>
      </c>
      <c r="B109" s="131"/>
      <c r="C109" s="111" t="s">
        <v>230</v>
      </c>
      <c r="D109" s="112"/>
      <c r="E109" s="112"/>
      <c r="F109" s="112"/>
      <c r="G109" s="112"/>
      <c r="H109" s="112"/>
      <c r="I109" s="112"/>
      <c r="J109" s="113"/>
      <c r="K109" s="44" t="str">
        <f ca="1">(IF(F113&gt;99%,"All work completed. Please provide OC.",IF(F113&gt;89.8%,"Plinth, RCC, Brick, Plaster, Flooring, Painting work Completed. Finishing work is in process.",IF(F113&lt;94%,(IF(C113=0,"Work not yet Started.",IF(D113=25%,"Piling work in process",IF(D113=50%,"Excavation work in process",IF(D113=100%,"Excavation work Completed. ","0")))&amp;(IF(C114=0%,"",IF(C114=L115,"Footing work is process",IF(C114=L116,"Footing work Completed",IF(C114=L117,"1st Basement Completed",IF(C114=L118,"1st &amp; 2nd Basement Completed",IF(C114=L119,"1st to 3rd Basement Completed",IF(C114=L120,"1st to 4th Basement Completed",IF(C114=L121,"Plinth work is process",IF(C114=L122,"Plinth work completed","0")))))))))))&amp;(IF(C115=(D110+G110+I110),", RCC Slab",IF(C115&gt;0,", RCC upto "&amp;C115&amp;" Slab",""))&amp;(IF(C116=I110,", Brickwork",IF(C116&gt;0,", Brickwork upto "&amp;C116&amp;" Floor",""))&amp;(IF(C117=I110,", Internal Plaster",IF(C117&gt;0,", Internal Plaster upto "&amp;C117&amp;" Floor",""))&amp;(IF(C118=I110,", External Plaster",IF(C118&gt;0,", External Plaster upto "&amp;C118&amp;" Floor",""))&amp;(IF(C119=I110,", Flooring",IF(C119&gt;0,", Flooring upto "&amp;C119&amp;" Floor",""))&amp;(IF(C120=I110,", Painting",IF(C120&gt;0,", Painting upto "&amp;C120&amp;" Floor",""))&amp;(IF(C121&gt;0,", Finishing upto "&amp;C121&amp;" Floor","")&amp;(IF(C115&gt;0.5," Completed",""))))))))))))))</f>
        <v>Excavation work Completed. Plinth work completed, RCC upto 1 Slab Completed</v>
      </c>
      <c r="L109" s="45"/>
    </row>
    <row r="110" spans="1:12" ht="15.75" x14ac:dyDescent="0.25">
      <c r="A110" s="46" t="s">
        <v>117</v>
      </c>
      <c r="B110" s="47">
        <v>0</v>
      </c>
      <c r="C110" s="47" t="s">
        <v>119</v>
      </c>
      <c r="D110" s="47">
        <v>1</v>
      </c>
      <c r="E110" s="132" t="s">
        <v>118</v>
      </c>
      <c r="F110" s="133"/>
      <c r="G110" s="47">
        <v>0</v>
      </c>
      <c r="H110" s="47" t="s">
        <v>203</v>
      </c>
      <c r="I110" s="132">
        <f ca="1">--TRIM(RIGHT(SUBSTITUTE(LEFT(C109,_xlfn.AGGREGATE(16,6,FIND({0,1,2,3,4,5,6,7,8,9},C109,ROW(INDIRECT("1:"&amp;LEN(C109)))),1))," ",REPT(" ",LEN(C109))),LEN(C109)))</f>
        <v>7</v>
      </c>
      <c r="J110" s="134"/>
      <c r="K110" s="48"/>
      <c r="L110" s="49"/>
    </row>
    <row r="111" spans="1:12" ht="34.5" customHeight="1" x14ac:dyDescent="0.25">
      <c r="A111" s="135" t="s">
        <v>204</v>
      </c>
      <c r="B111" s="136"/>
      <c r="C111" s="137" t="str">
        <f ca="1">K109</f>
        <v>Excavation work Completed. Plinth work completed, RCC upto 1 Slab Completed</v>
      </c>
      <c r="D111" s="138"/>
      <c r="E111" s="138"/>
      <c r="F111" s="138"/>
      <c r="G111" s="138"/>
      <c r="H111" s="138"/>
      <c r="I111" s="138"/>
      <c r="J111" s="139"/>
      <c r="K111" s="48" t="s">
        <v>205</v>
      </c>
      <c r="L111" s="49"/>
    </row>
    <row r="112" spans="1:12" ht="15.75" x14ac:dyDescent="0.25">
      <c r="A112" s="140" t="s">
        <v>30</v>
      </c>
      <c r="B112" s="141"/>
      <c r="C112" s="57" t="s">
        <v>206</v>
      </c>
      <c r="D112" s="81" t="s">
        <v>207</v>
      </c>
      <c r="E112" s="81"/>
      <c r="F112" s="81" t="s">
        <v>208</v>
      </c>
      <c r="G112" s="81"/>
      <c r="H112" s="81" t="s">
        <v>209</v>
      </c>
      <c r="I112" s="81"/>
      <c r="J112" s="142"/>
      <c r="K112" s="50" t="s">
        <v>210</v>
      </c>
      <c r="L112" s="51">
        <f ca="1">I110*25%</f>
        <v>1.75</v>
      </c>
    </row>
    <row r="113" spans="1:12" ht="15.75" x14ac:dyDescent="0.25">
      <c r="A113" s="80" t="s">
        <v>211</v>
      </c>
      <c r="B113" s="81"/>
      <c r="C113" s="58">
        <v>7</v>
      </c>
      <c r="D113" s="82">
        <f ca="1">((100/I110)*C113)/100</f>
        <v>1</v>
      </c>
      <c r="E113" s="83"/>
      <c r="F113" s="84">
        <f ca="1">(((C114/I110*10)+(40/(D110+G110+I110)*C115)+(7.5/(I110)*C116)+(7.5/(I110)*C117)+(10/I110*C118)+(10/I110*C119)+(5/I110*C120)+(5/I110*C121)+(5/I110*C122))/100)</f>
        <v>0.15</v>
      </c>
      <c r="G113" s="84"/>
      <c r="H113" s="86">
        <f ca="1">((((C113/I110)*20)+((C114/I110)*25)+(30/(I110+G110+D110)*C115)+(5/I110*C116)+(5/I110*C117)+(5/I110*C118)+(5/I110*C119)+(0/I110*C120)+(0/I110*C121)+(5/I110*C122))/100)</f>
        <v>0.48749999999999999</v>
      </c>
      <c r="I113" s="87"/>
      <c r="J113" s="88"/>
      <c r="K113" s="50" t="s">
        <v>139</v>
      </c>
      <c r="L113" s="52">
        <f ca="1">I110*50%</f>
        <v>3.5</v>
      </c>
    </row>
    <row r="114" spans="1:12" ht="15.75" x14ac:dyDescent="0.25">
      <c r="A114" s="80" t="s">
        <v>31</v>
      </c>
      <c r="B114" s="81"/>
      <c r="C114" s="59">
        <v>7</v>
      </c>
      <c r="D114" s="82">
        <f ca="1">((100/I110)*C114)/100</f>
        <v>1</v>
      </c>
      <c r="E114" s="83"/>
      <c r="F114" s="84"/>
      <c r="G114" s="84"/>
      <c r="H114" s="89"/>
      <c r="I114" s="90"/>
      <c r="J114" s="91"/>
      <c r="K114" s="50" t="s">
        <v>142</v>
      </c>
      <c r="L114" s="52">
        <f ca="1">I110</f>
        <v>7</v>
      </c>
    </row>
    <row r="115" spans="1:12" ht="15.75" x14ac:dyDescent="0.25">
      <c r="A115" s="95" t="s">
        <v>212</v>
      </c>
      <c r="B115" s="96"/>
      <c r="C115" s="59">
        <v>1</v>
      </c>
      <c r="D115" s="82">
        <f ca="1">((100/(D110+G110+I110))*C115)/100</f>
        <v>0.125</v>
      </c>
      <c r="E115" s="83"/>
      <c r="F115" s="84"/>
      <c r="G115" s="84"/>
      <c r="H115" s="89"/>
      <c r="I115" s="90"/>
      <c r="J115" s="91"/>
      <c r="K115" s="50" t="s">
        <v>143</v>
      </c>
      <c r="L115" s="53">
        <f ca="1">(IF(B110&gt;1,(I110/(B110+2)),I110/4))</f>
        <v>1.75</v>
      </c>
    </row>
    <row r="116" spans="1:12" ht="15.75" x14ac:dyDescent="0.25">
      <c r="A116" s="80" t="s">
        <v>213</v>
      </c>
      <c r="B116" s="81" t="s">
        <v>214</v>
      </c>
      <c r="C116" s="58">
        <v>0</v>
      </c>
      <c r="D116" s="82">
        <f ca="1">((100/I110)*C116)/100</f>
        <v>0</v>
      </c>
      <c r="E116" s="83"/>
      <c r="F116" s="84"/>
      <c r="G116" s="84"/>
      <c r="H116" s="89"/>
      <c r="I116" s="90"/>
      <c r="J116" s="91"/>
      <c r="K116" s="50" t="s">
        <v>144</v>
      </c>
      <c r="L116" s="53">
        <f ca="1">(IF(B110&gt;1,(I110/(B110+2)+L115),I110/4+L115))</f>
        <v>3.5</v>
      </c>
    </row>
    <row r="117" spans="1:12" ht="15.75" x14ac:dyDescent="0.25">
      <c r="A117" s="80" t="s">
        <v>215</v>
      </c>
      <c r="B117" s="81" t="s">
        <v>214</v>
      </c>
      <c r="C117" s="58">
        <v>0</v>
      </c>
      <c r="D117" s="82">
        <f ca="1">((100/I110)*C117)/100</f>
        <v>0</v>
      </c>
      <c r="E117" s="83"/>
      <c r="F117" s="84"/>
      <c r="G117" s="84"/>
      <c r="H117" s="89"/>
      <c r="I117" s="90"/>
      <c r="J117" s="91"/>
      <c r="K117" s="50" t="s">
        <v>216</v>
      </c>
      <c r="L117" s="53">
        <f>(IF(B110&gt;1,(I110/(B110+2)+L116),0))</f>
        <v>0</v>
      </c>
    </row>
    <row r="118" spans="1:12" ht="15.75" x14ac:dyDescent="0.25">
      <c r="A118" s="80" t="s">
        <v>217</v>
      </c>
      <c r="B118" s="81" t="s">
        <v>218</v>
      </c>
      <c r="C118" s="58">
        <v>0</v>
      </c>
      <c r="D118" s="82">
        <f ca="1">((100/(I110))*C118)/100</f>
        <v>0</v>
      </c>
      <c r="E118" s="83"/>
      <c r="F118" s="84"/>
      <c r="G118" s="84"/>
      <c r="H118" s="89"/>
      <c r="I118" s="90"/>
      <c r="J118" s="91"/>
      <c r="K118" s="50" t="s">
        <v>219</v>
      </c>
      <c r="L118" s="53">
        <f>(IF(B110&gt;2,(I110/(B110+2)+L117),0))</f>
        <v>0</v>
      </c>
    </row>
    <row r="119" spans="1:12" ht="15.75" x14ac:dyDescent="0.25">
      <c r="A119" s="80" t="s">
        <v>220</v>
      </c>
      <c r="B119" s="81" t="s">
        <v>220</v>
      </c>
      <c r="C119" s="58">
        <v>0</v>
      </c>
      <c r="D119" s="82">
        <f ca="1">((100/I110)*C119)/100</f>
        <v>0</v>
      </c>
      <c r="E119" s="83"/>
      <c r="F119" s="84"/>
      <c r="G119" s="84"/>
      <c r="H119" s="89"/>
      <c r="I119" s="90"/>
      <c r="J119" s="91"/>
      <c r="K119" s="50" t="s">
        <v>221</v>
      </c>
      <c r="L119" s="54">
        <f>(IF(B110&gt;3,(I110/(B110+2)+L118),0))</f>
        <v>0</v>
      </c>
    </row>
    <row r="120" spans="1:12" ht="15.75" x14ac:dyDescent="0.25">
      <c r="A120" s="80" t="s">
        <v>222</v>
      </c>
      <c r="B120" s="81"/>
      <c r="C120" s="58">
        <v>0</v>
      </c>
      <c r="D120" s="82">
        <f ca="1">((100/I110)*C120)/100</f>
        <v>0</v>
      </c>
      <c r="E120" s="83"/>
      <c r="F120" s="84"/>
      <c r="G120" s="84"/>
      <c r="H120" s="89"/>
      <c r="I120" s="90"/>
      <c r="J120" s="91"/>
      <c r="K120" s="50" t="s">
        <v>223</v>
      </c>
      <c r="L120" s="53">
        <f>(IF(B110&gt;4,(I110/(B110+2)+L119),0))</f>
        <v>0</v>
      </c>
    </row>
    <row r="121" spans="1:12" ht="15.75" x14ac:dyDescent="0.25">
      <c r="A121" s="80" t="s">
        <v>224</v>
      </c>
      <c r="B121" s="81" t="s">
        <v>224</v>
      </c>
      <c r="C121" s="58">
        <v>0</v>
      </c>
      <c r="D121" s="82">
        <f ca="1">((100/(I110))*C121)/100</f>
        <v>0</v>
      </c>
      <c r="E121" s="83"/>
      <c r="F121" s="84"/>
      <c r="G121" s="84"/>
      <c r="H121" s="89"/>
      <c r="I121" s="90"/>
      <c r="J121" s="91"/>
      <c r="K121" s="50" t="s">
        <v>145</v>
      </c>
      <c r="L121" s="53">
        <f ca="1">(IF(B110=1,(I110/(B110+3)+L116),IF(B110=0,(I110/4+L116),IF(B110&gt;1,0))))</f>
        <v>5.25</v>
      </c>
    </row>
    <row r="122" spans="1:12" ht="16.5" thickBot="1" x14ac:dyDescent="0.3">
      <c r="A122" s="151" t="s">
        <v>225</v>
      </c>
      <c r="B122" s="152"/>
      <c r="C122" s="60">
        <v>0</v>
      </c>
      <c r="D122" s="153">
        <f ca="1">((100/(I110))*C122)/100</f>
        <v>0</v>
      </c>
      <c r="E122" s="154"/>
      <c r="F122" s="85"/>
      <c r="G122" s="85"/>
      <c r="H122" s="92"/>
      <c r="I122" s="93"/>
      <c r="J122" s="94"/>
      <c r="K122" s="55" t="s">
        <v>146</v>
      </c>
      <c r="L122" s="56">
        <f ca="1">(IF(B110&gt;1.5,(I110/(B110+2)+L116+MAX(0,L117-L116)+MAX(0,L118-L117)+MAX(0,L119-L118)+MAX(0,L120-L119)+MAX(0,L121-L120)),IF(B110=1,(I110/(B110+3)+L121),IF(B110=0,I110/4+L121))))</f>
        <v>7</v>
      </c>
    </row>
    <row r="123" spans="1:12" x14ac:dyDescent="0.25">
      <c r="A123" s="61" t="s">
        <v>51</v>
      </c>
      <c r="B123" s="62"/>
      <c r="C123" s="62"/>
      <c r="D123" s="62"/>
      <c r="E123" s="62"/>
      <c r="F123" s="62"/>
      <c r="G123" s="62"/>
      <c r="H123" s="62"/>
      <c r="I123" s="62"/>
      <c r="J123" s="63"/>
    </row>
    <row r="124" spans="1:12" x14ac:dyDescent="0.25">
      <c r="A124" s="61" t="s">
        <v>43</v>
      </c>
      <c r="B124" s="62"/>
      <c r="C124" s="62"/>
      <c r="D124" s="62"/>
      <c r="E124" s="62"/>
      <c r="F124" s="62"/>
      <c r="G124" s="62"/>
      <c r="H124" s="62"/>
      <c r="I124" s="62"/>
      <c r="J124" s="63"/>
    </row>
    <row r="125" spans="1:12" ht="15" customHeight="1" x14ac:dyDescent="0.25">
      <c r="A125" s="145" t="s">
        <v>239</v>
      </c>
      <c r="B125" s="146"/>
      <c r="C125" s="146"/>
      <c r="D125" s="146"/>
      <c r="E125" s="146"/>
      <c r="F125" s="146"/>
      <c r="G125" s="146"/>
      <c r="H125" s="146"/>
      <c r="I125" s="146"/>
      <c r="J125" s="147"/>
    </row>
    <row r="126" spans="1:12" x14ac:dyDescent="0.25">
      <c r="A126" s="148"/>
      <c r="B126" s="149"/>
      <c r="C126" s="149"/>
      <c r="D126" s="149"/>
      <c r="E126" s="149"/>
      <c r="F126" s="149"/>
      <c r="G126" s="149"/>
      <c r="H126" s="149"/>
      <c r="I126" s="149"/>
      <c r="J126" s="150"/>
    </row>
    <row r="127" spans="1:12" x14ac:dyDescent="0.25">
      <c r="A127" s="77" t="s">
        <v>25</v>
      </c>
      <c r="B127" s="78"/>
      <c r="C127" s="78"/>
      <c r="D127" s="78"/>
      <c r="E127" s="78"/>
      <c r="F127" s="78"/>
      <c r="G127" s="78"/>
      <c r="H127" s="78"/>
      <c r="I127" s="78"/>
      <c r="J127" s="79"/>
    </row>
    <row r="128" spans="1:12" ht="15" customHeight="1" x14ac:dyDescent="0.25">
      <c r="A128" s="68" t="s">
        <v>167</v>
      </c>
      <c r="B128" s="69"/>
      <c r="C128" s="69"/>
      <c r="D128" s="69"/>
      <c r="E128" s="69"/>
      <c r="F128" s="69"/>
      <c r="G128" s="69"/>
      <c r="H128" s="69"/>
      <c r="I128" s="69"/>
      <c r="J128" s="70"/>
    </row>
    <row r="129" spans="1:15" ht="15" customHeight="1" x14ac:dyDescent="0.25">
      <c r="A129" s="71" t="s">
        <v>168</v>
      </c>
      <c r="B129" s="73"/>
      <c r="C129" s="71" t="s">
        <v>169</v>
      </c>
      <c r="D129" s="73"/>
      <c r="E129" s="71" t="s">
        <v>170</v>
      </c>
      <c r="F129" s="72"/>
      <c r="G129" s="73"/>
      <c r="H129" s="71" t="s">
        <v>171</v>
      </c>
      <c r="I129" s="72"/>
      <c r="J129" s="73"/>
    </row>
    <row r="130" spans="1:15" ht="43.9" customHeight="1" x14ac:dyDescent="0.25">
      <c r="A130" s="29" t="s">
        <v>172</v>
      </c>
      <c r="B130" s="30" t="s">
        <v>173</v>
      </c>
      <c r="C130" s="31" t="s">
        <v>172</v>
      </c>
      <c r="D130" s="30" t="s">
        <v>173</v>
      </c>
      <c r="E130" s="32" t="s">
        <v>172</v>
      </c>
      <c r="F130" s="101" t="s">
        <v>174</v>
      </c>
      <c r="G130" s="102"/>
      <c r="H130" s="29" t="s">
        <v>172</v>
      </c>
      <c r="I130" s="74" t="s">
        <v>173</v>
      </c>
      <c r="J130" s="75"/>
    </row>
    <row r="131" spans="1:15" ht="20.45" customHeight="1" x14ac:dyDescent="0.25">
      <c r="A131" s="29" t="s">
        <v>175</v>
      </c>
      <c r="B131" s="30" t="s">
        <v>176</v>
      </c>
      <c r="C131" s="32" t="s">
        <v>177</v>
      </c>
      <c r="D131" s="30" t="s">
        <v>178</v>
      </c>
      <c r="E131" s="29" t="s">
        <v>187</v>
      </c>
      <c r="F131" s="74" t="s">
        <v>178</v>
      </c>
      <c r="G131" s="75"/>
      <c r="H131" s="32" t="s">
        <v>179</v>
      </c>
      <c r="I131" s="74" t="s">
        <v>180</v>
      </c>
      <c r="J131" s="75"/>
    </row>
    <row r="132" spans="1:15" ht="17.25" customHeight="1" x14ac:dyDescent="0.25">
      <c r="A132" s="61" t="s">
        <v>165</v>
      </c>
      <c r="B132" s="62"/>
      <c r="C132" s="62"/>
      <c r="D132" s="62"/>
      <c r="E132" s="62"/>
      <c r="F132" s="63"/>
      <c r="G132" s="65" t="s">
        <v>164</v>
      </c>
      <c r="H132" s="66"/>
      <c r="I132" s="66"/>
      <c r="J132" s="67"/>
      <c r="L132" s="64"/>
      <c r="M132" s="64"/>
      <c r="N132" s="64"/>
      <c r="O132" s="64"/>
    </row>
    <row r="133" spans="1:15" s="28" customFormat="1" ht="14.45" customHeight="1" x14ac:dyDescent="0.25">
      <c r="A133" s="77" t="s">
        <v>70</v>
      </c>
      <c r="B133" s="78"/>
      <c r="C133" s="78"/>
      <c r="D133" s="78"/>
      <c r="E133" s="78"/>
      <c r="F133" s="79"/>
      <c r="G133" s="123">
        <v>3326</v>
      </c>
      <c r="H133" s="108"/>
      <c r="I133" s="108"/>
      <c r="J133" s="109"/>
    </row>
    <row r="134" spans="1:15" ht="219" customHeight="1" x14ac:dyDescent="0.25">
      <c r="A134" s="127" t="s">
        <v>244</v>
      </c>
      <c r="B134" s="128"/>
      <c r="C134" s="128"/>
      <c r="D134" s="128"/>
      <c r="E134" s="128"/>
      <c r="F134" s="128"/>
      <c r="G134" s="128"/>
      <c r="H134" s="128"/>
      <c r="I134" s="128"/>
      <c r="J134" s="129"/>
    </row>
    <row r="135" spans="1:15" x14ac:dyDescent="0.25">
      <c r="A135" s="124" t="s">
        <v>26</v>
      </c>
      <c r="B135" s="125"/>
      <c r="C135" s="125"/>
      <c r="D135" s="125"/>
      <c r="E135" s="125"/>
      <c r="F135" s="125"/>
      <c r="G135" s="125"/>
      <c r="H135" s="125"/>
      <c r="I135" s="125"/>
      <c r="J135" s="126"/>
    </row>
    <row r="136" spans="1:15" x14ac:dyDescent="0.25">
      <c r="A136" s="61" t="s">
        <v>29</v>
      </c>
      <c r="B136" s="62"/>
      <c r="C136" s="62"/>
      <c r="D136" s="62"/>
      <c r="E136" s="62"/>
      <c r="F136" s="62"/>
      <c r="G136" s="62"/>
      <c r="H136" s="62"/>
      <c r="I136" s="62"/>
      <c r="J136" s="63"/>
    </row>
    <row r="137" spans="1:15" x14ac:dyDescent="0.25">
      <c r="A137" s="124" t="s">
        <v>27</v>
      </c>
      <c r="B137" s="125"/>
      <c r="C137" s="125"/>
      <c r="D137" s="125"/>
      <c r="E137" s="125"/>
      <c r="F137" s="125"/>
      <c r="G137" s="125"/>
      <c r="H137" s="125"/>
      <c r="I137" s="125"/>
      <c r="J137" s="126"/>
    </row>
    <row r="138" spans="1:15" x14ac:dyDescent="0.25">
      <c r="A138" s="61" t="s">
        <v>34</v>
      </c>
      <c r="B138" s="62"/>
      <c r="C138" s="62"/>
      <c r="D138" s="62"/>
      <c r="E138" s="62"/>
      <c r="F138" s="62"/>
      <c r="G138" s="62"/>
      <c r="H138" s="62"/>
      <c r="I138" s="62"/>
      <c r="J138" s="63"/>
    </row>
    <row r="139" spans="1:15" x14ac:dyDescent="0.25">
      <c r="A139" s="61" t="s">
        <v>101</v>
      </c>
      <c r="B139" s="62"/>
      <c r="C139" s="62"/>
      <c r="D139" s="62"/>
      <c r="E139" s="62"/>
      <c r="F139" s="62"/>
      <c r="G139" s="62"/>
      <c r="H139" s="62"/>
      <c r="I139" s="62"/>
      <c r="J139" s="63"/>
    </row>
    <row r="140" spans="1:15" x14ac:dyDescent="0.25">
      <c r="A140" s="61" t="s">
        <v>102</v>
      </c>
      <c r="B140" s="62"/>
      <c r="C140" s="62"/>
      <c r="D140" s="62"/>
      <c r="E140" s="62"/>
      <c r="F140" s="62"/>
      <c r="G140" s="62"/>
      <c r="H140" s="62"/>
      <c r="I140" s="62"/>
      <c r="J140" s="63"/>
    </row>
    <row r="141" spans="1:15" ht="30.75" customHeight="1" x14ac:dyDescent="0.25">
      <c r="A141" s="100" t="s">
        <v>103</v>
      </c>
      <c r="B141" s="101"/>
      <c r="C141" s="101"/>
      <c r="D141" s="101"/>
      <c r="E141" s="101"/>
      <c r="F141" s="101"/>
      <c r="G141" s="101"/>
      <c r="H141" s="101"/>
      <c r="I141" s="101"/>
      <c r="J141" s="102"/>
    </row>
    <row r="142" spans="1:15" ht="15" customHeight="1" x14ac:dyDescent="0.25">
      <c r="A142" s="114" t="s">
        <v>241</v>
      </c>
      <c r="B142" s="115"/>
      <c r="C142" s="115"/>
      <c r="D142" s="115"/>
      <c r="E142" s="115"/>
      <c r="F142" s="115"/>
      <c r="G142" s="115"/>
      <c r="H142" s="115"/>
      <c r="I142" s="115"/>
      <c r="J142" s="116"/>
    </row>
    <row r="143" spans="1:15" x14ac:dyDescent="0.25">
      <c r="A143" s="117"/>
      <c r="B143" s="118"/>
      <c r="C143" s="118"/>
      <c r="D143" s="118"/>
      <c r="E143" s="118"/>
      <c r="F143" s="118"/>
      <c r="G143" s="118"/>
      <c r="H143" s="118"/>
      <c r="I143" s="118"/>
      <c r="J143" s="119"/>
    </row>
    <row r="144" spans="1:15" x14ac:dyDescent="0.25">
      <c r="A144" s="117"/>
      <c r="B144" s="118"/>
      <c r="C144" s="118"/>
      <c r="D144" s="118"/>
      <c r="E144" s="118"/>
      <c r="F144" s="118"/>
      <c r="G144" s="118"/>
      <c r="H144" s="118"/>
      <c r="I144" s="118"/>
      <c r="J144" s="119"/>
    </row>
    <row r="145" spans="1:13" x14ac:dyDescent="0.25">
      <c r="A145" s="120"/>
      <c r="B145" s="121"/>
      <c r="C145" s="121"/>
      <c r="D145" s="121"/>
      <c r="E145" s="121"/>
      <c r="F145" s="121"/>
      <c r="G145" s="121"/>
      <c r="H145" s="121"/>
      <c r="I145" s="121"/>
      <c r="J145" s="122"/>
    </row>
    <row r="147" spans="1:13" s="10" customFormat="1" ht="14.25" x14ac:dyDescent="0.2">
      <c r="A147" s="10" t="s">
        <v>148</v>
      </c>
      <c r="D147" s="10" t="str">
        <f>F8</f>
        <v>Xrbia Vangani Phase IV</v>
      </c>
      <c r="M147" s="10" t="s">
        <v>243</v>
      </c>
    </row>
    <row r="148" spans="1:13" s="10" customFormat="1" ht="14.25" x14ac:dyDescent="0.2"/>
    <row r="184" spans="1:2" ht="18" customHeight="1" x14ac:dyDescent="0.25"/>
    <row r="185" spans="1:2" ht="18" customHeight="1" x14ac:dyDescent="0.25"/>
    <row r="186" spans="1:2" ht="18" customHeight="1" x14ac:dyDescent="0.25"/>
    <row r="187" spans="1:2" x14ac:dyDescent="0.25">
      <c r="A187" s="10" t="s">
        <v>242</v>
      </c>
    </row>
    <row r="188" spans="1:2" x14ac:dyDescent="0.25">
      <c r="A188" s="10"/>
      <c r="B188" s="10"/>
    </row>
    <row r="189" spans="1:2" x14ac:dyDescent="0.25">
      <c r="A189" s="10"/>
      <c r="B189" s="10"/>
    </row>
    <row r="225" spans="1:2" x14ac:dyDescent="0.25">
      <c r="A225" s="10" t="s">
        <v>116</v>
      </c>
    </row>
    <row r="226" spans="1:2" x14ac:dyDescent="0.25">
      <c r="A226" s="10"/>
      <c r="B226" s="10"/>
    </row>
    <row r="227" spans="1:2" x14ac:dyDescent="0.25">
      <c r="A227" s="10"/>
      <c r="B227" s="10"/>
    </row>
  </sheetData>
  <mergeCells count="294">
    <mergeCell ref="F46:J46"/>
    <mergeCell ref="I49:J49"/>
    <mergeCell ref="A42:J42"/>
    <mergeCell ref="D47:E47"/>
    <mergeCell ref="C44:F44"/>
    <mergeCell ref="C45:F45"/>
    <mergeCell ref="A47:C47"/>
    <mergeCell ref="D49:E49"/>
    <mergeCell ref="H43:J43"/>
    <mergeCell ref="H45:J45"/>
    <mergeCell ref="A65:B65"/>
    <mergeCell ref="D65:E65"/>
    <mergeCell ref="A66:B66"/>
    <mergeCell ref="D66:E66"/>
    <mergeCell ref="D60:E60"/>
    <mergeCell ref="A61:B61"/>
    <mergeCell ref="D61:E61"/>
    <mergeCell ref="A62:B62"/>
    <mergeCell ref="D62:E62"/>
    <mergeCell ref="A63:B63"/>
    <mergeCell ref="D63:E63"/>
    <mergeCell ref="A64:B64"/>
    <mergeCell ref="D64:E64"/>
    <mergeCell ref="D116:E116"/>
    <mergeCell ref="A117:B117"/>
    <mergeCell ref="D117:E117"/>
    <mergeCell ref="A118:B118"/>
    <mergeCell ref="D118:E118"/>
    <mergeCell ref="A53:B53"/>
    <mergeCell ref="C53:J53"/>
    <mergeCell ref="E54:F54"/>
    <mergeCell ref="I54:J54"/>
    <mergeCell ref="A55:B55"/>
    <mergeCell ref="C55:J55"/>
    <mergeCell ref="A56:B56"/>
    <mergeCell ref="D56:E56"/>
    <mergeCell ref="F56:G56"/>
    <mergeCell ref="H56:J56"/>
    <mergeCell ref="A57:B57"/>
    <mergeCell ref="D57:E57"/>
    <mergeCell ref="F57:G66"/>
    <mergeCell ref="H57:J66"/>
    <mergeCell ref="A58:B58"/>
    <mergeCell ref="D58:E58"/>
    <mergeCell ref="A59:B59"/>
    <mergeCell ref="D59:E59"/>
    <mergeCell ref="A60:B60"/>
    <mergeCell ref="D106:E106"/>
    <mergeCell ref="A107:B107"/>
    <mergeCell ref="D107:E107"/>
    <mergeCell ref="A108:B108"/>
    <mergeCell ref="D108:E108"/>
    <mergeCell ref="A122:B122"/>
    <mergeCell ref="D122:E122"/>
    <mergeCell ref="A109:B109"/>
    <mergeCell ref="C109:J109"/>
    <mergeCell ref="E110:F110"/>
    <mergeCell ref="I110:J110"/>
    <mergeCell ref="A111:B111"/>
    <mergeCell ref="C111:J111"/>
    <mergeCell ref="A112:B112"/>
    <mergeCell ref="D112:E112"/>
    <mergeCell ref="F112:G112"/>
    <mergeCell ref="H112:J112"/>
    <mergeCell ref="D119:E119"/>
    <mergeCell ref="A120:B120"/>
    <mergeCell ref="D120:E120"/>
    <mergeCell ref="A121:B121"/>
    <mergeCell ref="D121:E121"/>
    <mergeCell ref="D115:E115"/>
    <mergeCell ref="A116:B116"/>
    <mergeCell ref="A97:B97"/>
    <mergeCell ref="C97:J97"/>
    <mergeCell ref="A98:B98"/>
    <mergeCell ref="D98:E98"/>
    <mergeCell ref="F98:G98"/>
    <mergeCell ref="H98:J98"/>
    <mergeCell ref="A119:B119"/>
    <mergeCell ref="A99:B99"/>
    <mergeCell ref="D99:E99"/>
    <mergeCell ref="F99:G108"/>
    <mergeCell ref="H99:J108"/>
    <mergeCell ref="A100:B100"/>
    <mergeCell ref="D100:E100"/>
    <mergeCell ref="A101:B101"/>
    <mergeCell ref="D101:E101"/>
    <mergeCell ref="A102:B102"/>
    <mergeCell ref="D102:E102"/>
    <mergeCell ref="A103:B103"/>
    <mergeCell ref="D103:E103"/>
    <mergeCell ref="A104:B104"/>
    <mergeCell ref="D104:E104"/>
    <mergeCell ref="A105:B105"/>
    <mergeCell ref="D105:E105"/>
    <mergeCell ref="A106:B106"/>
    <mergeCell ref="D92:E92"/>
    <mergeCell ref="A93:B93"/>
    <mergeCell ref="D93:E93"/>
    <mergeCell ref="A94:B94"/>
    <mergeCell ref="D94:E94"/>
    <mergeCell ref="A95:B95"/>
    <mergeCell ref="C95:J95"/>
    <mergeCell ref="E96:F96"/>
    <mergeCell ref="I96:J96"/>
    <mergeCell ref="I82:J82"/>
    <mergeCell ref="A83:B83"/>
    <mergeCell ref="C83:J83"/>
    <mergeCell ref="A84:B84"/>
    <mergeCell ref="D84:E84"/>
    <mergeCell ref="F84:G84"/>
    <mergeCell ref="H84:J84"/>
    <mergeCell ref="A85:B85"/>
    <mergeCell ref="D85:E85"/>
    <mergeCell ref="F85:G94"/>
    <mergeCell ref="H85:J94"/>
    <mergeCell ref="A86:B86"/>
    <mergeCell ref="D86:E86"/>
    <mergeCell ref="A87:B87"/>
    <mergeCell ref="D87:E87"/>
    <mergeCell ref="A88:B88"/>
    <mergeCell ref="D88:E88"/>
    <mergeCell ref="A89:B89"/>
    <mergeCell ref="D89:E89"/>
    <mergeCell ref="A90:B90"/>
    <mergeCell ref="D90:E90"/>
    <mergeCell ref="A91:B91"/>
    <mergeCell ref="D91:E91"/>
    <mergeCell ref="A92:B92"/>
    <mergeCell ref="A9:E9"/>
    <mergeCell ref="F9:J9"/>
    <mergeCell ref="G27:H27"/>
    <mergeCell ref="F36:J36"/>
    <mergeCell ref="A44:B44"/>
    <mergeCell ref="H44:J44"/>
    <mergeCell ref="F49:H49"/>
    <mergeCell ref="A10:E10"/>
    <mergeCell ref="F10:J10"/>
    <mergeCell ref="C17:E17"/>
    <mergeCell ref="F23:J23"/>
    <mergeCell ref="A38:E38"/>
    <mergeCell ref="A18:E19"/>
    <mergeCell ref="B14:F14"/>
    <mergeCell ref="F12:J12"/>
    <mergeCell ref="B15:E15"/>
    <mergeCell ref="A39:E39"/>
    <mergeCell ref="A33:J33"/>
    <mergeCell ref="A34:J35"/>
    <mergeCell ref="A36:E36"/>
    <mergeCell ref="A22:E22"/>
    <mergeCell ref="F22:J22"/>
    <mergeCell ref="A24:E24"/>
    <mergeCell ref="F41:J41"/>
    <mergeCell ref="A2:J2"/>
    <mergeCell ref="A3:E3"/>
    <mergeCell ref="F3:J3"/>
    <mergeCell ref="A4:E4"/>
    <mergeCell ref="F4:J4"/>
    <mergeCell ref="A6:E6"/>
    <mergeCell ref="F25:J25"/>
    <mergeCell ref="F6:J6"/>
    <mergeCell ref="A5:E5"/>
    <mergeCell ref="F5:J5"/>
    <mergeCell ref="A7:E7"/>
    <mergeCell ref="F7:J7"/>
    <mergeCell ref="H14:J14"/>
    <mergeCell ref="G16:J16"/>
    <mergeCell ref="A12:E12"/>
    <mergeCell ref="F8:J8"/>
    <mergeCell ref="A8:E8"/>
    <mergeCell ref="A20:E21"/>
    <mergeCell ref="A13:B13"/>
    <mergeCell ref="C13:J13"/>
    <mergeCell ref="B16:E16"/>
    <mergeCell ref="A17:B17"/>
    <mergeCell ref="F18:J19"/>
    <mergeCell ref="A23:E23"/>
    <mergeCell ref="A25:E25"/>
    <mergeCell ref="F24:J24"/>
    <mergeCell ref="F39:J39"/>
    <mergeCell ref="F20:J21"/>
    <mergeCell ref="G15:J15"/>
    <mergeCell ref="F17:G17"/>
    <mergeCell ref="H17:J17"/>
    <mergeCell ref="G28:H28"/>
    <mergeCell ref="A28:B28"/>
    <mergeCell ref="C28:D28"/>
    <mergeCell ref="C27:D27"/>
    <mergeCell ref="E27:F27"/>
    <mergeCell ref="I26:J26"/>
    <mergeCell ref="I27:J27"/>
    <mergeCell ref="A26:B26"/>
    <mergeCell ref="C26:D26"/>
    <mergeCell ref="E26:F26"/>
    <mergeCell ref="G26:H26"/>
    <mergeCell ref="E28:F28"/>
    <mergeCell ref="A32:B32"/>
    <mergeCell ref="C32:J32"/>
    <mergeCell ref="C31:J31"/>
    <mergeCell ref="C129:D129"/>
    <mergeCell ref="E129:G129"/>
    <mergeCell ref="A124:J124"/>
    <mergeCell ref="A125:J126"/>
    <mergeCell ref="A123:J123"/>
    <mergeCell ref="D72:E72"/>
    <mergeCell ref="A73:B73"/>
    <mergeCell ref="D73:E73"/>
    <mergeCell ref="A74:B74"/>
    <mergeCell ref="D74:E74"/>
    <mergeCell ref="A75:B75"/>
    <mergeCell ref="D75:E75"/>
    <mergeCell ref="A76:B76"/>
    <mergeCell ref="D76:E76"/>
    <mergeCell ref="A77:B77"/>
    <mergeCell ref="D77:E77"/>
    <mergeCell ref="A78:B78"/>
    <mergeCell ref="D78:E78"/>
    <mergeCell ref="A79:B79"/>
    <mergeCell ref="D79:E79"/>
    <mergeCell ref="A80:B80"/>
    <mergeCell ref="D80:E80"/>
    <mergeCell ref="A81:B81"/>
    <mergeCell ref="E82:F82"/>
    <mergeCell ref="A41:E41"/>
    <mergeCell ref="A142:J145"/>
    <mergeCell ref="A133:F133"/>
    <mergeCell ref="G133:J133"/>
    <mergeCell ref="A139:J139"/>
    <mergeCell ref="A136:J136"/>
    <mergeCell ref="A140:J140"/>
    <mergeCell ref="A141:J141"/>
    <mergeCell ref="A137:J137"/>
    <mergeCell ref="A134:J134"/>
    <mergeCell ref="A138:J138"/>
    <mergeCell ref="A135:J135"/>
    <mergeCell ref="A67:B67"/>
    <mergeCell ref="C67:J67"/>
    <mergeCell ref="E68:F68"/>
    <mergeCell ref="I68:J68"/>
    <mergeCell ref="A69:B69"/>
    <mergeCell ref="C69:J69"/>
    <mergeCell ref="A70:B70"/>
    <mergeCell ref="D70:E70"/>
    <mergeCell ref="F70:G70"/>
    <mergeCell ref="H70:J70"/>
    <mergeCell ref="F130:G130"/>
    <mergeCell ref="F47:G47"/>
    <mergeCell ref="A132:F132"/>
    <mergeCell ref="A1:J1"/>
    <mergeCell ref="A51:E51"/>
    <mergeCell ref="F51:J51"/>
    <mergeCell ref="A46:E46"/>
    <mergeCell ref="F40:J40"/>
    <mergeCell ref="A48:J48"/>
    <mergeCell ref="A27:B27"/>
    <mergeCell ref="F37:J37"/>
    <mergeCell ref="F38:J38"/>
    <mergeCell ref="H47:J47"/>
    <mergeCell ref="A45:B45"/>
    <mergeCell ref="A37:E37"/>
    <mergeCell ref="I28:J28"/>
    <mergeCell ref="A49:C49"/>
    <mergeCell ref="A29:J29"/>
    <mergeCell ref="A40:E40"/>
    <mergeCell ref="C43:F43"/>
    <mergeCell ref="A31:B31"/>
    <mergeCell ref="H50:J50"/>
    <mergeCell ref="C50:G50"/>
    <mergeCell ref="A11:E11"/>
    <mergeCell ref="F11:J11"/>
    <mergeCell ref="C81:J81"/>
    <mergeCell ref="A52:J52"/>
    <mergeCell ref="L132:O132"/>
    <mergeCell ref="A30:J30"/>
    <mergeCell ref="G132:J132"/>
    <mergeCell ref="A128:J128"/>
    <mergeCell ref="H129:J129"/>
    <mergeCell ref="I130:J130"/>
    <mergeCell ref="A43:B43"/>
    <mergeCell ref="I131:J131"/>
    <mergeCell ref="A127:J127"/>
    <mergeCell ref="A129:B129"/>
    <mergeCell ref="A113:B113"/>
    <mergeCell ref="D113:E113"/>
    <mergeCell ref="F113:G122"/>
    <mergeCell ref="H113:J122"/>
    <mergeCell ref="A114:B114"/>
    <mergeCell ref="D114:E114"/>
    <mergeCell ref="A115:B115"/>
    <mergeCell ref="A71:B71"/>
    <mergeCell ref="D71:E71"/>
    <mergeCell ref="F71:G80"/>
    <mergeCell ref="H71:J80"/>
    <mergeCell ref="A72:B72"/>
    <mergeCell ref="F131:G131"/>
  </mergeCells>
  <phoneticPr fontId="0" type="noConversion"/>
  <hyperlinks>
    <hyperlink ref="C32" r:id="rId1"/>
  </hyperlinks>
  <printOptions horizontalCentered="1"/>
  <pageMargins left="0.39370078740157483" right="0.39370078740157483" top="0.78740157480314965" bottom="0.78740157480314965" header="0.19685039370078741" footer="0.19685039370078741"/>
  <pageSetup paperSize="9" fitToHeight="0" orientation="portrait" r:id="rId2"/>
  <headerFooter>
    <oddHeader>&amp;C&amp;G</oddHeader>
    <oddFooter>&amp;L&amp;"Times New Roman,Bold"Ref No: &amp;F&amp;C&amp;G&amp;R&amp;P</oddFooter>
  </headerFooter>
  <rowBreaks count="5" manualBreakCount="5">
    <brk id="66" max="16383" man="1"/>
    <brk id="108" max="16383" man="1"/>
    <brk id="145" max="16383" man="1"/>
    <brk id="186" max="16383" man="1"/>
    <brk id="22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6" sqref="C6"/>
    </sheetView>
  </sheetViews>
  <sheetFormatPr defaultColWidth="9.140625"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16384" width="9.140625" style="13"/>
  </cols>
  <sheetData>
    <row r="2" spans="1:13" x14ac:dyDescent="0.25">
      <c r="A2" s="12" t="s">
        <v>117</v>
      </c>
      <c r="B2" s="12" t="s">
        <v>118</v>
      </c>
      <c r="C2" s="12" t="s">
        <v>119</v>
      </c>
      <c r="D2" s="181" t="s">
        <v>120</v>
      </c>
      <c r="E2" s="181"/>
    </row>
    <row r="3" spans="1:13" x14ac:dyDescent="0.25">
      <c r="A3" s="14">
        <v>0</v>
      </c>
      <c r="B3" s="14">
        <v>0</v>
      </c>
      <c r="C3" s="14">
        <v>0</v>
      </c>
      <c r="D3" s="182">
        <v>11</v>
      </c>
      <c r="E3" s="182"/>
    </row>
    <row r="5" spans="1:13" x14ac:dyDescent="0.25">
      <c r="A5" s="13" t="s">
        <v>104</v>
      </c>
      <c r="B5" s="15" t="s">
        <v>121</v>
      </c>
      <c r="C5" s="15">
        <f>D3</f>
        <v>11</v>
      </c>
      <c r="D5" s="16"/>
    </row>
    <row r="6" spans="1:13" x14ac:dyDescent="0.25">
      <c r="A6" s="13" t="s">
        <v>105</v>
      </c>
      <c r="B6" s="17">
        <v>10</v>
      </c>
      <c r="C6" s="18">
        <v>1</v>
      </c>
      <c r="D6" s="19">
        <f>((100/B6)*C6)/100</f>
        <v>0.1</v>
      </c>
    </row>
    <row r="7" spans="1:13" x14ac:dyDescent="0.25">
      <c r="A7" s="13" t="s">
        <v>106</v>
      </c>
      <c r="B7" s="17">
        <v>12</v>
      </c>
      <c r="C7" s="18">
        <v>0</v>
      </c>
      <c r="D7" s="19">
        <f t="shared" ref="D7:D12" si="0">((100/B7)*C7)/100</f>
        <v>0</v>
      </c>
      <c r="F7" s="183" t="s">
        <v>122</v>
      </c>
      <c r="G7" s="183"/>
      <c r="H7" s="20" t="s">
        <v>123</v>
      </c>
      <c r="J7" s="21"/>
    </row>
    <row r="8" spans="1:13" x14ac:dyDescent="0.25">
      <c r="A8" s="13" t="s">
        <v>111</v>
      </c>
      <c r="B8" s="17">
        <f>C5</f>
        <v>11</v>
      </c>
      <c r="C8" s="18">
        <v>0</v>
      </c>
      <c r="D8" s="19">
        <f t="shared" si="0"/>
        <v>0</v>
      </c>
      <c r="F8" s="180" t="s">
        <v>124</v>
      </c>
      <c r="G8" s="180"/>
      <c r="H8" s="17" t="s">
        <v>125</v>
      </c>
    </row>
    <row r="9" spans="1:13" x14ac:dyDescent="0.25">
      <c r="A9" s="13" t="s">
        <v>113</v>
      </c>
      <c r="B9" s="17">
        <f>C5</f>
        <v>11</v>
      </c>
      <c r="C9" s="18">
        <v>0</v>
      </c>
      <c r="D9" s="19">
        <f t="shared" si="0"/>
        <v>0</v>
      </c>
      <c r="F9" s="180" t="s">
        <v>126</v>
      </c>
      <c r="G9" s="180"/>
      <c r="H9" s="17" t="s">
        <v>127</v>
      </c>
    </row>
    <row r="10" spans="1:13" x14ac:dyDescent="0.25">
      <c r="A10" s="13" t="s">
        <v>36</v>
      </c>
      <c r="B10" s="17">
        <f>C5</f>
        <v>11</v>
      </c>
      <c r="C10" s="18">
        <v>0</v>
      </c>
      <c r="D10" s="19">
        <f t="shared" si="0"/>
        <v>0</v>
      </c>
      <c r="F10" s="180" t="s">
        <v>128</v>
      </c>
      <c r="G10" s="180"/>
      <c r="H10" s="17" t="s">
        <v>129</v>
      </c>
    </row>
    <row r="11" spans="1:13" x14ac:dyDescent="0.25">
      <c r="A11" s="22" t="s">
        <v>109</v>
      </c>
      <c r="B11" s="17">
        <f>C5</f>
        <v>11</v>
      </c>
      <c r="C11" s="18">
        <v>0</v>
      </c>
      <c r="D11" s="19">
        <f t="shared" si="0"/>
        <v>0</v>
      </c>
      <c r="F11" s="180" t="s">
        <v>130</v>
      </c>
      <c r="G11" s="180"/>
      <c r="H11" s="17" t="s">
        <v>131</v>
      </c>
    </row>
    <row r="12" spans="1:13" x14ac:dyDescent="0.25">
      <c r="A12" s="13" t="s">
        <v>37</v>
      </c>
      <c r="B12" s="17">
        <f>C5</f>
        <v>11</v>
      </c>
      <c r="C12" s="18">
        <v>0</v>
      </c>
      <c r="D12" s="19">
        <f t="shared" si="0"/>
        <v>0</v>
      </c>
      <c r="F12" s="180" t="s">
        <v>132</v>
      </c>
      <c r="G12" s="180"/>
      <c r="H12" s="17" t="s">
        <v>133</v>
      </c>
    </row>
    <row r="13" spans="1:13" ht="31.5" customHeight="1" x14ac:dyDescent="0.25">
      <c r="F13" s="180" t="s">
        <v>134</v>
      </c>
      <c r="G13" s="180"/>
      <c r="H13" s="17" t="s">
        <v>135</v>
      </c>
    </row>
    <row r="14" spans="1:13" hidden="1" x14ac:dyDescent="0.25">
      <c r="A14" s="12"/>
      <c r="B14" s="12" t="s">
        <v>110</v>
      </c>
      <c r="C14" s="12" t="s">
        <v>114</v>
      </c>
      <c r="G14" s="12" t="s">
        <v>105</v>
      </c>
      <c r="H14" s="12" t="s">
        <v>107</v>
      </c>
      <c r="I14" s="12" t="s">
        <v>108</v>
      </c>
      <c r="J14" s="12" t="s">
        <v>33</v>
      </c>
      <c r="K14" s="12" t="s">
        <v>36</v>
      </c>
      <c r="L14" s="12" t="s">
        <v>109</v>
      </c>
      <c r="M14" s="12" t="s">
        <v>37</v>
      </c>
    </row>
    <row r="15" spans="1:13" hidden="1" x14ac:dyDescent="0.25">
      <c r="A15" s="12" t="s">
        <v>31</v>
      </c>
      <c r="B15" s="12">
        <f>G15</f>
        <v>1</v>
      </c>
      <c r="C15" s="12">
        <f>G16</f>
        <v>21</v>
      </c>
      <c r="E15" s="181" t="s">
        <v>110</v>
      </c>
      <c r="F15" s="181"/>
      <c r="G15" s="23">
        <f>C6</f>
        <v>1</v>
      </c>
      <c r="H15" s="23">
        <f>40/B7*C7</f>
        <v>0</v>
      </c>
      <c r="I15" s="23">
        <f>15/B8*C8</f>
        <v>0</v>
      </c>
      <c r="J15" s="23">
        <f>10/B9*C9</f>
        <v>0</v>
      </c>
      <c r="K15" s="23">
        <f>10/B10*C10</f>
        <v>0</v>
      </c>
      <c r="L15" s="23">
        <f>5/B11*C11</f>
        <v>0</v>
      </c>
      <c r="M15" s="23">
        <f>5/B12*C12</f>
        <v>0</v>
      </c>
    </row>
    <row r="16" spans="1:13" hidden="1" x14ac:dyDescent="0.25">
      <c r="A16" s="12" t="s">
        <v>32</v>
      </c>
      <c r="B16" s="12">
        <f>H15</f>
        <v>0</v>
      </c>
      <c r="C16" s="12">
        <f>H16</f>
        <v>0</v>
      </c>
      <c r="E16" s="181" t="s">
        <v>112</v>
      </c>
      <c r="F16" s="181"/>
      <c r="G16" s="12">
        <f>G15+20</f>
        <v>21</v>
      </c>
      <c r="H16" s="12">
        <f>30/B7*C7</f>
        <v>0</v>
      </c>
      <c r="I16" s="12">
        <f>15/B8*C8</f>
        <v>0</v>
      </c>
      <c r="J16" s="12">
        <f>10/B9*C9</f>
        <v>0</v>
      </c>
      <c r="K16" s="12">
        <f>5/B10*C10</f>
        <v>0</v>
      </c>
      <c r="L16" s="12">
        <f>5/B11*C11</f>
        <v>0</v>
      </c>
      <c r="M16" s="12">
        <f>5/B12*C12</f>
        <v>0</v>
      </c>
    </row>
    <row r="17" spans="1:8" hidden="1" x14ac:dyDescent="0.25">
      <c r="A17" s="12" t="s">
        <v>108</v>
      </c>
      <c r="B17" s="12">
        <f>I15</f>
        <v>0</v>
      </c>
      <c r="C17" s="12">
        <f>I16</f>
        <v>0</v>
      </c>
    </row>
    <row r="18" spans="1:8" ht="29.25" hidden="1" customHeight="1" x14ac:dyDescent="0.25">
      <c r="A18" s="12" t="s">
        <v>33</v>
      </c>
      <c r="B18" s="12">
        <f>J15</f>
        <v>0</v>
      </c>
      <c r="C18" s="12">
        <f>J16</f>
        <v>0</v>
      </c>
    </row>
    <row r="19" spans="1:8" hidden="1" x14ac:dyDescent="0.25">
      <c r="A19" s="12" t="s">
        <v>36</v>
      </c>
      <c r="B19" s="12">
        <f>K15</f>
        <v>0</v>
      </c>
      <c r="C19" s="12">
        <f>K16</f>
        <v>0</v>
      </c>
    </row>
    <row r="20" spans="1:8" hidden="1" x14ac:dyDescent="0.25">
      <c r="A20" s="24" t="s">
        <v>109</v>
      </c>
      <c r="B20" s="12">
        <f>L15</f>
        <v>0</v>
      </c>
      <c r="C20" s="12">
        <f>L16</f>
        <v>0</v>
      </c>
    </row>
    <row r="21" spans="1:8" hidden="1" x14ac:dyDescent="0.25">
      <c r="A21" s="12" t="s">
        <v>37</v>
      </c>
      <c r="B21" s="12">
        <f>M15</f>
        <v>0</v>
      </c>
      <c r="C21" s="12">
        <f>M16</f>
        <v>0</v>
      </c>
    </row>
    <row r="22" spans="1:8" x14ac:dyDescent="0.25">
      <c r="A22" s="12" t="s">
        <v>115</v>
      </c>
      <c r="B22" s="25">
        <f>(B15+B16+B17+B18+B19+B20+B21)/100</f>
        <v>0.01</v>
      </c>
      <c r="C22" s="25">
        <f>(C15+C16+C17+C18+C19+C20+C21)/100</f>
        <v>0.21</v>
      </c>
      <c r="F22" s="180" t="s">
        <v>136</v>
      </c>
      <c r="G22" s="180"/>
      <c r="H22" s="17" t="s">
        <v>127</v>
      </c>
    </row>
    <row r="23" spans="1:8" x14ac:dyDescent="0.25">
      <c r="F23" s="180" t="s">
        <v>137</v>
      </c>
      <c r="G23" s="180"/>
      <c r="H23" s="17" t="s">
        <v>138</v>
      </c>
    </row>
    <row r="24" spans="1:8" x14ac:dyDescent="0.25">
      <c r="A24" s="13" t="s">
        <v>139</v>
      </c>
      <c r="B24" s="26">
        <v>0.01</v>
      </c>
      <c r="C24" s="26">
        <v>0.02</v>
      </c>
      <c r="F24" s="180" t="s">
        <v>140</v>
      </c>
      <c r="G24" s="180"/>
      <c r="H24" s="17" t="s">
        <v>141</v>
      </c>
    </row>
    <row r="25" spans="1:8" x14ac:dyDescent="0.25">
      <c r="A25" s="13" t="s">
        <v>142</v>
      </c>
      <c r="B25" s="26">
        <v>0.01</v>
      </c>
      <c r="C25" s="26">
        <v>0.03</v>
      </c>
    </row>
    <row r="26" spans="1:8" x14ac:dyDescent="0.25">
      <c r="A26" s="13" t="s">
        <v>143</v>
      </c>
      <c r="B26" s="26">
        <v>0.03</v>
      </c>
      <c r="C26" s="26">
        <v>0.08</v>
      </c>
    </row>
    <row r="27" spans="1:8" x14ac:dyDescent="0.25">
      <c r="A27" s="13" t="s">
        <v>144</v>
      </c>
      <c r="B27" s="26">
        <v>0.05</v>
      </c>
      <c r="C27" s="26">
        <v>0.15</v>
      </c>
    </row>
    <row r="28" spans="1:8" x14ac:dyDescent="0.25">
      <c r="A28" s="13" t="s">
        <v>145</v>
      </c>
      <c r="B28" s="26">
        <v>7.0000000000000007E-2</v>
      </c>
      <c r="C28" s="26">
        <v>0.2</v>
      </c>
    </row>
    <row r="29" spans="1:8" x14ac:dyDescent="0.25">
      <c r="A29" s="13" t="s">
        <v>146</v>
      </c>
      <c r="B29" s="26">
        <v>0.1</v>
      </c>
      <c r="C29" s="26">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ColWidth="9.140625"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16384" width="9.140625" style="13"/>
  </cols>
  <sheetData>
    <row r="2" spans="1:13" x14ac:dyDescent="0.25">
      <c r="A2" s="12" t="s">
        <v>117</v>
      </c>
      <c r="B2" s="12" t="s">
        <v>118</v>
      </c>
      <c r="C2" s="12" t="s">
        <v>119</v>
      </c>
      <c r="D2" s="181" t="s">
        <v>120</v>
      </c>
      <c r="E2" s="181"/>
    </row>
    <row r="3" spans="1:13" x14ac:dyDescent="0.25">
      <c r="A3" s="14">
        <v>0</v>
      </c>
      <c r="B3" s="14">
        <v>0</v>
      </c>
      <c r="C3" s="14">
        <v>0</v>
      </c>
      <c r="D3" s="182">
        <v>10</v>
      </c>
      <c r="E3" s="182"/>
    </row>
    <row r="5" spans="1:13" x14ac:dyDescent="0.25">
      <c r="A5" s="13" t="s">
        <v>104</v>
      </c>
      <c r="B5" s="15" t="s">
        <v>121</v>
      </c>
      <c r="C5" s="15">
        <f>D3</f>
        <v>10</v>
      </c>
      <c r="D5" s="16"/>
    </row>
    <row r="6" spans="1:13" x14ac:dyDescent="0.25">
      <c r="A6" s="13" t="s">
        <v>105</v>
      </c>
      <c r="B6" s="17">
        <v>10</v>
      </c>
      <c r="C6" s="18">
        <v>0</v>
      </c>
      <c r="D6" s="19">
        <f>((100/B6)*C6)/100</f>
        <v>0</v>
      </c>
    </row>
    <row r="7" spans="1:13" x14ac:dyDescent="0.25">
      <c r="A7" s="13" t="s">
        <v>106</v>
      </c>
      <c r="B7" s="17">
        <v>11</v>
      </c>
      <c r="C7" s="18">
        <v>0</v>
      </c>
      <c r="D7" s="19">
        <f t="shared" ref="D7:D12" si="0">((100/B7)*C7)/100</f>
        <v>0</v>
      </c>
      <c r="F7" s="183" t="s">
        <v>122</v>
      </c>
      <c r="G7" s="183"/>
      <c r="H7" s="20" t="s">
        <v>123</v>
      </c>
      <c r="J7" s="21"/>
    </row>
    <row r="8" spans="1:13" x14ac:dyDescent="0.25">
      <c r="A8" s="13" t="s">
        <v>111</v>
      </c>
      <c r="B8" s="17">
        <f>C5</f>
        <v>10</v>
      </c>
      <c r="C8" s="18">
        <v>0</v>
      </c>
      <c r="D8" s="19">
        <f t="shared" si="0"/>
        <v>0</v>
      </c>
      <c r="F8" s="180" t="s">
        <v>124</v>
      </c>
      <c r="G8" s="180"/>
      <c r="H8" s="17" t="s">
        <v>125</v>
      </c>
    </row>
    <row r="9" spans="1:13" x14ac:dyDescent="0.25">
      <c r="A9" s="13" t="s">
        <v>113</v>
      </c>
      <c r="B9" s="17">
        <f>C5</f>
        <v>10</v>
      </c>
      <c r="C9" s="18">
        <v>0</v>
      </c>
      <c r="D9" s="19">
        <f t="shared" si="0"/>
        <v>0</v>
      </c>
      <c r="F9" s="180" t="s">
        <v>126</v>
      </c>
      <c r="G9" s="180"/>
      <c r="H9" s="17" t="s">
        <v>127</v>
      </c>
    </row>
    <row r="10" spans="1:13" x14ac:dyDescent="0.25">
      <c r="A10" s="13" t="s">
        <v>36</v>
      </c>
      <c r="B10" s="17">
        <f>C5</f>
        <v>10</v>
      </c>
      <c r="C10" s="18">
        <v>0</v>
      </c>
      <c r="D10" s="19">
        <f t="shared" si="0"/>
        <v>0</v>
      </c>
      <c r="F10" s="180" t="s">
        <v>128</v>
      </c>
      <c r="G10" s="180"/>
      <c r="H10" s="17" t="s">
        <v>129</v>
      </c>
    </row>
    <row r="11" spans="1:13" x14ac:dyDescent="0.25">
      <c r="A11" s="22" t="s">
        <v>109</v>
      </c>
      <c r="B11" s="17">
        <f>C5</f>
        <v>10</v>
      </c>
      <c r="C11" s="18">
        <v>0</v>
      </c>
      <c r="D11" s="19">
        <f t="shared" si="0"/>
        <v>0</v>
      </c>
      <c r="F11" s="180" t="s">
        <v>130</v>
      </c>
      <c r="G11" s="180"/>
      <c r="H11" s="17" t="s">
        <v>131</v>
      </c>
    </row>
    <row r="12" spans="1:13" x14ac:dyDescent="0.25">
      <c r="A12" s="13" t="s">
        <v>37</v>
      </c>
      <c r="B12" s="17">
        <f>C5</f>
        <v>10</v>
      </c>
      <c r="C12" s="18">
        <v>0</v>
      </c>
      <c r="D12" s="19">
        <f t="shared" si="0"/>
        <v>0</v>
      </c>
      <c r="F12" s="180" t="s">
        <v>132</v>
      </c>
      <c r="G12" s="180"/>
      <c r="H12" s="17" t="s">
        <v>133</v>
      </c>
    </row>
    <row r="13" spans="1:13" ht="31.5" customHeight="1" x14ac:dyDescent="0.25">
      <c r="F13" s="180" t="s">
        <v>134</v>
      </c>
      <c r="G13" s="180"/>
      <c r="H13" s="17" t="s">
        <v>135</v>
      </c>
    </row>
    <row r="14" spans="1:13" hidden="1" x14ac:dyDescent="0.25">
      <c r="A14" s="12"/>
      <c r="B14" s="12" t="s">
        <v>110</v>
      </c>
      <c r="C14" s="12" t="s">
        <v>114</v>
      </c>
      <c r="G14" s="12" t="s">
        <v>105</v>
      </c>
      <c r="H14" s="12" t="s">
        <v>107</v>
      </c>
      <c r="I14" s="12" t="s">
        <v>108</v>
      </c>
      <c r="J14" s="12" t="s">
        <v>33</v>
      </c>
      <c r="K14" s="12" t="s">
        <v>36</v>
      </c>
      <c r="L14" s="12" t="s">
        <v>109</v>
      </c>
      <c r="M14" s="12" t="s">
        <v>37</v>
      </c>
    </row>
    <row r="15" spans="1:13" hidden="1" x14ac:dyDescent="0.25">
      <c r="A15" s="12" t="s">
        <v>31</v>
      </c>
      <c r="B15" s="12">
        <f>G15</f>
        <v>0</v>
      </c>
      <c r="C15" s="12">
        <f>G16</f>
        <v>20</v>
      </c>
      <c r="E15" s="181" t="s">
        <v>110</v>
      </c>
      <c r="F15" s="181"/>
      <c r="G15" s="23">
        <f>C6</f>
        <v>0</v>
      </c>
      <c r="H15" s="23">
        <f>40/B7*C7</f>
        <v>0</v>
      </c>
      <c r="I15" s="23">
        <f>15/B8*C8</f>
        <v>0</v>
      </c>
      <c r="J15" s="23">
        <f>10/B9*C9</f>
        <v>0</v>
      </c>
      <c r="K15" s="23">
        <f>10/B10*C10</f>
        <v>0</v>
      </c>
      <c r="L15" s="23">
        <f>5/B11*C11</f>
        <v>0</v>
      </c>
      <c r="M15" s="23">
        <f>5/B12*C12</f>
        <v>0</v>
      </c>
    </row>
    <row r="16" spans="1:13" hidden="1" x14ac:dyDescent="0.25">
      <c r="A16" s="12" t="s">
        <v>32</v>
      </c>
      <c r="B16" s="12">
        <f>H15</f>
        <v>0</v>
      </c>
      <c r="C16" s="12">
        <f>H16</f>
        <v>0</v>
      </c>
      <c r="E16" s="181" t="s">
        <v>112</v>
      </c>
      <c r="F16" s="181"/>
      <c r="G16" s="12">
        <f>G15+20</f>
        <v>20</v>
      </c>
      <c r="H16" s="12">
        <f>30/B7*C7</f>
        <v>0</v>
      </c>
      <c r="I16" s="12">
        <f>15/B8*C8</f>
        <v>0</v>
      </c>
      <c r="J16" s="12">
        <f>10/B9*C9</f>
        <v>0</v>
      </c>
      <c r="K16" s="12">
        <f>5/B10*C10</f>
        <v>0</v>
      </c>
      <c r="L16" s="12">
        <f>5/B11*C11</f>
        <v>0</v>
      </c>
      <c r="M16" s="12">
        <f>5/B12*C12</f>
        <v>0</v>
      </c>
    </row>
    <row r="17" spans="1:8" hidden="1" x14ac:dyDescent="0.25">
      <c r="A17" s="12" t="s">
        <v>108</v>
      </c>
      <c r="B17" s="12">
        <f>I15</f>
        <v>0</v>
      </c>
      <c r="C17" s="12">
        <f>I16</f>
        <v>0</v>
      </c>
    </row>
    <row r="18" spans="1:8" ht="29.25" hidden="1" customHeight="1" x14ac:dyDescent="0.25">
      <c r="A18" s="12" t="s">
        <v>33</v>
      </c>
      <c r="B18" s="12">
        <f>J15</f>
        <v>0</v>
      </c>
      <c r="C18" s="12">
        <f>J16</f>
        <v>0</v>
      </c>
    </row>
    <row r="19" spans="1:8" hidden="1" x14ac:dyDescent="0.25">
      <c r="A19" s="12" t="s">
        <v>36</v>
      </c>
      <c r="B19" s="12">
        <f>K15</f>
        <v>0</v>
      </c>
      <c r="C19" s="12">
        <f>K16</f>
        <v>0</v>
      </c>
    </row>
    <row r="20" spans="1:8" hidden="1" x14ac:dyDescent="0.25">
      <c r="A20" s="24" t="s">
        <v>109</v>
      </c>
      <c r="B20" s="12">
        <f>L15</f>
        <v>0</v>
      </c>
      <c r="C20" s="12">
        <f>L16</f>
        <v>0</v>
      </c>
    </row>
    <row r="21" spans="1:8" hidden="1" x14ac:dyDescent="0.25">
      <c r="A21" s="12" t="s">
        <v>37</v>
      </c>
      <c r="B21" s="12">
        <f>M15</f>
        <v>0</v>
      </c>
      <c r="C21" s="12">
        <f>M16</f>
        <v>0</v>
      </c>
    </row>
    <row r="22" spans="1:8" x14ac:dyDescent="0.25">
      <c r="A22" s="12" t="s">
        <v>115</v>
      </c>
      <c r="B22" s="25">
        <f>(B15+B16+B17+B18+B19+B20+B21)/100</f>
        <v>0</v>
      </c>
      <c r="C22" s="25">
        <f>(C15+C16+C17+C18+C19+C20+C21)/100</f>
        <v>0.2</v>
      </c>
      <c r="F22" s="180" t="s">
        <v>136</v>
      </c>
      <c r="G22" s="180"/>
      <c r="H22" s="17" t="s">
        <v>127</v>
      </c>
    </row>
    <row r="23" spans="1:8" x14ac:dyDescent="0.25">
      <c r="F23" s="180" t="s">
        <v>137</v>
      </c>
      <c r="G23" s="180"/>
      <c r="H23" s="17" t="s">
        <v>138</v>
      </c>
    </row>
    <row r="24" spans="1:8" x14ac:dyDescent="0.25">
      <c r="A24" s="13" t="s">
        <v>139</v>
      </c>
      <c r="B24" s="26">
        <v>0.01</v>
      </c>
      <c r="C24" s="26">
        <v>0.02</v>
      </c>
      <c r="F24" s="180" t="s">
        <v>140</v>
      </c>
      <c r="G24" s="180"/>
      <c r="H24" s="17" t="s">
        <v>141</v>
      </c>
    </row>
    <row r="25" spans="1:8" x14ac:dyDescent="0.25">
      <c r="A25" s="13" t="s">
        <v>142</v>
      </c>
      <c r="B25" s="26">
        <v>0.01</v>
      </c>
      <c r="C25" s="26">
        <v>0.03</v>
      </c>
    </row>
    <row r="26" spans="1:8" x14ac:dyDescent="0.25">
      <c r="A26" s="13" t="s">
        <v>143</v>
      </c>
      <c r="B26" s="26">
        <v>0.03</v>
      </c>
      <c r="C26" s="26">
        <v>0.08</v>
      </c>
    </row>
    <row r="27" spans="1:8" x14ac:dyDescent="0.25">
      <c r="A27" s="13" t="s">
        <v>144</v>
      </c>
      <c r="B27" s="26">
        <v>0.05</v>
      </c>
      <c r="C27" s="26">
        <v>0.15</v>
      </c>
    </row>
    <row r="28" spans="1:8" x14ac:dyDescent="0.25">
      <c r="A28" s="13" t="s">
        <v>145</v>
      </c>
      <c r="B28" s="26">
        <v>7.0000000000000007E-2</v>
      </c>
      <c r="C28" s="26">
        <v>0.2</v>
      </c>
    </row>
    <row r="29" spans="1:8" x14ac:dyDescent="0.25">
      <c r="A29" s="13" t="s">
        <v>146</v>
      </c>
      <c r="B29" s="26">
        <v>0.1</v>
      </c>
      <c r="C29" s="26">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ColWidth="9.140625"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16384" width="9.140625" style="13"/>
  </cols>
  <sheetData>
    <row r="2" spans="1:13" x14ac:dyDescent="0.25">
      <c r="A2" s="12" t="s">
        <v>117</v>
      </c>
      <c r="B2" s="12" t="s">
        <v>118</v>
      </c>
      <c r="C2" s="12" t="s">
        <v>119</v>
      </c>
      <c r="D2" s="181" t="s">
        <v>120</v>
      </c>
      <c r="E2" s="181"/>
    </row>
    <row r="3" spans="1:13" x14ac:dyDescent="0.25">
      <c r="A3" s="14">
        <v>0</v>
      </c>
      <c r="B3" s="14">
        <v>0</v>
      </c>
      <c r="C3" s="14">
        <v>0</v>
      </c>
      <c r="D3" s="182">
        <v>7</v>
      </c>
      <c r="E3" s="182"/>
    </row>
    <row r="5" spans="1:13" x14ac:dyDescent="0.25">
      <c r="A5" s="13" t="s">
        <v>104</v>
      </c>
      <c r="B5" s="15" t="s">
        <v>121</v>
      </c>
      <c r="C5" s="15">
        <f>D3</f>
        <v>7</v>
      </c>
      <c r="D5" s="16"/>
    </row>
    <row r="6" spans="1:13" x14ac:dyDescent="0.25">
      <c r="A6" s="13" t="s">
        <v>105</v>
      </c>
      <c r="B6" s="17">
        <v>10</v>
      </c>
      <c r="C6" s="18">
        <v>7</v>
      </c>
      <c r="D6" s="19">
        <f>((100/B6)*C6)/100</f>
        <v>0.7</v>
      </c>
    </row>
    <row r="7" spans="1:13" x14ac:dyDescent="0.25">
      <c r="A7" s="13" t="s">
        <v>106</v>
      </c>
      <c r="B7" s="17">
        <v>8</v>
      </c>
      <c r="C7" s="18">
        <v>0</v>
      </c>
      <c r="D7" s="19">
        <f t="shared" ref="D7:D12" si="0">((100/B7)*C7)/100</f>
        <v>0</v>
      </c>
      <c r="F7" s="183" t="s">
        <v>122</v>
      </c>
      <c r="G7" s="183"/>
      <c r="H7" s="20" t="s">
        <v>123</v>
      </c>
      <c r="J7" s="21"/>
    </row>
    <row r="8" spans="1:13" x14ac:dyDescent="0.25">
      <c r="A8" s="13" t="s">
        <v>111</v>
      </c>
      <c r="B8" s="17">
        <f>C5</f>
        <v>7</v>
      </c>
      <c r="C8" s="18">
        <v>0</v>
      </c>
      <c r="D8" s="19">
        <f t="shared" si="0"/>
        <v>0</v>
      </c>
      <c r="F8" s="180" t="s">
        <v>124</v>
      </c>
      <c r="G8" s="180"/>
      <c r="H8" s="17" t="s">
        <v>125</v>
      </c>
    </row>
    <row r="9" spans="1:13" x14ac:dyDescent="0.25">
      <c r="A9" s="13" t="s">
        <v>113</v>
      </c>
      <c r="B9" s="17">
        <f>C5</f>
        <v>7</v>
      </c>
      <c r="C9" s="18">
        <v>0</v>
      </c>
      <c r="D9" s="19">
        <f t="shared" si="0"/>
        <v>0</v>
      </c>
      <c r="F9" s="180" t="s">
        <v>126</v>
      </c>
      <c r="G9" s="180"/>
      <c r="H9" s="17" t="s">
        <v>127</v>
      </c>
    </row>
    <row r="10" spans="1:13" x14ac:dyDescent="0.25">
      <c r="A10" s="13" t="s">
        <v>36</v>
      </c>
      <c r="B10" s="17">
        <f>C5</f>
        <v>7</v>
      </c>
      <c r="C10" s="18">
        <v>0</v>
      </c>
      <c r="D10" s="19">
        <f t="shared" si="0"/>
        <v>0</v>
      </c>
      <c r="F10" s="180" t="s">
        <v>128</v>
      </c>
      <c r="G10" s="180"/>
      <c r="H10" s="17" t="s">
        <v>129</v>
      </c>
    </row>
    <row r="11" spans="1:13" x14ac:dyDescent="0.25">
      <c r="A11" s="22" t="s">
        <v>109</v>
      </c>
      <c r="B11" s="17">
        <f>C5</f>
        <v>7</v>
      </c>
      <c r="C11" s="18">
        <v>0</v>
      </c>
      <c r="D11" s="19">
        <f t="shared" si="0"/>
        <v>0</v>
      </c>
      <c r="F11" s="180" t="s">
        <v>130</v>
      </c>
      <c r="G11" s="180"/>
      <c r="H11" s="17" t="s">
        <v>131</v>
      </c>
    </row>
    <row r="12" spans="1:13" x14ac:dyDescent="0.25">
      <c r="A12" s="13" t="s">
        <v>37</v>
      </c>
      <c r="B12" s="17">
        <f>C5</f>
        <v>7</v>
      </c>
      <c r="C12" s="18">
        <v>0</v>
      </c>
      <c r="D12" s="19">
        <f t="shared" si="0"/>
        <v>0</v>
      </c>
      <c r="F12" s="180" t="s">
        <v>132</v>
      </c>
      <c r="G12" s="180"/>
      <c r="H12" s="17" t="s">
        <v>133</v>
      </c>
    </row>
    <row r="13" spans="1:13" ht="31.5" customHeight="1" x14ac:dyDescent="0.25">
      <c r="F13" s="180" t="s">
        <v>134</v>
      </c>
      <c r="G13" s="180"/>
      <c r="H13" s="17" t="s">
        <v>135</v>
      </c>
    </row>
    <row r="14" spans="1:13" hidden="1" x14ac:dyDescent="0.25">
      <c r="A14" s="12"/>
      <c r="B14" s="12" t="s">
        <v>110</v>
      </c>
      <c r="C14" s="12" t="s">
        <v>114</v>
      </c>
      <c r="G14" s="12" t="s">
        <v>105</v>
      </c>
      <c r="H14" s="12" t="s">
        <v>107</v>
      </c>
      <c r="I14" s="12" t="s">
        <v>108</v>
      </c>
      <c r="J14" s="12" t="s">
        <v>33</v>
      </c>
      <c r="K14" s="12" t="s">
        <v>36</v>
      </c>
      <c r="L14" s="12" t="s">
        <v>109</v>
      </c>
      <c r="M14" s="12" t="s">
        <v>37</v>
      </c>
    </row>
    <row r="15" spans="1:13" hidden="1" x14ac:dyDescent="0.25">
      <c r="A15" s="12" t="s">
        <v>31</v>
      </c>
      <c r="B15" s="12">
        <f>G15</f>
        <v>7</v>
      </c>
      <c r="C15" s="12">
        <f>G16</f>
        <v>27</v>
      </c>
      <c r="E15" s="181" t="s">
        <v>110</v>
      </c>
      <c r="F15" s="181"/>
      <c r="G15" s="23">
        <f>C6</f>
        <v>7</v>
      </c>
      <c r="H15" s="23">
        <f>40/B7*C7</f>
        <v>0</v>
      </c>
      <c r="I15" s="23">
        <f>15/B8*C8</f>
        <v>0</v>
      </c>
      <c r="J15" s="23">
        <f>10/B9*C9</f>
        <v>0</v>
      </c>
      <c r="K15" s="23">
        <f>10/B10*C10</f>
        <v>0</v>
      </c>
      <c r="L15" s="23">
        <f>5/B11*C11</f>
        <v>0</v>
      </c>
      <c r="M15" s="23">
        <f>5/B12*C12</f>
        <v>0</v>
      </c>
    </row>
    <row r="16" spans="1:13" hidden="1" x14ac:dyDescent="0.25">
      <c r="A16" s="12" t="s">
        <v>32</v>
      </c>
      <c r="B16" s="12">
        <f>H15</f>
        <v>0</v>
      </c>
      <c r="C16" s="12">
        <f>H16</f>
        <v>0</v>
      </c>
      <c r="E16" s="181" t="s">
        <v>112</v>
      </c>
      <c r="F16" s="181"/>
      <c r="G16" s="12">
        <f>G15+20</f>
        <v>27</v>
      </c>
      <c r="H16" s="12">
        <f>30/B7*C7</f>
        <v>0</v>
      </c>
      <c r="I16" s="12">
        <f>15/B8*C8</f>
        <v>0</v>
      </c>
      <c r="J16" s="12">
        <f>10/B9*C9</f>
        <v>0</v>
      </c>
      <c r="K16" s="12">
        <f>5/B10*C10</f>
        <v>0</v>
      </c>
      <c r="L16" s="12">
        <f>5/B11*C11</f>
        <v>0</v>
      </c>
      <c r="M16" s="12">
        <f>5/B12*C12</f>
        <v>0</v>
      </c>
    </row>
    <row r="17" spans="1:8" hidden="1" x14ac:dyDescent="0.25">
      <c r="A17" s="12" t="s">
        <v>108</v>
      </c>
      <c r="B17" s="12">
        <f>I15</f>
        <v>0</v>
      </c>
      <c r="C17" s="12">
        <f>I16</f>
        <v>0</v>
      </c>
    </row>
    <row r="18" spans="1:8" ht="29.25" hidden="1" customHeight="1" x14ac:dyDescent="0.25">
      <c r="A18" s="12" t="s">
        <v>33</v>
      </c>
      <c r="B18" s="12">
        <f>J15</f>
        <v>0</v>
      </c>
      <c r="C18" s="12">
        <f>J16</f>
        <v>0</v>
      </c>
    </row>
    <row r="19" spans="1:8" hidden="1" x14ac:dyDescent="0.25">
      <c r="A19" s="12" t="s">
        <v>36</v>
      </c>
      <c r="B19" s="12">
        <f>K15</f>
        <v>0</v>
      </c>
      <c r="C19" s="12">
        <f>K16</f>
        <v>0</v>
      </c>
    </row>
    <row r="20" spans="1:8" hidden="1" x14ac:dyDescent="0.25">
      <c r="A20" s="24" t="s">
        <v>109</v>
      </c>
      <c r="B20" s="12">
        <f>L15</f>
        <v>0</v>
      </c>
      <c r="C20" s="12">
        <f>L16</f>
        <v>0</v>
      </c>
    </row>
    <row r="21" spans="1:8" hidden="1" x14ac:dyDescent="0.25">
      <c r="A21" s="12" t="s">
        <v>37</v>
      </c>
      <c r="B21" s="12">
        <f>M15</f>
        <v>0</v>
      </c>
      <c r="C21" s="12">
        <f>M16</f>
        <v>0</v>
      </c>
    </row>
    <row r="22" spans="1:8" x14ac:dyDescent="0.25">
      <c r="A22" s="12" t="s">
        <v>115</v>
      </c>
      <c r="B22" s="25">
        <f>(B15+B16+B17+B18+B19+B20+B21)/100</f>
        <v>7.0000000000000007E-2</v>
      </c>
      <c r="C22" s="25">
        <f>(C15+C16+C17+C18+C19+C20+C21)/100</f>
        <v>0.27</v>
      </c>
      <c r="F22" s="180" t="s">
        <v>136</v>
      </c>
      <c r="G22" s="180"/>
      <c r="H22" s="17" t="s">
        <v>127</v>
      </c>
    </row>
    <row r="23" spans="1:8" x14ac:dyDescent="0.25">
      <c r="F23" s="180" t="s">
        <v>137</v>
      </c>
      <c r="G23" s="180"/>
      <c r="H23" s="17" t="s">
        <v>138</v>
      </c>
    </row>
    <row r="24" spans="1:8" x14ac:dyDescent="0.25">
      <c r="A24" s="13" t="s">
        <v>139</v>
      </c>
      <c r="B24" s="26">
        <v>0.01</v>
      </c>
      <c r="C24" s="26">
        <v>0.02</v>
      </c>
      <c r="F24" s="180" t="s">
        <v>140</v>
      </c>
      <c r="G24" s="180"/>
      <c r="H24" s="17" t="s">
        <v>141</v>
      </c>
    </row>
    <row r="25" spans="1:8" x14ac:dyDescent="0.25">
      <c r="A25" s="13" t="s">
        <v>142</v>
      </c>
      <c r="B25" s="26">
        <v>0.01</v>
      </c>
      <c r="C25" s="26">
        <v>0.03</v>
      </c>
    </row>
    <row r="26" spans="1:8" x14ac:dyDescent="0.25">
      <c r="A26" s="13" t="s">
        <v>143</v>
      </c>
      <c r="B26" s="26">
        <v>0.03</v>
      </c>
      <c r="C26" s="26">
        <v>0.08</v>
      </c>
    </row>
    <row r="27" spans="1:8" x14ac:dyDescent="0.25">
      <c r="A27" s="13" t="s">
        <v>144</v>
      </c>
      <c r="B27" s="26">
        <v>0.05</v>
      </c>
      <c r="C27" s="26">
        <v>0.15</v>
      </c>
    </row>
    <row r="28" spans="1:8" x14ac:dyDescent="0.25">
      <c r="A28" s="13" t="s">
        <v>145</v>
      </c>
      <c r="B28" s="26">
        <v>7.0000000000000007E-2</v>
      </c>
      <c r="C28" s="26">
        <v>0.2</v>
      </c>
    </row>
    <row r="29" spans="1:8" x14ac:dyDescent="0.25">
      <c r="A29" s="13" t="s">
        <v>146</v>
      </c>
      <c r="B29" s="26">
        <v>0.1</v>
      </c>
      <c r="C29" s="26">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8" sqref="C8"/>
    </sheetView>
  </sheetViews>
  <sheetFormatPr defaultColWidth="9.140625"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16384" width="9.140625" style="13"/>
  </cols>
  <sheetData>
    <row r="2" spans="1:13" x14ac:dyDescent="0.25">
      <c r="A2" s="12" t="s">
        <v>117</v>
      </c>
      <c r="B2" s="12" t="s">
        <v>118</v>
      </c>
      <c r="C2" s="12" t="s">
        <v>119</v>
      </c>
      <c r="D2" s="181" t="s">
        <v>120</v>
      </c>
      <c r="E2" s="181"/>
    </row>
    <row r="3" spans="1:13" x14ac:dyDescent="0.25">
      <c r="A3" s="14">
        <v>0</v>
      </c>
      <c r="B3" s="14">
        <v>0</v>
      </c>
      <c r="C3" s="14">
        <v>0</v>
      </c>
      <c r="D3" s="182">
        <v>7</v>
      </c>
      <c r="E3" s="182"/>
    </row>
    <row r="5" spans="1:13" x14ac:dyDescent="0.25">
      <c r="A5" s="13" t="s">
        <v>104</v>
      </c>
      <c r="B5" s="15" t="s">
        <v>121</v>
      </c>
      <c r="C5" s="15">
        <v>5</v>
      </c>
      <c r="D5" s="16"/>
    </row>
    <row r="6" spans="1:13" x14ac:dyDescent="0.25">
      <c r="A6" s="13" t="s">
        <v>105</v>
      </c>
      <c r="B6" s="17">
        <v>10</v>
      </c>
      <c r="C6" s="18">
        <v>10</v>
      </c>
      <c r="D6" s="19">
        <f>((100/B6)*C6)/100</f>
        <v>1</v>
      </c>
    </row>
    <row r="7" spans="1:13" x14ac:dyDescent="0.25">
      <c r="A7" s="13" t="s">
        <v>106</v>
      </c>
      <c r="B7" s="17">
        <v>8</v>
      </c>
      <c r="C7" s="18">
        <v>0.5</v>
      </c>
      <c r="D7" s="19">
        <f t="shared" ref="D7:D12" si="0">((100/B7)*C7)/100</f>
        <v>6.25E-2</v>
      </c>
      <c r="F7" s="183" t="s">
        <v>122</v>
      </c>
      <c r="G7" s="183"/>
      <c r="H7" s="20" t="s">
        <v>123</v>
      </c>
      <c r="J7" s="21"/>
    </row>
    <row r="8" spans="1:13" x14ac:dyDescent="0.25">
      <c r="A8" s="13" t="s">
        <v>111</v>
      </c>
      <c r="B8" s="17">
        <f>C5</f>
        <v>5</v>
      </c>
      <c r="C8" s="18">
        <v>0</v>
      </c>
      <c r="D8" s="19">
        <f t="shared" si="0"/>
        <v>0</v>
      </c>
      <c r="F8" s="180" t="s">
        <v>124</v>
      </c>
      <c r="G8" s="180"/>
      <c r="H8" s="17" t="s">
        <v>125</v>
      </c>
    </row>
    <row r="9" spans="1:13" x14ac:dyDescent="0.25">
      <c r="A9" s="13" t="s">
        <v>113</v>
      </c>
      <c r="B9" s="17">
        <f>C5</f>
        <v>5</v>
      </c>
      <c r="C9" s="18">
        <v>0</v>
      </c>
      <c r="D9" s="19">
        <f t="shared" si="0"/>
        <v>0</v>
      </c>
      <c r="F9" s="180" t="s">
        <v>126</v>
      </c>
      <c r="G9" s="180"/>
      <c r="H9" s="17" t="s">
        <v>127</v>
      </c>
    </row>
    <row r="10" spans="1:13" x14ac:dyDescent="0.25">
      <c r="A10" s="13" t="s">
        <v>36</v>
      </c>
      <c r="B10" s="17">
        <f>C5</f>
        <v>5</v>
      </c>
      <c r="C10" s="18">
        <v>0</v>
      </c>
      <c r="D10" s="19">
        <f t="shared" si="0"/>
        <v>0</v>
      </c>
      <c r="F10" s="180" t="s">
        <v>128</v>
      </c>
      <c r="G10" s="180"/>
      <c r="H10" s="17" t="s">
        <v>129</v>
      </c>
    </row>
    <row r="11" spans="1:13" x14ac:dyDescent="0.25">
      <c r="A11" s="22" t="s">
        <v>109</v>
      </c>
      <c r="B11" s="17">
        <f>C5</f>
        <v>5</v>
      </c>
      <c r="C11" s="18">
        <v>0</v>
      </c>
      <c r="D11" s="19">
        <f t="shared" si="0"/>
        <v>0</v>
      </c>
      <c r="F11" s="180" t="s">
        <v>130</v>
      </c>
      <c r="G11" s="180"/>
      <c r="H11" s="17" t="s">
        <v>131</v>
      </c>
    </row>
    <row r="12" spans="1:13" x14ac:dyDescent="0.25">
      <c r="A12" s="13" t="s">
        <v>37</v>
      </c>
      <c r="B12" s="17">
        <f>C5</f>
        <v>5</v>
      </c>
      <c r="C12" s="18">
        <v>0</v>
      </c>
      <c r="D12" s="19">
        <f t="shared" si="0"/>
        <v>0</v>
      </c>
      <c r="F12" s="180" t="s">
        <v>132</v>
      </c>
      <c r="G12" s="180"/>
      <c r="H12" s="17" t="s">
        <v>133</v>
      </c>
    </row>
    <row r="13" spans="1:13" ht="31.5" customHeight="1" x14ac:dyDescent="0.25">
      <c r="F13" s="180" t="s">
        <v>134</v>
      </c>
      <c r="G13" s="180"/>
      <c r="H13" s="17" t="s">
        <v>135</v>
      </c>
    </row>
    <row r="14" spans="1:13" hidden="1" x14ac:dyDescent="0.25">
      <c r="A14" s="12"/>
      <c r="B14" s="12" t="s">
        <v>110</v>
      </c>
      <c r="C14" s="12" t="s">
        <v>114</v>
      </c>
      <c r="G14" s="12" t="s">
        <v>105</v>
      </c>
      <c r="H14" s="12" t="s">
        <v>107</v>
      </c>
      <c r="I14" s="12" t="s">
        <v>108</v>
      </c>
      <c r="J14" s="12" t="s">
        <v>33</v>
      </c>
      <c r="K14" s="12" t="s">
        <v>36</v>
      </c>
      <c r="L14" s="12" t="s">
        <v>109</v>
      </c>
      <c r="M14" s="12" t="s">
        <v>37</v>
      </c>
    </row>
    <row r="15" spans="1:13" hidden="1" x14ac:dyDescent="0.25">
      <c r="A15" s="12" t="s">
        <v>31</v>
      </c>
      <c r="B15" s="12">
        <f>G15</f>
        <v>10</v>
      </c>
      <c r="C15" s="12">
        <f>G16</f>
        <v>30</v>
      </c>
      <c r="E15" s="181" t="s">
        <v>110</v>
      </c>
      <c r="F15" s="181"/>
      <c r="G15" s="23">
        <f>C6</f>
        <v>10</v>
      </c>
      <c r="H15" s="23">
        <f>40/B7*C7</f>
        <v>2.5</v>
      </c>
      <c r="I15" s="23">
        <f>15/B8*C8</f>
        <v>0</v>
      </c>
      <c r="J15" s="23">
        <f>10/B9*C9</f>
        <v>0</v>
      </c>
      <c r="K15" s="23">
        <f>10/B10*C10</f>
        <v>0</v>
      </c>
      <c r="L15" s="23">
        <f>5/B11*C11</f>
        <v>0</v>
      </c>
      <c r="M15" s="23">
        <f>5/B12*C12</f>
        <v>0</v>
      </c>
    </row>
    <row r="16" spans="1:13" hidden="1" x14ac:dyDescent="0.25">
      <c r="A16" s="12" t="s">
        <v>32</v>
      </c>
      <c r="B16" s="12">
        <f>H15</f>
        <v>2.5</v>
      </c>
      <c r="C16" s="12">
        <f>H16</f>
        <v>1.875</v>
      </c>
      <c r="E16" s="181" t="s">
        <v>112</v>
      </c>
      <c r="F16" s="181"/>
      <c r="G16" s="12">
        <f>G15+20</f>
        <v>30</v>
      </c>
      <c r="H16" s="12">
        <f>30/B7*C7</f>
        <v>1.875</v>
      </c>
      <c r="I16" s="12">
        <f>15/B8*C8</f>
        <v>0</v>
      </c>
      <c r="J16" s="12">
        <f>10/B9*C9</f>
        <v>0</v>
      </c>
      <c r="K16" s="12">
        <f>5/B10*C10</f>
        <v>0</v>
      </c>
      <c r="L16" s="12">
        <f>5/B11*C11</f>
        <v>0</v>
      </c>
      <c r="M16" s="12">
        <f>5/B12*C12</f>
        <v>0</v>
      </c>
    </row>
    <row r="17" spans="1:8" hidden="1" x14ac:dyDescent="0.25">
      <c r="A17" s="12" t="s">
        <v>108</v>
      </c>
      <c r="B17" s="12">
        <f>I15</f>
        <v>0</v>
      </c>
      <c r="C17" s="12">
        <f>I16</f>
        <v>0</v>
      </c>
    </row>
    <row r="18" spans="1:8" ht="29.25" hidden="1" customHeight="1" x14ac:dyDescent="0.25">
      <c r="A18" s="12" t="s">
        <v>33</v>
      </c>
      <c r="B18" s="12">
        <f>J15</f>
        <v>0</v>
      </c>
      <c r="C18" s="12">
        <f>J16</f>
        <v>0</v>
      </c>
    </row>
    <row r="19" spans="1:8" hidden="1" x14ac:dyDescent="0.25">
      <c r="A19" s="12" t="s">
        <v>36</v>
      </c>
      <c r="B19" s="12">
        <f>K15</f>
        <v>0</v>
      </c>
      <c r="C19" s="12">
        <f>K16</f>
        <v>0</v>
      </c>
    </row>
    <row r="20" spans="1:8" hidden="1" x14ac:dyDescent="0.25">
      <c r="A20" s="24" t="s">
        <v>109</v>
      </c>
      <c r="B20" s="12">
        <f>L15</f>
        <v>0</v>
      </c>
      <c r="C20" s="12">
        <f>L16</f>
        <v>0</v>
      </c>
    </row>
    <row r="21" spans="1:8" hidden="1" x14ac:dyDescent="0.25">
      <c r="A21" s="12" t="s">
        <v>37</v>
      </c>
      <c r="B21" s="12">
        <f>M15</f>
        <v>0</v>
      </c>
      <c r="C21" s="12">
        <f>M16</f>
        <v>0</v>
      </c>
    </row>
    <row r="22" spans="1:8" x14ac:dyDescent="0.25">
      <c r="A22" s="12" t="s">
        <v>115</v>
      </c>
      <c r="B22" s="25">
        <f>(B15+B16+B17+B18+B19+B20+B21)/100</f>
        <v>0.125</v>
      </c>
      <c r="C22" s="25">
        <f>(C15+C16+C17+C18+C19+C20+C21)/100</f>
        <v>0.31874999999999998</v>
      </c>
      <c r="F22" s="180" t="s">
        <v>136</v>
      </c>
      <c r="G22" s="180"/>
      <c r="H22" s="17" t="s">
        <v>127</v>
      </c>
    </row>
    <row r="23" spans="1:8" x14ac:dyDescent="0.25">
      <c r="F23" s="180" t="s">
        <v>137</v>
      </c>
      <c r="G23" s="180"/>
      <c r="H23" s="17" t="s">
        <v>138</v>
      </c>
    </row>
    <row r="24" spans="1:8" x14ac:dyDescent="0.25">
      <c r="A24" s="13" t="s">
        <v>139</v>
      </c>
      <c r="B24" s="26">
        <v>0.01</v>
      </c>
      <c r="C24" s="26">
        <v>0.02</v>
      </c>
      <c r="F24" s="180" t="s">
        <v>140</v>
      </c>
      <c r="G24" s="180"/>
      <c r="H24" s="17" t="s">
        <v>141</v>
      </c>
    </row>
    <row r="25" spans="1:8" x14ac:dyDescent="0.25">
      <c r="A25" s="13" t="s">
        <v>142</v>
      </c>
      <c r="B25" s="26">
        <v>0.01</v>
      </c>
      <c r="C25" s="26">
        <v>0.03</v>
      </c>
    </row>
    <row r="26" spans="1:8" x14ac:dyDescent="0.25">
      <c r="A26" s="13" t="s">
        <v>143</v>
      </c>
      <c r="B26" s="26">
        <v>0.03</v>
      </c>
      <c r="C26" s="26">
        <v>0.08</v>
      </c>
    </row>
    <row r="27" spans="1:8" x14ac:dyDescent="0.25">
      <c r="A27" s="13" t="s">
        <v>144</v>
      </c>
      <c r="B27" s="26">
        <v>0.05</v>
      </c>
      <c r="C27" s="26">
        <v>0.15</v>
      </c>
    </row>
    <row r="28" spans="1:8" x14ac:dyDescent="0.25">
      <c r="A28" s="13" t="s">
        <v>145</v>
      </c>
      <c r="B28" s="26">
        <v>7.0000000000000007E-2</v>
      </c>
      <c r="C28" s="26">
        <v>0.2</v>
      </c>
    </row>
    <row r="29" spans="1:8" x14ac:dyDescent="0.25">
      <c r="A29" s="13" t="s">
        <v>146</v>
      </c>
      <c r="B29" s="26">
        <v>0.1</v>
      </c>
      <c r="C29" s="26">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O5" sqref="O5"/>
    </sheetView>
  </sheetViews>
  <sheetFormatPr defaultRowHeight="15" x14ac:dyDescent="0.25"/>
  <sheetData>
    <row r="2" spans="2:13" x14ac:dyDescent="0.25">
      <c r="C2" s="8" t="s">
        <v>91</v>
      </c>
      <c r="D2" s="184"/>
      <c r="E2" s="184"/>
    </row>
    <row r="3" spans="2:13" x14ac:dyDescent="0.25">
      <c r="E3" s="7"/>
      <c r="F3" s="7"/>
      <c r="G3" s="7"/>
      <c r="H3" s="7"/>
      <c r="I3" s="7"/>
      <c r="J3" s="7"/>
    </row>
    <row r="4" spans="2:13" x14ac:dyDescent="0.25">
      <c r="B4" s="8" t="s">
        <v>92</v>
      </c>
      <c r="C4" s="6" t="s">
        <v>72</v>
      </c>
      <c r="D4" s="185" t="s">
        <v>73</v>
      </c>
      <c r="E4" s="185"/>
      <c r="F4" s="185"/>
      <c r="G4" s="9"/>
      <c r="H4" s="185" t="s">
        <v>74</v>
      </c>
      <c r="I4" s="185"/>
      <c r="J4" s="185"/>
      <c r="K4" s="185" t="s">
        <v>75</v>
      </c>
      <c r="L4" s="185"/>
      <c r="M4" s="185"/>
    </row>
    <row r="5" spans="2:13" x14ac:dyDescent="0.25">
      <c r="B5" s="8">
        <v>1</v>
      </c>
      <c r="C5" s="6"/>
      <c r="D5" s="6" t="s">
        <v>76</v>
      </c>
      <c r="E5" s="6" t="s">
        <v>77</v>
      </c>
      <c r="F5" s="6" t="s">
        <v>78</v>
      </c>
      <c r="G5" s="6"/>
      <c r="H5" s="6" t="s">
        <v>76</v>
      </c>
      <c r="I5" s="6" t="s">
        <v>77</v>
      </c>
      <c r="J5" s="6" t="s">
        <v>78</v>
      </c>
      <c r="K5" s="6" t="s">
        <v>76</v>
      </c>
      <c r="L5" s="6" t="s">
        <v>77</v>
      </c>
      <c r="M5" s="6" t="s">
        <v>78</v>
      </c>
    </row>
    <row r="6" spans="2:13" x14ac:dyDescent="0.25">
      <c r="C6" s="5" t="s">
        <v>79</v>
      </c>
      <c r="D6" s="5"/>
      <c r="E6" s="5"/>
      <c r="F6" s="5">
        <f>D6*E6</f>
        <v>0</v>
      </c>
      <c r="G6" s="5" t="s">
        <v>93</v>
      </c>
      <c r="H6" s="5"/>
      <c r="I6" s="5"/>
      <c r="J6" s="5">
        <f>H6*I6</f>
        <v>0</v>
      </c>
      <c r="K6" s="5"/>
      <c r="L6" s="5"/>
      <c r="M6" s="5">
        <f>K6*L6</f>
        <v>0</v>
      </c>
    </row>
    <row r="7" spans="2:13" x14ac:dyDescent="0.25">
      <c r="C7" s="5"/>
      <c r="D7" s="5"/>
      <c r="E7" s="5"/>
      <c r="F7" s="5">
        <f t="shared" ref="F7:F33" si="0">D7*E7</f>
        <v>0</v>
      </c>
      <c r="G7" s="5" t="s">
        <v>94</v>
      </c>
      <c r="H7" s="5"/>
      <c r="I7" s="5"/>
      <c r="J7" s="5">
        <f t="shared" ref="J7:J29" si="1">H7*I7</f>
        <v>0</v>
      </c>
      <c r="K7" s="5"/>
      <c r="L7" s="5"/>
      <c r="M7" s="5">
        <f t="shared" ref="M7:M29" si="2">K7*L7</f>
        <v>0</v>
      </c>
    </row>
    <row r="8" spans="2:13" x14ac:dyDescent="0.25">
      <c r="C8" s="5"/>
      <c r="D8" s="5"/>
      <c r="E8" s="5"/>
      <c r="F8" s="5">
        <f t="shared" si="0"/>
        <v>0</v>
      </c>
      <c r="G8" s="5"/>
      <c r="H8" s="5"/>
      <c r="I8" s="5"/>
      <c r="J8" s="5">
        <f t="shared" si="1"/>
        <v>0</v>
      </c>
      <c r="K8" s="5"/>
      <c r="L8" s="5"/>
      <c r="M8" s="5">
        <f t="shared" si="2"/>
        <v>0</v>
      </c>
    </row>
    <row r="9" spans="2:13" x14ac:dyDescent="0.25">
      <c r="C9" s="5" t="s">
        <v>82</v>
      </c>
      <c r="D9" s="5"/>
      <c r="E9" s="5"/>
      <c r="F9" s="5">
        <f t="shared" si="0"/>
        <v>0</v>
      </c>
      <c r="G9" s="5" t="s">
        <v>93</v>
      </c>
      <c r="H9" s="5"/>
      <c r="I9" s="5"/>
      <c r="J9" s="5">
        <f t="shared" si="1"/>
        <v>0</v>
      </c>
      <c r="K9" s="5"/>
      <c r="L9" s="5"/>
      <c r="M9" s="5">
        <f t="shared" si="2"/>
        <v>0</v>
      </c>
    </row>
    <row r="10" spans="2:13" x14ac:dyDescent="0.25">
      <c r="C10" s="5"/>
      <c r="D10" s="5"/>
      <c r="E10" s="5"/>
      <c r="F10" s="5">
        <f t="shared" si="0"/>
        <v>0</v>
      </c>
      <c r="G10" s="5" t="s">
        <v>94</v>
      </c>
      <c r="H10" s="5"/>
      <c r="I10" s="5"/>
      <c r="J10" s="5">
        <f t="shared" si="1"/>
        <v>0</v>
      </c>
      <c r="K10" s="5"/>
      <c r="L10" s="5"/>
      <c r="M10" s="5">
        <f t="shared" si="2"/>
        <v>0</v>
      </c>
    </row>
    <row r="11" spans="2:13" x14ac:dyDescent="0.25">
      <c r="C11" s="5"/>
      <c r="D11" s="5"/>
      <c r="E11" s="5"/>
      <c r="F11" s="5">
        <f t="shared" si="0"/>
        <v>0</v>
      </c>
      <c r="G11" s="5"/>
      <c r="H11" s="5"/>
      <c r="I11" s="5"/>
      <c r="J11" s="5">
        <f t="shared" si="1"/>
        <v>0</v>
      </c>
      <c r="K11" s="5"/>
      <c r="L11" s="5"/>
      <c r="M11" s="5">
        <f t="shared" si="2"/>
        <v>0</v>
      </c>
    </row>
    <row r="12" spans="2:13" x14ac:dyDescent="0.25">
      <c r="C12" s="5"/>
      <c r="D12" s="5"/>
      <c r="E12" s="5"/>
      <c r="F12" s="5">
        <f t="shared" si="0"/>
        <v>0</v>
      </c>
      <c r="G12" s="5"/>
      <c r="H12" s="5"/>
      <c r="I12" s="5"/>
      <c r="J12" s="5">
        <f t="shared" si="1"/>
        <v>0</v>
      </c>
      <c r="K12" s="5"/>
      <c r="L12" s="5"/>
      <c r="M12" s="5">
        <f t="shared" si="2"/>
        <v>0</v>
      </c>
    </row>
    <row r="13" spans="2:13" x14ac:dyDescent="0.25">
      <c r="C13" s="5" t="s">
        <v>80</v>
      </c>
      <c r="D13" s="5"/>
      <c r="E13" s="5"/>
      <c r="F13" s="5">
        <f t="shared" si="0"/>
        <v>0</v>
      </c>
      <c r="G13" s="5" t="s">
        <v>93</v>
      </c>
      <c r="H13" s="5"/>
      <c r="I13" s="5"/>
      <c r="J13" s="5">
        <f t="shared" si="1"/>
        <v>0</v>
      </c>
      <c r="K13" s="5"/>
      <c r="L13" s="5"/>
      <c r="M13" s="5">
        <f t="shared" si="2"/>
        <v>0</v>
      </c>
    </row>
    <row r="14" spans="2:13" x14ac:dyDescent="0.25">
      <c r="C14" s="5"/>
      <c r="D14" s="5"/>
      <c r="E14" s="5"/>
      <c r="F14" s="5">
        <f t="shared" si="0"/>
        <v>0</v>
      </c>
      <c r="G14" s="5" t="s">
        <v>94</v>
      </c>
      <c r="H14" s="5"/>
      <c r="I14" s="5"/>
      <c r="J14" s="5">
        <f t="shared" si="1"/>
        <v>0</v>
      </c>
      <c r="K14" s="5"/>
      <c r="L14" s="5"/>
      <c r="M14" s="5">
        <f t="shared" si="2"/>
        <v>0</v>
      </c>
    </row>
    <row r="15" spans="2:13" x14ac:dyDescent="0.25">
      <c r="C15" s="5"/>
      <c r="D15" s="5"/>
      <c r="E15" s="5"/>
      <c r="F15" s="5">
        <f t="shared" si="0"/>
        <v>0</v>
      </c>
      <c r="G15" s="5"/>
      <c r="H15" s="5"/>
      <c r="I15" s="5"/>
      <c r="J15" s="5">
        <f t="shared" si="1"/>
        <v>0</v>
      </c>
      <c r="K15" s="5"/>
      <c r="L15" s="5"/>
      <c r="M15" s="5">
        <f t="shared" si="2"/>
        <v>0</v>
      </c>
    </row>
    <row r="16" spans="2:13" x14ac:dyDescent="0.25">
      <c r="C16" s="5"/>
      <c r="D16" s="5"/>
      <c r="E16" s="5"/>
      <c r="F16" s="5">
        <f t="shared" si="0"/>
        <v>0</v>
      </c>
      <c r="G16" s="5"/>
      <c r="H16" s="5"/>
      <c r="I16" s="5"/>
      <c r="J16" s="5">
        <f t="shared" si="1"/>
        <v>0</v>
      </c>
      <c r="K16" s="5"/>
      <c r="L16" s="5"/>
      <c r="M16" s="5">
        <f t="shared" si="2"/>
        <v>0</v>
      </c>
    </row>
    <row r="17" spans="3:13" x14ac:dyDescent="0.25">
      <c r="C17" s="5" t="s">
        <v>81</v>
      </c>
      <c r="D17" s="5"/>
      <c r="E17" s="5"/>
      <c r="F17" s="5">
        <f t="shared" si="0"/>
        <v>0</v>
      </c>
      <c r="G17" s="5" t="s">
        <v>93</v>
      </c>
      <c r="H17" s="5"/>
      <c r="I17" s="5"/>
      <c r="J17" s="5">
        <f t="shared" si="1"/>
        <v>0</v>
      </c>
      <c r="K17" s="5"/>
      <c r="L17" s="5"/>
      <c r="M17" s="5">
        <f t="shared" si="2"/>
        <v>0</v>
      </c>
    </row>
    <row r="18" spans="3:13" x14ac:dyDescent="0.25">
      <c r="C18" s="5"/>
      <c r="D18" s="5"/>
      <c r="E18" s="5"/>
      <c r="F18" s="5">
        <f t="shared" si="0"/>
        <v>0</v>
      </c>
      <c r="G18" s="5" t="s">
        <v>94</v>
      </c>
      <c r="H18" s="5"/>
      <c r="I18" s="5"/>
      <c r="J18" s="5">
        <f t="shared" si="1"/>
        <v>0</v>
      </c>
      <c r="K18" s="5"/>
      <c r="L18" s="5"/>
      <c r="M18" s="5">
        <f t="shared" si="2"/>
        <v>0</v>
      </c>
    </row>
    <row r="19" spans="3:13" x14ac:dyDescent="0.25">
      <c r="C19" s="5"/>
      <c r="D19" s="5"/>
      <c r="E19" s="5"/>
      <c r="F19" s="5">
        <f t="shared" si="0"/>
        <v>0</v>
      </c>
      <c r="G19" s="5"/>
      <c r="H19" s="5"/>
      <c r="I19" s="5"/>
      <c r="J19" s="5">
        <f t="shared" si="1"/>
        <v>0</v>
      </c>
      <c r="K19" s="5"/>
      <c r="L19" s="5"/>
      <c r="M19" s="5">
        <f t="shared" si="2"/>
        <v>0</v>
      </c>
    </row>
    <row r="20" spans="3:13" x14ac:dyDescent="0.25">
      <c r="C20" s="5" t="s">
        <v>81</v>
      </c>
      <c r="D20" s="5"/>
      <c r="E20" s="5"/>
      <c r="F20" s="5">
        <f t="shared" si="0"/>
        <v>0</v>
      </c>
      <c r="G20" s="5" t="s">
        <v>93</v>
      </c>
      <c r="H20" s="5"/>
      <c r="I20" s="5"/>
      <c r="J20" s="5">
        <f t="shared" si="1"/>
        <v>0</v>
      </c>
      <c r="K20" s="5"/>
      <c r="L20" s="5"/>
      <c r="M20" s="5">
        <f t="shared" si="2"/>
        <v>0</v>
      </c>
    </row>
    <row r="21" spans="3:13" x14ac:dyDescent="0.25">
      <c r="C21" s="5"/>
      <c r="D21" s="5"/>
      <c r="E21" s="5"/>
      <c r="F21" s="5">
        <f t="shared" si="0"/>
        <v>0</v>
      </c>
      <c r="G21" s="5" t="s">
        <v>94</v>
      </c>
      <c r="H21" s="5"/>
      <c r="I21" s="5"/>
      <c r="J21" s="5">
        <f t="shared" si="1"/>
        <v>0</v>
      </c>
      <c r="K21" s="5"/>
      <c r="L21" s="5"/>
      <c r="M21" s="5">
        <f t="shared" si="2"/>
        <v>0</v>
      </c>
    </row>
    <row r="22" spans="3:13" x14ac:dyDescent="0.25">
      <c r="C22" s="5"/>
      <c r="D22" s="5"/>
      <c r="E22" s="5"/>
      <c r="F22" s="5">
        <f t="shared" si="0"/>
        <v>0</v>
      </c>
      <c r="G22" s="5"/>
      <c r="H22" s="5"/>
      <c r="I22" s="5"/>
      <c r="J22" s="5">
        <f t="shared" si="1"/>
        <v>0</v>
      </c>
      <c r="K22" s="5"/>
      <c r="L22" s="5"/>
      <c r="M22" s="5">
        <f t="shared" si="2"/>
        <v>0</v>
      </c>
    </row>
    <row r="23" spans="3:13" x14ac:dyDescent="0.25">
      <c r="C23" s="5" t="s">
        <v>87</v>
      </c>
      <c r="D23" s="5"/>
      <c r="E23" s="5"/>
      <c r="F23" s="5">
        <f t="shared" si="0"/>
        <v>0</v>
      </c>
      <c r="G23" s="5" t="s">
        <v>95</v>
      </c>
      <c r="H23" s="5"/>
      <c r="I23" s="5"/>
      <c r="J23" s="5">
        <f t="shared" si="1"/>
        <v>0</v>
      </c>
      <c r="K23" s="5"/>
      <c r="L23" s="5"/>
      <c r="M23" s="5">
        <f t="shared" si="2"/>
        <v>0</v>
      </c>
    </row>
    <row r="24" spans="3:13" x14ac:dyDescent="0.25">
      <c r="C24" s="5" t="s">
        <v>88</v>
      </c>
      <c r="D24" s="5"/>
      <c r="E24" s="5"/>
      <c r="F24" s="5">
        <f t="shared" si="0"/>
        <v>0</v>
      </c>
      <c r="G24" s="5" t="s">
        <v>95</v>
      </c>
      <c r="H24" s="5"/>
      <c r="I24" s="5"/>
      <c r="J24" s="5">
        <f t="shared" si="1"/>
        <v>0</v>
      </c>
      <c r="K24" s="5"/>
      <c r="L24" s="5"/>
      <c r="M24" s="5">
        <f t="shared" si="2"/>
        <v>0</v>
      </c>
    </row>
    <row r="25" spans="3:13" x14ac:dyDescent="0.25">
      <c r="C25" s="5" t="s">
        <v>89</v>
      </c>
      <c r="D25" s="5"/>
      <c r="E25" s="5"/>
      <c r="F25" s="5">
        <f t="shared" si="0"/>
        <v>0</v>
      </c>
      <c r="G25" s="5" t="s">
        <v>95</v>
      </c>
      <c r="H25" s="5"/>
      <c r="I25" s="5"/>
      <c r="J25" s="5">
        <f t="shared" si="1"/>
        <v>0</v>
      </c>
      <c r="K25" s="5"/>
      <c r="L25" s="5"/>
      <c r="M25" s="5">
        <f t="shared" si="2"/>
        <v>0</v>
      </c>
    </row>
    <row r="26" spans="3:13" x14ac:dyDescent="0.25">
      <c r="C26" s="5"/>
      <c r="D26" s="5"/>
      <c r="E26" s="5"/>
      <c r="F26" s="5">
        <f t="shared" si="0"/>
        <v>0</v>
      </c>
      <c r="G26" s="5"/>
      <c r="H26" s="5"/>
      <c r="I26" s="5"/>
      <c r="J26" s="5">
        <f t="shared" si="1"/>
        <v>0</v>
      </c>
      <c r="K26" s="5"/>
      <c r="L26" s="5"/>
      <c r="M26" s="5">
        <f t="shared" si="2"/>
        <v>0</v>
      </c>
    </row>
    <row r="27" spans="3:13" x14ac:dyDescent="0.25">
      <c r="C27" s="5" t="s">
        <v>83</v>
      </c>
      <c r="D27" s="5"/>
      <c r="E27" s="5"/>
      <c r="F27" s="5">
        <f t="shared" si="0"/>
        <v>0</v>
      </c>
      <c r="G27" s="5"/>
      <c r="H27" s="5"/>
      <c r="I27" s="5"/>
      <c r="J27" s="5">
        <f t="shared" si="1"/>
        <v>0</v>
      </c>
      <c r="K27" s="5"/>
      <c r="L27" s="5"/>
      <c r="M27" s="5">
        <f t="shared" si="2"/>
        <v>0</v>
      </c>
    </row>
    <row r="28" spans="3:13" x14ac:dyDescent="0.25">
      <c r="C28" s="5" t="s">
        <v>84</v>
      </c>
      <c r="D28" s="5"/>
      <c r="E28" s="5"/>
      <c r="F28" s="5">
        <f t="shared" si="0"/>
        <v>0</v>
      </c>
      <c r="G28" s="5"/>
      <c r="H28" s="5"/>
      <c r="I28" s="5"/>
      <c r="J28" s="5">
        <f t="shared" si="1"/>
        <v>0</v>
      </c>
      <c r="K28" s="5"/>
      <c r="L28" s="5"/>
      <c r="M28" s="5">
        <f t="shared" si="2"/>
        <v>0</v>
      </c>
    </row>
    <row r="29" spans="3:13" x14ac:dyDescent="0.25">
      <c r="C29" s="5" t="s">
        <v>85</v>
      </c>
      <c r="D29" s="5"/>
      <c r="E29" s="5"/>
      <c r="F29" s="5">
        <f t="shared" si="0"/>
        <v>0</v>
      </c>
      <c r="G29" s="5"/>
      <c r="H29" s="5"/>
      <c r="I29" s="5"/>
      <c r="J29" s="5">
        <f t="shared" si="1"/>
        <v>0</v>
      </c>
      <c r="K29" s="5"/>
      <c r="L29" s="5"/>
      <c r="M29" s="5">
        <f t="shared" si="2"/>
        <v>0</v>
      </c>
    </row>
    <row r="30" spans="3:13" x14ac:dyDescent="0.25">
      <c r="C30" s="5" t="s">
        <v>86</v>
      </c>
      <c r="D30" s="5"/>
      <c r="E30" s="5"/>
      <c r="F30" s="5">
        <f t="shared" si="0"/>
        <v>0</v>
      </c>
      <c r="G30" s="5"/>
      <c r="H30" s="5"/>
      <c r="I30" s="5"/>
      <c r="J30" s="5">
        <f>H30*I30</f>
        <v>0</v>
      </c>
      <c r="K30" s="5"/>
      <c r="L30" s="5"/>
      <c r="M30" s="5">
        <f>K30*L30</f>
        <v>0</v>
      </c>
    </row>
    <row r="31" spans="3:13" x14ac:dyDescent="0.25">
      <c r="C31" s="5"/>
      <c r="D31" s="5"/>
      <c r="E31" s="5"/>
      <c r="F31" s="5">
        <f t="shared" si="0"/>
        <v>0</v>
      </c>
      <c r="G31" s="5"/>
      <c r="H31" s="5"/>
      <c r="I31" s="5"/>
      <c r="J31" s="5">
        <f>H31*I31</f>
        <v>0</v>
      </c>
      <c r="K31" s="5"/>
      <c r="L31" s="5"/>
      <c r="M31" s="5">
        <f>K31*L31</f>
        <v>0</v>
      </c>
    </row>
    <row r="32" spans="3:13" x14ac:dyDescent="0.25">
      <c r="C32" s="5"/>
      <c r="D32" s="5"/>
      <c r="E32" s="5"/>
      <c r="F32" s="5">
        <f t="shared" si="0"/>
        <v>0</v>
      </c>
      <c r="G32" s="5"/>
      <c r="H32" s="5"/>
      <c r="I32" s="5"/>
      <c r="J32" s="5">
        <f>H32*I32</f>
        <v>0</v>
      </c>
      <c r="K32" s="5"/>
      <c r="L32" s="5"/>
      <c r="M32" s="5">
        <f>K32*L32</f>
        <v>0</v>
      </c>
    </row>
    <row r="33" spans="3:13" x14ac:dyDescent="0.25">
      <c r="C33" s="5"/>
      <c r="D33" s="5"/>
      <c r="E33" s="5"/>
      <c r="F33" s="5">
        <f t="shared" si="0"/>
        <v>0</v>
      </c>
      <c r="G33" s="5"/>
      <c r="H33" s="5"/>
      <c r="I33" s="5"/>
      <c r="J33" s="5">
        <f>H33*I33</f>
        <v>0</v>
      </c>
      <c r="K33" s="5"/>
      <c r="L33" s="5"/>
      <c r="M33" s="5">
        <f>K33*L33</f>
        <v>0</v>
      </c>
    </row>
    <row r="34" spans="3:13" x14ac:dyDescent="0.25">
      <c r="C34" s="5" t="s">
        <v>90</v>
      </c>
      <c r="D34" s="5"/>
      <c r="E34" s="5">
        <f>F34*10.764</f>
        <v>0</v>
      </c>
      <c r="F34" s="5">
        <f>SUM(F6:F33)</f>
        <v>0</v>
      </c>
      <c r="G34" s="5"/>
      <c r="H34" s="5"/>
      <c r="I34" s="5">
        <f>J34*10.764</f>
        <v>0</v>
      </c>
      <c r="J34" s="5">
        <f>SUM(J6:J33)</f>
        <v>0</v>
      </c>
      <c r="K34" s="5"/>
      <c r="L34" s="5">
        <f>M34*10.764</f>
        <v>0</v>
      </c>
      <c r="M34" s="5">
        <f>SUM(M6:M33)</f>
        <v>0</v>
      </c>
    </row>
  </sheetData>
  <mergeCells count="4">
    <mergeCell ref="D2:E2"/>
    <mergeCell ref="D4:F4"/>
    <mergeCell ref="H4:J4"/>
    <mergeCell ref="K4:M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5" x14ac:dyDescent="0.25"/>
  <sheetData>
    <row r="3" spans="2:13" x14ac:dyDescent="0.25">
      <c r="C3" s="8" t="s">
        <v>91</v>
      </c>
      <c r="D3" s="184"/>
      <c r="E3" s="184"/>
    </row>
    <row r="4" spans="2:13" x14ac:dyDescent="0.25">
      <c r="E4" s="7"/>
      <c r="F4" s="7"/>
      <c r="G4" s="7"/>
      <c r="H4" s="7"/>
      <c r="I4" s="7"/>
      <c r="J4" s="7"/>
    </row>
    <row r="5" spans="2:13" x14ac:dyDescent="0.25">
      <c r="B5" s="8" t="s">
        <v>92</v>
      </c>
      <c r="C5" s="6" t="s">
        <v>72</v>
      </c>
      <c r="D5" s="185" t="s">
        <v>73</v>
      </c>
      <c r="E5" s="185"/>
      <c r="F5" s="185"/>
      <c r="G5" s="9"/>
      <c r="H5" s="185" t="s">
        <v>74</v>
      </c>
      <c r="I5" s="185"/>
      <c r="J5" s="185"/>
      <c r="K5" s="185" t="s">
        <v>75</v>
      </c>
      <c r="L5" s="185"/>
      <c r="M5" s="185"/>
    </row>
    <row r="6" spans="2:13" x14ac:dyDescent="0.25">
      <c r="B6" s="8">
        <v>1</v>
      </c>
      <c r="C6" s="6"/>
      <c r="D6" s="6" t="s">
        <v>76</v>
      </c>
      <c r="E6" s="6" t="s">
        <v>77</v>
      </c>
      <c r="F6" s="6" t="s">
        <v>78</v>
      </c>
      <c r="G6" s="6"/>
      <c r="H6" s="6" t="s">
        <v>76</v>
      </c>
      <c r="I6" s="6" t="s">
        <v>77</v>
      </c>
      <c r="J6" s="6" t="s">
        <v>78</v>
      </c>
      <c r="K6" s="6" t="s">
        <v>76</v>
      </c>
      <c r="L6" s="6" t="s">
        <v>77</v>
      </c>
      <c r="M6" s="6" t="s">
        <v>78</v>
      </c>
    </row>
    <row r="7" spans="2:13" x14ac:dyDescent="0.25">
      <c r="C7" s="5" t="s">
        <v>79</v>
      </c>
      <c r="D7" s="5"/>
      <c r="E7" s="5"/>
      <c r="F7" s="5">
        <f>D7*E7</f>
        <v>0</v>
      </c>
      <c r="G7" s="5" t="s">
        <v>93</v>
      </c>
      <c r="H7" s="5"/>
      <c r="I7" s="5"/>
      <c r="J7" s="5">
        <f>H7*I7</f>
        <v>0</v>
      </c>
      <c r="K7" s="5"/>
      <c r="L7" s="5"/>
      <c r="M7" s="5">
        <f>K7*L7</f>
        <v>0</v>
      </c>
    </row>
    <row r="8" spans="2:13" x14ac:dyDescent="0.25">
      <c r="C8" s="5"/>
      <c r="D8" s="5"/>
      <c r="E8" s="5"/>
      <c r="F8" s="5">
        <f t="shared" ref="F8:F34" si="0">D8*E8</f>
        <v>0</v>
      </c>
      <c r="G8" s="5" t="s">
        <v>94</v>
      </c>
      <c r="H8" s="5"/>
      <c r="I8" s="5"/>
      <c r="J8" s="5">
        <f t="shared" ref="J8:J34" si="1">H8*I8</f>
        <v>0</v>
      </c>
      <c r="K8" s="5"/>
      <c r="L8" s="5"/>
      <c r="M8" s="5">
        <f t="shared" ref="M8:M34" si="2">K8*L8</f>
        <v>0</v>
      </c>
    </row>
    <row r="9" spans="2:13" x14ac:dyDescent="0.25">
      <c r="C9" s="5"/>
      <c r="D9" s="5"/>
      <c r="E9" s="5"/>
      <c r="F9" s="5">
        <f t="shared" si="0"/>
        <v>0</v>
      </c>
      <c r="G9" s="5"/>
      <c r="H9" s="5"/>
      <c r="I9" s="5"/>
      <c r="J9" s="5">
        <f t="shared" si="1"/>
        <v>0</v>
      </c>
      <c r="K9" s="5"/>
      <c r="L9" s="5"/>
      <c r="M9" s="5">
        <f t="shared" si="2"/>
        <v>0</v>
      </c>
    </row>
    <row r="10" spans="2:13" x14ac:dyDescent="0.25">
      <c r="C10" s="5" t="s">
        <v>82</v>
      </c>
      <c r="D10" s="5"/>
      <c r="E10" s="5"/>
      <c r="F10" s="5">
        <f t="shared" si="0"/>
        <v>0</v>
      </c>
      <c r="G10" s="5" t="s">
        <v>93</v>
      </c>
      <c r="H10" s="5"/>
      <c r="I10" s="5"/>
      <c r="J10" s="5">
        <f t="shared" si="1"/>
        <v>0</v>
      </c>
      <c r="K10" s="5"/>
      <c r="L10" s="5"/>
      <c r="M10" s="5">
        <f t="shared" si="2"/>
        <v>0</v>
      </c>
    </row>
    <row r="11" spans="2:13" x14ac:dyDescent="0.25">
      <c r="C11" s="5"/>
      <c r="D11" s="5"/>
      <c r="E11" s="5"/>
      <c r="F11" s="5">
        <f t="shared" si="0"/>
        <v>0</v>
      </c>
      <c r="G11" s="5" t="s">
        <v>94</v>
      </c>
      <c r="H11" s="5"/>
      <c r="I11" s="5"/>
      <c r="J11" s="5">
        <f t="shared" si="1"/>
        <v>0</v>
      </c>
      <c r="K11" s="5"/>
      <c r="L11" s="5"/>
      <c r="M11" s="5">
        <f t="shared" si="2"/>
        <v>0</v>
      </c>
    </row>
    <row r="12" spans="2:13" x14ac:dyDescent="0.25">
      <c r="C12" s="5"/>
      <c r="D12" s="5"/>
      <c r="E12" s="5"/>
      <c r="F12" s="5">
        <f t="shared" si="0"/>
        <v>0</v>
      </c>
      <c r="G12" s="5"/>
      <c r="H12" s="5"/>
      <c r="I12" s="5"/>
      <c r="J12" s="5">
        <f t="shared" si="1"/>
        <v>0</v>
      </c>
      <c r="K12" s="5"/>
      <c r="L12" s="5"/>
      <c r="M12" s="5">
        <f t="shared" si="2"/>
        <v>0</v>
      </c>
    </row>
    <row r="13" spans="2:13" x14ac:dyDescent="0.25">
      <c r="C13" s="5"/>
      <c r="D13" s="5"/>
      <c r="E13" s="5"/>
      <c r="F13" s="5">
        <f t="shared" si="0"/>
        <v>0</v>
      </c>
      <c r="G13" s="5"/>
      <c r="H13" s="5"/>
      <c r="I13" s="5"/>
      <c r="J13" s="5">
        <f t="shared" si="1"/>
        <v>0</v>
      </c>
      <c r="K13" s="5"/>
      <c r="L13" s="5"/>
      <c r="M13" s="5">
        <f t="shared" si="2"/>
        <v>0</v>
      </c>
    </row>
    <row r="14" spans="2:13" x14ac:dyDescent="0.25">
      <c r="C14" s="5" t="s">
        <v>80</v>
      </c>
      <c r="D14" s="5"/>
      <c r="E14" s="5"/>
      <c r="F14" s="5">
        <f t="shared" si="0"/>
        <v>0</v>
      </c>
      <c r="G14" s="5" t="s">
        <v>93</v>
      </c>
      <c r="H14" s="5"/>
      <c r="I14" s="5"/>
      <c r="J14" s="5">
        <f t="shared" si="1"/>
        <v>0</v>
      </c>
      <c r="K14" s="5"/>
      <c r="L14" s="5"/>
      <c r="M14" s="5">
        <f t="shared" si="2"/>
        <v>0</v>
      </c>
    </row>
    <row r="15" spans="2:13" x14ac:dyDescent="0.25">
      <c r="C15" s="5"/>
      <c r="D15" s="5"/>
      <c r="E15" s="5"/>
      <c r="F15" s="5">
        <f t="shared" si="0"/>
        <v>0</v>
      </c>
      <c r="G15" s="5" t="s">
        <v>94</v>
      </c>
      <c r="H15" s="5"/>
      <c r="I15" s="5"/>
      <c r="J15" s="5">
        <f t="shared" si="1"/>
        <v>0</v>
      </c>
      <c r="K15" s="5"/>
      <c r="L15" s="5"/>
      <c r="M15" s="5">
        <f t="shared" si="2"/>
        <v>0</v>
      </c>
    </row>
    <row r="16" spans="2:13" x14ac:dyDescent="0.25">
      <c r="C16" s="5"/>
      <c r="D16" s="5"/>
      <c r="E16" s="5"/>
      <c r="F16" s="5">
        <f t="shared" si="0"/>
        <v>0</v>
      </c>
      <c r="G16" s="5"/>
      <c r="H16" s="5"/>
      <c r="I16" s="5"/>
      <c r="J16" s="5">
        <f t="shared" si="1"/>
        <v>0</v>
      </c>
      <c r="K16" s="5"/>
      <c r="L16" s="5"/>
      <c r="M16" s="5">
        <f t="shared" si="2"/>
        <v>0</v>
      </c>
    </row>
    <row r="17" spans="3:13" x14ac:dyDescent="0.25">
      <c r="C17" s="5"/>
      <c r="D17" s="5"/>
      <c r="E17" s="5"/>
      <c r="F17" s="5">
        <f t="shared" si="0"/>
        <v>0</v>
      </c>
      <c r="G17" s="5"/>
      <c r="H17" s="5"/>
      <c r="I17" s="5"/>
      <c r="J17" s="5">
        <f t="shared" si="1"/>
        <v>0</v>
      </c>
      <c r="K17" s="5"/>
      <c r="L17" s="5"/>
      <c r="M17" s="5">
        <f t="shared" si="2"/>
        <v>0</v>
      </c>
    </row>
    <row r="18" spans="3:13" x14ac:dyDescent="0.25">
      <c r="C18" s="5" t="s">
        <v>81</v>
      </c>
      <c r="D18" s="5"/>
      <c r="E18" s="5"/>
      <c r="F18" s="5">
        <f t="shared" si="0"/>
        <v>0</v>
      </c>
      <c r="G18" s="5" t="s">
        <v>93</v>
      </c>
      <c r="H18" s="5"/>
      <c r="I18" s="5"/>
      <c r="J18" s="5">
        <f t="shared" si="1"/>
        <v>0</v>
      </c>
      <c r="K18" s="5"/>
      <c r="L18" s="5"/>
      <c r="M18" s="5">
        <f t="shared" si="2"/>
        <v>0</v>
      </c>
    </row>
    <row r="19" spans="3:13" x14ac:dyDescent="0.25">
      <c r="C19" s="5"/>
      <c r="D19" s="5"/>
      <c r="E19" s="5"/>
      <c r="F19" s="5">
        <f t="shared" si="0"/>
        <v>0</v>
      </c>
      <c r="G19" s="5" t="s">
        <v>94</v>
      </c>
      <c r="H19" s="5"/>
      <c r="I19" s="5"/>
      <c r="J19" s="5">
        <f t="shared" si="1"/>
        <v>0</v>
      </c>
      <c r="K19" s="5"/>
      <c r="L19" s="5"/>
      <c r="M19" s="5">
        <f t="shared" si="2"/>
        <v>0</v>
      </c>
    </row>
    <row r="20" spans="3:13" x14ac:dyDescent="0.25">
      <c r="C20" s="5"/>
      <c r="D20" s="5"/>
      <c r="E20" s="5"/>
      <c r="F20" s="5">
        <f t="shared" si="0"/>
        <v>0</v>
      </c>
      <c r="G20" s="5"/>
      <c r="H20" s="5"/>
      <c r="I20" s="5"/>
      <c r="J20" s="5">
        <f t="shared" si="1"/>
        <v>0</v>
      </c>
      <c r="K20" s="5"/>
      <c r="L20" s="5"/>
      <c r="M20" s="5">
        <f t="shared" si="2"/>
        <v>0</v>
      </c>
    </row>
    <row r="21" spans="3:13" x14ac:dyDescent="0.25">
      <c r="C21" s="5" t="s">
        <v>81</v>
      </c>
      <c r="D21" s="5"/>
      <c r="E21" s="5"/>
      <c r="F21" s="5">
        <f t="shared" si="0"/>
        <v>0</v>
      </c>
      <c r="G21" s="5" t="s">
        <v>93</v>
      </c>
      <c r="H21" s="5"/>
      <c r="I21" s="5"/>
      <c r="J21" s="5">
        <f t="shared" si="1"/>
        <v>0</v>
      </c>
      <c r="K21" s="5"/>
      <c r="L21" s="5"/>
      <c r="M21" s="5">
        <f t="shared" si="2"/>
        <v>0</v>
      </c>
    </row>
    <row r="22" spans="3:13" x14ac:dyDescent="0.25">
      <c r="C22" s="5"/>
      <c r="D22" s="5"/>
      <c r="E22" s="5"/>
      <c r="F22" s="5">
        <f t="shared" si="0"/>
        <v>0</v>
      </c>
      <c r="G22" s="5" t="s">
        <v>94</v>
      </c>
      <c r="H22" s="5"/>
      <c r="I22" s="5"/>
      <c r="J22" s="5">
        <f t="shared" si="1"/>
        <v>0</v>
      </c>
      <c r="K22" s="5"/>
      <c r="L22" s="5"/>
      <c r="M22" s="5">
        <f t="shared" si="2"/>
        <v>0</v>
      </c>
    </row>
    <row r="23" spans="3:13" x14ac:dyDescent="0.25">
      <c r="C23" s="5"/>
      <c r="D23" s="5"/>
      <c r="E23" s="5"/>
      <c r="F23" s="5">
        <f t="shared" si="0"/>
        <v>0</v>
      </c>
      <c r="G23" s="5"/>
      <c r="H23" s="5"/>
      <c r="I23" s="5"/>
      <c r="J23" s="5">
        <f t="shared" si="1"/>
        <v>0</v>
      </c>
      <c r="K23" s="5"/>
      <c r="L23" s="5"/>
      <c r="M23" s="5">
        <f t="shared" si="2"/>
        <v>0</v>
      </c>
    </row>
    <row r="24" spans="3:13" x14ac:dyDescent="0.25">
      <c r="C24" s="5" t="s">
        <v>87</v>
      </c>
      <c r="D24" s="5"/>
      <c r="E24" s="5"/>
      <c r="F24" s="5">
        <f t="shared" si="0"/>
        <v>0</v>
      </c>
      <c r="G24" s="5" t="s">
        <v>95</v>
      </c>
      <c r="H24" s="5"/>
      <c r="I24" s="5"/>
      <c r="J24" s="5">
        <f t="shared" si="1"/>
        <v>0</v>
      </c>
      <c r="K24" s="5"/>
      <c r="L24" s="5"/>
      <c r="M24" s="5">
        <f t="shared" si="2"/>
        <v>0</v>
      </c>
    </row>
    <row r="25" spans="3:13" x14ac:dyDescent="0.25">
      <c r="C25" s="5" t="s">
        <v>88</v>
      </c>
      <c r="D25" s="5"/>
      <c r="E25" s="5"/>
      <c r="F25" s="5">
        <f t="shared" si="0"/>
        <v>0</v>
      </c>
      <c r="G25" s="5" t="s">
        <v>95</v>
      </c>
      <c r="H25" s="5"/>
      <c r="I25" s="5"/>
      <c r="J25" s="5">
        <f t="shared" si="1"/>
        <v>0</v>
      </c>
      <c r="K25" s="5"/>
      <c r="L25" s="5"/>
      <c r="M25" s="5">
        <f t="shared" si="2"/>
        <v>0</v>
      </c>
    </row>
    <row r="26" spans="3:13" x14ac:dyDescent="0.25">
      <c r="C26" s="5" t="s">
        <v>89</v>
      </c>
      <c r="D26" s="5"/>
      <c r="E26" s="5"/>
      <c r="F26" s="5">
        <f t="shared" si="0"/>
        <v>0</v>
      </c>
      <c r="G26" s="5" t="s">
        <v>95</v>
      </c>
      <c r="H26" s="5"/>
      <c r="I26" s="5"/>
      <c r="J26" s="5">
        <f t="shared" si="1"/>
        <v>0</v>
      </c>
      <c r="K26" s="5"/>
      <c r="L26" s="5"/>
      <c r="M26" s="5">
        <f t="shared" si="2"/>
        <v>0</v>
      </c>
    </row>
    <row r="27" spans="3:13" x14ac:dyDescent="0.25">
      <c r="C27" s="5"/>
      <c r="D27" s="5"/>
      <c r="E27" s="5"/>
      <c r="F27" s="5">
        <f t="shared" si="0"/>
        <v>0</v>
      </c>
      <c r="G27" s="5"/>
      <c r="H27" s="5"/>
      <c r="I27" s="5"/>
      <c r="J27" s="5">
        <f t="shared" si="1"/>
        <v>0</v>
      </c>
      <c r="K27" s="5"/>
      <c r="L27" s="5"/>
      <c r="M27" s="5">
        <f t="shared" si="2"/>
        <v>0</v>
      </c>
    </row>
    <row r="28" spans="3:13" x14ac:dyDescent="0.25">
      <c r="C28" s="5" t="s">
        <v>83</v>
      </c>
      <c r="D28" s="5"/>
      <c r="E28" s="5"/>
      <c r="F28" s="5">
        <f t="shared" si="0"/>
        <v>0</v>
      </c>
      <c r="G28" s="5"/>
      <c r="H28" s="5"/>
      <c r="I28" s="5"/>
      <c r="J28" s="5">
        <f t="shared" si="1"/>
        <v>0</v>
      </c>
      <c r="K28" s="5"/>
      <c r="L28" s="5"/>
      <c r="M28" s="5">
        <f t="shared" si="2"/>
        <v>0</v>
      </c>
    </row>
    <row r="29" spans="3:13" x14ac:dyDescent="0.25">
      <c r="C29" s="5" t="s">
        <v>84</v>
      </c>
      <c r="D29" s="5"/>
      <c r="E29" s="5"/>
      <c r="F29" s="5">
        <f t="shared" si="0"/>
        <v>0</v>
      </c>
      <c r="G29" s="5"/>
      <c r="H29" s="5"/>
      <c r="I29" s="5"/>
      <c r="J29" s="5">
        <f t="shared" si="1"/>
        <v>0</v>
      </c>
      <c r="K29" s="5"/>
      <c r="L29" s="5"/>
      <c r="M29" s="5">
        <f t="shared" si="2"/>
        <v>0</v>
      </c>
    </row>
    <row r="30" spans="3:13" x14ac:dyDescent="0.25">
      <c r="C30" s="5" t="s">
        <v>85</v>
      </c>
      <c r="D30" s="5"/>
      <c r="E30" s="5"/>
      <c r="F30" s="5">
        <f t="shared" si="0"/>
        <v>0</v>
      </c>
      <c r="G30" s="5"/>
      <c r="H30" s="5"/>
      <c r="I30" s="5"/>
      <c r="J30" s="5">
        <f t="shared" si="1"/>
        <v>0</v>
      </c>
      <c r="K30" s="5"/>
      <c r="L30" s="5"/>
      <c r="M30" s="5">
        <f t="shared" si="2"/>
        <v>0</v>
      </c>
    </row>
    <row r="31" spans="3:13" x14ac:dyDescent="0.25">
      <c r="C31" s="5" t="s">
        <v>86</v>
      </c>
      <c r="D31" s="5"/>
      <c r="E31" s="5"/>
      <c r="F31" s="5">
        <f t="shared" si="0"/>
        <v>0</v>
      </c>
      <c r="G31" s="5"/>
      <c r="H31" s="5"/>
      <c r="I31" s="5"/>
      <c r="J31" s="5">
        <f t="shared" si="1"/>
        <v>0</v>
      </c>
      <c r="K31" s="5"/>
      <c r="L31" s="5"/>
      <c r="M31" s="5">
        <f t="shared" si="2"/>
        <v>0</v>
      </c>
    </row>
    <row r="32" spans="3:13" x14ac:dyDescent="0.25">
      <c r="C32" s="5"/>
      <c r="D32" s="5"/>
      <c r="E32" s="5"/>
      <c r="F32" s="5">
        <f t="shared" si="0"/>
        <v>0</v>
      </c>
      <c r="G32" s="5"/>
      <c r="H32" s="5"/>
      <c r="I32" s="5"/>
      <c r="J32" s="5">
        <f t="shared" si="1"/>
        <v>0</v>
      </c>
      <c r="K32" s="5"/>
      <c r="L32" s="5"/>
      <c r="M32" s="5">
        <f t="shared" si="2"/>
        <v>0</v>
      </c>
    </row>
    <row r="33" spans="3:13" x14ac:dyDescent="0.25">
      <c r="C33" s="5"/>
      <c r="D33" s="5"/>
      <c r="E33" s="5"/>
      <c r="F33" s="5">
        <f t="shared" si="0"/>
        <v>0</v>
      </c>
      <c r="G33" s="5"/>
      <c r="H33" s="5"/>
      <c r="I33" s="5"/>
      <c r="J33" s="5">
        <f t="shared" si="1"/>
        <v>0</v>
      </c>
      <c r="K33" s="5"/>
      <c r="L33" s="5"/>
      <c r="M33" s="5">
        <f t="shared" si="2"/>
        <v>0</v>
      </c>
    </row>
    <row r="34" spans="3:13" x14ac:dyDescent="0.25">
      <c r="C34" s="5"/>
      <c r="D34" s="5"/>
      <c r="E34" s="5"/>
      <c r="F34" s="5">
        <f t="shared" si="0"/>
        <v>0</v>
      </c>
      <c r="G34" s="5"/>
      <c r="H34" s="5"/>
      <c r="I34" s="5"/>
      <c r="J34" s="5">
        <f t="shared" si="1"/>
        <v>0</v>
      </c>
      <c r="K34" s="5"/>
      <c r="L34" s="5"/>
      <c r="M34" s="5">
        <f t="shared" si="2"/>
        <v>0</v>
      </c>
    </row>
    <row r="35" spans="3:13" x14ac:dyDescent="0.25">
      <c r="C35" s="5" t="s">
        <v>90</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5" x14ac:dyDescent="0.25"/>
  <sheetData>
    <row r="3" spans="3:14" x14ac:dyDescent="0.25">
      <c r="D3" s="8" t="s">
        <v>91</v>
      </c>
      <c r="E3" s="184"/>
      <c r="F3" s="184"/>
    </row>
    <row r="4" spans="3:14" x14ac:dyDescent="0.25">
      <c r="F4" s="7"/>
      <c r="G4" s="7"/>
      <c r="H4" s="7"/>
      <c r="I4" s="7"/>
      <c r="J4" s="7"/>
      <c r="K4" s="7"/>
    </row>
    <row r="5" spans="3:14" x14ac:dyDescent="0.25">
      <c r="C5" s="8" t="s">
        <v>92</v>
      </c>
      <c r="D5" s="6" t="s">
        <v>72</v>
      </c>
      <c r="E5" s="185" t="s">
        <v>73</v>
      </c>
      <c r="F5" s="185"/>
      <c r="G5" s="185"/>
      <c r="H5" s="9"/>
      <c r="I5" s="185" t="s">
        <v>74</v>
      </c>
      <c r="J5" s="185"/>
      <c r="K5" s="185"/>
      <c r="L5" s="185" t="s">
        <v>75</v>
      </c>
      <c r="M5" s="185"/>
      <c r="N5" s="185"/>
    </row>
    <row r="6" spans="3:14" x14ac:dyDescent="0.25">
      <c r="C6" s="8">
        <v>1</v>
      </c>
      <c r="D6" s="6"/>
      <c r="E6" s="6" t="s">
        <v>76</v>
      </c>
      <c r="F6" s="6" t="s">
        <v>77</v>
      </c>
      <c r="G6" s="6" t="s">
        <v>78</v>
      </c>
      <c r="H6" s="6"/>
      <c r="I6" s="6" t="s">
        <v>76</v>
      </c>
      <c r="J6" s="6" t="s">
        <v>77</v>
      </c>
      <c r="K6" s="6" t="s">
        <v>78</v>
      </c>
      <c r="L6" s="6" t="s">
        <v>76</v>
      </c>
      <c r="M6" s="6" t="s">
        <v>77</v>
      </c>
      <c r="N6" s="6" t="s">
        <v>78</v>
      </c>
    </row>
    <row r="7" spans="3:14" x14ac:dyDescent="0.25">
      <c r="D7" s="5" t="s">
        <v>79</v>
      </c>
      <c r="E7" s="5"/>
      <c r="F7" s="5"/>
      <c r="G7" s="5">
        <f>E7*F7</f>
        <v>0</v>
      </c>
      <c r="H7" s="5" t="s">
        <v>93</v>
      </c>
      <c r="I7" s="5"/>
      <c r="J7" s="5"/>
      <c r="K7" s="5">
        <f>I7*J7</f>
        <v>0</v>
      </c>
      <c r="L7" s="5"/>
      <c r="M7" s="5"/>
      <c r="N7" s="5">
        <f>L7*M7</f>
        <v>0</v>
      </c>
    </row>
    <row r="8" spans="3:14" x14ac:dyDescent="0.25">
      <c r="D8" s="5"/>
      <c r="E8" s="5"/>
      <c r="F8" s="5"/>
      <c r="G8" s="5">
        <f t="shared" ref="G8:G34" si="0">E8*F8</f>
        <v>0</v>
      </c>
      <c r="H8" s="5" t="s">
        <v>94</v>
      </c>
      <c r="I8" s="5"/>
      <c r="J8" s="5"/>
      <c r="K8" s="5">
        <f t="shared" ref="K8:K34" si="1">I8*J8</f>
        <v>0</v>
      </c>
      <c r="L8" s="5"/>
      <c r="M8" s="5"/>
      <c r="N8" s="5">
        <f t="shared" ref="N8:N34" si="2">L8*M8</f>
        <v>0</v>
      </c>
    </row>
    <row r="9" spans="3:14" x14ac:dyDescent="0.25">
      <c r="D9" s="5"/>
      <c r="E9" s="5"/>
      <c r="F9" s="5"/>
      <c r="G9" s="5">
        <f t="shared" si="0"/>
        <v>0</v>
      </c>
      <c r="H9" s="5"/>
      <c r="I9" s="5"/>
      <c r="J9" s="5"/>
      <c r="K9" s="5">
        <f t="shared" si="1"/>
        <v>0</v>
      </c>
      <c r="L9" s="5"/>
      <c r="M9" s="5"/>
      <c r="N9" s="5">
        <f t="shared" si="2"/>
        <v>0</v>
      </c>
    </row>
    <row r="10" spans="3:14" x14ac:dyDescent="0.25">
      <c r="D10" s="5" t="s">
        <v>82</v>
      </c>
      <c r="E10" s="5"/>
      <c r="F10" s="5"/>
      <c r="G10" s="5">
        <f t="shared" si="0"/>
        <v>0</v>
      </c>
      <c r="H10" s="5" t="s">
        <v>93</v>
      </c>
      <c r="I10" s="5"/>
      <c r="J10" s="5"/>
      <c r="K10" s="5">
        <f t="shared" si="1"/>
        <v>0</v>
      </c>
      <c r="L10" s="5"/>
      <c r="M10" s="5"/>
      <c r="N10" s="5">
        <f t="shared" si="2"/>
        <v>0</v>
      </c>
    </row>
    <row r="11" spans="3:14" x14ac:dyDescent="0.25">
      <c r="D11" s="5"/>
      <c r="E11" s="5"/>
      <c r="F11" s="5"/>
      <c r="G11" s="5">
        <f t="shared" si="0"/>
        <v>0</v>
      </c>
      <c r="H11" s="5" t="s">
        <v>94</v>
      </c>
      <c r="I11" s="5"/>
      <c r="J11" s="5"/>
      <c r="K11" s="5">
        <f t="shared" si="1"/>
        <v>0</v>
      </c>
      <c r="L11" s="5"/>
      <c r="M11" s="5"/>
      <c r="N11" s="5">
        <f t="shared" si="2"/>
        <v>0</v>
      </c>
    </row>
    <row r="12" spans="3:14" x14ac:dyDescent="0.25">
      <c r="D12" s="5"/>
      <c r="E12" s="5"/>
      <c r="F12" s="5"/>
      <c r="G12" s="5">
        <f t="shared" si="0"/>
        <v>0</v>
      </c>
      <c r="H12" s="5"/>
      <c r="I12" s="5"/>
      <c r="J12" s="5"/>
      <c r="K12" s="5">
        <f t="shared" si="1"/>
        <v>0</v>
      </c>
      <c r="L12" s="5"/>
      <c r="M12" s="5"/>
      <c r="N12" s="5">
        <f t="shared" si="2"/>
        <v>0</v>
      </c>
    </row>
    <row r="13" spans="3:14" x14ac:dyDescent="0.25">
      <c r="D13" s="5"/>
      <c r="E13" s="5"/>
      <c r="F13" s="5"/>
      <c r="G13" s="5">
        <f t="shared" si="0"/>
        <v>0</v>
      </c>
      <c r="H13" s="5"/>
      <c r="I13" s="5"/>
      <c r="J13" s="5"/>
      <c r="K13" s="5">
        <f t="shared" si="1"/>
        <v>0</v>
      </c>
      <c r="L13" s="5"/>
      <c r="M13" s="5"/>
      <c r="N13" s="5">
        <f t="shared" si="2"/>
        <v>0</v>
      </c>
    </row>
    <row r="14" spans="3:14" x14ac:dyDescent="0.25">
      <c r="D14" s="5" t="s">
        <v>80</v>
      </c>
      <c r="E14" s="5"/>
      <c r="F14" s="5"/>
      <c r="G14" s="5">
        <f t="shared" si="0"/>
        <v>0</v>
      </c>
      <c r="H14" s="5" t="s">
        <v>93</v>
      </c>
      <c r="I14" s="5"/>
      <c r="J14" s="5"/>
      <c r="K14" s="5">
        <f t="shared" si="1"/>
        <v>0</v>
      </c>
      <c r="L14" s="5"/>
      <c r="M14" s="5"/>
      <c r="N14" s="5">
        <f t="shared" si="2"/>
        <v>0</v>
      </c>
    </row>
    <row r="15" spans="3:14" x14ac:dyDescent="0.25">
      <c r="D15" s="5"/>
      <c r="E15" s="5"/>
      <c r="F15" s="5"/>
      <c r="G15" s="5">
        <f t="shared" si="0"/>
        <v>0</v>
      </c>
      <c r="H15" s="5" t="s">
        <v>94</v>
      </c>
      <c r="I15" s="5"/>
      <c r="J15" s="5"/>
      <c r="K15" s="5">
        <f t="shared" si="1"/>
        <v>0</v>
      </c>
      <c r="L15" s="5"/>
      <c r="M15" s="5"/>
      <c r="N15" s="5">
        <f t="shared" si="2"/>
        <v>0</v>
      </c>
    </row>
    <row r="16" spans="3:14" x14ac:dyDescent="0.25">
      <c r="D16" s="5"/>
      <c r="E16" s="5"/>
      <c r="F16" s="5"/>
      <c r="G16" s="5">
        <f t="shared" si="0"/>
        <v>0</v>
      </c>
      <c r="H16" s="5"/>
      <c r="I16" s="5"/>
      <c r="J16" s="5"/>
      <c r="K16" s="5">
        <f t="shared" si="1"/>
        <v>0</v>
      </c>
      <c r="L16" s="5"/>
      <c r="M16" s="5"/>
      <c r="N16" s="5">
        <f t="shared" si="2"/>
        <v>0</v>
      </c>
    </row>
    <row r="17" spans="4:14" x14ac:dyDescent="0.25">
      <c r="D17" s="5"/>
      <c r="E17" s="5"/>
      <c r="F17" s="5"/>
      <c r="G17" s="5">
        <f t="shared" si="0"/>
        <v>0</v>
      </c>
      <c r="H17" s="5"/>
      <c r="I17" s="5"/>
      <c r="J17" s="5"/>
      <c r="K17" s="5">
        <f t="shared" si="1"/>
        <v>0</v>
      </c>
      <c r="L17" s="5"/>
      <c r="M17" s="5"/>
      <c r="N17" s="5">
        <f t="shared" si="2"/>
        <v>0</v>
      </c>
    </row>
    <row r="18" spans="4:14" x14ac:dyDescent="0.25">
      <c r="D18" s="5" t="s">
        <v>81</v>
      </c>
      <c r="E18" s="5"/>
      <c r="F18" s="5"/>
      <c r="G18" s="5">
        <f t="shared" si="0"/>
        <v>0</v>
      </c>
      <c r="H18" s="5" t="s">
        <v>93</v>
      </c>
      <c r="I18" s="5"/>
      <c r="J18" s="5"/>
      <c r="K18" s="5">
        <f t="shared" si="1"/>
        <v>0</v>
      </c>
      <c r="L18" s="5"/>
      <c r="M18" s="5"/>
      <c r="N18" s="5">
        <f t="shared" si="2"/>
        <v>0</v>
      </c>
    </row>
    <row r="19" spans="4:14" x14ac:dyDescent="0.25">
      <c r="D19" s="5"/>
      <c r="E19" s="5"/>
      <c r="F19" s="5"/>
      <c r="G19" s="5">
        <f t="shared" si="0"/>
        <v>0</v>
      </c>
      <c r="H19" s="5" t="s">
        <v>94</v>
      </c>
      <c r="I19" s="5"/>
      <c r="J19" s="5"/>
      <c r="K19" s="5">
        <f t="shared" si="1"/>
        <v>0</v>
      </c>
      <c r="L19" s="5"/>
      <c r="M19" s="5"/>
      <c r="N19" s="5">
        <f t="shared" si="2"/>
        <v>0</v>
      </c>
    </row>
    <row r="20" spans="4:14" x14ac:dyDescent="0.25">
      <c r="D20" s="5"/>
      <c r="E20" s="5"/>
      <c r="F20" s="5"/>
      <c r="G20" s="5">
        <f t="shared" si="0"/>
        <v>0</v>
      </c>
      <c r="H20" s="5"/>
      <c r="I20" s="5"/>
      <c r="J20" s="5"/>
      <c r="K20" s="5">
        <f t="shared" si="1"/>
        <v>0</v>
      </c>
      <c r="L20" s="5"/>
      <c r="M20" s="5"/>
      <c r="N20" s="5">
        <f t="shared" si="2"/>
        <v>0</v>
      </c>
    </row>
    <row r="21" spans="4:14" x14ac:dyDescent="0.25">
      <c r="D21" s="5" t="s">
        <v>81</v>
      </c>
      <c r="E21" s="5"/>
      <c r="F21" s="5"/>
      <c r="G21" s="5">
        <f t="shared" si="0"/>
        <v>0</v>
      </c>
      <c r="H21" s="5" t="s">
        <v>93</v>
      </c>
      <c r="I21" s="5"/>
      <c r="J21" s="5"/>
      <c r="K21" s="5">
        <f t="shared" si="1"/>
        <v>0</v>
      </c>
      <c r="L21" s="5"/>
      <c r="M21" s="5"/>
      <c r="N21" s="5">
        <f t="shared" si="2"/>
        <v>0</v>
      </c>
    </row>
    <row r="22" spans="4:14" x14ac:dyDescent="0.25">
      <c r="D22" s="5"/>
      <c r="E22" s="5"/>
      <c r="F22" s="5"/>
      <c r="G22" s="5">
        <f t="shared" si="0"/>
        <v>0</v>
      </c>
      <c r="H22" s="5" t="s">
        <v>94</v>
      </c>
      <c r="I22" s="5"/>
      <c r="J22" s="5"/>
      <c r="K22" s="5">
        <f t="shared" si="1"/>
        <v>0</v>
      </c>
      <c r="L22" s="5"/>
      <c r="M22" s="5"/>
      <c r="N22" s="5">
        <f t="shared" si="2"/>
        <v>0</v>
      </c>
    </row>
    <row r="23" spans="4:14" x14ac:dyDescent="0.25">
      <c r="D23" s="5"/>
      <c r="E23" s="5"/>
      <c r="F23" s="5"/>
      <c r="G23" s="5">
        <f t="shared" si="0"/>
        <v>0</v>
      </c>
      <c r="H23" s="5"/>
      <c r="I23" s="5"/>
      <c r="J23" s="5"/>
      <c r="K23" s="5">
        <f t="shared" si="1"/>
        <v>0</v>
      </c>
      <c r="L23" s="5"/>
      <c r="M23" s="5"/>
      <c r="N23" s="5">
        <f t="shared" si="2"/>
        <v>0</v>
      </c>
    </row>
    <row r="24" spans="4:14" x14ac:dyDescent="0.25">
      <c r="D24" s="5" t="s">
        <v>87</v>
      </c>
      <c r="E24" s="5"/>
      <c r="F24" s="5"/>
      <c r="G24" s="5">
        <f t="shared" si="0"/>
        <v>0</v>
      </c>
      <c r="H24" s="5" t="s">
        <v>95</v>
      </c>
      <c r="I24" s="5"/>
      <c r="J24" s="5"/>
      <c r="K24" s="5">
        <f t="shared" si="1"/>
        <v>0</v>
      </c>
      <c r="L24" s="5"/>
      <c r="M24" s="5"/>
      <c r="N24" s="5">
        <f t="shared" si="2"/>
        <v>0</v>
      </c>
    </row>
    <row r="25" spans="4:14" x14ac:dyDescent="0.25">
      <c r="D25" s="5" t="s">
        <v>88</v>
      </c>
      <c r="E25" s="5"/>
      <c r="F25" s="5"/>
      <c r="G25" s="5">
        <f t="shared" si="0"/>
        <v>0</v>
      </c>
      <c r="H25" s="5" t="s">
        <v>95</v>
      </c>
      <c r="I25" s="5"/>
      <c r="J25" s="5"/>
      <c r="K25" s="5">
        <f t="shared" si="1"/>
        <v>0</v>
      </c>
      <c r="L25" s="5"/>
      <c r="M25" s="5"/>
      <c r="N25" s="5">
        <f t="shared" si="2"/>
        <v>0</v>
      </c>
    </row>
    <row r="26" spans="4:14" x14ac:dyDescent="0.25">
      <c r="D26" s="5" t="s">
        <v>89</v>
      </c>
      <c r="E26" s="5"/>
      <c r="F26" s="5"/>
      <c r="G26" s="5">
        <f t="shared" si="0"/>
        <v>0</v>
      </c>
      <c r="H26" s="5" t="s">
        <v>95</v>
      </c>
      <c r="I26" s="5"/>
      <c r="J26" s="5"/>
      <c r="K26" s="5">
        <f t="shared" si="1"/>
        <v>0</v>
      </c>
      <c r="L26" s="5"/>
      <c r="M26" s="5"/>
      <c r="N26" s="5">
        <f t="shared" si="2"/>
        <v>0</v>
      </c>
    </row>
    <row r="27" spans="4:14" x14ac:dyDescent="0.25">
      <c r="D27" s="5"/>
      <c r="E27" s="5"/>
      <c r="F27" s="5"/>
      <c r="G27" s="5">
        <f t="shared" si="0"/>
        <v>0</v>
      </c>
      <c r="H27" s="5"/>
      <c r="I27" s="5"/>
      <c r="J27" s="5"/>
      <c r="K27" s="5">
        <f t="shared" si="1"/>
        <v>0</v>
      </c>
      <c r="L27" s="5"/>
      <c r="M27" s="5"/>
      <c r="N27" s="5">
        <f t="shared" si="2"/>
        <v>0</v>
      </c>
    </row>
    <row r="28" spans="4:14" x14ac:dyDescent="0.25">
      <c r="D28" s="5" t="s">
        <v>83</v>
      </c>
      <c r="E28" s="5"/>
      <c r="F28" s="5"/>
      <c r="G28" s="5">
        <f t="shared" si="0"/>
        <v>0</v>
      </c>
      <c r="H28" s="5"/>
      <c r="I28" s="5"/>
      <c r="J28" s="5"/>
      <c r="K28" s="5">
        <f t="shared" si="1"/>
        <v>0</v>
      </c>
      <c r="L28" s="5"/>
      <c r="M28" s="5"/>
      <c r="N28" s="5">
        <f t="shared" si="2"/>
        <v>0</v>
      </c>
    </row>
    <row r="29" spans="4:14" x14ac:dyDescent="0.25">
      <c r="D29" s="5" t="s">
        <v>84</v>
      </c>
      <c r="E29" s="5"/>
      <c r="F29" s="5"/>
      <c r="G29" s="5">
        <f t="shared" si="0"/>
        <v>0</v>
      </c>
      <c r="H29" s="5"/>
      <c r="I29" s="5"/>
      <c r="J29" s="5"/>
      <c r="K29" s="5">
        <f t="shared" si="1"/>
        <v>0</v>
      </c>
      <c r="L29" s="5"/>
      <c r="M29" s="5"/>
      <c r="N29" s="5">
        <f t="shared" si="2"/>
        <v>0</v>
      </c>
    </row>
    <row r="30" spans="4:14" x14ac:dyDescent="0.25">
      <c r="D30" s="5" t="s">
        <v>85</v>
      </c>
      <c r="E30" s="5"/>
      <c r="F30" s="5"/>
      <c r="G30" s="5">
        <f t="shared" si="0"/>
        <v>0</v>
      </c>
      <c r="H30" s="5"/>
      <c r="I30" s="5"/>
      <c r="J30" s="5"/>
      <c r="K30" s="5">
        <f t="shared" si="1"/>
        <v>0</v>
      </c>
      <c r="L30" s="5"/>
      <c r="M30" s="5"/>
      <c r="N30" s="5">
        <f t="shared" si="2"/>
        <v>0</v>
      </c>
    </row>
    <row r="31" spans="4:14" x14ac:dyDescent="0.25">
      <c r="D31" s="5" t="s">
        <v>86</v>
      </c>
      <c r="E31" s="5"/>
      <c r="F31" s="5"/>
      <c r="G31" s="5">
        <f t="shared" si="0"/>
        <v>0</v>
      </c>
      <c r="H31" s="5"/>
      <c r="I31" s="5"/>
      <c r="J31" s="5"/>
      <c r="K31" s="5">
        <f t="shared" si="1"/>
        <v>0</v>
      </c>
      <c r="L31" s="5"/>
      <c r="M31" s="5"/>
      <c r="N31" s="5">
        <f t="shared" si="2"/>
        <v>0</v>
      </c>
    </row>
    <row r="32" spans="4:14" x14ac:dyDescent="0.25">
      <c r="D32" s="5"/>
      <c r="E32" s="5"/>
      <c r="F32" s="5"/>
      <c r="G32" s="5">
        <f t="shared" si="0"/>
        <v>0</v>
      </c>
      <c r="H32" s="5"/>
      <c r="I32" s="5"/>
      <c r="J32" s="5"/>
      <c r="K32" s="5">
        <f t="shared" si="1"/>
        <v>0</v>
      </c>
      <c r="L32" s="5"/>
      <c r="M32" s="5"/>
      <c r="N32" s="5">
        <f t="shared" si="2"/>
        <v>0</v>
      </c>
    </row>
    <row r="33" spans="4:14" x14ac:dyDescent="0.25">
      <c r="D33" s="5"/>
      <c r="E33" s="5"/>
      <c r="F33" s="5"/>
      <c r="G33" s="5">
        <f t="shared" si="0"/>
        <v>0</v>
      </c>
      <c r="H33" s="5"/>
      <c r="I33" s="5"/>
      <c r="J33" s="5"/>
      <c r="K33" s="5">
        <f t="shared" si="1"/>
        <v>0</v>
      </c>
      <c r="L33" s="5"/>
      <c r="M33" s="5"/>
      <c r="N33" s="5">
        <f t="shared" si="2"/>
        <v>0</v>
      </c>
    </row>
    <row r="34" spans="4:14" x14ac:dyDescent="0.25">
      <c r="D34" s="5"/>
      <c r="E34" s="5"/>
      <c r="F34" s="5"/>
      <c r="G34" s="5">
        <f t="shared" si="0"/>
        <v>0</v>
      </c>
      <c r="H34" s="5"/>
      <c r="I34" s="5"/>
      <c r="J34" s="5"/>
      <c r="K34" s="5">
        <f t="shared" si="1"/>
        <v>0</v>
      </c>
      <c r="L34" s="5"/>
      <c r="M34" s="5"/>
      <c r="N34" s="5">
        <f t="shared" si="2"/>
        <v>0</v>
      </c>
    </row>
    <row r="35" spans="4:14" x14ac:dyDescent="0.25">
      <c r="D35" s="5" t="s">
        <v>90</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H13" sqref="H13"/>
    </sheetView>
  </sheetViews>
  <sheetFormatPr defaultColWidth="8.7109375" defaultRowHeight="15" x14ac:dyDescent="0.25"/>
  <cols>
    <col min="1" max="1" width="8.7109375" style="33"/>
    <col min="2" max="2" width="22.140625" style="33" customWidth="1"/>
    <col min="3" max="3" width="37" style="33" customWidth="1"/>
    <col min="4" max="5" width="11.42578125" style="33" customWidth="1"/>
    <col min="6" max="6" width="14" style="33" customWidth="1"/>
    <col min="7" max="7" width="20" style="33" customWidth="1"/>
    <col min="8" max="8" width="16.42578125" style="33" customWidth="1"/>
    <col min="9" max="16384" width="8.7109375" style="33"/>
  </cols>
  <sheetData>
    <row r="1" spans="1:9" ht="15" customHeight="1" x14ac:dyDescent="0.25"/>
    <row r="2" spans="1:9" ht="15" customHeight="1" x14ac:dyDescent="0.25">
      <c r="A2" s="34"/>
      <c r="B2" s="34"/>
      <c r="C2" s="34"/>
      <c r="D2" s="34"/>
      <c r="E2" s="34"/>
      <c r="F2" s="34"/>
      <c r="G2" s="34"/>
      <c r="H2" s="34"/>
    </row>
    <row r="3" spans="1:9" ht="15.75" customHeight="1" x14ac:dyDescent="0.25">
      <c r="A3" s="34"/>
      <c r="B3" s="186" t="s">
        <v>188</v>
      </c>
      <c r="C3" s="186"/>
      <c r="D3" s="186"/>
      <c r="E3" s="186"/>
      <c r="F3" s="186"/>
      <c r="G3" s="186"/>
      <c r="H3" s="186"/>
    </row>
    <row r="4" spans="1:9" x14ac:dyDescent="0.25">
      <c r="A4" s="34"/>
      <c r="B4" s="35" t="s">
        <v>189</v>
      </c>
      <c r="C4" s="35" t="s">
        <v>190</v>
      </c>
      <c r="D4" s="35" t="s">
        <v>92</v>
      </c>
      <c r="E4" s="35" t="s">
        <v>191</v>
      </c>
      <c r="F4" s="35" t="s">
        <v>192</v>
      </c>
      <c r="G4" s="35" t="s">
        <v>193</v>
      </c>
      <c r="H4" s="35" t="s">
        <v>194</v>
      </c>
    </row>
    <row r="5" spans="1:9" ht="15" customHeight="1" x14ac:dyDescent="0.25">
      <c r="A5" s="34"/>
      <c r="B5" s="36" t="s">
        <v>195</v>
      </c>
      <c r="C5" s="37" t="s">
        <v>196</v>
      </c>
      <c r="D5" s="36" t="s">
        <v>168</v>
      </c>
      <c r="E5" s="36">
        <v>142</v>
      </c>
      <c r="F5" s="38">
        <f>E5*1.5</f>
        <v>213</v>
      </c>
      <c r="G5" s="38">
        <f>H5/E5</f>
        <v>4218.3098591549297</v>
      </c>
      <c r="H5" s="39">
        <v>599000</v>
      </c>
    </row>
    <row r="6" spans="1:9" x14ac:dyDescent="0.25">
      <c r="A6" s="34"/>
      <c r="B6" s="36" t="s">
        <v>195</v>
      </c>
      <c r="C6" s="37" t="s">
        <v>196</v>
      </c>
      <c r="D6" s="36" t="s">
        <v>197</v>
      </c>
      <c r="E6" s="36">
        <v>232</v>
      </c>
      <c r="F6" s="38">
        <f>E6*1.5</f>
        <v>348</v>
      </c>
      <c r="G6" s="38">
        <f t="shared" ref="G6:G12" si="0">H6/E6</f>
        <v>4219.8275862068967</v>
      </c>
      <c r="H6" s="39">
        <v>979000</v>
      </c>
    </row>
    <row r="7" spans="1:9" ht="15" customHeight="1" x14ac:dyDescent="0.25">
      <c r="A7" s="34"/>
      <c r="B7" s="36" t="s">
        <v>195</v>
      </c>
      <c r="C7" s="37" t="s">
        <v>196</v>
      </c>
      <c r="D7" s="36" t="s">
        <v>197</v>
      </c>
      <c r="E7" s="36">
        <v>387</v>
      </c>
      <c r="F7" s="38">
        <f>E7*1.5</f>
        <v>580.5</v>
      </c>
      <c r="G7" s="38">
        <f t="shared" si="0"/>
        <v>4658.9147286821708</v>
      </c>
      <c r="H7" s="39">
        <v>1803000</v>
      </c>
    </row>
    <row r="8" spans="1:9" x14ac:dyDescent="0.25">
      <c r="A8" s="34"/>
      <c r="B8" s="36" t="s">
        <v>198</v>
      </c>
      <c r="C8" s="37" t="s">
        <v>196</v>
      </c>
      <c r="D8" s="36" t="s">
        <v>197</v>
      </c>
      <c r="E8" s="38">
        <f>F8/1.5</f>
        <v>217.33333333333334</v>
      </c>
      <c r="F8" s="38">
        <v>326</v>
      </c>
      <c r="G8" s="38">
        <f t="shared" si="0"/>
        <v>5171.7791411042945</v>
      </c>
      <c r="H8" s="39">
        <v>1124000</v>
      </c>
    </row>
    <row r="9" spans="1:9" ht="15" customHeight="1" x14ac:dyDescent="0.25">
      <c r="A9" s="34"/>
      <c r="B9" s="36" t="s">
        <v>198</v>
      </c>
      <c r="C9" s="37" t="s">
        <v>196</v>
      </c>
      <c r="D9" s="36" t="s">
        <v>197</v>
      </c>
      <c r="E9" s="38">
        <f>F9/1.5</f>
        <v>310</v>
      </c>
      <c r="F9" s="38">
        <v>465</v>
      </c>
      <c r="G9" s="38">
        <f t="shared" si="0"/>
        <v>5174.1935483870966</v>
      </c>
      <c r="H9" s="39">
        <v>1604000</v>
      </c>
    </row>
    <row r="10" spans="1:9" ht="15" customHeight="1" x14ac:dyDescent="0.25">
      <c r="A10" s="34"/>
      <c r="B10" s="36" t="s">
        <v>198</v>
      </c>
      <c r="C10" s="37" t="s">
        <v>196</v>
      </c>
      <c r="D10" s="36" t="s">
        <v>168</v>
      </c>
      <c r="E10" s="38">
        <f>F10/1.5</f>
        <v>151.33333333333334</v>
      </c>
      <c r="F10" s="38">
        <v>227</v>
      </c>
      <c r="G10" s="38">
        <f t="shared" si="0"/>
        <v>5174.0088105726873</v>
      </c>
      <c r="H10" s="39">
        <v>783000</v>
      </c>
    </row>
    <row r="11" spans="1:9" ht="15" customHeight="1" x14ac:dyDescent="0.25">
      <c r="A11" s="34"/>
      <c r="B11" s="36" t="s">
        <v>198</v>
      </c>
      <c r="C11" s="37" t="s">
        <v>196</v>
      </c>
      <c r="D11" s="36" t="s">
        <v>199</v>
      </c>
      <c r="E11" s="38">
        <f>F11/1.5</f>
        <v>300.66666666666669</v>
      </c>
      <c r="F11" s="38">
        <v>451</v>
      </c>
      <c r="G11" s="38">
        <f t="shared" si="0"/>
        <v>5171.8403547671833</v>
      </c>
      <c r="H11" s="39">
        <v>1555000</v>
      </c>
    </row>
    <row r="12" spans="1:9" ht="15" customHeight="1" x14ac:dyDescent="0.25">
      <c r="A12" s="34"/>
      <c r="B12" s="36" t="s">
        <v>198</v>
      </c>
      <c r="C12" s="37" t="s">
        <v>196</v>
      </c>
      <c r="D12" s="36" t="s">
        <v>199</v>
      </c>
      <c r="E12" s="38">
        <f>F12/1.5</f>
        <v>343.33333333333331</v>
      </c>
      <c r="F12" s="38">
        <v>515</v>
      </c>
      <c r="G12" s="38">
        <f t="shared" si="0"/>
        <v>5172.8155339805826</v>
      </c>
      <c r="H12" s="39">
        <v>1776000</v>
      </c>
    </row>
    <row r="13" spans="1:9" ht="15" customHeight="1" x14ac:dyDescent="0.25">
      <c r="A13" s="34"/>
      <c r="B13" s="40" t="s">
        <v>200</v>
      </c>
      <c r="C13" s="36"/>
      <c r="D13" s="36"/>
      <c r="E13" s="36"/>
      <c r="F13" s="36"/>
      <c r="G13" s="41">
        <f>AVERAGE(G5:G12)</f>
        <v>4870.2111953569802</v>
      </c>
      <c r="H13" s="36"/>
    </row>
    <row r="14" spans="1:9" ht="15" customHeight="1" x14ac:dyDescent="0.25">
      <c r="B14" s="40" t="s">
        <v>201</v>
      </c>
      <c r="C14" s="36"/>
      <c r="D14" s="36"/>
      <c r="E14" s="36"/>
      <c r="F14" s="42"/>
      <c r="G14" s="40">
        <v>4900</v>
      </c>
      <c r="H14" s="40"/>
      <c r="I14" s="43"/>
    </row>
    <row r="15" spans="1:9" ht="15" customHeight="1" x14ac:dyDescent="0.25"/>
    <row r="16" spans="1:9" ht="15" customHeight="1" x14ac:dyDescent="0.25"/>
    <row r="17" ht="15" customHeight="1" x14ac:dyDescent="0.25"/>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Sheet1</vt:lpstr>
      <vt:lpstr>G8</vt:lpstr>
      <vt:lpstr>G9</vt:lpstr>
      <vt:lpstr>G10</vt:lpstr>
      <vt:lpstr>J7</vt:lpstr>
      <vt:lpstr>Wing A</vt:lpstr>
      <vt:lpstr>Wing B</vt:lpstr>
      <vt:lpstr>Wing C</vt:lpstr>
      <vt:lpstr>VALUATION</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VSJC</cp:lastModifiedBy>
  <cp:lastPrinted>2025-07-15T11:18:48Z</cp:lastPrinted>
  <dcterms:created xsi:type="dcterms:W3CDTF">2013-11-23T05:32:33Z</dcterms:created>
  <dcterms:modified xsi:type="dcterms:W3CDTF">2025-07-15T11:18:53Z</dcterms:modified>
</cp:coreProperties>
</file>