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7\Desktop\Ankita IDBI\JUL 2025\13941\"/>
    </mc:Choice>
  </mc:AlternateContent>
  <bookViews>
    <workbookView xWindow="0" yWindow="0" windowWidth="16815" windowHeight="745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4" l="1"/>
  <c r="O31" i="4"/>
  <c r="O32" i="4"/>
  <c r="O34" i="4" s="1"/>
  <c r="O33" i="4"/>
  <c r="O29" i="4"/>
  <c r="M7" i="2"/>
  <c r="E7" i="2"/>
  <c r="C31" i="2" l="1"/>
  <c r="J38" i="4" l="1"/>
  <c r="J35" i="4"/>
  <c r="H6" i="5" l="1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3" i="2"/>
  <c r="J7" i="2"/>
  <c r="I7" i="2"/>
  <c r="K7" i="2" s="1"/>
  <c r="F4" i="2"/>
  <c r="G4" i="2"/>
  <c r="G5" i="2"/>
  <c r="F5" i="2"/>
  <c r="Q25" i="2" l="1"/>
  <c r="R25" i="2" s="1"/>
  <c r="F9" i="6"/>
  <c r="F10" i="6"/>
  <c r="G6" i="6"/>
  <c r="G10" i="6" s="1"/>
  <c r="G21" i="3"/>
  <c r="H21" i="3"/>
  <c r="S25" i="2" l="1"/>
  <c r="C30" i="2"/>
  <c r="C32" i="2" s="1"/>
  <c r="H30" i="2"/>
  <c r="H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E5" i="2" s="1"/>
  <c r="I37" i="3"/>
  <c r="E4" i="2" s="1"/>
  <c r="I38" i="3"/>
  <c r="I41" i="3"/>
  <c r="I38" i="4"/>
  <c r="I39" i="3"/>
  <c r="I37" i="4"/>
  <c r="J37" i="4" s="1"/>
  <c r="I36" i="4"/>
  <c r="J36" i="4" s="1"/>
  <c r="I5" i="2" l="1"/>
  <c r="J5" i="2"/>
  <c r="J4" i="2"/>
  <c r="I4" i="2"/>
  <c r="K5" i="2" l="1"/>
  <c r="L5" i="2"/>
  <c r="L4" i="2"/>
  <c r="K4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<sst xmlns="http://schemas.openxmlformats.org/spreadsheetml/2006/main" count="219" uniqueCount="154">
  <si>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</si>
  <si>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</si>
  <si>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</si>
  <si>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</si>
  <si>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</si>
  <si>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</si>
  <si>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</si>
  <si>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</si>
  <si>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</si>
  <si>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</si>
  <si>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</si>
  <si>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</si>
  <si>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</si>
  <si>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</si>
  <si>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</si>
  <si>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</si>
  <si>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</si>
  <si>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</si>
  <si>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</si>
  <si>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</si>
  <si>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</si>
  <si>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</si>
  <si>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</si>
  <si>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</si>
  <si>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</si>
  <si>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</si>
  <si>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</si>
  <si>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</si>
  <si>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</si>
  <si>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</si>
  <si>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</si>
  <si>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</si>
  <si>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</si>
  <si>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</si>
  <si>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</si>
  <si>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</si>
  <si>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</si>
  <si>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</si>
  <si>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</si>
  <si>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</si>
  <si>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</si>
  <si>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</si>
  <si>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</si>
  <si>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</si>
  <si>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</si>
  <si>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</si>
  <si>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</si>
  <si>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</si>
  <si>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</si>
  <si>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</si>
  <si>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</si>
  <si>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</si>
  <si>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</si>
  <si>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</si>
  <si>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</si>
  <si>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</si>
  <si>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</si>
  <si>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</si>
  <si>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</si>
  <si>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</si>
  <si>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</si>
  <si>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</si>
  <si>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</si>
  <si>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</si>
  <si>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</si>
  <si>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</si>
  <si>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</si>
  <si>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</si>
  <si>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</si>
  <si>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</si>
  <si>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</si>
  <si>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</si>
  <si>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</si>
  <si>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</si>
  <si>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</si>
  <si>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</si>
  <si>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</si>
  <si>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</si>
  <si>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</si>
  <si>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</si>
  <si>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</si>
  <si>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</si>
  <si>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</si>
  <si>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</si>
  <si>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</si>
  <si>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</si>
  <si>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</si>
  <si>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</si>
  <si>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</si>
  <si>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</si>
  <si>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</si>
  <si>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</si>
  <si>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</si>
  <si>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</si>
  <si>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</si>
  <si>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</si>
  <si>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</si>
  <si>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</si>
  <si>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</si>
  <si>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</si>
  <si>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</si>
  <si>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</si>
  <si>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</si>
  <si>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</si>
  <si>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</si>
  <si>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</si>
  <si>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</si>
  <si>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</si>
  <si>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</si>
  <si>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</si>
  <si>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</si>
  <si>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</si>
  <si>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</si>
  <si>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</si>
  <si>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</si>
  <si>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</si>
  <si>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</si>
  <si>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</si>
  <si>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</si>
  <si>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</si>
  <si>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Measurement Area</t>
  </si>
  <si>
    <t>Approved Plan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</si>
  <si>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</si>
  <si>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</si>
  <si>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</si>
  <si>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</si>
  <si>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</si>
  <si>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</si>
  <si>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</si>
  <si>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</si>
  <si>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</si>
  <si>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</si>
  <si>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</si>
  <si>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</si>
  <si>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</si>
  <si>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</si>
  <si>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</si>
  <si>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</si>
  <si>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</si>
  <si>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</si>
  <si>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</si>
  <si>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</si>
  <si>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</si>
  <si>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</si>
  <si>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</si>
  <si>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</si>
  <si>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</si>
  <si>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</si>
  <si>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Assessment Area/Assessment Area</t>
  </si>
  <si>
    <t>Draft Agreement /Assessment Area</t>
  </si>
  <si>
    <t>Flat No. 202, 2nd Floor, C Wing, Aqdus Apartment, Survey No. 16/2/1/1, 15/1/2, Near Dr. Gulistan Ziauddin Ansari Clinic, Village Shelar, Latif Nagar, Bhiwandi, Thane - 421302
19.320102408503395, 73.06221350040695</t>
  </si>
  <si>
    <t xml:space="preserve">1 bhk -420-2400 rs - 10-10.15 lacs </t>
  </si>
  <si>
    <t xml:space="preserve">Basir ( Builder) </t>
  </si>
  <si>
    <t>1 Deals are happening on lump sum basis.  
2 We have no direct or indirect interest in the property valued.  
3 The information furnished in the report is true and correct to the best of my knowledge and belief  
4 Our report does not cover check of ownership title clearance or legality of deal and structure. 
5 We have received Copy Of Namuna No. 8, Tax Receipt, CC, Approved plan and Draft agreement
6 Copy of Draft agreement verified No: NA dated: NA
7 Copy of CC verified No: J.K./G.P.S/VS/144/2005/06 dated: 11/07/2005
8 Copy of Approved plan verified No:  17/17  dated: 24/06/2005
9 Copy of Tax Recipt verified no. 1362  Dated: 22/01/2020
10 As per measurement gross carpet area is 272.00 sq.ft and Gross built up area is 326.00 Sq. ft (Derived 20% loading on Carpet area)&amp; 394 Sq.Ft. Super Built-up Area Derived 45% loading on Carpet area
11 As per Approved Plan  Gross built up area is 275.00 Sq. ft and gross carpet area is 330.00 sq.ft (Derived 20% loading on Built up area)&amp; 398 Sq.Ft. Super Built-up Area Derived 45% loading on Carpet area
12. As per Draft Agreement &amp; Assement Namuna No. 08 , 420 Sq.Ft. BUA is given. 
13 The Subjected property is a 1BHK Residential Flat
14. As per site inspection we found Maintenance of  property is average. 
15. Approch Road to the property is Narrow admesuring about 2-3 Feet. 
13 VSJCVNM.PNBA.RTL.JUL.25.13941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</si>
</sst>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7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0" fillId="2" borderId="9" xfId="0" applyFill="1" applyBorder="1"/>
    <xf numFmtId="0" fontId="0" fillId="2" borderId="1" xfId="0" applyFill="1" applyBorder="1"/>
    <xf numFmtId="1" fontId="0" fillId="2" borderId="1" xfId="0" applyNumberFormat="1" applyFill="1" applyBorder="1"/>
    <xf numFmtId="1" fontId="4" fillId="2" borderId="1" xfId="2" applyNumberForma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4" fillId="0" borderId="0" xfId="2" applyAlignment="1">
      <alignment horizontal="left" vertical="top" wrapText="1"/>
    </xf>
    <xf numFmtId="0" fontId="4" fillId="0" borderId="0" xfId="2" applyAlignment="1">
      <alignment horizontal="left" vertical="top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56030</xdr:colOff>
      <xdr:row>1</xdr:row>
      <xdr:rowOff>941295</xdr:rowOff>
    </xdr:from>
    <xdr:to>
      <xdr:col>29</xdr:col>
      <xdr:colOff>261997</xdr:colOff>
      <xdr:row>25</xdr:row>
      <xdr:rowOff>129303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383" y="1131795"/>
          <a:ext cx="6257143" cy="54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1</xdr:row>
      <xdr:rowOff>19050</xdr:rowOff>
    </xdr:from>
    <xdr:to>
      <xdr:col>17</xdr:col>
      <xdr:colOff>170859</xdr:colOff>
      <xdr:row>18</xdr:row>
      <xdr:rowOff>151979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209550"/>
          <a:ext cx="4723809" cy="3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J8" sqref="J8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2" width="8.7109375" customWidth="1"/>
    <col min="13" max="13" width="12.14062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8" t="s">
        <v>52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26"/>
    </row>
    <row r="2" spans="2:19" ht="78" customHeight="1" thickBot="1" x14ac:dyDescent="0.3">
      <c r="B2" s="60" t="s">
        <v>3</v>
      </c>
      <c r="C2" s="61" t="s">
        <v>3</v>
      </c>
      <c r="D2" s="61" t="s">
        <v>60</v>
      </c>
      <c r="E2" s="61" t="s">
        <v>0</v>
      </c>
      <c r="F2" s="61" t="s">
        <v>54</v>
      </c>
      <c r="G2" s="61" t="s">
        <v>49</v>
      </c>
      <c r="H2" s="61" t="s">
        <v>50</v>
      </c>
      <c r="I2" s="61" t="s">
        <v>1</v>
      </c>
      <c r="J2" s="61" t="s">
        <v>43</v>
      </c>
      <c r="K2" s="61" t="s">
        <v>2</v>
      </c>
      <c r="L2" s="61" t="s">
        <v>122</v>
      </c>
      <c r="M2" s="61" t="s">
        <v>53</v>
      </c>
      <c r="N2" s="61" t="s">
        <v>58</v>
      </c>
      <c r="O2" s="61" t="s">
        <v>119</v>
      </c>
      <c r="P2" s="61" t="s">
        <v>118</v>
      </c>
      <c r="Q2" s="61" t="s">
        <v>117</v>
      </c>
      <c r="R2" s="61" t="s">
        <v>59</v>
      </c>
      <c r="S2" s="62" t="s">
        <v>116</v>
      </c>
    </row>
    <row r="3" spans="2:19" ht="42.75" customHeight="1" thickBot="1" x14ac:dyDescent="0.3">
      <c r="B3" s="66" t="s">
        <v>115</v>
      </c>
      <c r="C3" s="110" t="s">
        <v>150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2"/>
    </row>
    <row r="4" spans="2:19" x14ac:dyDescent="0.25">
      <c r="B4" s="32" t="s">
        <v>120</v>
      </c>
      <c r="C4" s="24"/>
      <c r="D4" s="24"/>
      <c r="E4" s="63">
        <f>Measurement!I37</f>
        <v>271.99</v>
      </c>
      <c r="F4" s="63">
        <f>Measurement!I38</f>
        <v>0</v>
      </c>
      <c r="G4" s="33">
        <f>Measurement!I39</f>
        <v>0</v>
      </c>
      <c r="H4" s="33"/>
      <c r="I4" s="63">
        <f>E4+F4</f>
        <v>271.99</v>
      </c>
      <c r="J4" s="33">
        <f>E4*1.2</f>
        <v>326.38799999999998</v>
      </c>
      <c r="K4" s="33">
        <f>I4*1.2</f>
        <v>326.38799999999998</v>
      </c>
      <c r="L4" s="33">
        <f>I4*1.45</f>
        <v>394.38549999999998</v>
      </c>
      <c r="M4" s="64"/>
      <c r="N4" s="65"/>
      <c r="O4" s="65"/>
      <c r="P4" s="24"/>
      <c r="Q4" s="24"/>
      <c r="R4" s="24"/>
      <c r="S4" s="34"/>
    </row>
    <row r="5" spans="2:19" x14ac:dyDescent="0.25">
      <c r="B5" s="94" t="s">
        <v>121</v>
      </c>
      <c r="C5" s="95"/>
      <c r="D5" s="95"/>
      <c r="E5" s="96">
        <f>plan!J35</f>
        <v>274.60000000000002</v>
      </c>
      <c r="F5" s="96">
        <f>plan!J36</f>
        <v>0</v>
      </c>
      <c r="G5" s="96">
        <f>plan!J37</f>
        <v>0</v>
      </c>
      <c r="H5" s="96"/>
      <c r="I5" s="97">
        <f>E5+F5</f>
        <v>274.60000000000002</v>
      </c>
      <c r="J5" s="96">
        <f>E5*1.2</f>
        <v>329.52000000000004</v>
      </c>
      <c r="K5" s="96">
        <f>I5*1.2</f>
        <v>329.52000000000004</v>
      </c>
      <c r="L5" s="96">
        <f>I5*1.45</f>
        <v>398.17</v>
      </c>
      <c r="M5" s="17"/>
      <c r="N5" s="15"/>
      <c r="O5" s="15"/>
      <c r="P5" s="15"/>
      <c r="Q5" s="15"/>
      <c r="R5" s="15"/>
      <c r="S5" s="28"/>
    </row>
    <row r="6" spans="2:19" ht="17.25" customHeight="1" x14ac:dyDescent="0.25">
      <c r="B6" s="35" t="s">
        <v>148</v>
      </c>
      <c r="C6" s="16"/>
      <c r="D6" s="16"/>
      <c r="E6" s="49"/>
      <c r="F6" s="19"/>
      <c r="G6" s="19"/>
      <c r="H6" s="19"/>
      <c r="I6" s="49"/>
      <c r="J6" s="19"/>
      <c r="K6" s="19"/>
      <c r="L6" s="19"/>
      <c r="M6" s="17"/>
      <c r="N6" s="15"/>
      <c r="O6" s="15"/>
      <c r="P6" s="15"/>
      <c r="Q6" s="15"/>
      <c r="R6" s="15"/>
      <c r="S6" s="28"/>
    </row>
    <row r="7" spans="2:19" ht="30" x14ac:dyDescent="0.25">
      <c r="B7" s="29" t="s">
        <v>149</v>
      </c>
      <c r="C7" s="15"/>
      <c r="D7" s="15"/>
      <c r="E7" s="19">
        <f>L7/1.45</f>
        <v>289.65517241379314</v>
      </c>
      <c r="F7" s="19">
        <v>0</v>
      </c>
      <c r="G7" s="19">
        <v>0</v>
      </c>
      <c r="H7" s="19">
        <v>0</v>
      </c>
      <c r="I7" s="49">
        <f t="shared" ref="I6:I7" si="0">E7+F7</f>
        <v>289.65517241379314</v>
      </c>
      <c r="J7" s="19">
        <f t="shared" ref="J7" si="1">E7*1.2</f>
        <v>347.58620689655174</v>
      </c>
      <c r="K7" s="19">
        <f t="shared" ref="K6:K7" si="2">I7*1.2</f>
        <v>347.58620689655174</v>
      </c>
      <c r="L7" s="19">
        <v>420</v>
      </c>
      <c r="M7" s="17">
        <f>2500*L7</f>
        <v>1050000</v>
      </c>
      <c r="N7" s="15"/>
      <c r="O7" s="15"/>
      <c r="P7" s="15"/>
      <c r="Q7" s="15"/>
      <c r="R7" s="15"/>
      <c r="S7" s="28"/>
    </row>
    <row r="8" spans="2:19" ht="15.75" thickBot="1" x14ac:dyDescent="0.3">
      <c r="B8" s="67"/>
      <c r="C8" s="48"/>
      <c r="D8" s="48"/>
      <c r="E8" s="68"/>
      <c r="F8" s="68"/>
      <c r="G8" s="68"/>
      <c r="H8" s="68"/>
      <c r="I8" s="68"/>
      <c r="J8" s="68"/>
      <c r="K8" s="68"/>
      <c r="L8" s="68"/>
      <c r="M8" s="21"/>
      <c r="N8" s="21"/>
      <c r="O8" s="21"/>
      <c r="P8" s="21"/>
      <c r="Q8" s="21"/>
      <c r="R8" s="21"/>
      <c r="S8" s="36"/>
    </row>
    <row r="9" spans="2:19" ht="15.75" thickBot="1" x14ac:dyDescent="0.3">
      <c r="B9" s="113" t="s">
        <v>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5"/>
    </row>
    <row r="10" spans="2:19" ht="15.75" thickBot="1" x14ac:dyDescent="0.3">
      <c r="B10" s="25" t="s">
        <v>5</v>
      </c>
      <c r="C10" s="22"/>
      <c r="D10" s="22"/>
      <c r="E10" s="22"/>
      <c r="F10" s="22"/>
      <c r="G10" s="22"/>
      <c r="H10" s="22"/>
      <c r="I10" s="23"/>
      <c r="J10" s="22"/>
      <c r="K10" s="23"/>
      <c r="L10" s="23"/>
      <c r="M10" s="22"/>
      <c r="N10" s="23"/>
      <c r="O10" s="23"/>
      <c r="P10" s="23"/>
      <c r="Q10" s="22"/>
      <c r="R10" s="22"/>
      <c r="S10" s="26"/>
    </row>
    <row r="11" spans="2:19" ht="15.75" thickBot="1" x14ac:dyDescent="0.3">
      <c r="B11" s="25" t="s">
        <v>127</v>
      </c>
      <c r="C11" s="15"/>
      <c r="D11" s="15"/>
      <c r="E11" s="15"/>
      <c r="F11" s="15"/>
      <c r="G11" s="15"/>
      <c r="H11" s="15"/>
      <c r="I11" s="19"/>
      <c r="J11" s="15"/>
      <c r="K11" s="19"/>
      <c r="L11" s="19"/>
      <c r="M11" s="15"/>
      <c r="N11" s="19"/>
      <c r="O11" s="19"/>
      <c r="P11" s="19"/>
      <c r="Q11" s="15"/>
      <c r="R11" s="15"/>
      <c r="S11" s="28"/>
    </row>
    <row r="12" spans="2:19" ht="15.75" thickBot="1" x14ac:dyDescent="0.3">
      <c r="B12" s="25" t="s">
        <v>128</v>
      </c>
      <c r="C12" s="15"/>
      <c r="D12" s="15"/>
      <c r="E12" s="15"/>
      <c r="F12" s="15"/>
      <c r="G12" s="15"/>
      <c r="H12" s="15"/>
      <c r="I12" s="19"/>
      <c r="J12" s="15"/>
      <c r="K12" s="19"/>
      <c r="L12" s="19"/>
      <c r="M12" s="15"/>
      <c r="N12" s="19"/>
      <c r="O12" s="19"/>
      <c r="P12" s="19"/>
      <c r="Q12" s="15"/>
      <c r="R12" s="15"/>
      <c r="S12" s="28"/>
    </row>
    <row r="13" spans="2:19" ht="15.75" thickBot="1" x14ac:dyDescent="0.3">
      <c r="B13" s="25" t="s">
        <v>129</v>
      </c>
      <c r="C13" s="15"/>
      <c r="D13" s="15"/>
      <c r="E13" s="15"/>
      <c r="F13" s="15"/>
      <c r="G13" s="15"/>
      <c r="H13" s="15"/>
      <c r="I13" s="19"/>
      <c r="J13" s="15"/>
      <c r="K13" s="19"/>
      <c r="L13" s="19"/>
      <c r="M13" s="15"/>
      <c r="N13" s="19"/>
      <c r="O13" s="19"/>
      <c r="P13" s="19"/>
      <c r="Q13" s="15"/>
      <c r="R13" s="15"/>
      <c r="S13" s="28"/>
    </row>
    <row r="14" spans="2:19" ht="15.75" thickBot="1" x14ac:dyDescent="0.3">
      <c r="B14" s="25" t="s">
        <v>130</v>
      </c>
      <c r="C14" s="15"/>
      <c r="D14" s="15"/>
      <c r="E14" s="15"/>
      <c r="F14" s="15"/>
      <c r="G14" s="15"/>
      <c r="H14" s="15"/>
      <c r="I14" s="19"/>
      <c r="J14" s="15"/>
      <c r="K14" s="19"/>
      <c r="L14" s="19"/>
      <c r="M14" s="15"/>
      <c r="N14" s="19"/>
      <c r="O14" s="19"/>
      <c r="P14" s="19"/>
      <c r="Q14" s="15"/>
      <c r="R14" s="15"/>
      <c r="S14" s="28"/>
    </row>
    <row r="15" spans="2:19" ht="15.75" thickBot="1" x14ac:dyDescent="0.3">
      <c r="B15" s="25" t="s">
        <v>131</v>
      </c>
      <c r="C15" s="15"/>
      <c r="D15" s="15"/>
      <c r="E15" s="15"/>
      <c r="F15" s="15"/>
      <c r="G15" s="15"/>
      <c r="H15" s="15"/>
      <c r="I15" s="19"/>
      <c r="J15" s="15"/>
      <c r="K15" s="19"/>
      <c r="L15" s="19"/>
      <c r="M15" s="15"/>
      <c r="N15" s="19"/>
      <c r="O15" s="19"/>
      <c r="P15" s="19"/>
      <c r="Q15" s="15"/>
      <c r="R15" s="15"/>
      <c r="S15" s="28"/>
    </row>
    <row r="16" spans="2:19" ht="15.75" thickBot="1" x14ac:dyDescent="0.3">
      <c r="B16" s="25" t="s">
        <v>132</v>
      </c>
      <c r="C16" s="15"/>
      <c r="D16" s="15"/>
      <c r="E16" s="15"/>
      <c r="F16" s="15"/>
      <c r="G16" s="15"/>
      <c r="H16" s="15"/>
      <c r="I16" s="19"/>
      <c r="J16" s="15"/>
      <c r="K16" s="19"/>
      <c r="L16" s="15"/>
      <c r="M16" s="15"/>
      <c r="N16" s="19"/>
      <c r="O16" s="19"/>
      <c r="P16" s="19"/>
      <c r="Q16" s="15"/>
      <c r="R16" s="15"/>
      <c r="S16" s="28"/>
    </row>
    <row r="17" spans="2:19" ht="15.75" thickBot="1" x14ac:dyDescent="0.3">
      <c r="B17" s="25" t="s">
        <v>133</v>
      </c>
      <c r="C17" s="15"/>
      <c r="D17" s="15"/>
      <c r="E17" s="15"/>
      <c r="F17" s="15"/>
      <c r="G17" s="15"/>
      <c r="H17" s="15"/>
      <c r="I17" s="19"/>
      <c r="J17" s="15"/>
      <c r="K17" s="19"/>
      <c r="L17" s="15"/>
      <c r="M17" s="15"/>
      <c r="N17" s="19"/>
      <c r="O17" s="19"/>
      <c r="P17" s="19"/>
      <c r="Q17" s="15"/>
      <c r="R17" s="15"/>
      <c r="S17" s="28"/>
    </row>
    <row r="18" spans="2:19" ht="15.75" thickBot="1" x14ac:dyDescent="0.3">
      <c r="B18" s="25" t="s">
        <v>134</v>
      </c>
      <c r="C18" s="15"/>
      <c r="D18" s="15"/>
      <c r="E18" s="15"/>
      <c r="F18" s="15"/>
      <c r="G18" s="15"/>
      <c r="H18" s="15"/>
      <c r="I18" s="19"/>
      <c r="J18" s="15"/>
      <c r="K18" s="19"/>
      <c r="L18" s="15"/>
      <c r="M18" s="15"/>
      <c r="N18" s="19"/>
      <c r="O18" s="19"/>
      <c r="P18" s="19"/>
      <c r="Q18" s="15"/>
      <c r="R18" s="15"/>
      <c r="S18" s="28"/>
    </row>
    <row r="19" spans="2:19" ht="15.75" thickBot="1" x14ac:dyDescent="0.3">
      <c r="B19" s="25" t="s">
        <v>135</v>
      </c>
      <c r="C19" s="30"/>
      <c r="D19" s="30"/>
      <c r="E19" s="30"/>
      <c r="F19" s="30"/>
      <c r="G19" s="30"/>
      <c r="H19" s="30"/>
      <c r="I19" s="69"/>
      <c r="J19" s="30"/>
      <c r="K19" s="69"/>
      <c r="L19" s="30"/>
      <c r="M19" s="30"/>
      <c r="N19" s="69"/>
      <c r="O19" s="69"/>
      <c r="P19" s="69"/>
      <c r="Q19" s="30"/>
      <c r="R19" s="30"/>
      <c r="S19" s="31"/>
    </row>
    <row r="20" spans="2:19" ht="15.75" thickBot="1" x14ac:dyDescent="0.3">
      <c r="B20" s="45" t="s">
        <v>55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52"/>
      <c r="O20" s="52"/>
      <c r="P20" s="52"/>
      <c r="Q20" s="46"/>
      <c r="R20" s="70"/>
      <c r="S20" s="47"/>
    </row>
    <row r="21" spans="2:19" ht="15.75" thickBot="1" x14ac:dyDescent="0.3">
      <c r="B21" s="119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1"/>
    </row>
    <row r="22" spans="2:19" ht="30.75" thickBot="1" x14ac:dyDescent="0.3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4" t="s">
        <v>123</v>
      </c>
      <c r="P22" s="74" t="s">
        <v>123</v>
      </c>
      <c r="Q22" s="75" t="s">
        <v>124</v>
      </c>
      <c r="R22" s="76" t="s">
        <v>125</v>
      </c>
      <c r="S22" s="77" t="s">
        <v>126</v>
      </c>
    </row>
    <row r="23" spans="2:19" x14ac:dyDescent="0.25">
      <c r="B23" s="122" t="s">
        <v>6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4"/>
      <c r="O23" s="71">
        <v>398</v>
      </c>
      <c r="P23" s="19">
        <v>2600</v>
      </c>
      <c r="Q23" s="19">
        <f>P23*O23</f>
        <v>1034800</v>
      </c>
      <c r="R23" s="19"/>
      <c r="S23" s="15"/>
    </row>
    <row r="24" spans="2:19" x14ac:dyDescent="0.25">
      <c r="B24" s="125" t="s">
        <v>65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71">
        <v>0</v>
      </c>
      <c r="P24" s="18">
        <v>0</v>
      </c>
      <c r="Q24" s="18">
        <f>P24*O24</f>
        <v>0</v>
      </c>
      <c r="R24" s="18"/>
      <c r="S24" s="15"/>
    </row>
    <row r="25" spans="2:19" x14ac:dyDescent="0.25">
      <c r="B25" s="125" t="s">
        <v>66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7"/>
      <c r="O25" s="71"/>
      <c r="P25" s="18"/>
      <c r="Q25" s="58">
        <f>Q23+Q24</f>
        <v>1034800</v>
      </c>
      <c r="R25" s="18">
        <f>Q25*0.95</f>
        <v>983060</v>
      </c>
      <c r="S25" s="15">
        <f>Q25*0.8</f>
        <v>827840</v>
      </c>
    </row>
    <row r="26" spans="2:19" x14ac:dyDescent="0.25">
      <c r="B26" s="128" t="s">
        <v>71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  <c r="O26" s="71"/>
      <c r="P26" s="18"/>
      <c r="Q26" s="18"/>
      <c r="R26" s="18"/>
      <c r="S26" s="15"/>
    </row>
    <row r="27" spans="2:19" ht="15.75" thickBot="1" x14ac:dyDescent="0.3">
      <c r="B27" s="131" t="s">
        <v>72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3"/>
      <c r="O27" s="53"/>
      <c r="P27" s="53"/>
      <c r="Q27" s="53"/>
      <c r="R27" s="53"/>
      <c r="S27" s="31"/>
    </row>
    <row r="28" spans="2:19" ht="45" customHeight="1" thickBot="1" x14ac:dyDescent="0.35">
      <c r="B28" s="59" t="s">
        <v>114</v>
      </c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8"/>
    </row>
    <row r="29" spans="2:19" ht="45" customHeight="1" x14ac:dyDescent="0.25">
      <c r="B29" s="136" t="s">
        <v>113</v>
      </c>
      <c r="C29" s="137"/>
      <c r="D29" s="54"/>
      <c r="E29" s="138" t="s">
        <v>108</v>
      </c>
      <c r="F29" s="138"/>
      <c r="G29" s="138"/>
      <c r="H29" s="138"/>
      <c r="I29" s="138"/>
      <c r="J29" s="138"/>
      <c r="K29" s="54"/>
      <c r="L29" s="54"/>
      <c r="M29" s="54"/>
      <c r="N29" s="54"/>
      <c r="O29" s="54"/>
      <c r="P29" s="54"/>
      <c r="Q29" s="54"/>
      <c r="R29" s="54"/>
    </row>
    <row r="30" spans="2:19" x14ac:dyDescent="0.25">
      <c r="B30" s="56" t="s">
        <v>110</v>
      </c>
      <c r="C30" s="81">
        <f>K6</f>
        <v>0</v>
      </c>
      <c r="D30" s="54"/>
      <c r="E30" s="135" t="s">
        <v>110</v>
      </c>
      <c r="F30" s="135"/>
      <c r="G30" s="135"/>
      <c r="H30" s="139">
        <f>K6</f>
        <v>0</v>
      </c>
      <c r="I30" s="134"/>
      <c r="J30" s="134"/>
      <c r="K30" s="54"/>
      <c r="L30" s="54"/>
      <c r="M30" s="54"/>
      <c r="N30" s="54"/>
      <c r="O30" s="54"/>
      <c r="P30" s="54"/>
      <c r="Q30" s="54"/>
      <c r="R30" s="54"/>
    </row>
    <row r="31" spans="2:19" x14ac:dyDescent="0.25">
      <c r="B31" s="56" t="s">
        <v>109</v>
      </c>
      <c r="C31" s="57">
        <f>28900/10.764</f>
        <v>2684.8755109624676</v>
      </c>
      <c r="D31" s="54"/>
      <c r="E31" s="135" t="s">
        <v>112</v>
      </c>
      <c r="F31" s="135"/>
      <c r="G31" s="135"/>
      <c r="H31" s="134"/>
      <c r="I31" s="134"/>
      <c r="J31" s="134"/>
      <c r="K31" s="54"/>
      <c r="L31" s="54"/>
      <c r="M31" s="54"/>
      <c r="N31" s="54"/>
      <c r="O31" s="54"/>
      <c r="P31" s="54"/>
      <c r="Q31" s="54"/>
      <c r="R31" s="54"/>
    </row>
    <row r="32" spans="2:19" x14ac:dyDescent="0.25">
      <c r="B32" s="56" t="s">
        <v>107</v>
      </c>
      <c r="C32" s="57">
        <f>C30*C31</f>
        <v>0</v>
      </c>
      <c r="D32" s="54"/>
      <c r="E32" s="135" t="s">
        <v>111</v>
      </c>
      <c r="F32" s="135"/>
      <c r="G32" s="135"/>
      <c r="H32" s="134">
        <f>H30*H31</f>
        <v>0</v>
      </c>
      <c r="I32" s="134"/>
      <c r="J32" s="134"/>
      <c r="K32" s="54"/>
      <c r="L32" s="54"/>
      <c r="M32" s="54"/>
      <c r="N32" s="54"/>
      <c r="O32" s="54"/>
      <c r="P32" s="54"/>
      <c r="Q32" s="54"/>
      <c r="R32" s="54"/>
    </row>
    <row r="33" spans="2:16" ht="18.75" x14ac:dyDescent="0.3">
      <c r="B33" s="55" t="s">
        <v>61</v>
      </c>
      <c r="C33" s="104" t="s">
        <v>62</v>
      </c>
      <c r="D33" s="104"/>
      <c r="E33" s="104"/>
      <c r="F33" s="104"/>
      <c r="G33" s="104" t="s">
        <v>63</v>
      </c>
      <c r="H33" s="105"/>
      <c r="I33" s="105"/>
      <c r="J33" s="104" t="s">
        <v>64</v>
      </c>
      <c r="K33" s="105"/>
      <c r="L33" s="105"/>
      <c r="M33" s="105"/>
      <c r="N33" s="105"/>
      <c r="O33" s="105"/>
      <c r="P33" s="105"/>
    </row>
    <row r="34" spans="2:16" x14ac:dyDescent="0.25">
      <c r="B34" s="18" t="s">
        <v>68</v>
      </c>
      <c r="C34" s="107" t="s">
        <v>106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  <row r="35" spans="2:16" x14ac:dyDescent="0.25">
      <c r="B35" s="15" t="s">
        <v>69</v>
      </c>
      <c r="C35" s="108" t="s">
        <v>152</v>
      </c>
      <c r="D35" s="108"/>
      <c r="E35" s="108"/>
      <c r="F35" s="108"/>
      <c r="G35" s="108">
        <v>8788701844</v>
      </c>
      <c r="H35" s="108"/>
      <c r="I35" s="108"/>
      <c r="J35" s="108" t="s">
        <v>151</v>
      </c>
      <c r="K35" s="108"/>
      <c r="L35" s="108"/>
      <c r="M35" s="108"/>
      <c r="N35" s="108"/>
      <c r="O35" s="108"/>
      <c r="P35" s="108"/>
    </row>
    <row r="36" spans="2:16" x14ac:dyDescent="0.25">
      <c r="B36" s="15" t="s">
        <v>70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spans="2:16" x14ac:dyDescent="0.25">
      <c r="B37" s="15"/>
      <c r="C37" s="108"/>
      <c r="D37" s="108"/>
      <c r="E37" s="108"/>
      <c r="F37" s="108"/>
      <c r="G37" s="109"/>
      <c r="H37" s="109"/>
      <c r="I37" s="109"/>
      <c r="J37" s="108"/>
      <c r="K37" s="108"/>
      <c r="L37" s="108"/>
      <c r="M37" s="108"/>
      <c r="N37" s="108"/>
      <c r="O37" s="108"/>
      <c r="P37" s="108"/>
    </row>
    <row r="38" spans="2:16" x14ac:dyDescent="0.25">
      <c r="C38" s="106"/>
      <c r="D38" s="106"/>
      <c r="E38" s="106"/>
      <c r="F38" s="106"/>
      <c r="G38" s="37"/>
      <c r="H38" s="37"/>
      <c r="I38" s="37"/>
    </row>
    <row r="39" spans="2:16" x14ac:dyDescent="0.25">
      <c r="C39" s="106"/>
      <c r="D39" s="106"/>
      <c r="E39" s="106"/>
      <c r="F39" s="39"/>
      <c r="G39" s="40"/>
      <c r="H39" s="41"/>
      <c r="I39" s="42"/>
    </row>
    <row r="40" spans="2:16" hidden="1" x14ac:dyDescent="0.25">
      <c r="E40" s="38"/>
      <c r="F40" s="43"/>
      <c r="G40" s="40"/>
      <c r="H40" s="43"/>
      <c r="I40" s="44"/>
    </row>
    <row r="41" spans="2:16" hidden="1" x14ac:dyDescent="0.25">
      <c r="E41" s="38"/>
      <c r="F41" s="43"/>
      <c r="G41" s="40"/>
      <c r="H41" s="40"/>
      <c r="I41" s="44"/>
    </row>
    <row r="42" spans="2:16" ht="135" hidden="1" customHeight="1" x14ac:dyDescent="0.25">
      <c r="E42" s="100"/>
      <c r="F42" s="101"/>
      <c r="G42" s="102"/>
      <c r="H42" s="102"/>
      <c r="I42" s="103"/>
    </row>
    <row r="43" spans="2:16" hidden="1" x14ac:dyDescent="0.25">
      <c r="E43" s="100"/>
      <c r="F43" s="101"/>
      <c r="G43" s="102"/>
      <c r="H43" s="102"/>
      <c r="I43" s="103"/>
    </row>
    <row r="44" spans="2:16" x14ac:dyDescent="0.25">
      <c r="E44" s="20"/>
    </row>
    <row r="45" spans="2:16" x14ac:dyDescent="0.25">
      <c r="E45" s="20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workbookViewId="0">
      <selection activeCell="C11" sqref="C11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40" t="s">
        <v>15</v>
      </c>
      <c r="B2" s="140" t="s">
        <v>7</v>
      </c>
      <c r="C2" s="140" t="s">
        <v>8</v>
      </c>
      <c r="D2" s="140"/>
      <c r="E2" s="140" t="s">
        <v>11</v>
      </c>
      <c r="F2" s="140"/>
      <c r="G2" s="140" t="s">
        <v>13</v>
      </c>
      <c r="H2" s="140" t="s">
        <v>12</v>
      </c>
      <c r="I2" s="140" t="s">
        <v>14</v>
      </c>
    </row>
    <row r="3" spans="1:9" x14ac:dyDescent="0.25">
      <c r="A3" s="140"/>
      <c r="B3" s="140"/>
      <c r="C3" s="2" t="s">
        <v>9</v>
      </c>
      <c r="D3" s="2" t="s">
        <v>10</v>
      </c>
      <c r="E3" s="2" t="s">
        <v>9</v>
      </c>
      <c r="F3" s="2" t="s">
        <v>10</v>
      </c>
      <c r="G3" s="140"/>
      <c r="H3" s="140"/>
      <c r="I3" s="140"/>
    </row>
    <row r="4" spans="1:9" x14ac:dyDescent="0.25">
      <c r="A4" s="3">
        <v>1</v>
      </c>
      <c r="B4" s="3" t="s">
        <v>16</v>
      </c>
      <c r="C4" s="3">
        <v>12.3</v>
      </c>
      <c r="D4" s="3"/>
      <c r="E4" s="3">
        <v>8.4</v>
      </c>
      <c r="F4" s="3"/>
      <c r="G4" s="4">
        <f>(E4+F4/10)</f>
        <v>8.4</v>
      </c>
      <c r="H4" s="4">
        <f>(C4+D4/10)</f>
        <v>12.3</v>
      </c>
      <c r="I4" s="4">
        <f>G4*H4</f>
        <v>103.32000000000001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7.7</v>
      </c>
      <c r="D6" s="3"/>
      <c r="E6" s="3">
        <v>7.1</v>
      </c>
      <c r="F6" s="3"/>
      <c r="G6" s="4">
        <f t="shared" si="0"/>
        <v>7.1</v>
      </c>
      <c r="H6" s="4">
        <f t="shared" si="1"/>
        <v>7.7</v>
      </c>
      <c r="I6" s="4">
        <f t="shared" ref="I6:I34" si="2">G6*H6</f>
        <v>54.67</v>
      </c>
    </row>
    <row r="7" spans="1:9" x14ac:dyDescent="0.25">
      <c r="A7" s="3">
        <v>3</v>
      </c>
      <c r="B7" s="3" t="s">
        <v>18</v>
      </c>
      <c r="C7" s="3">
        <v>3.9</v>
      </c>
      <c r="D7" s="3"/>
      <c r="E7" s="3">
        <v>3.4</v>
      </c>
      <c r="F7" s="3"/>
      <c r="G7" s="4">
        <f t="shared" si="0"/>
        <v>3.4</v>
      </c>
      <c r="H7" s="4">
        <f t="shared" si="1"/>
        <v>3.9</v>
      </c>
      <c r="I7" s="4">
        <f t="shared" si="2"/>
        <v>13.26</v>
      </c>
    </row>
    <row r="8" spans="1:9" x14ac:dyDescent="0.25">
      <c r="A8" s="3"/>
      <c r="B8" s="3" t="s">
        <v>19</v>
      </c>
      <c r="C8" s="3">
        <v>7.6</v>
      </c>
      <c r="D8" s="3"/>
      <c r="E8" s="3">
        <v>3.3</v>
      </c>
      <c r="F8" s="3"/>
      <c r="G8" s="4">
        <f t="shared" si="0"/>
        <v>3.3</v>
      </c>
      <c r="H8" s="4">
        <f t="shared" si="1"/>
        <v>7.6</v>
      </c>
      <c r="I8" s="4">
        <f t="shared" si="2"/>
        <v>25.08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>
        <v>9.6999999999999993</v>
      </c>
      <c r="D11" s="3"/>
      <c r="E11" s="3">
        <v>7.8</v>
      </c>
      <c r="F11" s="3"/>
      <c r="G11" s="4">
        <f t="shared" si="0"/>
        <v>7.8</v>
      </c>
      <c r="H11" s="4">
        <f t="shared" si="1"/>
        <v>9.6999999999999993</v>
      </c>
      <c r="I11" s="4">
        <f t="shared" si="2"/>
        <v>75.66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/>
      <c r="D17" s="3"/>
      <c r="E17" s="3"/>
      <c r="F17" s="3"/>
      <c r="G17" s="4">
        <f t="shared" si="0"/>
        <v>0</v>
      </c>
      <c r="H17" s="4">
        <f t="shared" si="1"/>
        <v>0</v>
      </c>
      <c r="I17" s="4">
        <f t="shared" si="2"/>
        <v>0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4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4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4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4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4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4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4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4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4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4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4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4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4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4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4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3" t="s">
        <v>105</v>
      </c>
      <c r="C34" s="3"/>
      <c r="D34" s="3"/>
      <c r="E34" s="3"/>
      <c r="F34" s="14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4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4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4"/>
      <c r="G37" s="3"/>
      <c r="H37" s="10"/>
      <c r="I37" s="4">
        <f>SUM(I4:I22)</f>
        <v>271.99</v>
      </c>
    </row>
    <row r="38" spans="1:9" x14ac:dyDescent="0.25">
      <c r="A38" s="3"/>
      <c r="B38" s="2" t="s">
        <v>47</v>
      </c>
      <c r="C38" s="3"/>
      <c r="D38" s="3"/>
      <c r="E38" s="3"/>
      <c r="F38" s="14"/>
      <c r="G38" s="3"/>
      <c r="H38" s="10"/>
      <c r="I38" s="4">
        <f>SUM(I23:I30)</f>
        <v>0</v>
      </c>
    </row>
    <row r="39" spans="1:9" x14ac:dyDescent="0.25">
      <c r="A39" s="3"/>
      <c r="B39" s="2" t="s">
        <v>48</v>
      </c>
      <c r="C39" s="3"/>
      <c r="D39" s="3"/>
      <c r="E39" s="3"/>
      <c r="F39" s="14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4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4"/>
      <c r="G41" s="3"/>
      <c r="H41" s="10"/>
      <c r="I41" s="4">
        <f>SUM(I4:I30)</f>
        <v>271.99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0"/>
  <sheetViews>
    <sheetView topLeftCell="A3" workbookViewId="0">
      <selection activeCell="L3" sqref="L3:U24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21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21" ht="15" customHeight="1" x14ac:dyDescent="0.25">
      <c r="A3" s="143" t="s">
        <v>15</v>
      </c>
      <c r="B3" s="143" t="s">
        <v>7</v>
      </c>
      <c r="C3" s="144" t="s">
        <v>8</v>
      </c>
      <c r="D3" s="145"/>
      <c r="E3" s="143" t="s">
        <v>11</v>
      </c>
      <c r="F3" s="143"/>
      <c r="G3" s="143" t="s">
        <v>13</v>
      </c>
      <c r="H3" s="143" t="s">
        <v>12</v>
      </c>
      <c r="I3" s="143" t="s">
        <v>14</v>
      </c>
      <c r="L3" s="141" t="s">
        <v>153</v>
      </c>
      <c r="M3" s="142"/>
      <c r="N3" s="142"/>
      <c r="O3" s="142"/>
      <c r="P3" s="142"/>
      <c r="Q3" s="142"/>
      <c r="R3" s="142"/>
      <c r="S3" s="142"/>
      <c r="T3" s="142"/>
      <c r="U3" s="142"/>
    </row>
    <row r="4" spans="1:21" ht="15" customHeight="1" x14ac:dyDescent="0.25">
      <c r="A4" s="143"/>
      <c r="B4" s="143"/>
      <c r="C4" s="7" t="s">
        <v>9</v>
      </c>
      <c r="D4" s="7" t="s">
        <v>10</v>
      </c>
      <c r="E4" s="7" t="s">
        <v>9</v>
      </c>
      <c r="F4" s="7" t="s">
        <v>10</v>
      </c>
      <c r="G4" s="143"/>
      <c r="H4" s="143"/>
      <c r="I4" s="143"/>
      <c r="L4" s="142"/>
      <c r="M4" s="142"/>
      <c r="N4" s="142"/>
      <c r="O4" s="142"/>
      <c r="P4" s="142"/>
      <c r="Q4" s="142"/>
      <c r="R4" s="142"/>
      <c r="S4" s="142"/>
      <c r="T4" s="142"/>
      <c r="U4" s="142"/>
    </row>
    <row r="5" spans="1:21" ht="15" customHeight="1" x14ac:dyDescent="0.25">
      <c r="A5" s="8">
        <v>1</v>
      </c>
      <c r="B5" s="8" t="s">
        <v>16</v>
      </c>
      <c r="C5" s="8">
        <v>12.6</v>
      </c>
      <c r="D5" s="8"/>
      <c r="E5" s="8">
        <v>9</v>
      </c>
      <c r="F5" s="8"/>
      <c r="G5" s="9">
        <f>E5+F5</f>
        <v>9</v>
      </c>
      <c r="H5" s="9">
        <f>(C5+D5)</f>
        <v>12.6</v>
      </c>
      <c r="I5" s="9">
        <f>G5*H5</f>
        <v>113.39999999999999</v>
      </c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6" spans="1:21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</row>
    <row r="7" spans="1:21" ht="15" customHeight="1" x14ac:dyDescent="0.25">
      <c r="A7" s="8">
        <v>2</v>
      </c>
      <c r="B7" s="8" t="s">
        <v>17</v>
      </c>
      <c r="C7" s="8">
        <v>7.6</v>
      </c>
      <c r="D7" s="8"/>
      <c r="E7" s="8">
        <v>7</v>
      </c>
      <c r="F7" s="8"/>
      <c r="G7" s="9">
        <f t="shared" si="0"/>
        <v>7</v>
      </c>
      <c r="H7" s="9">
        <f t="shared" si="1"/>
        <v>7.6</v>
      </c>
      <c r="I7" s="9">
        <f t="shared" ref="I7:I32" si="2">G7*H7</f>
        <v>53.199999999999996</v>
      </c>
      <c r="L7" s="142"/>
      <c r="M7" s="142"/>
      <c r="N7" s="142"/>
      <c r="O7" s="142"/>
      <c r="P7" s="142"/>
      <c r="Q7" s="142"/>
      <c r="R7" s="142"/>
      <c r="S7" s="142"/>
      <c r="T7" s="142"/>
      <c r="U7" s="142"/>
    </row>
    <row r="8" spans="1:21" ht="15" customHeight="1" x14ac:dyDescent="0.25">
      <c r="A8" s="8">
        <v>3</v>
      </c>
      <c r="B8" s="8" t="s">
        <v>18</v>
      </c>
      <c r="C8" s="8">
        <v>3.6</v>
      </c>
      <c r="D8" s="8"/>
      <c r="E8" s="8">
        <v>7</v>
      </c>
      <c r="F8" s="8"/>
      <c r="G8" s="9">
        <f t="shared" si="0"/>
        <v>7</v>
      </c>
      <c r="H8" s="9">
        <f t="shared" si="1"/>
        <v>3.6</v>
      </c>
      <c r="I8" s="9">
        <f t="shared" si="2"/>
        <v>25.2</v>
      </c>
      <c r="K8" s="13"/>
      <c r="L8" s="142"/>
      <c r="M8" s="142"/>
      <c r="N8" s="142"/>
      <c r="O8" s="142"/>
      <c r="P8" s="142"/>
      <c r="Q8" s="142"/>
      <c r="R8" s="142"/>
      <c r="S8" s="142"/>
      <c r="T8" s="142"/>
      <c r="U8" s="142"/>
    </row>
    <row r="9" spans="1:21" ht="15" customHeight="1" x14ac:dyDescent="0.25">
      <c r="A9" s="8"/>
      <c r="B9" s="8" t="s">
        <v>19</v>
      </c>
      <c r="C9" s="8">
        <v>3.6</v>
      </c>
      <c r="D9" s="8"/>
      <c r="E9" s="8">
        <v>3</v>
      </c>
      <c r="F9" s="8"/>
      <c r="G9" s="9">
        <f t="shared" si="0"/>
        <v>3</v>
      </c>
      <c r="H9" s="9">
        <f t="shared" si="1"/>
        <v>3.6</v>
      </c>
      <c r="I9" s="9">
        <f t="shared" si="2"/>
        <v>10.8</v>
      </c>
      <c r="K9" s="13"/>
      <c r="L9" s="142"/>
      <c r="M9" s="142"/>
      <c r="N9" s="142"/>
      <c r="O9" s="142"/>
      <c r="P9" s="142"/>
      <c r="Q9" s="142"/>
      <c r="R9" s="142"/>
      <c r="S9" s="142"/>
      <c r="T9" s="142"/>
      <c r="U9" s="142"/>
    </row>
    <row r="10" spans="1:21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142"/>
      <c r="M10" s="142"/>
      <c r="N10" s="142"/>
      <c r="O10" s="142"/>
      <c r="P10" s="142"/>
      <c r="Q10" s="142"/>
      <c r="R10" s="142"/>
      <c r="S10" s="142"/>
      <c r="T10" s="142"/>
      <c r="U10" s="142"/>
    </row>
    <row r="11" spans="1:21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  <c r="L11" s="142"/>
      <c r="M11" s="142"/>
      <c r="N11" s="142"/>
      <c r="O11" s="142"/>
      <c r="P11" s="142"/>
      <c r="Q11" s="142"/>
      <c r="R11" s="142"/>
      <c r="S11" s="142"/>
      <c r="T11" s="142"/>
      <c r="U11" s="142"/>
    </row>
    <row r="12" spans="1:21" ht="15" customHeight="1" x14ac:dyDescent="0.25">
      <c r="A12" s="8">
        <v>4</v>
      </c>
      <c r="B12" s="8" t="s">
        <v>22</v>
      </c>
      <c r="C12" s="8">
        <v>12</v>
      </c>
      <c r="D12" s="8"/>
      <c r="E12" s="8">
        <v>6</v>
      </c>
      <c r="F12" s="8"/>
      <c r="G12" s="9">
        <f t="shared" si="0"/>
        <v>6</v>
      </c>
      <c r="H12" s="9">
        <f t="shared" si="1"/>
        <v>12</v>
      </c>
      <c r="I12" s="9">
        <f t="shared" si="2"/>
        <v>72</v>
      </c>
      <c r="L12" s="142"/>
      <c r="M12" s="142"/>
      <c r="N12" s="142"/>
      <c r="O12" s="142"/>
      <c r="P12" s="142"/>
      <c r="Q12" s="142"/>
      <c r="R12" s="142"/>
      <c r="S12" s="142"/>
      <c r="T12" s="142"/>
      <c r="U12" s="142"/>
    </row>
    <row r="13" spans="1:21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  <c r="L13" s="142"/>
      <c r="M13" s="142"/>
      <c r="N13" s="142"/>
      <c r="O13" s="142"/>
      <c r="P13" s="142"/>
      <c r="Q13" s="142"/>
      <c r="R13" s="142"/>
      <c r="S13" s="142"/>
      <c r="T13" s="142"/>
      <c r="U13" s="142"/>
    </row>
    <row r="14" spans="1:21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  <c r="L14" s="142"/>
      <c r="M14" s="142"/>
      <c r="N14" s="142"/>
      <c r="O14" s="142"/>
      <c r="P14" s="142"/>
      <c r="Q14" s="142"/>
      <c r="R14" s="142"/>
      <c r="S14" s="142"/>
      <c r="T14" s="142"/>
      <c r="U14" s="142"/>
    </row>
    <row r="15" spans="1:21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  <c r="L15" s="142"/>
      <c r="M15" s="142"/>
      <c r="N15" s="142"/>
      <c r="O15" s="142"/>
      <c r="P15" s="142"/>
      <c r="Q15" s="142"/>
      <c r="R15" s="142"/>
      <c r="S15" s="142"/>
      <c r="T15" s="142"/>
      <c r="U15" s="142"/>
    </row>
    <row r="16" spans="1:21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</row>
    <row r="17" spans="1:21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</row>
    <row r="18" spans="1:21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  <c r="L18" s="142"/>
      <c r="M18" s="142"/>
      <c r="N18" s="142"/>
      <c r="O18" s="142"/>
      <c r="P18" s="142"/>
      <c r="Q18" s="142"/>
      <c r="R18" s="142"/>
      <c r="S18" s="142"/>
      <c r="T18" s="142"/>
      <c r="U18" s="142"/>
    </row>
    <row r="19" spans="1:21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  <c r="L19" s="142"/>
      <c r="M19" s="142"/>
      <c r="N19" s="142"/>
      <c r="O19" s="142"/>
      <c r="P19" s="142"/>
      <c r="Q19" s="142"/>
      <c r="R19" s="142"/>
      <c r="S19" s="142"/>
      <c r="T19" s="142"/>
      <c r="U19" s="142"/>
    </row>
    <row r="20" spans="1:21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  <c r="L20" s="142"/>
      <c r="M20" s="142"/>
      <c r="N20" s="142"/>
      <c r="O20" s="142"/>
      <c r="P20" s="142"/>
      <c r="Q20" s="142"/>
      <c r="R20" s="142"/>
      <c r="S20" s="142"/>
      <c r="T20" s="142"/>
      <c r="U20" s="142"/>
    </row>
    <row r="21" spans="1:21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</row>
    <row r="22" spans="1:21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  <c r="L22" s="142"/>
      <c r="M22" s="142"/>
      <c r="N22" s="142"/>
      <c r="O22" s="142"/>
      <c r="P22" s="142"/>
      <c r="Q22" s="142"/>
      <c r="R22" s="142"/>
      <c r="S22" s="142"/>
      <c r="T22" s="142"/>
      <c r="U22" s="142"/>
    </row>
    <row r="23" spans="1:21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  <c r="L23" s="142"/>
      <c r="M23" s="142"/>
      <c r="N23" s="142"/>
      <c r="O23" s="142"/>
      <c r="P23" s="142"/>
      <c r="Q23" s="142"/>
      <c r="R23" s="142"/>
      <c r="S23" s="142"/>
      <c r="T23" s="142"/>
      <c r="U23" s="142"/>
    </row>
    <row r="24" spans="1:21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  <c r="L24" s="142"/>
      <c r="M24" s="142"/>
      <c r="N24" s="142"/>
      <c r="O24" s="142"/>
      <c r="P24" s="142"/>
      <c r="Q24" s="142"/>
      <c r="R24" s="142"/>
      <c r="S24" s="142"/>
      <c r="T24" s="142"/>
      <c r="U24" s="142"/>
    </row>
    <row r="25" spans="1:21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21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21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21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21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  <c r="M29" s="5">
        <v>9</v>
      </c>
      <c r="N29" s="5">
        <v>12.6</v>
      </c>
      <c r="O29" s="5">
        <f>N29*M29</f>
        <v>113.39999999999999</v>
      </c>
    </row>
    <row r="30" spans="1:21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  <c r="M30" s="5">
        <v>9.6</v>
      </c>
      <c r="N30" s="5">
        <v>7</v>
      </c>
      <c r="O30" s="5">
        <f t="shared" ref="O30:O33" si="3">N30*M30</f>
        <v>67.2</v>
      </c>
    </row>
    <row r="31" spans="1:21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  <c r="M31" s="5">
        <v>12</v>
      </c>
      <c r="N31" s="5">
        <v>6</v>
      </c>
      <c r="O31" s="5">
        <f t="shared" si="3"/>
        <v>72</v>
      </c>
    </row>
    <row r="32" spans="1:21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  <c r="M32" s="5">
        <v>5</v>
      </c>
      <c r="N32" s="5">
        <v>5</v>
      </c>
      <c r="O32" s="5">
        <f t="shared" si="3"/>
        <v>25</v>
      </c>
    </row>
    <row r="33" spans="1:15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  <c r="M33" s="5">
        <v>3.6</v>
      </c>
      <c r="N33" s="5">
        <v>3</v>
      </c>
      <c r="O33" s="5">
        <f t="shared" si="3"/>
        <v>10.8</v>
      </c>
    </row>
    <row r="34" spans="1:15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  <c r="O34" s="5">
        <f>O29+O30+O31+O32+O33</f>
        <v>288.40000000000003</v>
      </c>
    </row>
    <row r="35" spans="1:15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274.60000000000002</v>
      </c>
      <c r="J35" s="5">
        <f>I35</f>
        <v>274.60000000000002</v>
      </c>
    </row>
    <row r="36" spans="1:15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5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5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274.60000000000002</v>
      </c>
      <c r="J38" s="5">
        <f>I38</f>
        <v>274.60000000000002</v>
      </c>
    </row>
    <row r="39" spans="1:15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5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8">
    <mergeCell ref="L3:U24"/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0" t="s">
        <v>79</v>
      </c>
      <c r="C2" s="50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5">
        <v>20</v>
      </c>
      <c r="C4" s="15">
        <v>20</v>
      </c>
    </row>
    <row r="5" spans="1:14" x14ac:dyDescent="0.25">
      <c r="A5" t="s">
        <v>83</v>
      </c>
      <c r="B5" t="s">
        <v>84</v>
      </c>
      <c r="C5" t="s">
        <v>85</v>
      </c>
      <c r="H5" s="15" t="s">
        <v>86</v>
      </c>
      <c r="I5" s="15" t="s">
        <v>87</v>
      </c>
      <c r="J5" s="15" t="s">
        <v>88</v>
      </c>
      <c r="K5" s="15" t="s">
        <v>89</v>
      </c>
      <c r="L5" s="15" t="s">
        <v>90</v>
      </c>
      <c r="M5" s="15" t="s">
        <v>91</v>
      </c>
      <c r="N5" s="15" t="s">
        <v>92</v>
      </c>
    </row>
    <row r="6" spans="1:14" x14ac:dyDescent="0.25">
      <c r="B6" s="15">
        <f>C2+1</f>
        <v>8</v>
      </c>
      <c r="C6" s="15">
        <v>0</v>
      </c>
      <c r="E6" s="21" t="s">
        <v>93</v>
      </c>
      <c r="H6" s="21">
        <f>C4</f>
        <v>20</v>
      </c>
      <c r="I6" s="80">
        <f>30/B6*C6</f>
        <v>0</v>
      </c>
      <c r="J6" s="78">
        <f>15/B8*C8</f>
        <v>0</v>
      </c>
      <c r="K6" s="21">
        <f>10/B10*C10</f>
        <v>0</v>
      </c>
      <c r="L6" s="21">
        <f>10/B12*C12</f>
        <v>0</v>
      </c>
      <c r="M6" s="21">
        <f>5/B14*C14</f>
        <v>0</v>
      </c>
      <c r="N6" s="21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5" t="s">
        <v>97</v>
      </c>
      <c r="F7" s="15"/>
      <c r="G7" s="15"/>
      <c r="H7" s="15">
        <f>H6+20</f>
        <v>40</v>
      </c>
      <c r="I7" s="19">
        <f>30/B6*C6</f>
        <v>0</v>
      </c>
      <c r="J7" s="79">
        <f>10/B8*C8</f>
        <v>0</v>
      </c>
      <c r="K7" s="15">
        <f>5/B10*C10</f>
        <v>0</v>
      </c>
      <c r="L7" s="15">
        <f>5/B12*C12</f>
        <v>0</v>
      </c>
      <c r="M7" s="15">
        <f>5/B14*C14</f>
        <v>0</v>
      </c>
      <c r="N7" s="15">
        <f>5/B16*C16</f>
        <v>0</v>
      </c>
    </row>
    <row r="8" spans="1:14" x14ac:dyDescent="0.25">
      <c r="B8" s="15">
        <f>C2</f>
        <v>7</v>
      </c>
      <c r="C8" s="15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5">
        <f>C2</f>
        <v>7</v>
      </c>
      <c r="C10" s="15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5">
        <f>C2</f>
        <v>7</v>
      </c>
      <c r="C12" s="15">
        <v>0</v>
      </c>
      <c r="H12" s="15"/>
      <c r="I12" s="15" t="s">
        <v>93</v>
      </c>
      <c r="J12" s="15" t="s">
        <v>99</v>
      </c>
      <c r="K12" t="s">
        <v>100</v>
      </c>
    </row>
    <row r="13" spans="1:14" ht="30" x14ac:dyDescent="0.25">
      <c r="A13" s="51" t="s">
        <v>91</v>
      </c>
      <c r="B13" t="s">
        <v>95</v>
      </c>
      <c r="C13" t="s">
        <v>96</v>
      </c>
      <c r="H13" s="15" t="s">
        <v>101</v>
      </c>
      <c r="I13" s="15">
        <f>H6</f>
        <v>20</v>
      </c>
      <c r="J13" s="15">
        <f>H7</f>
        <v>40</v>
      </c>
      <c r="K13" t="s">
        <v>100</v>
      </c>
    </row>
    <row r="14" spans="1:14" x14ac:dyDescent="0.25">
      <c r="B14" s="15">
        <f>C2</f>
        <v>7</v>
      </c>
      <c r="C14" s="15">
        <v>0</v>
      </c>
      <c r="H14" s="15" t="s">
        <v>102</v>
      </c>
      <c r="I14" s="19">
        <f>I6</f>
        <v>0</v>
      </c>
      <c r="J14" s="19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5" t="s">
        <v>88</v>
      </c>
      <c r="I15" s="79">
        <f>J6</f>
        <v>0</v>
      </c>
      <c r="J15" s="79">
        <f>J7</f>
        <v>0</v>
      </c>
    </row>
    <row r="16" spans="1:14" x14ac:dyDescent="0.25">
      <c r="B16" s="15">
        <f>C2</f>
        <v>7</v>
      </c>
      <c r="C16" s="15">
        <v>0</v>
      </c>
      <c r="H16" s="15" t="s">
        <v>89</v>
      </c>
      <c r="I16" s="15">
        <f>K6</f>
        <v>0</v>
      </c>
      <c r="J16" s="15">
        <f>K7</f>
        <v>0</v>
      </c>
    </row>
    <row r="17" spans="8:10" x14ac:dyDescent="0.25">
      <c r="H17" s="15" t="s">
        <v>90</v>
      </c>
      <c r="I17" s="15">
        <f>L6</f>
        <v>0</v>
      </c>
      <c r="J17" s="15">
        <f>L7</f>
        <v>0</v>
      </c>
    </row>
    <row r="18" spans="8:10" ht="30" x14ac:dyDescent="0.25">
      <c r="H18" s="16" t="s">
        <v>91</v>
      </c>
      <c r="I18" s="15">
        <f>M6</f>
        <v>0</v>
      </c>
      <c r="J18" s="15">
        <f>M7</f>
        <v>0</v>
      </c>
    </row>
    <row r="19" spans="8:10" x14ac:dyDescent="0.25">
      <c r="H19" s="15" t="s">
        <v>92</v>
      </c>
      <c r="I19" s="15">
        <f>N6</f>
        <v>0</v>
      </c>
      <c r="J19" s="15">
        <f>N7</f>
        <v>0</v>
      </c>
    </row>
    <row r="20" spans="8:10" x14ac:dyDescent="0.25">
      <c r="H20" s="15" t="s">
        <v>103</v>
      </c>
      <c r="I20" s="79">
        <f>I13+I14+I15+I16+I17+I18+I19</f>
        <v>20</v>
      </c>
      <c r="J20" s="79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A8" sqref="A8:K8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5"/>
      <c r="B2" s="85" t="s">
        <v>136</v>
      </c>
      <c r="C2" s="85" t="s">
        <v>101</v>
      </c>
      <c r="D2" s="85" t="s">
        <v>102</v>
      </c>
      <c r="E2" s="85" t="s">
        <v>137</v>
      </c>
      <c r="F2" s="85" t="s">
        <v>138</v>
      </c>
      <c r="G2" s="85" t="s">
        <v>139</v>
      </c>
      <c r="H2" s="85" t="s">
        <v>90</v>
      </c>
      <c r="I2" s="85" t="s">
        <v>140</v>
      </c>
      <c r="J2" s="85" t="s">
        <v>141</v>
      </c>
      <c r="K2" s="86" t="s">
        <v>142</v>
      </c>
    </row>
    <row r="3" spans="1:11" x14ac:dyDescent="0.25">
      <c r="A3" s="27" t="s">
        <v>143</v>
      </c>
      <c r="B3" s="15">
        <v>10</v>
      </c>
      <c r="C3" s="15">
        <v>15</v>
      </c>
      <c r="D3" s="15">
        <v>30</v>
      </c>
      <c r="E3" s="15">
        <v>10</v>
      </c>
      <c r="F3" s="15">
        <v>5</v>
      </c>
      <c r="G3" s="15">
        <v>5</v>
      </c>
      <c r="H3" s="15">
        <v>10</v>
      </c>
      <c r="I3" s="15">
        <v>2.5</v>
      </c>
      <c r="J3" s="15">
        <v>2.5</v>
      </c>
      <c r="K3" s="87">
        <f>SUM(B3:J3)</f>
        <v>90</v>
      </c>
    </row>
    <row r="4" spans="1:11" x14ac:dyDescent="0.25">
      <c r="A4" s="27" t="s">
        <v>99</v>
      </c>
      <c r="B4" s="15">
        <v>30</v>
      </c>
      <c r="C4" s="15">
        <v>15</v>
      </c>
      <c r="D4" s="15">
        <v>30</v>
      </c>
      <c r="E4" s="15">
        <v>10</v>
      </c>
      <c r="F4" s="15">
        <v>2.5</v>
      </c>
      <c r="G4" s="15">
        <v>2.5</v>
      </c>
      <c r="H4" s="15">
        <v>0</v>
      </c>
      <c r="I4" s="15">
        <v>5</v>
      </c>
      <c r="J4" s="15">
        <v>5</v>
      </c>
      <c r="K4" s="87">
        <f>SUM(B4:J4)</f>
        <v>100</v>
      </c>
    </row>
    <row r="5" spans="1:11" x14ac:dyDescent="0.25">
      <c r="A5" s="27"/>
      <c r="B5" s="15"/>
      <c r="C5" s="15"/>
      <c r="D5" s="15"/>
      <c r="E5" s="15"/>
      <c r="F5" s="15"/>
      <c r="G5" s="15"/>
      <c r="H5" s="15"/>
      <c r="I5" s="15"/>
      <c r="J5" s="15"/>
      <c r="K5" s="87"/>
    </row>
    <row r="6" spans="1:11" ht="30.75" customHeight="1" x14ac:dyDescent="0.25">
      <c r="A6" s="90" t="s">
        <v>144</v>
      </c>
      <c r="B6" s="92">
        <v>1</v>
      </c>
      <c r="C6" s="92">
        <v>1</v>
      </c>
      <c r="D6" s="50">
        <v>23</v>
      </c>
      <c r="E6" s="15">
        <f>D6-1</f>
        <v>22</v>
      </c>
      <c r="F6" s="15">
        <f>E6</f>
        <v>22</v>
      </c>
      <c r="G6" s="15">
        <f t="shared" ref="G6:J6" si="0">F6</f>
        <v>22</v>
      </c>
      <c r="H6" s="15">
        <f t="shared" si="0"/>
        <v>22</v>
      </c>
      <c r="I6" s="15">
        <f t="shared" si="0"/>
        <v>22</v>
      </c>
      <c r="J6" s="15">
        <f t="shared" si="0"/>
        <v>22</v>
      </c>
      <c r="K6" s="87"/>
    </row>
    <row r="7" spans="1:11" ht="15.75" thickBot="1" x14ac:dyDescent="0.3">
      <c r="A7" s="91" t="s">
        <v>145</v>
      </c>
      <c r="B7" s="88">
        <v>1</v>
      </c>
      <c r="C7" s="88">
        <v>1</v>
      </c>
      <c r="D7" s="88">
        <v>4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9"/>
    </row>
    <row r="8" spans="1:11" ht="15.75" thickBot="1" x14ac:dyDescent="0.3">
      <c r="A8" s="146"/>
      <c r="B8" s="146"/>
      <c r="C8" s="146"/>
      <c r="D8" s="146"/>
      <c r="E8" s="146"/>
      <c r="F8" s="146"/>
      <c r="G8" s="146"/>
      <c r="H8" s="146"/>
      <c r="I8" s="146"/>
      <c r="J8" s="146"/>
      <c r="K8" s="146"/>
    </row>
    <row r="9" spans="1:11" x14ac:dyDescent="0.25">
      <c r="A9" s="25" t="s">
        <v>146</v>
      </c>
      <c r="B9" s="23">
        <f>B3*B7</f>
        <v>10</v>
      </c>
      <c r="C9" s="23">
        <f>C3*C7</f>
        <v>15</v>
      </c>
      <c r="D9" s="23">
        <f t="shared" ref="D9:J9" si="1">D3/D6*D7</f>
        <v>5.2173913043478262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82">
        <f>SUM(B9:J9)</f>
        <v>30.217391304347828</v>
      </c>
    </row>
    <row r="10" spans="1:11" ht="15.75" thickBot="1" x14ac:dyDescent="0.3">
      <c r="A10" s="83" t="s">
        <v>147</v>
      </c>
      <c r="B10" s="69">
        <f>B7*B4</f>
        <v>30</v>
      </c>
      <c r="C10" s="69">
        <f>C4*C7</f>
        <v>15</v>
      </c>
      <c r="D10" s="69">
        <f t="shared" ref="D10:J10" si="2">D4/D6*D7</f>
        <v>5.2173913043478262</v>
      </c>
      <c r="E10" s="69">
        <f t="shared" si="2"/>
        <v>0</v>
      </c>
      <c r="F10" s="69">
        <f t="shared" si="2"/>
        <v>0</v>
      </c>
      <c r="G10" s="69">
        <f t="shared" si="2"/>
        <v>0</v>
      </c>
      <c r="H10" s="69">
        <f t="shared" si="2"/>
        <v>0</v>
      </c>
      <c r="I10" s="69">
        <f t="shared" si="2"/>
        <v>0</v>
      </c>
      <c r="J10" s="69">
        <f t="shared" si="2"/>
        <v>0</v>
      </c>
      <c r="K10" s="84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VSJC-37</cp:lastModifiedBy>
  <dcterms:created xsi:type="dcterms:W3CDTF">2015-10-16T10:19:58Z</dcterms:created>
  <dcterms:modified xsi:type="dcterms:W3CDTF">2025-07-22T06:37:13Z</dcterms:modified>
</cp:coreProperties>
</file>