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JC-37\Desktop\Ankita IDBI\JUL 2025\13969\"/>
    </mc:Choice>
  </mc:AlternateContent>
  <bookViews>
    <workbookView xWindow="0" yWindow="0" windowWidth="20490" windowHeight="7455"/>
  </bookViews>
  <sheets>
    <sheet name="Summary" sheetId="2" r:id="rId1"/>
    <sheet name="Measurement" sheetId="3" r:id="rId2"/>
    <sheet name="plan" sheetId="4" r:id="rId3"/>
    <sheet name="C%" sheetId="5" r:id="rId4"/>
    <sheet name="C% For IDFC Bank 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G8" i="2"/>
  <c r="H8" i="2"/>
  <c r="I8" i="2"/>
  <c r="J8" i="2"/>
  <c r="K8" i="2"/>
  <c r="L8" i="2"/>
  <c r="E8" i="2"/>
  <c r="E6" i="2"/>
  <c r="J6" i="2"/>
  <c r="H6" i="5" l="1"/>
  <c r="H7" i="5" s="1"/>
  <c r="J13" i="5" s="1"/>
  <c r="B6" i="5"/>
  <c r="I7" i="5" s="1"/>
  <c r="J14" i="5" s="1"/>
  <c r="I13" i="5" l="1"/>
  <c r="I6" i="5"/>
  <c r="I14" i="5" s="1"/>
  <c r="D10" i="6"/>
  <c r="C10" i="6"/>
  <c r="B10" i="6"/>
  <c r="D9" i="6"/>
  <c r="C9" i="6"/>
  <c r="B9" i="6"/>
  <c r="E6" i="6"/>
  <c r="E10" i="6" s="1"/>
  <c r="K4" i="6"/>
  <c r="K3" i="6"/>
  <c r="F6" i="6" l="1"/>
  <c r="E9" i="6"/>
  <c r="Q24" i="2"/>
  <c r="Q23" i="2"/>
  <c r="L7" i="2"/>
  <c r="J7" i="2"/>
  <c r="I6" i="2"/>
  <c r="L6" i="2" s="1"/>
  <c r="I7" i="2"/>
  <c r="K7" i="2" s="1"/>
  <c r="F4" i="2"/>
  <c r="G4" i="2"/>
  <c r="G5" i="2"/>
  <c r="F5" i="2"/>
  <c r="Q25" i="2" l="1"/>
  <c r="K6" i="2"/>
  <c r="F9" i="6"/>
  <c r="F10" i="6"/>
  <c r="G6" i="6"/>
  <c r="G10" i="6" s="1"/>
  <c r="G21" i="3"/>
  <c r="H21" i="3"/>
  <c r="S25" i="2" l="1"/>
  <c r="R25" i="2"/>
  <c r="C30" i="2"/>
  <c r="C32" i="2" s="1"/>
  <c r="H30" i="2"/>
  <c r="H32" i="2" s="1"/>
  <c r="H6" i="6"/>
  <c r="H10" i="6" s="1"/>
  <c r="G9" i="6"/>
  <c r="I21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4" i="3"/>
  <c r="I26" i="3"/>
  <c r="I28" i="3"/>
  <c r="I29" i="3"/>
  <c r="I31" i="3"/>
  <c r="I32" i="3"/>
  <c r="I33" i="3"/>
  <c r="I8" i="4"/>
  <c r="I12" i="4"/>
  <c r="I16" i="4"/>
  <c r="I5" i="3"/>
  <c r="I34" i="3"/>
  <c r="I40" i="3" s="1"/>
  <c r="I10" i="3"/>
  <c r="I13" i="3"/>
  <c r="I14" i="3"/>
  <c r="I9" i="3"/>
  <c r="I27" i="3"/>
  <c r="I30" i="3"/>
  <c r="I12" i="3"/>
  <c r="I25" i="3"/>
  <c r="I23" i="3"/>
  <c r="I22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I37" i="3"/>
  <c r="E4" i="2" s="1"/>
  <c r="I38" i="3"/>
  <c r="I41" i="3"/>
  <c r="I38" i="4"/>
  <c r="J38" i="4" s="1"/>
  <c r="I39" i="3"/>
  <c r="I37" i="4"/>
  <c r="J37" i="4" s="1"/>
  <c r="I36" i="4"/>
  <c r="J36" i="4" s="1"/>
  <c r="J35" i="4" l="1"/>
  <c r="E5" i="2" s="1"/>
  <c r="I5" i="2" s="1"/>
  <c r="J4" i="2"/>
  <c r="I4" i="2"/>
  <c r="J5" i="2" l="1"/>
  <c r="K5" i="2"/>
  <c r="L5" i="2"/>
  <c r="L4" i="2"/>
  <c r="K4" i="2"/>
</calcChain>
</file>

<file path=xl/comments1.xml><?xml version="1.0" encoding="utf-8"?>
<comments xmlns="http://schemas.openxmlformats.org/spreadsheetml/2006/main">
  <authors>
    <author>VSJC-80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<sst xmlns="http://schemas.openxmlformats.org/spreadsheetml/2006/main" count="217" uniqueCount="152">
  <si>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</si>
  <si>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</si>
  <si>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</si>
  <si>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</si>
  <si>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</si>
  <si>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</si>
  <si>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</si>
  <si>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</si>
  <si>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</si>
  <si>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</si>
  <si>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</si>
  <si>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</si>
  <si>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</si>
  <si>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</si>
  <si>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</si>
  <si>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</si>
  <si>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</si>
  <si>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</si>
  <si>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</si>
  <si>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</si>
  <si>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</si>
  <si>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</si>
  <si>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</si>
  <si>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</si>
  <si>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</si>
  <si>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</si>
  <si>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</si>
  <si>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</si>
  <si>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</si>
  <si>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</si>
  <si>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</si>
  <si>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</si>
  <si>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</si>
  <si>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</si>
  <si>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</si>
  <si>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</si>
  <si>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</si>
  <si>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</si>
  <si>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</si>
  <si>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</si>
  <si>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</si>
  <si>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</si>
  <si>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</si>
  <si>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</si>
  <si>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</si>
  <si>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</si>
  <si>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</si>
  <si>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</si>
  <si>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</si>
  <si>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</si>
  <si>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</si>
  <si>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</si>
  <si>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</si>
  <si>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</si>
  <si>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</si>
  <si>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</si>
  <si>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</si>
  <si>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</si>
  <si>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</si>
  <si>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</si>
  <si>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</si>
  <si>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</si>
  <si>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</si>
  <si>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</si>
  <si>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</si>
  <si>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</si>
  <si>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</si>
  <si>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</si>
  <si>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</si>
  <si>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</si>
  <si>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</si>
  <si>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</si>
  <si>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</si>
  <si>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</si>
  <si>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</si>
  <si>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</si>
  <si>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</si>
  <si>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</si>
  <si>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</si>
  <si>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</si>
  <si>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</si>
  <si>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</si>
  <si>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</si>
  <si>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</si>
  <si>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</si>
  <si>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</si>
  <si>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</si>
  <si>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</si>
  <si>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</si>
  <si>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</si>
  <si>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</si>
  <si>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</si>
  <si>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</si>
  <si>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</si>
  <si>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</si>
  <si>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</si>
  <si>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</si>
  <si>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</si>
  <si>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</si>
  <si>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</si>
  <si>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</si>
  <si>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</si>
  <si>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</si>
  <si>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</si>
  <si>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</si>
  <si>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</si>
  <si>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 xml:space="preserve">AANGAN PROPERTY CONSULTANT
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</si>
  <si>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</si>
  <si>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</si>
  <si>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</si>
  <si>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</si>
  <si>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</si>
  <si>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</si>
  <si>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</si>
  <si>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</si>
  <si>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</si>
  <si>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</si>
  <si>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</si>
  <si>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</si>
  <si>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</si>
  <si>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Index II Area</t>
  </si>
  <si>
    <t>Measurement Area</t>
  </si>
  <si>
    <t>Approved Plan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</si>
  <si>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</si>
  <si>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</si>
  <si>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</si>
  <si>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</si>
  <si>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</si>
  <si>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</si>
  <si>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</si>
  <si>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</si>
  <si>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</si>
  <si>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</si>
  <si>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</si>
  <si>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</si>
  <si>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</si>
  <si>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</si>
  <si>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</si>
  <si>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</si>
  <si>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</si>
  <si>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</si>
  <si>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</si>
  <si>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</si>
  <si>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</si>
  <si>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</si>
  <si>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</si>
  <si>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</si>
  <si>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</si>
  <si>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</si>
  <si>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Assessment Area</t>
  </si>
  <si>
    <t>Flat No. 206, 2nd Floor, Aqdus Apartment, Survey No. 16/2/1/1, 15/1/2, Near Dr. Gulistan Ziauddin Ansari Clinic, Village Shelar, Latif Nagar, Bhiwandi, Thane - 421302
19.316150751004177, 73.06357638493552</t>
  </si>
  <si>
    <t>1 Deals are happening on lump sum basis.  
2 We have no direct or indirect interest in the property valued.  
3 The information furnished in the report is true and correct to the best of my knowledge and belief  
4 Our report does not cover check of ownership title clearance or legality of deal and structure. 
5 We have received Copy Of Namuna No. 8, Tax Receipt, CC, Approved plan and Draft agreement
6 Copy of Draft agreement verified No: NA dated: NA
7 Copy of CC verified No: J.K./G.P.S/VS/144/2005/06 dated: 11/07/2005
8 Copy of Approved plan verified No:  17/17  dated: 24/06/2005
9 Copy of Tax Recipt verified no. 1366  Dated: 22/01/2020
10 As per measurement gross carpet area is 380.00 sq.ft and Gross built up area is 456.00 Sq. ft (Derived 20% loading on Carpet area)
11 As per Approved plan Gross carpet area is 350.00 Sq. ft and gross built up area is 420.00 sq.ft (Derived 20% loading on carpet area)
12 The Subjected property is a 1BHK Residential Flat
13 VSJCVNM.PNBA.RTL.JUL.25.13969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</si>
</sst>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8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/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0" fillId="0" borderId="1" xfId="0" applyFont="1" applyFill="1" applyBorder="1"/>
    <xf numFmtId="0" fontId="3" fillId="0" borderId="1" xfId="0" applyFont="1" applyFill="1" applyBorder="1"/>
    <xf numFmtId="0" fontId="0" fillId="2" borderId="9" xfId="0" applyFill="1" applyBorder="1"/>
    <xf numFmtId="0" fontId="0" fillId="2" borderId="1" xfId="0" applyFill="1" applyBorder="1"/>
    <xf numFmtId="1" fontId="0" fillId="2" borderId="1" xfId="0" applyNumberFormat="1" applyFill="1" applyBorder="1"/>
    <xf numFmtId="1" fontId="4" fillId="2" borderId="1" xfId="2" applyNumberFormat="1" applyFill="1" applyBorder="1"/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/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2" applyAlignment="1">
      <alignment horizontal="left" vertical="top" wrapText="1"/>
    </xf>
    <xf numFmtId="0" fontId="4" fillId="0" borderId="0" xfId="2" applyAlignment="1">
      <alignment horizontal="left" vertical="top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134470</xdr:colOff>
      <xdr:row>2</xdr:row>
      <xdr:rowOff>0</xdr:rowOff>
    </xdr:from>
    <xdr:to>
      <xdr:col>29</xdr:col>
      <xdr:colOff>416627</xdr:colOff>
      <xdr:row>24</xdr:row>
      <xdr:rowOff>59888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79823" y="1176618"/>
          <a:ext cx="6333333" cy="4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361950</xdr:colOff>
      <xdr:row>1</xdr:row>
      <xdr:rowOff>9525</xdr:rowOff>
    </xdr:from>
    <xdr:to>
      <xdr:col>16</xdr:col>
      <xdr:colOff>485226</xdr:colOff>
      <xdr:row>18</xdr:row>
      <xdr:rowOff>9120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200025"/>
          <a:ext cx="4390476" cy="32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428625</xdr:colOff>
      <xdr:row>2</xdr:row>
      <xdr:rowOff>0</xdr:rowOff>
    </xdr:from>
    <xdr:to>
      <xdr:col>16</xdr:col>
      <xdr:colOff>47164</xdr:colOff>
      <xdr:row>21</xdr:row>
      <xdr:rowOff>85262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381000"/>
          <a:ext cx="3685714" cy="3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5"/>
  <sheetViews>
    <sheetView tabSelected="1" zoomScale="85" zoomScaleNormal="85" workbookViewId="0">
      <pane xSplit="2" ySplit="2" topLeftCell="C18" activePane="bottomRight" state="frozen"/>
      <selection pane="topRight" activeCell="C1" sqref="C1"/>
      <selection pane="bottomLeft" activeCell="A3" sqref="A3"/>
      <selection pane="bottomRight" activeCell="C28" sqref="C28:S28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133" t="s">
        <v>52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27"/>
    </row>
    <row r="2" spans="2:19" ht="78" customHeight="1" thickBot="1" x14ac:dyDescent="0.3">
      <c r="B2" s="61" t="s">
        <v>3</v>
      </c>
      <c r="C2" s="62" t="s">
        <v>3</v>
      </c>
      <c r="D2" s="62" t="s">
        <v>60</v>
      </c>
      <c r="E2" s="62" t="s">
        <v>0</v>
      </c>
      <c r="F2" s="62" t="s">
        <v>54</v>
      </c>
      <c r="G2" s="62" t="s">
        <v>49</v>
      </c>
      <c r="H2" s="62" t="s">
        <v>50</v>
      </c>
      <c r="I2" s="62" t="s">
        <v>1</v>
      </c>
      <c r="J2" s="62" t="s">
        <v>43</v>
      </c>
      <c r="K2" s="62" t="s">
        <v>2</v>
      </c>
      <c r="L2" s="62" t="s">
        <v>123</v>
      </c>
      <c r="M2" s="62" t="s">
        <v>53</v>
      </c>
      <c r="N2" s="62" t="s">
        <v>58</v>
      </c>
      <c r="O2" s="62" t="s">
        <v>119</v>
      </c>
      <c r="P2" s="62" t="s">
        <v>118</v>
      </c>
      <c r="Q2" s="62" t="s">
        <v>117</v>
      </c>
      <c r="R2" s="62" t="s">
        <v>59</v>
      </c>
      <c r="S2" s="63" t="s">
        <v>116</v>
      </c>
    </row>
    <row r="3" spans="2:19" ht="42.75" customHeight="1" thickBot="1" x14ac:dyDescent="0.3">
      <c r="B3" s="67" t="s">
        <v>115</v>
      </c>
      <c r="C3" s="105" t="s">
        <v>150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</row>
    <row r="4" spans="2:19" x14ac:dyDescent="0.25">
      <c r="B4" s="33" t="s">
        <v>121</v>
      </c>
      <c r="C4" s="25"/>
      <c r="D4" s="25"/>
      <c r="E4" s="64">
        <f>Measurement!I37</f>
        <v>379.78</v>
      </c>
      <c r="F4" s="64">
        <f>Measurement!I38</f>
        <v>0</v>
      </c>
      <c r="G4" s="34">
        <f>Measurement!I39</f>
        <v>0</v>
      </c>
      <c r="H4" s="34"/>
      <c r="I4" s="64">
        <f>E4+F4</f>
        <v>379.78</v>
      </c>
      <c r="J4" s="34">
        <f>E4*1.2</f>
        <v>455.73599999999993</v>
      </c>
      <c r="K4" s="34">
        <f>I4*1.2</f>
        <v>455.73599999999993</v>
      </c>
      <c r="L4" s="34">
        <f>I4*1.45</f>
        <v>550.68099999999993</v>
      </c>
      <c r="M4" s="65"/>
      <c r="N4" s="66"/>
      <c r="O4" s="66"/>
      <c r="P4" s="25"/>
      <c r="Q4" s="25"/>
      <c r="R4" s="25"/>
      <c r="S4" s="35"/>
    </row>
    <row r="5" spans="2:19" x14ac:dyDescent="0.25">
      <c r="B5" s="95" t="s">
        <v>122</v>
      </c>
      <c r="C5" s="96"/>
      <c r="D5" s="96"/>
      <c r="E5" s="97">
        <f>plan!J35</f>
        <v>349.69850000000002</v>
      </c>
      <c r="F5" s="97">
        <f>plan!J36</f>
        <v>0</v>
      </c>
      <c r="G5" s="97">
        <f>plan!J37</f>
        <v>0</v>
      </c>
      <c r="H5" s="97"/>
      <c r="I5" s="98">
        <f>E5+F5</f>
        <v>349.69850000000002</v>
      </c>
      <c r="J5" s="97">
        <f>E5*1.2</f>
        <v>419.63820000000004</v>
      </c>
      <c r="K5" s="97">
        <f>I5*1.2</f>
        <v>419.63820000000004</v>
      </c>
      <c r="L5" s="97">
        <f>I5*1.45</f>
        <v>507.06282500000003</v>
      </c>
      <c r="M5" s="18"/>
      <c r="N5" s="16"/>
      <c r="O5" s="16"/>
      <c r="P5" s="16"/>
      <c r="Q5" s="16"/>
      <c r="R5" s="16"/>
      <c r="S5" s="29"/>
    </row>
    <row r="6" spans="2:19" ht="17.25" customHeight="1" x14ac:dyDescent="0.25">
      <c r="B6" s="36" t="s">
        <v>149</v>
      </c>
      <c r="C6" s="17"/>
      <c r="D6" s="17"/>
      <c r="E6" s="50">
        <f>J6/1.2</f>
        <v>466.79879999999997</v>
      </c>
      <c r="F6" s="20">
        <v>0</v>
      </c>
      <c r="G6" s="20">
        <v>0</v>
      </c>
      <c r="H6" s="20">
        <v>0</v>
      </c>
      <c r="I6" s="50">
        <f t="shared" ref="I6:I7" si="0">E6+F6</f>
        <v>466.79879999999997</v>
      </c>
      <c r="J6" s="20">
        <f>52.04*10.764</f>
        <v>560.15855999999997</v>
      </c>
      <c r="K6" s="20">
        <f t="shared" ref="K6:K7" si="1">I6*1.2</f>
        <v>560.15855999999997</v>
      </c>
      <c r="L6" s="20">
        <f t="shared" ref="L6:L7" si="2">I6*1.45</f>
        <v>676.85825999999997</v>
      </c>
      <c r="M6" s="18"/>
      <c r="N6" s="16"/>
      <c r="O6" s="16"/>
      <c r="P6" s="16"/>
      <c r="Q6" s="16"/>
      <c r="R6" s="16"/>
      <c r="S6" s="29"/>
    </row>
    <row r="7" spans="2:19" x14ac:dyDescent="0.25">
      <c r="B7" s="30" t="s">
        <v>120</v>
      </c>
      <c r="C7" s="16"/>
      <c r="D7" s="16"/>
      <c r="E7" s="20">
        <v>0</v>
      </c>
      <c r="F7" s="20">
        <v>0</v>
      </c>
      <c r="G7" s="20">
        <v>0</v>
      </c>
      <c r="H7" s="20">
        <v>0</v>
      </c>
      <c r="I7" s="50">
        <f t="shared" si="0"/>
        <v>0</v>
      </c>
      <c r="J7" s="20">
        <f t="shared" ref="J7" si="3">E7*1.2</f>
        <v>0</v>
      </c>
      <c r="K7" s="20">
        <f t="shared" si="1"/>
        <v>0</v>
      </c>
      <c r="L7" s="20">
        <f t="shared" si="2"/>
        <v>0</v>
      </c>
      <c r="M7" s="18"/>
      <c r="N7" s="16"/>
      <c r="O7" s="16"/>
      <c r="P7" s="16"/>
      <c r="Q7" s="16"/>
      <c r="R7" s="16"/>
      <c r="S7" s="29"/>
    </row>
    <row r="8" spans="2:19" ht="15.75" thickBot="1" x14ac:dyDescent="0.3">
      <c r="B8" s="68"/>
      <c r="C8" s="49"/>
      <c r="D8" s="49"/>
      <c r="E8" s="69">
        <f>E4-E5</f>
        <v>30.081499999999949</v>
      </c>
      <c r="F8" s="69">
        <f t="shared" ref="F8:L8" si="4">F4-F5</f>
        <v>0</v>
      </c>
      <c r="G8" s="69">
        <f t="shared" si="4"/>
        <v>0</v>
      </c>
      <c r="H8" s="69">
        <f t="shared" si="4"/>
        <v>0</v>
      </c>
      <c r="I8" s="69">
        <f t="shared" si="4"/>
        <v>30.081499999999949</v>
      </c>
      <c r="J8" s="69">
        <f t="shared" si="4"/>
        <v>36.097799999999893</v>
      </c>
      <c r="K8" s="69">
        <f t="shared" si="4"/>
        <v>36.097799999999893</v>
      </c>
      <c r="L8" s="69">
        <f t="shared" si="4"/>
        <v>43.618174999999894</v>
      </c>
      <c r="M8" s="22"/>
      <c r="N8" s="22"/>
      <c r="O8" s="22"/>
      <c r="P8" s="22"/>
      <c r="Q8" s="22"/>
      <c r="R8" s="22"/>
      <c r="S8" s="37"/>
    </row>
    <row r="9" spans="2:19" ht="15.75" thickBot="1" x14ac:dyDescent="0.3">
      <c r="B9" s="108" t="s">
        <v>4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10"/>
    </row>
    <row r="10" spans="2:19" ht="15.75" thickBot="1" x14ac:dyDescent="0.3">
      <c r="B10" s="26" t="s">
        <v>5</v>
      </c>
      <c r="C10" s="23"/>
      <c r="D10" s="23"/>
      <c r="E10" s="23"/>
      <c r="F10" s="23"/>
      <c r="G10" s="23"/>
      <c r="H10" s="23"/>
      <c r="I10" s="24"/>
      <c r="J10" s="23"/>
      <c r="K10" s="24"/>
      <c r="L10" s="24"/>
      <c r="M10" s="23"/>
      <c r="N10" s="24"/>
      <c r="O10" s="24"/>
      <c r="P10" s="24"/>
      <c r="Q10" s="23"/>
      <c r="R10" s="23"/>
      <c r="S10" s="27"/>
    </row>
    <row r="11" spans="2:19" ht="15.75" thickBot="1" x14ac:dyDescent="0.3">
      <c r="B11" s="26" t="s">
        <v>128</v>
      </c>
      <c r="C11" s="16"/>
      <c r="D11" s="16"/>
      <c r="E11" s="16"/>
      <c r="F11" s="16"/>
      <c r="G11" s="16"/>
      <c r="H11" s="16"/>
      <c r="I11" s="20"/>
      <c r="J11" s="16"/>
      <c r="K11" s="20"/>
      <c r="L11" s="20"/>
      <c r="M11" s="16"/>
      <c r="N11" s="20"/>
      <c r="O11" s="20"/>
      <c r="P11" s="20"/>
      <c r="Q11" s="16"/>
      <c r="R11" s="16"/>
      <c r="S11" s="29"/>
    </row>
    <row r="12" spans="2:19" ht="15.75" thickBot="1" x14ac:dyDescent="0.3">
      <c r="B12" s="26" t="s">
        <v>129</v>
      </c>
      <c r="C12" s="16"/>
      <c r="D12" s="16"/>
      <c r="E12" s="16"/>
      <c r="F12" s="16"/>
      <c r="G12" s="16"/>
      <c r="H12" s="16"/>
      <c r="I12" s="20"/>
      <c r="J12" s="16"/>
      <c r="K12" s="20"/>
      <c r="L12" s="20"/>
      <c r="M12" s="16"/>
      <c r="N12" s="20"/>
      <c r="O12" s="20"/>
      <c r="P12" s="20"/>
      <c r="Q12" s="16"/>
      <c r="R12" s="16"/>
      <c r="S12" s="29"/>
    </row>
    <row r="13" spans="2:19" ht="15.75" thickBot="1" x14ac:dyDescent="0.3">
      <c r="B13" s="26" t="s">
        <v>130</v>
      </c>
      <c r="C13" s="16"/>
      <c r="D13" s="16"/>
      <c r="E13" s="16"/>
      <c r="F13" s="16"/>
      <c r="G13" s="16"/>
      <c r="H13" s="16"/>
      <c r="I13" s="20"/>
      <c r="J13" s="16"/>
      <c r="K13" s="20"/>
      <c r="L13" s="20"/>
      <c r="M13" s="16"/>
      <c r="N13" s="20"/>
      <c r="O13" s="20"/>
      <c r="P13" s="20"/>
      <c r="Q13" s="16"/>
      <c r="R13" s="16"/>
      <c r="S13" s="29"/>
    </row>
    <row r="14" spans="2:19" ht="15.75" thickBot="1" x14ac:dyDescent="0.3">
      <c r="B14" s="26" t="s">
        <v>131</v>
      </c>
      <c r="C14" s="16"/>
      <c r="D14" s="16"/>
      <c r="E14" s="16"/>
      <c r="F14" s="16"/>
      <c r="G14" s="16"/>
      <c r="H14" s="16"/>
      <c r="I14" s="20"/>
      <c r="J14" s="16"/>
      <c r="K14" s="20"/>
      <c r="L14" s="20"/>
      <c r="M14" s="16"/>
      <c r="N14" s="20"/>
      <c r="O14" s="20"/>
      <c r="P14" s="20"/>
      <c r="Q14" s="16"/>
      <c r="R14" s="16"/>
      <c r="S14" s="29"/>
    </row>
    <row r="15" spans="2:19" ht="15.75" thickBot="1" x14ac:dyDescent="0.3">
      <c r="B15" s="26" t="s">
        <v>132</v>
      </c>
      <c r="C15" s="16"/>
      <c r="D15" s="16"/>
      <c r="E15" s="16"/>
      <c r="F15" s="16"/>
      <c r="G15" s="16"/>
      <c r="H15" s="16"/>
      <c r="I15" s="20"/>
      <c r="J15" s="16"/>
      <c r="K15" s="20"/>
      <c r="L15" s="20"/>
      <c r="M15" s="16"/>
      <c r="N15" s="20"/>
      <c r="O15" s="20"/>
      <c r="P15" s="20"/>
      <c r="Q15" s="16"/>
      <c r="R15" s="16"/>
      <c r="S15" s="29"/>
    </row>
    <row r="16" spans="2:19" ht="15.75" thickBot="1" x14ac:dyDescent="0.3">
      <c r="B16" s="26" t="s">
        <v>133</v>
      </c>
      <c r="C16" s="16"/>
      <c r="D16" s="16"/>
      <c r="E16" s="16"/>
      <c r="F16" s="16"/>
      <c r="G16" s="16"/>
      <c r="H16" s="16"/>
      <c r="I16" s="20"/>
      <c r="J16" s="16"/>
      <c r="K16" s="20"/>
      <c r="L16" s="16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134</v>
      </c>
      <c r="C17" s="16"/>
      <c r="D17" s="16"/>
      <c r="E17" s="16"/>
      <c r="F17" s="16"/>
      <c r="G17" s="16"/>
      <c r="H17" s="16"/>
      <c r="I17" s="20"/>
      <c r="J17" s="16"/>
      <c r="K17" s="20"/>
      <c r="L17" s="16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135</v>
      </c>
      <c r="C18" s="16"/>
      <c r="D18" s="16"/>
      <c r="E18" s="16"/>
      <c r="F18" s="16"/>
      <c r="G18" s="16"/>
      <c r="H18" s="16"/>
      <c r="I18" s="20"/>
      <c r="J18" s="16"/>
      <c r="K18" s="20"/>
      <c r="L18" s="16"/>
      <c r="M18" s="16"/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136</v>
      </c>
      <c r="C19" s="31"/>
      <c r="D19" s="31"/>
      <c r="E19" s="31"/>
      <c r="F19" s="31"/>
      <c r="G19" s="31"/>
      <c r="H19" s="31"/>
      <c r="I19" s="70"/>
      <c r="J19" s="31"/>
      <c r="K19" s="70"/>
      <c r="L19" s="31"/>
      <c r="M19" s="31"/>
      <c r="N19" s="70"/>
      <c r="O19" s="70"/>
      <c r="P19" s="70"/>
      <c r="Q19" s="31"/>
      <c r="R19" s="31"/>
      <c r="S19" s="32"/>
    </row>
    <row r="20" spans="2:19" ht="15.75" thickBot="1" x14ac:dyDescent="0.3">
      <c r="B20" s="46" t="s">
        <v>55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53"/>
      <c r="O20" s="53"/>
      <c r="P20" s="53"/>
      <c r="Q20" s="47"/>
      <c r="R20" s="71"/>
      <c r="S20" s="48"/>
    </row>
    <row r="21" spans="2:19" ht="15.75" thickBo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6"/>
    </row>
    <row r="22" spans="2:19" ht="30.75" thickBot="1" x14ac:dyDescent="0.3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 t="s">
        <v>124</v>
      </c>
      <c r="P22" s="75" t="s">
        <v>124</v>
      </c>
      <c r="Q22" s="76" t="s">
        <v>125</v>
      </c>
      <c r="R22" s="77" t="s">
        <v>126</v>
      </c>
      <c r="S22" s="78" t="s">
        <v>127</v>
      </c>
    </row>
    <row r="23" spans="2:19" x14ac:dyDescent="0.25">
      <c r="B23" s="117" t="s">
        <v>6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9"/>
      <c r="O23" s="72">
        <v>507</v>
      </c>
      <c r="P23" s="20">
        <v>2600</v>
      </c>
      <c r="Q23" s="20">
        <f>P23*O23</f>
        <v>1318200</v>
      </c>
      <c r="R23" s="20"/>
      <c r="S23" s="16"/>
    </row>
    <row r="24" spans="2:19" x14ac:dyDescent="0.25">
      <c r="B24" s="120" t="s">
        <v>65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2"/>
      <c r="O24" s="72">
        <v>0</v>
      </c>
      <c r="P24" s="19">
        <v>0</v>
      </c>
      <c r="Q24" s="19">
        <f>P24*O24</f>
        <v>0</v>
      </c>
      <c r="R24" s="19"/>
      <c r="S24" s="16"/>
    </row>
    <row r="25" spans="2:19" x14ac:dyDescent="0.25">
      <c r="B25" s="120" t="s">
        <v>66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2"/>
      <c r="O25" s="72"/>
      <c r="P25" s="19"/>
      <c r="Q25" s="59">
        <f>Q23+Q24</f>
        <v>1318200</v>
      </c>
      <c r="R25" s="19">
        <f>Q25*0.9</f>
        <v>1186380</v>
      </c>
      <c r="S25" s="16">
        <f>Q25*0.8</f>
        <v>1054560</v>
      </c>
    </row>
    <row r="26" spans="2:19" x14ac:dyDescent="0.25">
      <c r="B26" s="123" t="s">
        <v>71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5"/>
      <c r="O26" s="72"/>
      <c r="P26" s="19"/>
      <c r="Q26" s="19"/>
      <c r="R26" s="19"/>
      <c r="S26" s="16"/>
    </row>
    <row r="27" spans="2:19" ht="15.75" thickBot="1" x14ac:dyDescent="0.3">
      <c r="B27" s="126" t="s">
        <v>72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8"/>
      <c r="O27" s="54"/>
      <c r="P27" s="54"/>
      <c r="Q27" s="54"/>
      <c r="R27" s="54"/>
      <c r="S27" s="32"/>
    </row>
    <row r="28" spans="2:19" ht="45" customHeight="1" thickBot="1" x14ac:dyDescent="0.35">
      <c r="B28" s="60" t="s">
        <v>114</v>
      </c>
      <c r="C28" s="111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3"/>
    </row>
    <row r="29" spans="2:19" ht="45" customHeight="1" x14ac:dyDescent="0.25">
      <c r="B29" s="101" t="s">
        <v>113</v>
      </c>
      <c r="C29" s="102"/>
      <c r="D29" s="55"/>
      <c r="E29" s="103" t="s">
        <v>108</v>
      </c>
      <c r="F29" s="103"/>
      <c r="G29" s="103"/>
      <c r="H29" s="103"/>
      <c r="I29" s="103"/>
      <c r="J29" s="103"/>
      <c r="K29" s="55"/>
      <c r="L29" s="55"/>
      <c r="M29" s="55"/>
      <c r="N29" s="55"/>
      <c r="O29" s="55"/>
      <c r="P29" s="55"/>
      <c r="Q29" s="55"/>
      <c r="R29" s="55"/>
    </row>
    <row r="30" spans="2:19" x14ac:dyDescent="0.25">
      <c r="B30" s="57" t="s">
        <v>110</v>
      </c>
      <c r="C30" s="82">
        <f>K6</f>
        <v>560.15855999999997</v>
      </c>
      <c r="D30" s="55"/>
      <c r="E30" s="100" t="s">
        <v>110</v>
      </c>
      <c r="F30" s="100"/>
      <c r="G30" s="100"/>
      <c r="H30" s="104">
        <f>K6</f>
        <v>560.15855999999997</v>
      </c>
      <c r="I30" s="99"/>
      <c r="J30" s="99"/>
      <c r="K30" s="55"/>
      <c r="L30" s="55"/>
      <c r="M30" s="55"/>
      <c r="N30" s="55"/>
      <c r="O30" s="55"/>
      <c r="P30" s="55"/>
      <c r="Q30" s="55"/>
      <c r="R30" s="55"/>
    </row>
    <row r="31" spans="2:19" x14ac:dyDescent="0.25">
      <c r="B31" s="57" t="s">
        <v>109</v>
      </c>
      <c r="C31" s="58"/>
      <c r="D31" s="55"/>
      <c r="E31" s="100" t="s">
        <v>112</v>
      </c>
      <c r="F31" s="100"/>
      <c r="G31" s="100"/>
      <c r="H31" s="99"/>
      <c r="I31" s="99"/>
      <c r="J31" s="99"/>
      <c r="K31" s="55"/>
      <c r="L31" s="55"/>
      <c r="M31" s="55"/>
      <c r="N31" s="55"/>
      <c r="O31" s="55"/>
      <c r="P31" s="55"/>
      <c r="Q31" s="55"/>
      <c r="R31" s="55"/>
    </row>
    <row r="32" spans="2:19" x14ac:dyDescent="0.25">
      <c r="B32" s="57" t="s">
        <v>107</v>
      </c>
      <c r="C32" s="58">
        <f>C30*C31</f>
        <v>0</v>
      </c>
      <c r="D32" s="55"/>
      <c r="E32" s="100" t="s">
        <v>111</v>
      </c>
      <c r="F32" s="100"/>
      <c r="G32" s="100"/>
      <c r="H32" s="99">
        <f>H30*H31</f>
        <v>0</v>
      </c>
      <c r="I32" s="99"/>
      <c r="J32" s="99"/>
      <c r="K32" s="55"/>
      <c r="L32" s="55"/>
      <c r="M32" s="55"/>
      <c r="N32" s="55"/>
      <c r="O32" s="55"/>
      <c r="P32" s="55"/>
      <c r="Q32" s="55"/>
      <c r="R32" s="55"/>
    </row>
    <row r="33" spans="2:16" ht="18.75" x14ac:dyDescent="0.3">
      <c r="B33" s="56" t="s">
        <v>61</v>
      </c>
      <c r="C33" s="131" t="s">
        <v>62</v>
      </c>
      <c r="D33" s="131"/>
      <c r="E33" s="131"/>
      <c r="F33" s="131"/>
      <c r="G33" s="131" t="s">
        <v>63</v>
      </c>
      <c r="H33" s="132"/>
      <c r="I33" s="132"/>
      <c r="J33" s="131" t="s">
        <v>64</v>
      </c>
      <c r="K33" s="132"/>
      <c r="L33" s="132"/>
      <c r="M33" s="132"/>
      <c r="N33" s="132"/>
      <c r="O33" s="132"/>
      <c r="P33" s="132"/>
    </row>
    <row r="34" spans="2:16" x14ac:dyDescent="0.25">
      <c r="B34" s="19" t="s">
        <v>68</v>
      </c>
      <c r="C34" s="140" t="s">
        <v>106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</row>
    <row r="35" spans="2:16" x14ac:dyDescent="0.25">
      <c r="B35" s="16" t="s">
        <v>69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</row>
    <row r="36" spans="2:16" x14ac:dyDescent="0.25">
      <c r="B36" s="16" t="s">
        <v>70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</row>
    <row r="37" spans="2:16" x14ac:dyDescent="0.25">
      <c r="B37" s="16"/>
      <c r="C37" s="129"/>
      <c r="D37" s="129"/>
      <c r="E37" s="129"/>
      <c r="F37" s="129"/>
      <c r="G37" s="130"/>
      <c r="H37" s="130"/>
      <c r="I37" s="130"/>
      <c r="J37" s="129"/>
      <c r="K37" s="129"/>
      <c r="L37" s="129"/>
      <c r="M37" s="129"/>
      <c r="N37" s="129"/>
      <c r="O37" s="129"/>
      <c r="P37" s="129"/>
    </row>
    <row r="38" spans="2:16" x14ac:dyDescent="0.25">
      <c r="C38" s="139"/>
      <c r="D38" s="139"/>
      <c r="E38" s="139"/>
      <c r="F38" s="139"/>
      <c r="G38" s="38"/>
      <c r="H38" s="38"/>
      <c r="I38" s="38"/>
    </row>
    <row r="39" spans="2:16" x14ac:dyDescent="0.25">
      <c r="C39" s="139"/>
      <c r="D39" s="139"/>
      <c r="E39" s="139"/>
      <c r="F39" s="40"/>
      <c r="G39" s="41"/>
      <c r="H39" s="42"/>
      <c r="I39" s="43"/>
    </row>
    <row r="40" spans="2:16" hidden="1" x14ac:dyDescent="0.25">
      <c r="E40" s="39"/>
      <c r="F40" s="44"/>
      <c r="G40" s="41"/>
      <c r="H40" s="44"/>
      <c r="I40" s="45"/>
    </row>
    <row r="41" spans="2:16" hidden="1" x14ac:dyDescent="0.25">
      <c r="E41" s="39"/>
      <c r="F41" s="44"/>
      <c r="G41" s="41"/>
      <c r="H41" s="41"/>
      <c r="I41" s="45"/>
    </row>
    <row r="42" spans="2:16" ht="135" hidden="1" customHeight="1" x14ac:dyDescent="0.25">
      <c r="E42" s="135"/>
      <c r="F42" s="136"/>
      <c r="G42" s="137"/>
      <c r="H42" s="137"/>
      <c r="I42" s="138"/>
    </row>
    <row r="43" spans="2:16" hidden="1" x14ac:dyDescent="0.25">
      <c r="E43" s="135"/>
      <c r="F43" s="136"/>
      <c r="G43" s="137"/>
      <c r="H43" s="137"/>
      <c r="I43" s="138"/>
    </row>
    <row r="44" spans="2:16" x14ac:dyDescent="0.25">
      <c r="E44" s="21"/>
    </row>
    <row r="45" spans="2:16" x14ac:dyDescent="0.25">
      <c r="E45" s="21"/>
    </row>
  </sheetData>
  <mergeCells count="40">
    <mergeCell ref="B1:R1"/>
    <mergeCell ref="E42:E43"/>
    <mergeCell ref="F42:F43"/>
    <mergeCell ref="G42:G43"/>
    <mergeCell ref="H42:H43"/>
    <mergeCell ref="I42:I43"/>
    <mergeCell ref="G33:I33"/>
    <mergeCell ref="C39:E39"/>
    <mergeCell ref="C34:F34"/>
    <mergeCell ref="C33:F33"/>
    <mergeCell ref="C35:F35"/>
    <mergeCell ref="C36:F36"/>
    <mergeCell ref="C37:F37"/>
    <mergeCell ref="C38:F38"/>
    <mergeCell ref="G34:I34"/>
    <mergeCell ref="G35:I35"/>
    <mergeCell ref="G36:I36"/>
    <mergeCell ref="G37:I37"/>
    <mergeCell ref="J33:P33"/>
    <mergeCell ref="J34:P34"/>
    <mergeCell ref="J35:P35"/>
    <mergeCell ref="J36:P36"/>
    <mergeCell ref="J37:P37"/>
    <mergeCell ref="C3:S3"/>
    <mergeCell ref="B9:S9"/>
    <mergeCell ref="C28:S28"/>
    <mergeCell ref="B21:S21"/>
    <mergeCell ref="B23:N23"/>
    <mergeCell ref="B24:N24"/>
    <mergeCell ref="B25:N25"/>
    <mergeCell ref="B26:N26"/>
    <mergeCell ref="B27:N27"/>
    <mergeCell ref="H32:J32"/>
    <mergeCell ref="E30:G30"/>
    <mergeCell ref="E31:G31"/>
    <mergeCell ref="E32:G32"/>
    <mergeCell ref="B29:C29"/>
    <mergeCell ref="E29:J29"/>
    <mergeCell ref="H30:J30"/>
    <mergeCell ref="H31:J31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workbookViewId="0">
      <selection activeCell="E12" sqref="E12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41" t="s">
        <v>15</v>
      </c>
      <c r="B2" s="141" t="s">
        <v>7</v>
      </c>
      <c r="C2" s="141" t="s">
        <v>8</v>
      </c>
      <c r="D2" s="141"/>
      <c r="E2" s="141" t="s">
        <v>11</v>
      </c>
      <c r="F2" s="141"/>
      <c r="G2" s="141" t="s">
        <v>13</v>
      </c>
      <c r="H2" s="141" t="s">
        <v>12</v>
      </c>
      <c r="I2" s="141" t="s">
        <v>14</v>
      </c>
    </row>
    <row r="3" spans="1:9" x14ac:dyDescent="0.25">
      <c r="A3" s="141"/>
      <c r="B3" s="141"/>
      <c r="C3" s="2" t="s">
        <v>9</v>
      </c>
      <c r="D3" s="2" t="s">
        <v>10</v>
      </c>
      <c r="E3" s="2" t="s">
        <v>9</v>
      </c>
      <c r="F3" s="2" t="s">
        <v>10</v>
      </c>
      <c r="G3" s="141"/>
      <c r="H3" s="141"/>
      <c r="I3" s="141"/>
    </row>
    <row r="4" spans="1:9" x14ac:dyDescent="0.25">
      <c r="A4" s="3">
        <v>1</v>
      </c>
      <c r="B4" s="3" t="s">
        <v>16</v>
      </c>
      <c r="C4" s="3">
        <v>21.4</v>
      </c>
      <c r="D4" s="3"/>
      <c r="E4" s="3">
        <v>8.8000000000000007</v>
      </c>
      <c r="F4" s="3"/>
      <c r="G4" s="4">
        <f>(E4+F4/10)</f>
        <v>8.8000000000000007</v>
      </c>
      <c r="H4" s="4">
        <f>(C4+D4/10)</f>
        <v>21.4</v>
      </c>
      <c r="I4" s="4">
        <f>G4*H4</f>
        <v>188.32</v>
      </c>
    </row>
    <row r="5" spans="1:9" x14ac:dyDescent="0.25">
      <c r="A5" s="3"/>
      <c r="B5" s="3" t="s">
        <v>44</v>
      </c>
      <c r="C5" s="3"/>
      <c r="D5" s="3"/>
      <c r="E5" s="3"/>
      <c r="F5" s="3"/>
      <c r="G5" s="4">
        <f t="shared" ref="G5:G34" si="0">(E5+F5/10)</f>
        <v>0</v>
      </c>
      <c r="H5" s="4">
        <f t="shared" ref="H5:H34" si="1">(C5+D5/10)</f>
        <v>0</v>
      </c>
      <c r="I5" s="4">
        <f>G5*H5</f>
        <v>0</v>
      </c>
    </row>
    <row r="6" spans="1:9" x14ac:dyDescent="0.25">
      <c r="A6" s="3">
        <v>2</v>
      </c>
      <c r="B6" s="3" t="s">
        <v>17</v>
      </c>
      <c r="C6" s="3">
        <v>7.5</v>
      </c>
      <c r="D6" s="3"/>
      <c r="E6" s="3">
        <v>4.8</v>
      </c>
      <c r="F6" s="3"/>
      <c r="G6" s="4">
        <f t="shared" si="0"/>
        <v>4.8</v>
      </c>
      <c r="H6" s="4">
        <f t="shared" si="1"/>
        <v>7.5</v>
      </c>
      <c r="I6" s="4">
        <f t="shared" ref="I6:I34" si="2">G6*H6</f>
        <v>36</v>
      </c>
    </row>
    <row r="7" spans="1:9" x14ac:dyDescent="0.25">
      <c r="A7" s="3">
        <v>3</v>
      </c>
      <c r="B7" s="3" t="s">
        <v>18</v>
      </c>
      <c r="C7" s="3">
        <v>7.5</v>
      </c>
      <c r="D7" s="3"/>
      <c r="E7" s="3">
        <v>3.4</v>
      </c>
      <c r="F7" s="3"/>
      <c r="G7" s="4">
        <f t="shared" si="0"/>
        <v>3.4</v>
      </c>
      <c r="H7" s="4">
        <f t="shared" si="1"/>
        <v>7.5</v>
      </c>
      <c r="I7" s="4">
        <f t="shared" si="2"/>
        <v>25.5</v>
      </c>
    </row>
    <row r="8" spans="1:9" x14ac:dyDescent="0.25">
      <c r="A8" s="3"/>
      <c r="B8" s="3" t="s">
        <v>19</v>
      </c>
      <c r="C8" s="3"/>
      <c r="D8" s="3"/>
      <c r="E8" s="3"/>
      <c r="F8" s="3"/>
      <c r="G8" s="4">
        <f t="shared" si="0"/>
        <v>0</v>
      </c>
      <c r="H8" s="4">
        <f t="shared" si="1"/>
        <v>0</v>
      </c>
      <c r="I8" s="4">
        <f t="shared" si="2"/>
        <v>0</v>
      </c>
    </row>
    <row r="9" spans="1:9" x14ac:dyDescent="0.25">
      <c r="A9" s="3"/>
      <c r="B9" s="3" t="s">
        <v>20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21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22</v>
      </c>
      <c r="C11" s="3">
        <v>11.4</v>
      </c>
      <c r="D11" s="3"/>
      <c r="E11" s="3">
        <v>11.4</v>
      </c>
      <c r="F11" s="3"/>
      <c r="G11" s="4">
        <f t="shared" si="0"/>
        <v>11.4</v>
      </c>
      <c r="H11" s="4">
        <f t="shared" si="1"/>
        <v>11.4</v>
      </c>
      <c r="I11" s="4">
        <f t="shared" si="2"/>
        <v>129.96</v>
      </c>
    </row>
    <row r="12" spans="1:9" x14ac:dyDescent="0.25">
      <c r="A12" s="3"/>
      <c r="B12" s="3" t="s">
        <v>23</v>
      </c>
      <c r="C12" s="3"/>
      <c r="D12" s="3"/>
      <c r="E12" s="3"/>
      <c r="F12" s="3"/>
      <c r="G12" s="4">
        <f t="shared" si="0"/>
        <v>0</v>
      </c>
      <c r="H12" s="4">
        <f t="shared" si="1"/>
        <v>0</v>
      </c>
      <c r="I12" s="4">
        <f t="shared" si="2"/>
        <v>0</v>
      </c>
    </row>
    <row r="13" spans="1:9" x14ac:dyDescent="0.25">
      <c r="A13" s="3"/>
      <c r="B13" s="3" t="s">
        <v>24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73</v>
      </c>
      <c r="C14" s="3"/>
      <c r="D14" s="3"/>
      <c r="E14" s="3"/>
      <c r="F14" s="3"/>
      <c r="G14" s="4">
        <f t="shared" si="0"/>
        <v>0</v>
      </c>
      <c r="H14" s="4">
        <f t="shared" si="1"/>
        <v>0</v>
      </c>
      <c r="I14" s="4">
        <f t="shared" si="2"/>
        <v>0</v>
      </c>
    </row>
    <row r="15" spans="1:9" x14ac:dyDescent="0.25">
      <c r="A15" s="3"/>
      <c r="B15" s="3" t="s">
        <v>74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77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26</v>
      </c>
      <c r="C17" s="3"/>
      <c r="D17" s="3"/>
      <c r="E17" s="3"/>
      <c r="F17" s="3"/>
      <c r="G17" s="4">
        <f t="shared" si="0"/>
        <v>0</v>
      </c>
      <c r="H17" s="4">
        <f t="shared" si="1"/>
        <v>0</v>
      </c>
      <c r="I17" s="4">
        <f t="shared" si="2"/>
        <v>0</v>
      </c>
    </row>
    <row r="18" spans="1:9" x14ac:dyDescent="0.25">
      <c r="A18" s="3"/>
      <c r="B18" s="3" t="s">
        <v>27</v>
      </c>
      <c r="C18" s="10"/>
      <c r="D18" s="10"/>
      <c r="E18" s="10"/>
      <c r="F18" s="10"/>
      <c r="G18" s="4">
        <f t="shared" si="0"/>
        <v>0</v>
      </c>
      <c r="H18" s="4">
        <f t="shared" si="1"/>
        <v>0</v>
      </c>
      <c r="I18" s="4">
        <f t="shared" si="2"/>
        <v>0</v>
      </c>
    </row>
    <row r="19" spans="1:9" x14ac:dyDescent="0.25">
      <c r="A19" s="3"/>
      <c r="B19" s="3" t="s">
        <v>28</v>
      </c>
      <c r="C19" s="3"/>
      <c r="D19" s="3"/>
      <c r="E19" s="3"/>
      <c r="F19" s="15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75</v>
      </c>
      <c r="C20" s="3"/>
      <c r="D20" s="3"/>
      <c r="E20" s="3"/>
      <c r="F20" s="15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3" t="s">
        <v>76</v>
      </c>
      <c r="C21" s="3"/>
      <c r="D21" s="3"/>
      <c r="E21" s="3"/>
      <c r="F21" s="15"/>
      <c r="G21" s="4">
        <f t="shared" ref="G21" si="3">(E21+F21/10)</f>
        <v>0</v>
      </c>
      <c r="H21" s="4">
        <f t="shared" ref="H21" si="4">(C21+D21/10)</f>
        <v>0</v>
      </c>
      <c r="I21" s="4">
        <f t="shared" ref="I21" si="5">G21*H21</f>
        <v>0</v>
      </c>
    </row>
    <row r="22" spans="1:9" x14ac:dyDescent="0.25">
      <c r="A22" s="3"/>
      <c r="B22" s="3" t="s">
        <v>104</v>
      </c>
      <c r="C22" s="3"/>
      <c r="D22" s="3"/>
      <c r="E22" s="3"/>
      <c r="F22" s="15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45</v>
      </c>
      <c r="C23" s="3"/>
      <c r="D23" s="3"/>
      <c r="E23" s="3"/>
      <c r="F23" s="15"/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 s="3"/>
      <c r="B24" s="3" t="s">
        <v>51</v>
      </c>
      <c r="C24" s="3"/>
      <c r="D24" s="3"/>
      <c r="E24" s="3"/>
      <c r="F24" s="15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>
        <v>7</v>
      </c>
      <c r="B25" s="3" t="s">
        <v>56</v>
      </c>
      <c r="C25" s="3"/>
      <c r="D25" s="3"/>
      <c r="E25" s="3"/>
      <c r="F25" s="15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57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33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>
        <v>8</v>
      </c>
      <c r="B28" s="3" t="s">
        <v>34</v>
      </c>
      <c r="C28" s="3"/>
      <c r="D28" s="3"/>
      <c r="E28" s="3"/>
      <c r="F28" s="15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/>
      <c r="B29" s="3" t="s">
        <v>35</v>
      </c>
      <c r="C29" s="3"/>
      <c r="D29" s="3"/>
      <c r="E29" s="3"/>
      <c r="F29" s="15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36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>
        <v>9</v>
      </c>
      <c r="B31" s="3" t="s">
        <v>37</v>
      </c>
      <c r="C31" s="3"/>
      <c r="D31" s="3"/>
      <c r="E31" s="3"/>
      <c r="F31" s="15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/>
      <c r="B32" s="3" t="s">
        <v>38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39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>
        <v>10</v>
      </c>
      <c r="B34" s="94" t="s">
        <v>105</v>
      </c>
      <c r="C34" s="3"/>
      <c r="D34" s="3"/>
      <c r="E34" s="3"/>
      <c r="F34" s="15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/>
      <c r="B35" s="3" t="s">
        <v>40</v>
      </c>
      <c r="C35" s="3"/>
      <c r="D35" s="3"/>
      <c r="E35" s="3"/>
      <c r="F35" s="15"/>
      <c r="G35" s="4"/>
      <c r="H35" s="4">
        <f t="shared" ref="H35:H36" si="6">(C35+D35/10)</f>
        <v>0</v>
      </c>
      <c r="I35" s="3"/>
    </row>
    <row r="36" spans="1:9" x14ac:dyDescent="0.25">
      <c r="A36" s="3"/>
      <c r="B36" s="3" t="s">
        <v>40</v>
      </c>
      <c r="C36" s="3"/>
      <c r="D36" s="3"/>
      <c r="E36" s="3"/>
      <c r="F36" s="15"/>
      <c r="G36" s="4"/>
      <c r="H36" s="4">
        <f t="shared" si="6"/>
        <v>0</v>
      </c>
      <c r="I36" s="3"/>
    </row>
    <row r="37" spans="1:9" x14ac:dyDescent="0.25">
      <c r="A37" s="3"/>
      <c r="B37" s="2" t="s">
        <v>41</v>
      </c>
      <c r="C37" s="3"/>
      <c r="D37" s="3"/>
      <c r="E37" s="3"/>
      <c r="F37" s="15"/>
      <c r="G37" s="3"/>
      <c r="H37" s="10"/>
      <c r="I37" s="4">
        <f>SUM(I4:I22)</f>
        <v>379.78</v>
      </c>
    </row>
    <row r="38" spans="1:9" x14ac:dyDescent="0.25">
      <c r="A38" s="3"/>
      <c r="B38" s="2" t="s">
        <v>47</v>
      </c>
      <c r="C38" s="3"/>
      <c r="D38" s="3"/>
      <c r="E38" s="3"/>
      <c r="F38" s="15"/>
      <c r="G38" s="3"/>
      <c r="H38" s="10"/>
      <c r="I38" s="4">
        <f>SUM(I23:I30)</f>
        <v>0</v>
      </c>
    </row>
    <row r="39" spans="1:9" x14ac:dyDescent="0.25">
      <c r="A39" s="3"/>
      <c r="B39" s="2" t="s">
        <v>48</v>
      </c>
      <c r="C39" s="3"/>
      <c r="D39" s="3"/>
      <c r="E39" s="3"/>
      <c r="F39" s="15"/>
      <c r="G39" s="3"/>
      <c r="H39" s="10"/>
      <c r="I39" s="12">
        <f>SUM(I31:I33)</f>
        <v>0</v>
      </c>
    </row>
    <row r="40" spans="1:9" x14ac:dyDescent="0.25">
      <c r="A40" s="3"/>
      <c r="B40" s="2" t="s">
        <v>67</v>
      </c>
      <c r="C40" s="3"/>
      <c r="D40" s="3"/>
      <c r="E40" s="3"/>
      <c r="F40" s="15"/>
      <c r="G40" s="3"/>
      <c r="H40" s="10"/>
      <c r="I40" s="12">
        <f>I34+I35+I36</f>
        <v>0</v>
      </c>
    </row>
    <row r="41" spans="1:9" x14ac:dyDescent="0.25">
      <c r="A41" s="3"/>
      <c r="B41" s="2" t="s">
        <v>42</v>
      </c>
      <c r="C41" s="3"/>
      <c r="D41" s="3"/>
      <c r="E41" s="3"/>
      <c r="F41" s="15"/>
      <c r="G41" s="3"/>
      <c r="H41" s="10"/>
      <c r="I41" s="4">
        <f>SUM(I4:I30)</f>
        <v>379.78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5"/>
  <sheetViews>
    <sheetView workbookViewId="0">
      <selection activeCell="C17" sqref="C17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44" t="s">
        <v>15</v>
      </c>
      <c r="B3" s="144" t="s">
        <v>7</v>
      </c>
      <c r="C3" s="145" t="s">
        <v>8</v>
      </c>
      <c r="D3" s="146"/>
      <c r="E3" s="144" t="s">
        <v>11</v>
      </c>
      <c r="F3" s="144"/>
      <c r="G3" s="144" t="s">
        <v>13</v>
      </c>
      <c r="H3" s="144" t="s">
        <v>12</v>
      </c>
      <c r="I3" s="144" t="s">
        <v>14</v>
      </c>
    </row>
    <row r="4" spans="1:17" ht="15" customHeight="1" x14ac:dyDescent="0.25">
      <c r="A4" s="144"/>
      <c r="B4" s="144"/>
      <c r="C4" s="7" t="s">
        <v>9</v>
      </c>
      <c r="D4" s="7" t="s">
        <v>10</v>
      </c>
      <c r="E4" s="7" t="s">
        <v>9</v>
      </c>
      <c r="F4" s="7" t="s">
        <v>10</v>
      </c>
      <c r="G4" s="144"/>
      <c r="H4" s="144"/>
      <c r="I4" s="144"/>
    </row>
    <row r="5" spans="1:17" ht="15" customHeight="1" x14ac:dyDescent="0.25">
      <c r="A5" s="8">
        <v>1</v>
      </c>
      <c r="B5" s="8" t="s">
        <v>16</v>
      </c>
      <c r="C5" s="8">
        <v>12.9</v>
      </c>
      <c r="D5" s="8"/>
      <c r="E5" s="8">
        <v>9</v>
      </c>
      <c r="F5" s="8"/>
      <c r="G5" s="9">
        <f>E5+F5</f>
        <v>9</v>
      </c>
      <c r="H5" s="9">
        <f>(C5+D5)</f>
        <v>12.9</v>
      </c>
      <c r="I5" s="9">
        <f>G5*H5</f>
        <v>116.10000000000001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>
        <v>7</v>
      </c>
      <c r="D7" s="8"/>
      <c r="E7" s="8">
        <v>9</v>
      </c>
      <c r="F7" s="8"/>
      <c r="G7" s="9">
        <f t="shared" si="0"/>
        <v>9</v>
      </c>
      <c r="H7" s="9">
        <f t="shared" si="1"/>
        <v>7</v>
      </c>
      <c r="I7" s="9">
        <f t="shared" ref="I7:I32" si="2">G7*H7</f>
        <v>63</v>
      </c>
    </row>
    <row r="8" spans="1:17" ht="15" customHeight="1" x14ac:dyDescent="0.25">
      <c r="A8" s="8">
        <v>3</v>
      </c>
      <c r="B8" s="8" t="s">
        <v>18</v>
      </c>
      <c r="C8" s="8">
        <v>3.6</v>
      </c>
      <c r="D8" s="8"/>
      <c r="E8" s="8">
        <v>7</v>
      </c>
      <c r="F8" s="8"/>
      <c r="G8" s="9">
        <f t="shared" si="0"/>
        <v>7</v>
      </c>
      <c r="H8" s="9">
        <f t="shared" si="1"/>
        <v>3.6</v>
      </c>
      <c r="I8" s="9">
        <f t="shared" si="2"/>
        <v>25.2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>
        <v>3.6</v>
      </c>
      <c r="D9" s="8"/>
      <c r="E9" s="8">
        <v>3</v>
      </c>
      <c r="F9" s="8"/>
      <c r="G9" s="9">
        <f t="shared" si="0"/>
        <v>3</v>
      </c>
      <c r="H9" s="9">
        <f t="shared" si="1"/>
        <v>3.6</v>
      </c>
      <c r="I9" s="9">
        <f t="shared" si="2"/>
        <v>10.8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>
        <v>11</v>
      </c>
      <c r="D12" s="8"/>
      <c r="E12" s="8">
        <v>9.6</v>
      </c>
      <c r="F12" s="8"/>
      <c r="G12" s="9">
        <f t="shared" si="0"/>
        <v>9.6</v>
      </c>
      <c r="H12" s="9">
        <f t="shared" si="1"/>
        <v>11</v>
      </c>
      <c r="I12" s="9">
        <f t="shared" si="2"/>
        <v>105.6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>
        <v>1.96</v>
      </c>
      <c r="D16" s="8"/>
      <c r="E16" s="8">
        <v>2.95</v>
      </c>
      <c r="F16" s="8"/>
      <c r="G16" s="9">
        <f t="shared" si="0"/>
        <v>2.95</v>
      </c>
      <c r="H16" s="9">
        <f t="shared" si="1"/>
        <v>1.96</v>
      </c>
      <c r="I16" s="9">
        <f t="shared" si="2"/>
        <v>5.782</v>
      </c>
    </row>
    <row r="17" spans="1:21" ht="15" customHeight="1" x14ac:dyDescent="0.25">
      <c r="A17" s="8"/>
      <c r="B17" s="8" t="s">
        <v>27</v>
      </c>
      <c r="C17" s="10">
        <v>7.87</v>
      </c>
      <c r="D17" s="10"/>
      <c r="E17" s="10">
        <v>2.95</v>
      </c>
      <c r="F17" s="10"/>
      <c r="G17" s="9">
        <f t="shared" si="0"/>
        <v>2.95</v>
      </c>
      <c r="H17" s="9">
        <f t="shared" si="1"/>
        <v>7.87</v>
      </c>
      <c r="I17" s="9">
        <f t="shared" si="2"/>
        <v>23.216500000000003</v>
      </c>
    </row>
    <row r="18" spans="1:21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21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21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21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21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21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21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  <c r="L24" s="142" t="s">
        <v>151</v>
      </c>
      <c r="M24" s="143"/>
      <c r="N24" s="143"/>
      <c r="O24" s="143"/>
      <c r="P24" s="143"/>
      <c r="Q24" s="143"/>
      <c r="R24" s="143"/>
      <c r="S24" s="143"/>
      <c r="T24" s="143"/>
      <c r="U24" s="143"/>
    </row>
    <row r="25" spans="1:21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  <c r="L25" s="143"/>
      <c r="M25" s="143"/>
      <c r="N25" s="143"/>
      <c r="O25" s="143"/>
      <c r="P25" s="143"/>
      <c r="Q25" s="143"/>
      <c r="R25" s="143"/>
      <c r="S25" s="143"/>
      <c r="T25" s="143"/>
      <c r="U25" s="143"/>
    </row>
    <row r="26" spans="1:21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  <c r="L26" s="143"/>
      <c r="M26" s="143"/>
      <c r="N26" s="143"/>
      <c r="O26" s="143"/>
      <c r="P26" s="143"/>
      <c r="Q26" s="143"/>
      <c r="R26" s="143"/>
      <c r="S26" s="143"/>
      <c r="T26" s="143"/>
      <c r="U26" s="143"/>
    </row>
    <row r="27" spans="1:21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  <c r="L27" s="143"/>
      <c r="M27" s="143"/>
      <c r="N27" s="143"/>
      <c r="O27" s="143"/>
      <c r="P27" s="143"/>
      <c r="Q27" s="143"/>
      <c r="R27" s="143"/>
      <c r="S27" s="143"/>
      <c r="T27" s="143"/>
      <c r="U27" s="143"/>
    </row>
    <row r="28" spans="1:21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21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  <c r="L29" s="143"/>
      <c r="M29" s="143"/>
      <c r="N29" s="143"/>
      <c r="O29" s="143"/>
      <c r="P29" s="143"/>
      <c r="Q29" s="143"/>
      <c r="R29" s="143"/>
      <c r="S29" s="143"/>
      <c r="T29" s="143"/>
      <c r="U29" s="143"/>
    </row>
    <row r="30" spans="1:21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  <c r="L30" s="143"/>
      <c r="M30" s="143"/>
      <c r="N30" s="143"/>
      <c r="O30" s="143"/>
      <c r="P30" s="143"/>
      <c r="Q30" s="143"/>
      <c r="R30" s="143"/>
      <c r="S30" s="143"/>
      <c r="T30" s="143"/>
      <c r="U30" s="143"/>
    </row>
    <row r="31" spans="1:21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  <c r="L31" s="143"/>
      <c r="M31" s="143"/>
      <c r="N31" s="143"/>
      <c r="O31" s="143"/>
      <c r="P31" s="143"/>
      <c r="Q31" s="143"/>
      <c r="R31" s="143"/>
      <c r="S31" s="143"/>
      <c r="T31" s="143"/>
      <c r="U31" s="143"/>
    </row>
    <row r="32" spans="1:21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</row>
    <row r="33" spans="1:21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  <c r="L33" s="143"/>
      <c r="M33" s="143"/>
      <c r="N33" s="143"/>
      <c r="O33" s="143"/>
      <c r="P33" s="143"/>
      <c r="Q33" s="143"/>
      <c r="R33" s="143"/>
      <c r="S33" s="143"/>
      <c r="T33" s="143"/>
      <c r="U33" s="143"/>
    </row>
    <row r="34" spans="1:21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  <c r="L34" s="143"/>
      <c r="M34" s="143"/>
      <c r="N34" s="143"/>
      <c r="O34" s="143"/>
      <c r="P34" s="143"/>
      <c r="Q34" s="143"/>
      <c r="R34" s="143"/>
      <c r="S34" s="143"/>
      <c r="T34" s="143"/>
      <c r="U34" s="143"/>
    </row>
    <row r="35" spans="1:21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349.69850000000002</v>
      </c>
      <c r="J35" s="5">
        <f>I35</f>
        <v>349.69850000000002</v>
      </c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1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1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  <c r="L37" s="143"/>
      <c r="M37" s="143"/>
      <c r="N37" s="143"/>
      <c r="O37" s="143"/>
      <c r="P37" s="143"/>
      <c r="Q37" s="143"/>
      <c r="R37" s="143"/>
      <c r="S37" s="143"/>
      <c r="T37" s="143"/>
      <c r="U37" s="143"/>
    </row>
    <row r="38" spans="1:21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349.69850000000002</v>
      </c>
      <c r="J38" s="5">
        <f>I38</f>
        <v>349.69850000000002</v>
      </c>
      <c r="L38" s="143"/>
      <c r="M38" s="143"/>
      <c r="N38" s="143"/>
      <c r="O38" s="143"/>
      <c r="P38" s="143"/>
      <c r="Q38" s="143"/>
      <c r="R38" s="143"/>
      <c r="S38" s="143"/>
      <c r="T38" s="143"/>
      <c r="U38" s="143"/>
    </row>
    <row r="39" spans="1:21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L39" s="143"/>
      <c r="M39" s="143"/>
      <c r="N39" s="143"/>
      <c r="O39" s="143"/>
      <c r="P39" s="143"/>
      <c r="Q39" s="143"/>
      <c r="R39" s="143"/>
      <c r="S39" s="143"/>
      <c r="T39" s="143"/>
      <c r="U39" s="143"/>
    </row>
    <row r="40" spans="1:21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L40" s="143"/>
      <c r="M40" s="143"/>
      <c r="N40" s="143"/>
      <c r="O40" s="143"/>
      <c r="P40" s="143"/>
      <c r="Q40" s="143"/>
      <c r="R40" s="143"/>
      <c r="S40" s="143"/>
      <c r="T40" s="143"/>
      <c r="U40" s="143"/>
    </row>
    <row r="41" spans="1:21" ht="15" customHeight="1" x14ac:dyDescent="0.25">
      <c r="L41" s="143"/>
      <c r="M41" s="143"/>
      <c r="N41" s="143"/>
      <c r="O41" s="143"/>
      <c r="P41" s="143"/>
      <c r="Q41" s="143"/>
      <c r="R41" s="143"/>
      <c r="S41" s="143"/>
      <c r="T41" s="143"/>
      <c r="U41" s="143"/>
    </row>
    <row r="42" spans="1:21" ht="15" customHeight="1" x14ac:dyDescent="0.25">
      <c r="L42" s="143"/>
      <c r="M42" s="143"/>
      <c r="N42" s="143"/>
      <c r="O42" s="143"/>
      <c r="P42" s="143"/>
      <c r="Q42" s="143"/>
      <c r="R42" s="143"/>
      <c r="S42" s="143"/>
      <c r="T42" s="143"/>
      <c r="U42" s="143"/>
    </row>
    <row r="43" spans="1:21" ht="15" customHeight="1" x14ac:dyDescent="0.25">
      <c r="L43" s="143"/>
      <c r="M43" s="143"/>
      <c r="N43" s="143"/>
      <c r="O43" s="143"/>
      <c r="P43" s="143"/>
      <c r="Q43" s="143"/>
      <c r="R43" s="143"/>
      <c r="S43" s="143"/>
      <c r="T43" s="143"/>
      <c r="U43" s="143"/>
    </row>
    <row r="44" spans="1:21" ht="15" customHeight="1" x14ac:dyDescent="0.25">
      <c r="L44" s="143"/>
      <c r="M44" s="143"/>
      <c r="N44" s="143"/>
      <c r="O44" s="143"/>
      <c r="P44" s="143"/>
      <c r="Q44" s="143"/>
      <c r="R44" s="143"/>
      <c r="S44" s="143"/>
      <c r="T44" s="143"/>
      <c r="U44" s="143"/>
    </row>
    <row r="45" spans="1:21" ht="15" customHeight="1" x14ac:dyDescent="0.25">
      <c r="L45" s="143"/>
      <c r="M45" s="143"/>
      <c r="N45" s="143"/>
      <c r="O45" s="143"/>
      <c r="P45" s="143"/>
      <c r="Q45" s="143"/>
      <c r="R45" s="143"/>
      <c r="S45" s="143"/>
      <c r="T45" s="143"/>
      <c r="U45" s="143"/>
    </row>
  </sheetData>
  <mergeCells count="8">
    <mergeCell ref="L24:U45"/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78</v>
      </c>
      <c r="B2" s="51" t="s">
        <v>79</v>
      </c>
      <c r="C2" s="51">
        <v>7</v>
      </c>
    </row>
    <row r="3" spans="1:14" x14ac:dyDescent="0.25">
      <c r="B3" t="s">
        <v>80</v>
      </c>
      <c r="C3" t="s">
        <v>81</v>
      </c>
    </row>
    <row r="4" spans="1:14" x14ac:dyDescent="0.25">
      <c r="A4" t="s">
        <v>82</v>
      </c>
      <c r="B4" s="16">
        <v>20</v>
      </c>
      <c r="C4" s="16">
        <v>20</v>
      </c>
    </row>
    <row r="5" spans="1:14" x14ac:dyDescent="0.25">
      <c r="A5" t="s">
        <v>83</v>
      </c>
      <c r="B5" t="s">
        <v>84</v>
      </c>
      <c r="C5" t="s">
        <v>85</v>
      </c>
      <c r="H5" s="16" t="s">
        <v>86</v>
      </c>
      <c r="I5" s="16" t="s">
        <v>87</v>
      </c>
      <c r="J5" s="16" t="s">
        <v>88</v>
      </c>
      <c r="K5" s="16" t="s">
        <v>89</v>
      </c>
      <c r="L5" s="16" t="s">
        <v>90</v>
      </c>
      <c r="M5" s="16" t="s">
        <v>91</v>
      </c>
      <c r="N5" s="16" t="s">
        <v>92</v>
      </c>
    </row>
    <row r="6" spans="1:14" x14ac:dyDescent="0.25">
      <c r="B6" s="16">
        <f>C2+1</f>
        <v>8</v>
      </c>
      <c r="C6" s="16">
        <v>0</v>
      </c>
      <c r="E6" s="22" t="s">
        <v>93</v>
      </c>
      <c r="H6" s="22">
        <f>C4</f>
        <v>20</v>
      </c>
      <c r="I6" s="81">
        <f>30/B6*C6</f>
        <v>0</v>
      </c>
      <c r="J6" s="79">
        <f>15/B8*C8</f>
        <v>0</v>
      </c>
      <c r="K6" s="22">
        <f>10/B10*C10</f>
        <v>0</v>
      </c>
      <c r="L6" s="22">
        <f>10/B12*C12</f>
        <v>0</v>
      </c>
      <c r="M6" s="22">
        <f>5/B14*C14</f>
        <v>0</v>
      </c>
      <c r="N6" s="22">
        <f>5/B16*C16</f>
        <v>0</v>
      </c>
    </row>
    <row r="7" spans="1:14" x14ac:dyDescent="0.25">
      <c r="A7" t="s">
        <v>94</v>
      </c>
      <c r="B7" t="s">
        <v>95</v>
      </c>
      <c r="C7" t="s">
        <v>96</v>
      </c>
      <c r="E7" s="16" t="s">
        <v>97</v>
      </c>
      <c r="F7" s="16"/>
      <c r="G7" s="16"/>
      <c r="H7" s="16">
        <f>H6+20</f>
        <v>40</v>
      </c>
      <c r="I7" s="20">
        <f>30/B6*C6</f>
        <v>0</v>
      </c>
      <c r="J7" s="80">
        <f>10/B8*C8</f>
        <v>0</v>
      </c>
      <c r="K7" s="16">
        <f>5/B10*C10</f>
        <v>0</v>
      </c>
      <c r="L7" s="16">
        <f>5/B12*C12</f>
        <v>0</v>
      </c>
      <c r="M7" s="16">
        <f>5/B14*C14</f>
        <v>0</v>
      </c>
      <c r="N7" s="16">
        <f>5/B16*C16</f>
        <v>0</v>
      </c>
    </row>
    <row r="8" spans="1:14" x14ac:dyDescent="0.25">
      <c r="B8" s="16">
        <f>C2</f>
        <v>7</v>
      </c>
      <c r="C8" s="16">
        <v>0</v>
      </c>
    </row>
    <row r="9" spans="1:14" x14ac:dyDescent="0.25">
      <c r="A9" t="s">
        <v>98</v>
      </c>
      <c r="B9" t="s">
        <v>95</v>
      </c>
      <c r="C9" t="s">
        <v>96</v>
      </c>
    </row>
    <row r="10" spans="1:14" x14ac:dyDescent="0.25">
      <c r="B10" s="16">
        <f>C2</f>
        <v>7</v>
      </c>
      <c r="C10" s="16">
        <v>0</v>
      </c>
    </row>
    <row r="11" spans="1:14" x14ac:dyDescent="0.25">
      <c r="A11" t="s">
        <v>90</v>
      </c>
      <c r="B11" t="s">
        <v>95</v>
      </c>
      <c r="C11" t="s">
        <v>96</v>
      </c>
    </row>
    <row r="12" spans="1:14" x14ac:dyDescent="0.25">
      <c r="B12" s="16">
        <f>C2</f>
        <v>7</v>
      </c>
      <c r="C12" s="16">
        <v>0</v>
      </c>
      <c r="H12" s="16"/>
      <c r="I12" s="16" t="s">
        <v>93</v>
      </c>
      <c r="J12" s="16" t="s">
        <v>99</v>
      </c>
      <c r="K12" t="s">
        <v>100</v>
      </c>
    </row>
    <row r="13" spans="1:14" ht="30" x14ac:dyDescent="0.25">
      <c r="A13" s="52" t="s">
        <v>91</v>
      </c>
      <c r="B13" t="s">
        <v>95</v>
      </c>
      <c r="C13" t="s">
        <v>96</v>
      </c>
      <c r="H13" s="16" t="s">
        <v>101</v>
      </c>
      <c r="I13" s="16">
        <f>H6</f>
        <v>20</v>
      </c>
      <c r="J13" s="16">
        <f>H7</f>
        <v>40</v>
      </c>
      <c r="K13" t="s">
        <v>100</v>
      </c>
    </row>
    <row r="14" spans="1:14" x14ac:dyDescent="0.25">
      <c r="B14" s="16">
        <f>C2</f>
        <v>7</v>
      </c>
      <c r="C14" s="16">
        <v>0</v>
      </c>
      <c r="H14" s="16" t="s">
        <v>102</v>
      </c>
      <c r="I14" s="20">
        <f>I6</f>
        <v>0</v>
      </c>
      <c r="J14" s="20">
        <f>I7</f>
        <v>0</v>
      </c>
    </row>
    <row r="15" spans="1:14" x14ac:dyDescent="0.25">
      <c r="A15" t="s">
        <v>92</v>
      </c>
      <c r="B15" t="s">
        <v>95</v>
      </c>
      <c r="C15" t="s">
        <v>96</v>
      </c>
      <c r="H15" s="16" t="s">
        <v>88</v>
      </c>
      <c r="I15" s="80">
        <f>J6</f>
        <v>0</v>
      </c>
      <c r="J15" s="80">
        <f>J7</f>
        <v>0</v>
      </c>
    </row>
    <row r="16" spans="1:14" x14ac:dyDescent="0.25">
      <c r="B16" s="16">
        <f>C2</f>
        <v>7</v>
      </c>
      <c r="C16" s="16">
        <v>0</v>
      </c>
      <c r="H16" s="16" t="s">
        <v>89</v>
      </c>
      <c r="I16" s="16">
        <f>K6</f>
        <v>0</v>
      </c>
      <c r="J16" s="16">
        <f>K7</f>
        <v>0</v>
      </c>
    </row>
    <row r="17" spans="8:10" x14ac:dyDescent="0.25">
      <c r="H17" s="16" t="s">
        <v>90</v>
      </c>
      <c r="I17" s="16">
        <f>L6</f>
        <v>0</v>
      </c>
      <c r="J17" s="16">
        <f>L7</f>
        <v>0</v>
      </c>
    </row>
    <row r="18" spans="8:10" ht="30" x14ac:dyDescent="0.25">
      <c r="H18" s="17" t="s">
        <v>91</v>
      </c>
      <c r="I18" s="16">
        <f>M6</f>
        <v>0</v>
      </c>
      <c r="J18" s="16">
        <f>M7</f>
        <v>0</v>
      </c>
    </row>
    <row r="19" spans="8:10" x14ac:dyDescent="0.25">
      <c r="H19" s="16" t="s">
        <v>92</v>
      </c>
      <c r="I19" s="16">
        <f>N6</f>
        <v>0</v>
      </c>
      <c r="J19" s="16">
        <f>N7</f>
        <v>0</v>
      </c>
    </row>
    <row r="20" spans="8:10" x14ac:dyDescent="0.25">
      <c r="H20" s="16" t="s">
        <v>103</v>
      </c>
      <c r="I20" s="80">
        <f>I13+I14+I15+I16+I17+I18+I19</f>
        <v>20</v>
      </c>
      <c r="J20" s="80">
        <f>J13+J14+J15+J16+J17+J18+J19</f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workbookViewId="0">
      <selection activeCell="A8" sqref="A8:K8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6" t="s">
        <v>137</v>
      </c>
      <c r="C2" s="86" t="s">
        <v>101</v>
      </c>
      <c r="D2" s="86" t="s">
        <v>102</v>
      </c>
      <c r="E2" s="86" t="s">
        <v>138</v>
      </c>
      <c r="F2" s="86" t="s">
        <v>139</v>
      </c>
      <c r="G2" s="86" t="s">
        <v>140</v>
      </c>
      <c r="H2" s="86" t="s">
        <v>90</v>
      </c>
      <c r="I2" s="86" t="s">
        <v>141</v>
      </c>
      <c r="J2" s="86" t="s">
        <v>142</v>
      </c>
      <c r="K2" s="87" t="s">
        <v>143</v>
      </c>
    </row>
    <row r="3" spans="1:11" x14ac:dyDescent="0.25">
      <c r="A3" s="28" t="s">
        <v>144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8">
        <f>SUM(B3:J3)</f>
        <v>90</v>
      </c>
    </row>
    <row r="4" spans="1:11" x14ac:dyDescent="0.25">
      <c r="A4" s="28" t="s">
        <v>99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8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8"/>
    </row>
    <row r="6" spans="1:11" ht="30.75" customHeight="1" x14ac:dyDescent="0.25">
      <c r="A6" s="91" t="s">
        <v>145</v>
      </c>
      <c r="B6" s="93">
        <v>1</v>
      </c>
      <c r="C6" s="93">
        <v>1</v>
      </c>
      <c r="D6" s="51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8"/>
    </row>
    <row r="7" spans="1:11" ht="15.75" thickBot="1" x14ac:dyDescent="0.3">
      <c r="A7" s="92" t="s">
        <v>146</v>
      </c>
      <c r="B7" s="89">
        <v>1</v>
      </c>
      <c r="C7" s="89">
        <v>1</v>
      </c>
      <c r="D7" s="89">
        <v>4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90"/>
    </row>
    <row r="8" spans="1:11" ht="15.75" thickBot="1" x14ac:dyDescent="0.3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</row>
    <row r="9" spans="1:11" x14ac:dyDescent="0.25">
      <c r="A9" s="26" t="s">
        <v>147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83">
        <f>SUM(B9:J9)</f>
        <v>30.217391304347828</v>
      </c>
    </row>
    <row r="10" spans="1:11" ht="15.75" thickBot="1" x14ac:dyDescent="0.3">
      <c r="A10" s="84" t="s">
        <v>148</v>
      </c>
      <c r="B10" s="70">
        <f>B7*B4</f>
        <v>30</v>
      </c>
      <c r="C10" s="70">
        <f>C4*C7</f>
        <v>15</v>
      </c>
      <c r="D10" s="70">
        <f t="shared" ref="D10:J10" si="2">D4/D6*D7</f>
        <v>5.2173913043478262</v>
      </c>
      <c r="E10" s="70">
        <f t="shared" si="2"/>
        <v>0</v>
      </c>
      <c r="F10" s="70">
        <f t="shared" si="2"/>
        <v>0</v>
      </c>
      <c r="G10" s="70">
        <f t="shared" si="2"/>
        <v>0</v>
      </c>
      <c r="H10" s="70">
        <f t="shared" si="2"/>
        <v>0</v>
      </c>
      <c r="I10" s="70">
        <f t="shared" si="2"/>
        <v>0</v>
      </c>
      <c r="J10" s="70">
        <f t="shared" si="2"/>
        <v>0</v>
      </c>
      <c r="K10" s="85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VSJC-37</cp:lastModifiedBy>
  <dcterms:created xsi:type="dcterms:W3CDTF">2015-10-16T10:19:58Z</dcterms:created>
  <dcterms:modified xsi:type="dcterms:W3CDTF">2025-07-28T12:45:43Z</dcterms:modified>
</cp:coreProperties>
</file>